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5 - Suprimentos e Controle\04_Coordenação Suprimentos\03_Cobrança de TAXA e MO ADM\"/>
    </mc:Choice>
  </mc:AlternateContent>
  <xr:revisionPtr revIDLastSave="0" documentId="13_ncr:1_{057FA892-3380-4B37-BA7E-F5BDA3D29A59}" xr6:coauthVersionLast="47" xr6:coauthVersionMax="47" xr10:uidLastSave="{00000000-0000-0000-0000-000000000000}"/>
  <bookViews>
    <workbookView xWindow="28680" yWindow="-120" windowWidth="29040" windowHeight="15720" firstSheet="1" activeTab="6" xr2:uid="{4C8086B5-61CB-43AE-AA16-F1BDBE3149F1}"/>
  </bookViews>
  <sheets>
    <sheet name="Miragio" sheetId="1" state="hidden" r:id="rId1"/>
    <sheet name="IND. FIN." sheetId="32" r:id="rId2"/>
    <sheet name="Croma" sheetId="40" state="hidden" r:id="rId3"/>
    <sheet name="Unna" sheetId="37" state="hidden" r:id="rId4"/>
    <sheet name="Qoya" sheetId="36" r:id="rId5"/>
    <sheet name="Lior" sheetId="33" state="hidden" r:id="rId6"/>
    <sheet name="Poty" sheetId="35" r:id="rId7"/>
    <sheet name="Nizza" sheetId="34" r:id="rId8"/>
    <sheet name="Amíz" sheetId="28" r:id="rId9"/>
    <sheet name="Muro Rio Bonito" sheetId="6" state="hidden" r:id="rId10"/>
    <sheet name="Cantu Morifarma" sheetId="7" state="hidden" r:id="rId11"/>
    <sheet name="Solenne" sheetId="3" state="hidden" r:id="rId12"/>
    <sheet name="Reserva Amati" sheetId="47" state="hidden" r:id="rId13"/>
    <sheet name="Aretha" sheetId="38" state="hidden" r:id="rId14"/>
    <sheet name="Alberi" sheetId="50" r:id="rId15"/>
    <sheet name="Reserva Ristreto" sheetId="51" r:id="rId16"/>
    <sheet name="Platea" sheetId="48" r:id="rId17"/>
    <sheet name="Pace" sheetId="18" r:id="rId18"/>
    <sheet name="Shopping Reforma" sheetId="44" state="hidden" r:id="rId19"/>
    <sheet name="Posto Campo Largo" sheetId="45" state="hidden" r:id="rId20"/>
    <sheet name="Reforma Nova Frota" sheetId="46" state="hidden" r:id="rId21"/>
    <sheet name="Varanda" sheetId="42" state="hidden" r:id="rId22"/>
    <sheet name="Icaro" sheetId="49" r:id="rId23"/>
    <sheet name="GLB" sheetId="53" r:id="rId24"/>
    <sheet name="Centro de Eventos Unna" sheetId="55" r:id="rId25"/>
    <sheet name="Hall Design" sheetId="39" state="hidden" r:id="rId26"/>
    <sheet name="Hall Design obsol" sheetId="17" state="hidden" r:id="rId27"/>
    <sheet name="Vivere" sheetId="26" state="hidden" r:id="rId28"/>
    <sheet name="Vizione" sheetId="2" state="hidden" r:id="rId29"/>
    <sheet name="Manacás" sheetId="4" state="hidden" r:id="rId30"/>
    <sheet name="Comporta Demolição" sheetId="19" state="hidden" r:id="rId31"/>
    <sheet name="Shopping" sheetId="13" state="hidden" r:id="rId32"/>
    <sheet name="Origens" sheetId="15" state="hidden" r:id="rId33"/>
    <sheet name="PDV Buenos Aires" sheetId="14" state="hidden" r:id="rId34"/>
    <sheet name="Silo Rio Bonito" sheetId="10" state="hidden" r:id="rId35"/>
  </sheets>
  <externalReferences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\0">#N/A</definedName>
    <definedName name="\1">#REF!</definedName>
    <definedName name="\a">#REF!</definedName>
    <definedName name="\e">#N/A</definedName>
    <definedName name="\m">[1]TUBULÃO!#REF!</definedName>
    <definedName name="\s">#N/A</definedName>
    <definedName name="_________________la29">#REF!</definedName>
    <definedName name="_________________la3">#REF!</definedName>
    <definedName name="_________________la31">#REF!</definedName>
    <definedName name="_________________la32">#REF!</definedName>
    <definedName name="_________________la4">#REF!</definedName>
    <definedName name="_________________la5">#REF!</definedName>
    <definedName name="_________________la6">#REF!</definedName>
    <definedName name="_________________la7">#REF!</definedName>
    <definedName name="_________________la8">#REF!</definedName>
    <definedName name="_________________la9">#REF!</definedName>
    <definedName name="_________________lb1">#REF!</definedName>
    <definedName name="_________________lb10">#REF!</definedName>
    <definedName name="_________________lb11">#REF!</definedName>
    <definedName name="_________________lb12">#REF!</definedName>
    <definedName name="_________________lb13">#REF!</definedName>
    <definedName name="_________________lb14">#REF!</definedName>
    <definedName name="_________________lb15">#REF!</definedName>
    <definedName name="_________________lb16">#REF!</definedName>
    <definedName name="_________________lb17">#REF!</definedName>
    <definedName name="_________________lb18">#REF!</definedName>
    <definedName name="_________________lb19">#REF!</definedName>
    <definedName name="_________________lb2">#REF!</definedName>
    <definedName name="_________________lb20">#REF!</definedName>
    <definedName name="_________________lb21">#REF!</definedName>
    <definedName name="_________________lb22">#REF!</definedName>
    <definedName name="_________________lb23">#REF!</definedName>
    <definedName name="_________________lb24">#REF!</definedName>
    <definedName name="_________________lb25">#REF!</definedName>
    <definedName name="_________________lb27">#REF!</definedName>
    <definedName name="_________________lb28">#REF!</definedName>
    <definedName name="_________________lb29">#REF!</definedName>
    <definedName name="_________________lb3">#REF!</definedName>
    <definedName name="_________________lb30">#REF!</definedName>
    <definedName name="_________________lb31">#REF!</definedName>
    <definedName name="_________________lb32">#REF!</definedName>
    <definedName name="_________________lb4">#REF!</definedName>
    <definedName name="_________________lb5">#REF!</definedName>
    <definedName name="_________________lb6">#REF!</definedName>
    <definedName name="_________________lb7">#REF!</definedName>
    <definedName name="_________________lb8">#REF!</definedName>
    <definedName name="_________________lb9">#REF!</definedName>
    <definedName name="_________________lbc1">#REF!</definedName>
    <definedName name="_________________lbc10">#REF!</definedName>
    <definedName name="_________________lbc11">#REF!</definedName>
    <definedName name="_________________lbc12">#REF!</definedName>
    <definedName name="_________________lbc13">#REF!</definedName>
    <definedName name="_________________lbc14">#REF!</definedName>
    <definedName name="_________________lbc15">#REF!</definedName>
    <definedName name="_________________lbc16">#REF!</definedName>
    <definedName name="_________________lbc17">#REF!</definedName>
    <definedName name="_________________lbc18">#REF!</definedName>
    <definedName name="_________________lbc19">#REF!</definedName>
    <definedName name="_________________lbc2">#REF!</definedName>
    <definedName name="_________________lbc20">#REF!</definedName>
    <definedName name="_________________lbc21">#REF!</definedName>
    <definedName name="_________________lbc22">#REF!</definedName>
    <definedName name="_________________lbc23">#REF!</definedName>
    <definedName name="_________________lbc24">#REF!</definedName>
    <definedName name="_________________lbc25">#REF!</definedName>
    <definedName name="_________________lbc26">#REF!</definedName>
    <definedName name="_________________lbc27">#REF!</definedName>
    <definedName name="_________________lbc28">#REF!</definedName>
    <definedName name="_________________lbc29">#REF!</definedName>
    <definedName name="_________________lbc3">#REF!</definedName>
    <definedName name="_________________lbc31">#REF!</definedName>
    <definedName name="_________________lbc32">#REF!</definedName>
    <definedName name="_________________lbc4">#REF!</definedName>
    <definedName name="_________________lbc5">#REF!</definedName>
    <definedName name="_________________lbc6">#REF!</definedName>
    <definedName name="_________________lbc7">#REF!</definedName>
    <definedName name="_________________lbc8">#REF!</definedName>
    <definedName name="_________________lbc9">#REF!</definedName>
    <definedName name="_________________ld26">#REF!</definedName>
    <definedName name="_________________ld31">#REF!</definedName>
    <definedName name="_________________le31">#REF!</definedName>
    <definedName name="_________________lf31">#REF!</definedName>
    <definedName name="_________________x10">#REF!</definedName>
    <definedName name="_________________x11">#REF!</definedName>
    <definedName name="_________________x12">#REF!</definedName>
    <definedName name="_________________x13">#REF!</definedName>
    <definedName name="_________________x14">#REF!</definedName>
    <definedName name="_________________x15">#REF!</definedName>
    <definedName name="_________________x16">#REF!</definedName>
    <definedName name="_________________x17">#REF!</definedName>
    <definedName name="_________________x18">#REF!</definedName>
    <definedName name="_________________x19">#REF!</definedName>
    <definedName name="_________________x20">#REF!</definedName>
    <definedName name="_________________x21">#REF!</definedName>
    <definedName name="_________________x22">#REF!</definedName>
    <definedName name="_________________x23">#REF!</definedName>
    <definedName name="_________________x24">#REF!</definedName>
    <definedName name="_________________x25">#REF!</definedName>
    <definedName name="_________________x28">#REF!</definedName>
    <definedName name="_________________x29">#REF!</definedName>
    <definedName name="_________________x32">#REF!</definedName>
    <definedName name="_________________x4">#REF!</definedName>
    <definedName name="_________________x5">#REF!</definedName>
    <definedName name="_________________x6">#REF!</definedName>
    <definedName name="_________________x7">#REF!</definedName>
    <definedName name="_________________x8">#REF!</definedName>
    <definedName name="_________________x9">#REF!</definedName>
    <definedName name="________________la29">#REF!</definedName>
    <definedName name="________________la3">#REF!</definedName>
    <definedName name="________________la31">#REF!</definedName>
    <definedName name="________________la32">#REF!</definedName>
    <definedName name="________________la4">#REF!</definedName>
    <definedName name="________________la5">#REF!</definedName>
    <definedName name="________________la6">#REF!</definedName>
    <definedName name="________________la7">#REF!</definedName>
    <definedName name="________________la8">#REF!</definedName>
    <definedName name="________________la9">#REF!</definedName>
    <definedName name="________________lb1">#REF!</definedName>
    <definedName name="________________lb10">#REF!</definedName>
    <definedName name="________________lb11">#REF!</definedName>
    <definedName name="________________lb12">#REF!</definedName>
    <definedName name="________________lb13">#REF!</definedName>
    <definedName name="________________lb14">#REF!</definedName>
    <definedName name="________________lb15">#REF!</definedName>
    <definedName name="________________lb16">#REF!</definedName>
    <definedName name="________________lb17">#REF!</definedName>
    <definedName name="________________lb18">#REF!</definedName>
    <definedName name="________________lb19">#REF!</definedName>
    <definedName name="________________lb2">#REF!</definedName>
    <definedName name="________________lb20">#REF!</definedName>
    <definedName name="________________lb21">#REF!</definedName>
    <definedName name="________________lb22">#REF!</definedName>
    <definedName name="________________lb23">#REF!</definedName>
    <definedName name="________________lb24">#REF!</definedName>
    <definedName name="________________lb25">#REF!</definedName>
    <definedName name="________________lb27">#REF!</definedName>
    <definedName name="________________lb28">#REF!</definedName>
    <definedName name="________________lb29">#REF!</definedName>
    <definedName name="________________lb3">#REF!</definedName>
    <definedName name="________________lb30">#REF!</definedName>
    <definedName name="________________lb31">#REF!</definedName>
    <definedName name="________________lb32">#REF!</definedName>
    <definedName name="________________lb4">#REF!</definedName>
    <definedName name="________________lb5">#REF!</definedName>
    <definedName name="________________lb6">#REF!</definedName>
    <definedName name="________________lb7">#REF!</definedName>
    <definedName name="________________lb8">#REF!</definedName>
    <definedName name="________________lb9">#REF!</definedName>
    <definedName name="________________lbc1">#REF!</definedName>
    <definedName name="________________lbc10">#REF!</definedName>
    <definedName name="________________lbc11">#REF!</definedName>
    <definedName name="________________lbc12">#REF!</definedName>
    <definedName name="________________lbc13">#REF!</definedName>
    <definedName name="________________lbc14">#REF!</definedName>
    <definedName name="________________lbc15">#REF!</definedName>
    <definedName name="________________lbc16">#REF!</definedName>
    <definedName name="________________lbc17">#REF!</definedName>
    <definedName name="________________lbc18">#REF!</definedName>
    <definedName name="________________lbc19">#REF!</definedName>
    <definedName name="________________lbc2">#REF!</definedName>
    <definedName name="________________lbc20">#REF!</definedName>
    <definedName name="________________lbc21">#REF!</definedName>
    <definedName name="________________lbc22">#REF!</definedName>
    <definedName name="________________lbc23">#REF!</definedName>
    <definedName name="________________lbc24">#REF!</definedName>
    <definedName name="________________lbc25">#REF!</definedName>
    <definedName name="________________lbc26">#REF!</definedName>
    <definedName name="________________lbc27">#REF!</definedName>
    <definedName name="________________lbc28">#REF!</definedName>
    <definedName name="________________lbc29">#REF!</definedName>
    <definedName name="________________lbc3">#REF!</definedName>
    <definedName name="________________lbc31">#REF!</definedName>
    <definedName name="________________lbc32">#REF!</definedName>
    <definedName name="________________lbc4">#REF!</definedName>
    <definedName name="________________lbc5">#REF!</definedName>
    <definedName name="________________lbc6">#REF!</definedName>
    <definedName name="________________lbc7">#REF!</definedName>
    <definedName name="________________lbc8">#REF!</definedName>
    <definedName name="________________lbc9">#REF!</definedName>
    <definedName name="________________ld26">#REF!</definedName>
    <definedName name="________________ld31">#REF!</definedName>
    <definedName name="________________le31">#REF!</definedName>
    <definedName name="________________lf31">#REF!</definedName>
    <definedName name="________________x10">#REF!</definedName>
    <definedName name="________________x11">#REF!</definedName>
    <definedName name="________________x12">#REF!</definedName>
    <definedName name="________________x13">#REF!</definedName>
    <definedName name="________________x14">#REF!</definedName>
    <definedName name="________________x15">#REF!</definedName>
    <definedName name="________________x16">#REF!</definedName>
    <definedName name="________________x17">#REF!</definedName>
    <definedName name="________________x18">#REF!</definedName>
    <definedName name="________________x19">#REF!</definedName>
    <definedName name="________________x20">#REF!</definedName>
    <definedName name="________________x21">#REF!</definedName>
    <definedName name="________________x22">#REF!</definedName>
    <definedName name="________________x23">#REF!</definedName>
    <definedName name="________________x24">#REF!</definedName>
    <definedName name="________________x25">#REF!</definedName>
    <definedName name="________________x28">#REF!</definedName>
    <definedName name="________________x29">#REF!</definedName>
    <definedName name="________________x32">#REF!</definedName>
    <definedName name="________________x4">#REF!</definedName>
    <definedName name="________________x5">#REF!</definedName>
    <definedName name="________________x6">#REF!</definedName>
    <definedName name="________________x7">#REF!</definedName>
    <definedName name="________________x8">#REF!</definedName>
    <definedName name="________________x9">#REF!</definedName>
    <definedName name="_______________la29">#REF!</definedName>
    <definedName name="_______________la3">#REF!</definedName>
    <definedName name="_______________la31">#REF!</definedName>
    <definedName name="_______________la32">#REF!</definedName>
    <definedName name="_______________la4">#REF!</definedName>
    <definedName name="_______________la5">#REF!</definedName>
    <definedName name="_______________la6">#REF!</definedName>
    <definedName name="_______________la7">#REF!</definedName>
    <definedName name="_______________la8">#REF!</definedName>
    <definedName name="_______________la9">#REF!</definedName>
    <definedName name="_______________lb1">#REF!</definedName>
    <definedName name="_______________lb10">#REF!</definedName>
    <definedName name="_______________lb11">#REF!</definedName>
    <definedName name="_______________lb12">#REF!</definedName>
    <definedName name="_______________lb13">#REF!</definedName>
    <definedName name="_______________lb14">#REF!</definedName>
    <definedName name="_______________lb15">#REF!</definedName>
    <definedName name="_______________lb16">#REF!</definedName>
    <definedName name="_______________lb17">#REF!</definedName>
    <definedName name="_______________lb18">#REF!</definedName>
    <definedName name="_______________lb19">#REF!</definedName>
    <definedName name="_______________lb2">#REF!</definedName>
    <definedName name="_______________lb20">#REF!</definedName>
    <definedName name="_______________lb21">#REF!</definedName>
    <definedName name="_______________lb22">#REF!</definedName>
    <definedName name="_______________lb23">#REF!</definedName>
    <definedName name="_______________lb24">#REF!</definedName>
    <definedName name="_______________lb25">#REF!</definedName>
    <definedName name="_______________lb27">#REF!</definedName>
    <definedName name="_______________lb28">#REF!</definedName>
    <definedName name="_______________lb29">#REF!</definedName>
    <definedName name="_______________lb3">#REF!</definedName>
    <definedName name="_______________lb30">#REF!</definedName>
    <definedName name="_______________lb31">#REF!</definedName>
    <definedName name="_______________lb32">#REF!</definedName>
    <definedName name="_______________lb4">#REF!</definedName>
    <definedName name="_______________lb5">#REF!</definedName>
    <definedName name="_______________lb6">#REF!</definedName>
    <definedName name="_______________lb7">#REF!</definedName>
    <definedName name="_______________lb8">#REF!</definedName>
    <definedName name="_______________lb9">#REF!</definedName>
    <definedName name="_______________lbc1">#REF!</definedName>
    <definedName name="_______________lbc10">#REF!</definedName>
    <definedName name="_______________lbc11">#REF!</definedName>
    <definedName name="_______________lbc12">#REF!</definedName>
    <definedName name="_______________lbc13">#REF!</definedName>
    <definedName name="_______________lbc14">#REF!</definedName>
    <definedName name="_______________lbc15">#REF!</definedName>
    <definedName name="_______________lbc16">#REF!</definedName>
    <definedName name="_______________lbc17">#REF!</definedName>
    <definedName name="_______________lbc18">#REF!</definedName>
    <definedName name="_______________lbc19">#REF!</definedName>
    <definedName name="_______________lbc2">#REF!</definedName>
    <definedName name="_______________lbc20">#REF!</definedName>
    <definedName name="_______________lbc21">#REF!</definedName>
    <definedName name="_______________lbc22">#REF!</definedName>
    <definedName name="_______________lbc23">#REF!</definedName>
    <definedName name="_______________lbc24">#REF!</definedName>
    <definedName name="_______________lbc25">#REF!</definedName>
    <definedName name="_______________lbc26">#REF!</definedName>
    <definedName name="_______________lbc27">#REF!</definedName>
    <definedName name="_______________lbc28">#REF!</definedName>
    <definedName name="_______________lbc29">#REF!</definedName>
    <definedName name="_______________lbc3">#REF!</definedName>
    <definedName name="_______________lbc31">#REF!</definedName>
    <definedName name="_______________lbc32">#REF!</definedName>
    <definedName name="_______________lbc4">#REF!</definedName>
    <definedName name="_______________lbc5">#REF!</definedName>
    <definedName name="_______________lbc6">#REF!</definedName>
    <definedName name="_______________lbc7">#REF!</definedName>
    <definedName name="_______________lbc8">#REF!</definedName>
    <definedName name="_______________lbc9">#REF!</definedName>
    <definedName name="_______________ld26">#REF!</definedName>
    <definedName name="_______________ld31">#REF!</definedName>
    <definedName name="_______________le31">#REF!</definedName>
    <definedName name="_______________lf31">#REF!</definedName>
    <definedName name="_______________x10">#REF!</definedName>
    <definedName name="_______________x11">#REF!</definedName>
    <definedName name="_______________x12">#REF!</definedName>
    <definedName name="_______________x13">#REF!</definedName>
    <definedName name="_______________x14">#REF!</definedName>
    <definedName name="_______________x15">#REF!</definedName>
    <definedName name="_______________x16">#REF!</definedName>
    <definedName name="_______________x17">#REF!</definedName>
    <definedName name="_______________x18">#REF!</definedName>
    <definedName name="_______________x19">#REF!</definedName>
    <definedName name="_______________x20">#REF!</definedName>
    <definedName name="_______________x21">#REF!</definedName>
    <definedName name="_______________x22">#REF!</definedName>
    <definedName name="_______________x23">#REF!</definedName>
    <definedName name="_______________x24">#REF!</definedName>
    <definedName name="_______________x25">#REF!</definedName>
    <definedName name="_______________x28">#REF!</definedName>
    <definedName name="_______________x29">#REF!</definedName>
    <definedName name="_______________x32">#REF!</definedName>
    <definedName name="_______________x4">#REF!</definedName>
    <definedName name="_______________x5">#REF!</definedName>
    <definedName name="_______________x6">#REF!</definedName>
    <definedName name="_______________x7">#REF!</definedName>
    <definedName name="_______________x8">#REF!</definedName>
    <definedName name="_______________x9">#REF!</definedName>
    <definedName name="______________la29">#REF!</definedName>
    <definedName name="______________la3">#REF!</definedName>
    <definedName name="______________la31">#REF!</definedName>
    <definedName name="______________la32">#REF!</definedName>
    <definedName name="______________la4">#REF!</definedName>
    <definedName name="______________la5">#REF!</definedName>
    <definedName name="______________la6">#REF!</definedName>
    <definedName name="______________la7">#REF!</definedName>
    <definedName name="______________la8">#REF!</definedName>
    <definedName name="______________la9">#REF!</definedName>
    <definedName name="______________lb1">#REF!</definedName>
    <definedName name="______________lb10">#REF!</definedName>
    <definedName name="______________lb11">#REF!</definedName>
    <definedName name="______________lb12">#REF!</definedName>
    <definedName name="______________lb13">#REF!</definedName>
    <definedName name="______________lb14">#REF!</definedName>
    <definedName name="______________lb15">#REF!</definedName>
    <definedName name="______________lb16">#REF!</definedName>
    <definedName name="______________lb17">#REF!</definedName>
    <definedName name="______________lb18">#REF!</definedName>
    <definedName name="______________lb19">#REF!</definedName>
    <definedName name="______________lb2">#REF!</definedName>
    <definedName name="______________lb20">#REF!</definedName>
    <definedName name="______________lb21">#REF!</definedName>
    <definedName name="______________lb22">#REF!</definedName>
    <definedName name="______________lb23">#REF!</definedName>
    <definedName name="______________lb24">#REF!</definedName>
    <definedName name="______________lb25">#REF!</definedName>
    <definedName name="______________lb27">#REF!</definedName>
    <definedName name="______________lb28">#REF!</definedName>
    <definedName name="______________lb29">#REF!</definedName>
    <definedName name="______________lb3">#REF!</definedName>
    <definedName name="______________lb30">#REF!</definedName>
    <definedName name="______________lb31">#REF!</definedName>
    <definedName name="______________lb32">#REF!</definedName>
    <definedName name="______________lb4">#REF!</definedName>
    <definedName name="______________lb5">#REF!</definedName>
    <definedName name="______________lb6">#REF!</definedName>
    <definedName name="______________lb7">#REF!</definedName>
    <definedName name="______________lb8">#REF!</definedName>
    <definedName name="______________lb9">#REF!</definedName>
    <definedName name="______________lbc1">#REF!</definedName>
    <definedName name="______________lbc10">#REF!</definedName>
    <definedName name="______________lbc11">#REF!</definedName>
    <definedName name="______________lbc12">#REF!</definedName>
    <definedName name="______________lbc13">#REF!</definedName>
    <definedName name="______________lbc14">#REF!</definedName>
    <definedName name="______________lbc15">#REF!</definedName>
    <definedName name="______________lbc16">#REF!</definedName>
    <definedName name="______________lbc17">#REF!</definedName>
    <definedName name="______________lbc18">#REF!</definedName>
    <definedName name="______________lbc19">#REF!</definedName>
    <definedName name="______________lbc2">#REF!</definedName>
    <definedName name="______________lbc20">#REF!</definedName>
    <definedName name="______________lbc21">#REF!</definedName>
    <definedName name="______________lbc22">#REF!</definedName>
    <definedName name="______________lbc23">#REF!</definedName>
    <definedName name="______________lbc24">#REF!</definedName>
    <definedName name="______________lbc25">#REF!</definedName>
    <definedName name="______________lbc26">#REF!</definedName>
    <definedName name="______________lbc27">#REF!</definedName>
    <definedName name="______________lbc28">#REF!</definedName>
    <definedName name="______________lbc29">#REF!</definedName>
    <definedName name="______________lbc3">#REF!</definedName>
    <definedName name="______________lbc31">#REF!</definedName>
    <definedName name="______________lbc32">#REF!</definedName>
    <definedName name="______________lbc4">#REF!</definedName>
    <definedName name="______________lbc5">#REF!</definedName>
    <definedName name="______________lbc6">#REF!</definedName>
    <definedName name="______________lbc7">#REF!</definedName>
    <definedName name="______________lbc8">#REF!</definedName>
    <definedName name="______________lbc9">#REF!</definedName>
    <definedName name="______________ld26">#REF!</definedName>
    <definedName name="______________ld31">#REF!</definedName>
    <definedName name="______________le31">#REF!</definedName>
    <definedName name="______________lf31">#REF!</definedName>
    <definedName name="______________x10">#REF!</definedName>
    <definedName name="______________x11">#REF!</definedName>
    <definedName name="______________x12">#REF!</definedName>
    <definedName name="______________x13">#REF!</definedName>
    <definedName name="______________x14">#REF!</definedName>
    <definedName name="______________x15">#REF!</definedName>
    <definedName name="______________x16">#REF!</definedName>
    <definedName name="______________x17">#REF!</definedName>
    <definedName name="______________x18">#REF!</definedName>
    <definedName name="______________x19">#REF!</definedName>
    <definedName name="______________x20">#REF!</definedName>
    <definedName name="______________x21">#REF!</definedName>
    <definedName name="______________x22">#REF!</definedName>
    <definedName name="______________x23">#REF!</definedName>
    <definedName name="______________x24">#REF!</definedName>
    <definedName name="______________x25">#REF!</definedName>
    <definedName name="______________x28">#REF!</definedName>
    <definedName name="______________x29">#REF!</definedName>
    <definedName name="______________x32">#REF!</definedName>
    <definedName name="______________x4">#REF!</definedName>
    <definedName name="______________x5">#REF!</definedName>
    <definedName name="______________x6">#REF!</definedName>
    <definedName name="______________x7">#REF!</definedName>
    <definedName name="______________x8">#REF!</definedName>
    <definedName name="______________x9">#REF!</definedName>
    <definedName name="_____________la29">#REF!</definedName>
    <definedName name="_____________la3">#REF!</definedName>
    <definedName name="_____________la31">#REF!</definedName>
    <definedName name="_____________la32">#REF!</definedName>
    <definedName name="_____________la4">#REF!</definedName>
    <definedName name="_____________la5">#REF!</definedName>
    <definedName name="_____________la6">#REF!</definedName>
    <definedName name="_____________la7">#REF!</definedName>
    <definedName name="_____________la8">#REF!</definedName>
    <definedName name="_____________la9">#REF!</definedName>
    <definedName name="_____________lb1">#REF!</definedName>
    <definedName name="_____________lb10">#REF!</definedName>
    <definedName name="_____________lb11">#REF!</definedName>
    <definedName name="_____________lb12">#REF!</definedName>
    <definedName name="_____________lb13">#REF!</definedName>
    <definedName name="_____________lb14">#REF!</definedName>
    <definedName name="_____________lb15">#REF!</definedName>
    <definedName name="_____________lb16">#REF!</definedName>
    <definedName name="_____________lb17">#REF!</definedName>
    <definedName name="_____________lb18">#REF!</definedName>
    <definedName name="_____________lb19">#REF!</definedName>
    <definedName name="_____________lb2">#REF!</definedName>
    <definedName name="_____________lb20">#REF!</definedName>
    <definedName name="_____________lb21">#REF!</definedName>
    <definedName name="_____________lb22">#REF!</definedName>
    <definedName name="_____________lb23">#REF!</definedName>
    <definedName name="_____________lb24">#REF!</definedName>
    <definedName name="_____________lb25">#REF!</definedName>
    <definedName name="_____________lb27">#REF!</definedName>
    <definedName name="_____________lb28">#REF!</definedName>
    <definedName name="_____________lb29">#REF!</definedName>
    <definedName name="_____________lb3">#REF!</definedName>
    <definedName name="_____________lb30">#REF!</definedName>
    <definedName name="_____________lb31">#REF!</definedName>
    <definedName name="_____________lb32">#REF!</definedName>
    <definedName name="_____________lb4">#REF!</definedName>
    <definedName name="_____________lb5">#REF!</definedName>
    <definedName name="_____________lb6">#REF!</definedName>
    <definedName name="_____________lb7">#REF!</definedName>
    <definedName name="_____________lb8">#REF!</definedName>
    <definedName name="_____________lb9">#REF!</definedName>
    <definedName name="_____________lbc1">#REF!</definedName>
    <definedName name="_____________lbc10">#REF!</definedName>
    <definedName name="_____________lbc11">#REF!</definedName>
    <definedName name="_____________lbc12">#REF!</definedName>
    <definedName name="_____________lbc13">#REF!</definedName>
    <definedName name="_____________lbc14">#REF!</definedName>
    <definedName name="_____________lbc15">#REF!</definedName>
    <definedName name="_____________lbc16">#REF!</definedName>
    <definedName name="_____________lbc17">#REF!</definedName>
    <definedName name="_____________lbc18">#REF!</definedName>
    <definedName name="_____________lbc19">#REF!</definedName>
    <definedName name="_____________lbc2">#REF!</definedName>
    <definedName name="_____________lbc20">#REF!</definedName>
    <definedName name="_____________lbc21">#REF!</definedName>
    <definedName name="_____________lbc22">#REF!</definedName>
    <definedName name="_____________lbc23">#REF!</definedName>
    <definedName name="_____________lbc24">#REF!</definedName>
    <definedName name="_____________lbc25">#REF!</definedName>
    <definedName name="_____________lbc26">#REF!</definedName>
    <definedName name="_____________lbc27">#REF!</definedName>
    <definedName name="_____________lbc28">#REF!</definedName>
    <definedName name="_____________lbc29">#REF!</definedName>
    <definedName name="_____________lbc3">#REF!</definedName>
    <definedName name="_____________lbc31">#REF!</definedName>
    <definedName name="_____________lbc32">#REF!</definedName>
    <definedName name="_____________lbc4">#REF!</definedName>
    <definedName name="_____________lbc5">#REF!</definedName>
    <definedName name="_____________lbc6">#REF!</definedName>
    <definedName name="_____________lbc7">#REF!</definedName>
    <definedName name="_____________lbc8">#REF!</definedName>
    <definedName name="_____________lbc9">#REF!</definedName>
    <definedName name="_____________ld26">#REF!</definedName>
    <definedName name="_____________ld31">#REF!</definedName>
    <definedName name="_____________le31">#REF!</definedName>
    <definedName name="_____________lf31">#REF!</definedName>
    <definedName name="_____________x10">#REF!</definedName>
    <definedName name="_____________x11">#REF!</definedName>
    <definedName name="_____________x12">#REF!</definedName>
    <definedName name="_____________x13">#REF!</definedName>
    <definedName name="_____________x14">#REF!</definedName>
    <definedName name="_____________x15">#REF!</definedName>
    <definedName name="_____________x16">#REF!</definedName>
    <definedName name="_____________x17">#REF!</definedName>
    <definedName name="_____________x18">#REF!</definedName>
    <definedName name="_____________x19">#REF!</definedName>
    <definedName name="_____________x20">#REF!</definedName>
    <definedName name="_____________x21">#REF!</definedName>
    <definedName name="_____________x22">#REF!</definedName>
    <definedName name="_____________x23">#REF!</definedName>
    <definedName name="_____________x24">#REF!</definedName>
    <definedName name="_____________x25">#REF!</definedName>
    <definedName name="_____________x28">#REF!</definedName>
    <definedName name="_____________x29">#REF!</definedName>
    <definedName name="_____________x32">#REF!</definedName>
    <definedName name="_____________x4">#REF!</definedName>
    <definedName name="_____________x5">#REF!</definedName>
    <definedName name="_____________x6">#REF!</definedName>
    <definedName name="_____________x7">#REF!</definedName>
    <definedName name="_____________x8">#REF!</definedName>
    <definedName name="_____________x9">#REF!</definedName>
    <definedName name="____________la29">#REF!</definedName>
    <definedName name="____________la3">#REF!</definedName>
    <definedName name="____________la31">#REF!</definedName>
    <definedName name="____________la32">#REF!</definedName>
    <definedName name="____________la4">#REF!</definedName>
    <definedName name="____________la5">#REF!</definedName>
    <definedName name="____________la6">#REF!</definedName>
    <definedName name="____________la7">#REF!</definedName>
    <definedName name="____________la8">#REF!</definedName>
    <definedName name="____________la9">#REF!</definedName>
    <definedName name="____________lb1">#REF!</definedName>
    <definedName name="____________lb10">#REF!</definedName>
    <definedName name="____________lb11">#REF!</definedName>
    <definedName name="____________lb12">#REF!</definedName>
    <definedName name="____________lb13">#REF!</definedName>
    <definedName name="____________lb14">#REF!</definedName>
    <definedName name="____________lb15">#REF!</definedName>
    <definedName name="____________lb16">#REF!</definedName>
    <definedName name="____________lb17">#REF!</definedName>
    <definedName name="____________lb18">#REF!</definedName>
    <definedName name="____________lb19">#REF!</definedName>
    <definedName name="____________lb2">#REF!</definedName>
    <definedName name="____________lb20">#REF!</definedName>
    <definedName name="____________lb21">#REF!</definedName>
    <definedName name="____________lb22">#REF!</definedName>
    <definedName name="____________lb23">#REF!</definedName>
    <definedName name="____________lb24">#REF!</definedName>
    <definedName name="____________lb25">#REF!</definedName>
    <definedName name="____________lb27">#REF!</definedName>
    <definedName name="____________lb28">#REF!</definedName>
    <definedName name="____________lb29">#REF!</definedName>
    <definedName name="____________lb3">#REF!</definedName>
    <definedName name="____________lb30">#REF!</definedName>
    <definedName name="____________lb31">#REF!</definedName>
    <definedName name="____________lb32">#REF!</definedName>
    <definedName name="____________lb4">#REF!</definedName>
    <definedName name="____________lb5">#REF!</definedName>
    <definedName name="____________lb6">#REF!</definedName>
    <definedName name="____________lb7">#REF!</definedName>
    <definedName name="____________lb8">#REF!</definedName>
    <definedName name="____________lb9">#REF!</definedName>
    <definedName name="____________lbc1">#REF!</definedName>
    <definedName name="____________lbc10">#REF!</definedName>
    <definedName name="____________lbc11">#REF!</definedName>
    <definedName name="____________lbc12">#REF!</definedName>
    <definedName name="____________lbc13">#REF!</definedName>
    <definedName name="____________lbc14">#REF!</definedName>
    <definedName name="____________lbc15">#REF!</definedName>
    <definedName name="____________lbc16">#REF!</definedName>
    <definedName name="____________lbc17">#REF!</definedName>
    <definedName name="____________lbc18">#REF!</definedName>
    <definedName name="____________lbc19">#REF!</definedName>
    <definedName name="____________lbc2">#REF!</definedName>
    <definedName name="____________lbc20">#REF!</definedName>
    <definedName name="____________lbc21">#REF!</definedName>
    <definedName name="____________lbc22">#REF!</definedName>
    <definedName name="____________lbc23">#REF!</definedName>
    <definedName name="____________lbc24">#REF!</definedName>
    <definedName name="____________lbc25">#REF!</definedName>
    <definedName name="____________lbc26">#REF!</definedName>
    <definedName name="____________lbc27">#REF!</definedName>
    <definedName name="____________lbc28">#REF!</definedName>
    <definedName name="____________lbc29">#REF!</definedName>
    <definedName name="____________lbc3">#REF!</definedName>
    <definedName name="____________lbc31">#REF!</definedName>
    <definedName name="____________lbc32">#REF!</definedName>
    <definedName name="____________lbc4">#REF!</definedName>
    <definedName name="____________lbc5">#REF!</definedName>
    <definedName name="____________lbc6">#REF!</definedName>
    <definedName name="____________lbc7">#REF!</definedName>
    <definedName name="____________lbc8">#REF!</definedName>
    <definedName name="____________lbc9">#REF!</definedName>
    <definedName name="____________ld26">#REF!</definedName>
    <definedName name="____________ld31">#REF!</definedName>
    <definedName name="____________le31">#REF!</definedName>
    <definedName name="____________lf31">#REF!</definedName>
    <definedName name="____________x10">#REF!</definedName>
    <definedName name="____________x11">#REF!</definedName>
    <definedName name="____________x12">#REF!</definedName>
    <definedName name="____________x13">#REF!</definedName>
    <definedName name="____________x14">#REF!</definedName>
    <definedName name="____________x15">#REF!</definedName>
    <definedName name="____________x16">#REF!</definedName>
    <definedName name="____________x17">#REF!</definedName>
    <definedName name="____________x18">#REF!</definedName>
    <definedName name="____________x19">#REF!</definedName>
    <definedName name="____________x20">#REF!</definedName>
    <definedName name="____________x21">#REF!</definedName>
    <definedName name="____________x22">#REF!</definedName>
    <definedName name="____________x23">#REF!</definedName>
    <definedName name="____________x24">#REF!</definedName>
    <definedName name="____________x25">#REF!</definedName>
    <definedName name="____________x28">#REF!</definedName>
    <definedName name="____________x29">#REF!</definedName>
    <definedName name="____________x32">#REF!</definedName>
    <definedName name="____________x4">#REF!</definedName>
    <definedName name="____________x5">#REF!</definedName>
    <definedName name="____________x6">#REF!</definedName>
    <definedName name="____________x7">#REF!</definedName>
    <definedName name="____________x8">#REF!</definedName>
    <definedName name="____________x9">#REF!</definedName>
    <definedName name="___________la29">#REF!</definedName>
    <definedName name="___________la3">#REF!</definedName>
    <definedName name="___________la31">#REF!</definedName>
    <definedName name="___________la32">#REF!</definedName>
    <definedName name="___________la4">#REF!</definedName>
    <definedName name="___________la5">#REF!</definedName>
    <definedName name="___________la6">#REF!</definedName>
    <definedName name="___________la7">#REF!</definedName>
    <definedName name="___________la8">#REF!</definedName>
    <definedName name="___________la9">#REF!</definedName>
    <definedName name="___________lb1">#REF!</definedName>
    <definedName name="___________lb10">#REF!</definedName>
    <definedName name="___________lb11">#REF!</definedName>
    <definedName name="___________lb12">#REF!</definedName>
    <definedName name="___________lb13">#REF!</definedName>
    <definedName name="___________lb14">#REF!</definedName>
    <definedName name="___________lb15">#REF!</definedName>
    <definedName name="___________lb16">#REF!</definedName>
    <definedName name="___________lb17">#REF!</definedName>
    <definedName name="___________lb18">#REF!</definedName>
    <definedName name="___________lb19">#REF!</definedName>
    <definedName name="___________lb2">#REF!</definedName>
    <definedName name="___________lb20">#REF!</definedName>
    <definedName name="___________lb21">#REF!</definedName>
    <definedName name="___________lb22">#REF!</definedName>
    <definedName name="___________lb23">#REF!</definedName>
    <definedName name="___________lb24">#REF!</definedName>
    <definedName name="___________lb25">#REF!</definedName>
    <definedName name="___________lb27">#REF!</definedName>
    <definedName name="___________lb28">#REF!</definedName>
    <definedName name="___________lb29">#REF!</definedName>
    <definedName name="___________lb3">#REF!</definedName>
    <definedName name="___________lb30">#REF!</definedName>
    <definedName name="___________lb31">#REF!</definedName>
    <definedName name="___________lb32">#REF!</definedName>
    <definedName name="___________lb4">#REF!</definedName>
    <definedName name="___________lb5">#REF!</definedName>
    <definedName name="___________lb6">#REF!</definedName>
    <definedName name="___________lb7">#REF!</definedName>
    <definedName name="___________lb8">#REF!</definedName>
    <definedName name="___________lb9">#REF!</definedName>
    <definedName name="___________lbc1">#REF!</definedName>
    <definedName name="___________lbc10">#REF!</definedName>
    <definedName name="___________lbc11">#REF!</definedName>
    <definedName name="___________lbc12">#REF!</definedName>
    <definedName name="___________lbc13">#REF!</definedName>
    <definedName name="___________lbc14">#REF!</definedName>
    <definedName name="___________lbc15">#REF!</definedName>
    <definedName name="___________lbc16">#REF!</definedName>
    <definedName name="___________lbc17">#REF!</definedName>
    <definedName name="___________lbc18">#REF!</definedName>
    <definedName name="___________lbc19">#REF!</definedName>
    <definedName name="___________lbc2">#REF!</definedName>
    <definedName name="___________lbc20">#REF!</definedName>
    <definedName name="___________lbc21">#REF!</definedName>
    <definedName name="___________lbc22">#REF!</definedName>
    <definedName name="___________lbc23">#REF!</definedName>
    <definedName name="___________lbc24">#REF!</definedName>
    <definedName name="___________lbc25">#REF!</definedName>
    <definedName name="___________lbc26">#REF!</definedName>
    <definedName name="___________lbc27">#REF!</definedName>
    <definedName name="___________lbc28">#REF!</definedName>
    <definedName name="___________lbc29">#REF!</definedName>
    <definedName name="___________lbc3">#REF!</definedName>
    <definedName name="___________lbc31">#REF!</definedName>
    <definedName name="___________lbc32">#REF!</definedName>
    <definedName name="___________lbc4">#REF!</definedName>
    <definedName name="___________lbc5">#REF!</definedName>
    <definedName name="___________lbc6">#REF!</definedName>
    <definedName name="___________lbc7">#REF!</definedName>
    <definedName name="___________lbc8">#REF!</definedName>
    <definedName name="___________lbc9">#REF!</definedName>
    <definedName name="___________ld26">#REF!</definedName>
    <definedName name="___________ld31">#REF!</definedName>
    <definedName name="___________le31">#REF!</definedName>
    <definedName name="___________lf31">#REF!</definedName>
    <definedName name="___________x10">#REF!</definedName>
    <definedName name="___________x11">#REF!</definedName>
    <definedName name="___________x12">#REF!</definedName>
    <definedName name="___________x13">#REF!</definedName>
    <definedName name="___________x14">#REF!</definedName>
    <definedName name="___________x15">#REF!</definedName>
    <definedName name="___________x16">#REF!</definedName>
    <definedName name="___________x17">#REF!</definedName>
    <definedName name="___________x18">#REF!</definedName>
    <definedName name="___________x19">#REF!</definedName>
    <definedName name="___________x20">#REF!</definedName>
    <definedName name="___________x21">#REF!</definedName>
    <definedName name="___________x22">#REF!</definedName>
    <definedName name="___________x23">#REF!</definedName>
    <definedName name="___________x24">#REF!</definedName>
    <definedName name="___________x25">#REF!</definedName>
    <definedName name="___________x28">#REF!</definedName>
    <definedName name="___________x29">#REF!</definedName>
    <definedName name="___________x32">#REF!</definedName>
    <definedName name="___________x4">#REF!</definedName>
    <definedName name="___________x5">#REF!</definedName>
    <definedName name="___________x6">#REF!</definedName>
    <definedName name="___________x7">#REF!</definedName>
    <definedName name="___________x8">#REF!</definedName>
    <definedName name="___________x9">#REF!</definedName>
    <definedName name="__________la29">#REF!</definedName>
    <definedName name="__________la3">#REF!</definedName>
    <definedName name="__________la31">#REF!</definedName>
    <definedName name="__________la32">#REF!</definedName>
    <definedName name="__________la4">#REF!</definedName>
    <definedName name="__________la5">#REF!</definedName>
    <definedName name="__________la6">#REF!</definedName>
    <definedName name="__________la7">#REF!</definedName>
    <definedName name="__________la8">#REF!</definedName>
    <definedName name="__________la9">#REF!</definedName>
    <definedName name="__________lb1">#REF!</definedName>
    <definedName name="__________lb10">#REF!</definedName>
    <definedName name="__________lb11">#REF!</definedName>
    <definedName name="__________lb12">#REF!</definedName>
    <definedName name="__________lb13">#REF!</definedName>
    <definedName name="__________lb14">#REF!</definedName>
    <definedName name="__________lb15">#REF!</definedName>
    <definedName name="__________lb16">#REF!</definedName>
    <definedName name="__________lb17">#REF!</definedName>
    <definedName name="__________lb18">#REF!</definedName>
    <definedName name="__________lb19">#REF!</definedName>
    <definedName name="__________lb2">#REF!</definedName>
    <definedName name="__________lb20">#REF!</definedName>
    <definedName name="__________lb21">#REF!</definedName>
    <definedName name="__________lb22">#REF!</definedName>
    <definedName name="__________lb23">#REF!</definedName>
    <definedName name="__________lb24">#REF!</definedName>
    <definedName name="__________lb25">#REF!</definedName>
    <definedName name="__________lb27">#REF!</definedName>
    <definedName name="__________lb28">#REF!</definedName>
    <definedName name="__________lb29">#REF!</definedName>
    <definedName name="__________lb3">#REF!</definedName>
    <definedName name="__________lb30">#REF!</definedName>
    <definedName name="__________lb31">#REF!</definedName>
    <definedName name="__________lb32">#REF!</definedName>
    <definedName name="__________lb4">#REF!</definedName>
    <definedName name="__________lb5">#REF!</definedName>
    <definedName name="__________lb6">#REF!</definedName>
    <definedName name="__________lb7">#REF!</definedName>
    <definedName name="__________lb8">#REF!</definedName>
    <definedName name="__________lb9">#REF!</definedName>
    <definedName name="__________lbc1">#REF!</definedName>
    <definedName name="__________lbc10">#REF!</definedName>
    <definedName name="__________lbc11">#REF!</definedName>
    <definedName name="__________lbc12">#REF!</definedName>
    <definedName name="__________lbc13">#REF!</definedName>
    <definedName name="__________lbc14">#REF!</definedName>
    <definedName name="__________lbc15">#REF!</definedName>
    <definedName name="__________lbc16">#REF!</definedName>
    <definedName name="__________lbc17">#REF!</definedName>
    <definedName name="__________lbc18">#REF!</definedName>
    <definedName name="__________lbc19">#REF!</definedName>
    <definedName name="__________lbc2">#REF!</definedName>
    <definedName name="__________lbc20">#REF!</definedName>
    <definedName name="__________lbc21">#REF!</definedName>
    <definedName name="__________lbc22">#REF!</definedName>
    <definedName name="__________lbc23">#REF!</definedName>
    <definedName name="__________lbc24">#REF!</definedName>
    <definedName name="__________lbc25">#REF!</definedName>
    <definedName name="__________lbc26">#REF!</definedName>
    <definedName name="__________lbc27">#REF!</definedName>
    <definedName name="__________lbc28">#REF!</definedName>
    <definedName name="__________lbc29">#REF!</definedName>
    <definedName name="__________lbc3">#REF!</definedName>
    <definedName name="__________lbc31">#REF!</definedName>
    <definedName name="__________lbc32">#REF!</definedName>
    <definedName name="__________lbc4">#REF!</definedName>
    <definedName name="__________lbc5">#REF!</definedName>
    <definedName name="__________lbc6">#REF!</definedName>
    <definedName name="__________lbc7">#REF!</definedName>
    <definedName name="__________lbc8">#REF!</definedName>
    <definedName name="__________lbc9">#REF!</definedName>
    <definedName name="__________ld26">#REF!</definedName>
    <definedName name="__________ld31">#REF!</definedName>
    <definedName name="__________le31">#REF!</definedName>
    <definedName name="__________lf31">#REF!</definedName>
    <definedName name="__________x10">#REF!</definedName>
    <definedName name="__________x11">#REF!</definedName>
    <definedName name="__________x12">#REF!</definedName>
    <definedName name="__________x13">#REF!</definedName>
    <definedName name="__________x14">#REF!</definedName>
    <definedName name="__________x15">#REF!</definedName>
    <definedName name="__________x16">#REF!</definedName>
    <definedName name="__________x17">#REF!</definedName>
    <definedName name="__________x18">#REF!</definedName>
    <definedName name="__________x19">#REF!</definedName>
    <definedName name="__________x20">#REF!</definedName>
    <definedName name="__________x21">#REF!</definedName>
    <definedName name="__________x22">#REF!</definedName>
    <definedName name="__________x23">#REF!</definedName>
    <definedName name="__________x24">#REF!</definedName>
    <definedName name="__________x25">#REF!</definedName>
    <definedName name="__________x28">#REF!</definedName>
    <definedName name="__________x29">#REF!</definedName>
    <definedName name="__________x32">#REF!</definedName>
    <definedName name="__________x4">#REF!</definedName>
    <definedName name="__________x5">#REF!</definedName>
    <definedName name="__________x6">#REF!</definedName>
    <definedName name="__________x7">#REF!</definedName>
    <definedName name="__________x8">#REF!</definedName>
    <definedName name="__________x9">#REF!</definedName>
    <definedName name="_________la29">#REF!</definedName>
    <definedName name="_________la3">#REF!</definedName>
    <definedName name="_________la31">#REF!</definedName>
    <definedName name="_________la32">#REF!</definedName>
    <definedName name="_________la4">#REF!</definedName>
    <definedName name="_________la5">#REF!</definedName>
    <definedName name="_________la6">#REF!</definedName>
    <definedName name="_________la7">#REF!</definedName>
    <definedName name="_________la8">#REF!</definedName>
    <definedName name="_________la9">#REF!</definedName>
    <definedName name="_________lb1">#REF!</definedName>
    <definedName name="_________lb10">#REF!</definedName>
    <definedName name="_________lb11">#REF!</definedName>
    <definedName name="_________lb12">#REF!</definedName>
    <definedName name="_________lb13">#REF!</definedName>
    <definedName name="_________lb14">#REF!</definedName>
    <definedName name="_________lb15">#REF!</definedName>
    <definedName name="_________lb16">#REF!</definedName>
    <definedName name="_________lb17">#REF!</definedName>
    <definedName name="_________lb18">#REF!</definedName>
    <definedName name="_________lb19">#REF!</definedName>
    <definedName name="_________lb2">#REF!</definedName>
    <definedName name="_________lb20">#REF!</definedName>
    <definedName name="_________lb21">#REF!</definedName>
    <definedName name="_________lb22">#REF!</definedName>
    <definedName name="_________lb23">#REF!</definedName>
    <definedName name="_________lb24">#REF!</definedName>
    <definedName name="_________lb25">#REF!</definedName>
    <definedName name="_________lb27">#REF!</definedName>
    <definedName name="_________lb28">#REF!</definedName>
    <definedName name="_________lb29">#REF!</definedName>
    <definedName name="_________lb3">#REF!</definedName>
    <definedName name="_________lb30">#REF!</definedName>
    <definedName name="_________lb31">#REF!</definedName>
    <definedName name="_________lb32">#REF!</definedName>
    <definedName name="_________lb4">#REF!</definedName>
    <definedName name="_________lb5">#REF!</definedName>
    <definedName name="_________lb6">#REF!</definedName>
    <definedName name="_________lb7">#REF!</definedName>
    <definedName name="_________lb8">#REF!</definedName>
    <definedName name="_________lb9">#REF!</definedName>
    <definedName name="_________lbc1">#REF!</definedName>
    <definedName name="_________lbc10">#REF!</definedName>
    <definedName name="_________lbc11">#REF!</definedName>
    <definedName name="_________lbc12">#REF!</definedName>
    <definedName name="_________lbc13">#REF!</definedName>
    <definedName name="_________lbc14">#REF!</definedName>
    <definedName name="_________lbc15">#REF!</definedName>
    <definedName name="_________lbc16">#REF!</definedName>
    <definedName name="_________lbc17">#REF!</definedName>
    <definedName name="_________lbc18">#REF!</definedName>
    <definedName name="_________lbc19">#REF!</definedName>
    <definedName name="_________lbc2">#REF!</definedName>
    <definedName name="_________lbc20">#REF!</definedName>
    <definedName name="_________lbc21">#REF!</definedName>
    <definedName name="_________lbc22">#REF!</definedName>
    <definedName name="_________lbc23">#REF!</definedName>
    <definedName name="_________lbc24">#REF!</definedName>
    <definedName name="_________lbc25">#REF!</definedName>
    <definedName name="_________lbc26">#REF!</definedName>
    <definedName name="_________lbc27">#REF!</definedName>
    <definedName name="_________lbc28">#REF!</definedName>
    <definedName name="_________lbc29">#REF!</definedName>
    <definedName name="_________lbc3">#REF!</definedName>
    <definedName name="_________lbc31">#REF!</definedName>
    <definedName name="_________lbc32">#REF!</definedName>
    <definedName name="_________lbc4">#REF!</definedName>
    <definedName name="_________lbc5">#REF!</definedName>
    <definedName name="_________lbc6">#REF!</definedName>
    <definedName name="_________lbc7">#REF!</definedName>
    <definedName name="_________lbc8">#REF!</definedName>
    <definedName name="_________lbc9">#REF!</definedName>
    <definedName name="_________ld26">#REF!</definedName>
    <definedName name="_________ld31">#REF!</definedName>
    <definedName name="_________le31">#REF!</definedName>
    <definedName name="_________lf31">#REF!</definedName>
    <definedName name="_________x10">#REF!</definedName>
    <definedName name="_________x11">#REF!</definedName>
    <definedName name="_________x12">#REF!</definedName>
    <definedName name="_________x13">#REF!</definedName>
    <definedName name="_________x14">#REF!</definedName>
    <definedName name="_________x15">#REF!</definedName>
    <definedName name="_________x16">#REF!</definedName>
    <definedName name="_________x17">#REF!</definedName>
    <definedName name="_________x18">#REF!</definedName>
    <definedName name="_________x19">#REF!</definedName>
    <definedName name="_________x20">#REF!</definedName>
    <definedName name="_________x21">#REF!</definedName>
    <definedName name="_________x22">#REF!</definedName>
    <definedName name="_________x23">#REF!</definedName>
    <definedName name="_________x24">#REF!</definedName>
    <definedName name="_________x25">#REF!</definedName>
    <definedName name="_________x28">#REF!</definedName>
    <definedName name="_________x29">#REF!</definedName>
    <definedName name="_________x32">#REF!</definedName>
    <definedName name="_________x4">#REF!</definedName>
    <definedName name="_________x5">#REF!</definedName>
    <definedName name="_________x6">#REF!</definedName>
    <definedName name="_________x7">#REF!</definedName>
    <definedName name="_________x8">#REF!</definedName>
    <definedName name="_________x9">#REF!</definedName>
    <definedName name="________la29">#REF!</definedName>
    <definedName name="________la3">#REF!</definedName>
    <definedName name="________la31">#REF!</definedName>
    <definedName name="________la32">#REF!</definedName>
    <definedName name="________la4">#REF!</definedName>
    <definedName name="________la5">#REF!</definedName>
    <definedName name="________la6">#REF!</definedName>
    <definedName name="________la7">#REF!</definedName>
    <definedName name="________la8">#REF!</definedName>
    <definedName name="________la9">#REF!</definedName>
    <definedName name="________lb1">#REF!</definedName>
    <definedName name="________lb10">#REF!</definedName>
    <definedName name="________lb11">#REF!</definedName>
    <definedName name="________lb12">#REF!</definedName>
    <definedName name="________lb13">#REF!</definedName>
    <definedName name="________lb14">#REF!</definedName>
    <definedName name="________lb15">#REF!</definedName>
    <definedName name="________lb16">#REF!</definedName>
    <definedName name="________lb17">#REF!</definedName>
    <definedName name="________lb18">#REF!</definedName>
    <definedName name="________lb19">#REF!</definedName>
    <definedName name="________lb2">#REF!</definedName>
    <definedName name="________lb20">#REF!</definedName>
    <definedName name="________lb21">#REF!</definedName>
    <definedName name="________lb22">#REF!</definedName>
    <definedName name="________lb23">#REF!</definedName>
    <definedName name="________lb24">#REF!</definedName>
    <definedName name="________lb25">#REF!</definedName>
    <definedName name="________lb27">#REF!</definedName>
    <definedName name="________lb28">#REF!</definedName>
    <definedName name="________lb29">#REF!</definedName>
    <definedName name="________lb3">#REF!</definedName>
    <definedName name="________lb30">#REF!</definedName>
    <definedName name="________lb31">#REF!</definedName>
    <definedName name="________lb32">#REF!</definedName>
    <definedName name="________lb4">#REF!</definedName>
    <definedName name="________lb5">#REF!</definedName>
    <definedName name="________lb6">#REF!</definedName>
    <definedName name="________lb7">#REF!</definedName>
    <definedName name="________lb8">#REF!</definedName>
    <definedName name="________lb9">#REF!</definedName>
    <definedName name="________lbc1">#REF!</definedName>
    <definedName name="________lbc10">#REF!</definedName>
    <definedName name="________lbc11">#REF!</definedName>
    <definedName name="________lbc12">#REF!</definedName>
    <definedName name="________lbc13">#REF!</definedName>
    <definedName name="________lbc14">#REF!</definedName>
    <definedName name="________lbc15">#REF!</definedName>
    <definedName name="________lbc16">#REF!</definedName>
    <definedName name="________lbc17">#REF!</definedName>
    <definedName name="________lbc18">#REF!</definedName>
    <definedName name="________lbc19">#REF!</definedName>
    <definedName name="________lbc2">#REF!</definedName>
    <definedName name="________lbc20">#REF!</definedName>
    <definedName name="________lbc21">#REF!</definedName>
    <definedName name="________lbc22">#REF!</definedName>
    <definedName name="________lbc23">#REF!</definedName>
    <definedName name="________lbc24">#REF!</definedName>
    <definedName name="________lbc25">#REF!</definedName>
    <definedName name="________lbc26">#REF!</definedName>
    <definedName name="________lbc27">#REF!</definedName>
    <definedName name="________lbc28">#REF!</definedName>
    <definedName name="________lbc29">#REF!</definedName>
    <definedName name="________lbc3">#REF!</definedName>
    <definedName name="________lbc31">#REF!</definedName>
    <definedName name="________lbc32">#REF!</definedName>
    <definedName name="________lbc4">#REF!</definedName>
    <definedName name="________lbc5">#REF!</definedName>
    <definedName name="________lbc6">#REF!</definedName>
    <definedName name="________lbc7">#REF!</definedName>
    <definedName name="________lbc8">#REF!</definedName>
    <definedName name="________lbc9">#REF!</definedName>
    <definedName name="________ld26">#REF!</definedName>
    <definedName name="________ld31">#REF!</definedName>
    <definedName name="________le31">#REF!</definedName>
    <definedName name="________lf31">#REF!</definedName>
    <definedName name="________x10">#REF!</definedName>
    <definedName name="________x11">#REF!</definedName>
    <definedName name="________x12">#REF!</definedName>
    <definedName name="________x13">#REF!</definedName>
    <definedName name="________x14">#REF!</definedName>
    <definedName name="________x15">#REF!</definedName>
    <definedName name="________x16">#REF!</definedName>
    <definedName name="________x17">#REF!</definedName>
    <definedName name="________x18">#REF!</definedName>
    <definedName name="________x19">#REF!</definedName>
    <definedName name="________x20">#REF!</definedName>
    <definedName name="________x21">#REF!</definedName>
    <definedName name="________x22">#REF!</definedName>
    <definedName name="________x23">#REF!</definedName>
    <definedName name="________x24">#REF!</definedName>
    <definedName name="________x25">#REF!</definedName>
    <definedName name="________x28">#REF!</definedName>
    <definedName name="________x29">#REF!</definedName>
    <definedName name="________x32">#REF!</definedName>
    <definedName name="________x4">#REF!</definedName>
    <definedName name="________x5">#REF!</definedName>
    <definedName name="________x6">#REF!</definedName>
    <definedName name="________x7">#REF!</definedName>
    <definedName name="________x8">#REF!</definedName>
    <definedName name="________x9">#REF!</definedName>
    <definedName name="_______la29">#REF!</definedName>
    <definedName name="_______la3">#REF!</definedName>
    <definedName name="_______la31">#REF!</definedName>
    <definedName name="_______la32">#REF!</definedName>
    <definedName name="_______la4">#REF!</definedName>
    <definedName name="_______la5">#REF!</definedName>
    <definedName name="_______la6">#REF!</definedName>
    <definedName name="_______la7">#REF!</definedName>
    <definedName name="_______la8">#REF!</definedName>
    <definedName name="_______la9">#REF!</definedName>
    <definedName name="_______lb1">#REF!</definedName>
    <definedName name="_______lb10">#REF!</definedName>
    <definedName name="_______lb11">#REF!</definedName>
    <definedName name="_______lb12">#REF!</definedName>
    <definedName name="_______lb13">#REF!</definedName>
    <definedName name="_______lb14">#REF!</definedName>
    <definedName name="_______lb15">#REF!</definedName>
    <definedName name="_______lb16">#REF!</definedName>
    <definedName name="_______lb17">#REF!</definedName>
    <definedName name="_______lb18">#REF!</definedName>
    <definedName name="_______lb19">#REF!</definedName>
    <definedName name="_______lb2">#REF!</definedName>
    <definedName name="_______lb20">#REF!</definedName>
    <definedName name="_______lb21">#REF!</definedName>
    <definedName name="_______lb22">#REF!</definedName>
    <definedName name="_______lb23">#REF!</definedName>
    <definedName name="_______lb24">#REF!</definedName>
    <definedName name="_______lb25">#REF!</definedName>
    <definedName name="_______lb27">#REF!</definedName>
    <definedName name="_______lb28">#REF!</definedName>
    <definedName name="_______lb29">#REF!</definedName>
    <definedName name="_______lb3">#REF!</definedName>
    <definedName name="_______lb30">#REF!</definedName>
    <definedName name="_______lb31">#REF!</definedName>
    <definedName name="_______lb32">#REF!</definedName>
    <definedName name="_______lb4">#REF!</definedName>
    <definedName name="_______lb5">#REF!</definedName>
    <definedName name="_______lb6">#REF!</definedName>
    <definedName name="_______lb7">#REF!</definedName>
    <definedName name="_______lb8">#REF!</definedName>
    <definedName name="_______lb9">#REF!</definedName>
    <definedName name="_______lbc1">#REF!</definedName>
    <definedName name="_______lbc10">#REF!</definedName>
    <definedName name="_______lbc11">#REF!</definedName>
    <definedName name="_______lbc12">#REF!</definedName>
    <definedName name="_______lbc13">#REF!</definedName>
    <definedName name="_______lbc14">#REF!</definedName>
    <definedName name="_______lbc15">#REF!</definedName>
    <definedName name="_______lbc16">#REF!</definedName>
    <definedName name="_______lbc17">#REF!</definedName>
    <definedName name="_______lbc18">#REF!</definedName>
    <definedName name="_______lbc19">#REF!</definedName>
    <definedName name="_______lbc2">#REF!</definedName>
    <definedName name="_______lbc20">#REF!</definedName>
    <definedName name="_______lbc21">#REF!</definedName>
    <definedName name="_______lbc22">#REF!</definedName>
    <definedName name="_______lbc23">#REF!</definedName>
    <definedName name="_______lbc24">#REF!</definedName>
    <definedName name="_______lbc25">#REF!</definedName>
    <definedName name="_______lbc26">#REF!</definedName>
    <definedName name="_______lbc27">#REF!</definedName>
    <definedName name="_______lbc28">#REF!</definedName>
    <definedName name="_______lbc29">#REF!</definedName>
    <definedName name="_______lbc3">#REF!</definedName>
    <definedName name="_______lbc31">#REF!</definedName>
    <definedName name="_______lbc32">#REF!</definedName>
    <definedName name="_______lbc4">#REF!</definedName>
    <definedName name="_______lbc5">#REF!</definedName>
    <definedName name="_______lbc6">#REF!</definedName>
    <definedName name="_______lbc7">#REF!</definedName>
    <definedName name="_______lbc8">#REF!</definedName>
    <definedName name="_______lbc9">#REF!</definedName>
    <definedName name="_______ld26">#REF!</definedName>
    <definedName name="_______ld31">#REF!</definedName>
    <definedName name="_______le31">#REF!</definedName>
    <definedName name="_______lf31">#REF!</definedName>
    <definedName name="_______x10">#REF!</definedName>
    <definedName name="_______x11">#REF!</definedName>
    <definedName name="_______x12">#REF!</definedName>
    <definedName name="_______x13">#REF!</definedName>
    <definedName name="_______x14">#REF!</definedName>
    <definedName name="_______x15">#REF!</definedName>
    <definedName name="_______x16">#REF!</definedName>
    <definedName name="_______x17">#REF!</definedName>
    <definedName name="_______x18">#REF!</definedName>
    <definedName name="_______x19">#REF!</definedName>
    <definedName name="_______x20">#REF!</definedName>
    <definedName name="_______x21">#REF!</definedName>
    <definedName name="_______x22">#REF!</definedName>
    <definedName name="_______x23">#REF!</definedName>
    <definedName name="_______x24">#REF!</definedName>
    <definedName name="_______x25">#REF!</definedName>
    <definedName name="_______x28">#REF!</definedName>
    <definedName name="_______x29">#REF!</definedName>
    <definedName name="_______x32">#REF!</definedName>
    <definedName name="_______x4">#REF!</definedName>
    <definedName name="_______x5">#REF!</definedName>
    <definedName name="_______x6">#REF!</definedName>
    <definedName name="_______x7">#REF!</definedName>
    <definedName name="_______x8">#REF!</definedName>
    <definedName name="_______x9">#REF!</definedName>
    <definedName name="______la29">#REF!</definedName>
    <definedName name="______la3">#REF!</definedName>
    <definedName name="______la31">#REF!</definedName>
    <definedName name="______la32">#REF!</definedName>
    <definedName name="______la4">#REF!</definedName>
    <definedName name="______la5">#REF!</definedName>
    <definedName name="______la6">#REF!</definedName>
    <definedName name="______la7">#REF!</definedName>
    <definedName name="______la8">#REF!</definedName>
    <definedName name="______la9">#REF!</definedName>
    <definedName name="______lb1">#REF!</definedName>
    <definedName name="______lb10">#REF!</definedName>
    <definedName name="______lb11">#REF!</definedName>
    <definedName name="______lb12">#REF!</definedName>
    <definedName name="______lb13">#REF!</definedName>
    <definedName name="______lb14">#REF!</definedName>
    <definedName name="______lb15">#REF!</definedName>
    <definedName name="______lb16">#REF!</definedName>
    <definedName name="______lb17">#REF!</definedName>
    <definedName name="______lb18">#REF!</definedName>
    <definedName name="______lb19">#REF!</definedName>
    <definedName name="______lb2">#REF!</definedName>
    <definedName name="______lb20">#REF!</definedName>
    <definedName name="______lb21">#REF!</definedName>
    <definedName name="______lb22">#REF!</definedName>
    <definedName name="______lb23">#REF!</definedName>
    <definedName name="______lb24">#REF!</definedName>
    <definedName name="______lb25">#REF!</definedName>
    <definedName name="______lb27">#REF!</definedName>
    <definedName name="______lb28">#REF!</definedName>
    <definedName name="______lb29">#REF!</definedName>
    <definedName name="______lb3">#REF!</definedName>
    <definedName name="______lb30">#REF!</definedName>
    <definedName name="______lb31">#REF!</definedName>
    <definedName name="______lb32">#REF!</definedName>
    <definedName name="______lb4">#REF!</definedName>
    <definedName name="______lb5">#REF!</definedName>
    <definedName name="______lb6">#REF!</definedName>
    <definedName name="______lb7">#REF!</definedName>
    <definedName name="______lb8">#REF!</definedName>
    <definedName name="______lb9">#REF!</definedName>
    <definedName name="______lbc1">#REF!</definedName>
    <definedName name="______lbc10">#REF!</definedName>
    <definedName name="______lbc11">#REF!</definedName>
    <definedName name="______lbc12">#REF!</definedName>
    <definedName name="______lbc13">#REF!</definedName>
    <definedName name="______lbc14">#REF!</definedName>
    <definedName name="______lbc15">#REF!</definedName>
    <definedName name="______lbc16">#REF!</definedName>
    <definedName name="______lbc17">#REF!</definedName>
    <definedName name="______lbc18">#REF!</definedName>
    <definedName name="______lbc19">#REF!</definedName>
    <definedName name="______lbc2">#REF!</definedName>
    <definedName name="______lbc20">#REF!</definedName>
    <definedName name="______lbc21">#REF!</definedName>
    <definedName name="______lbc22">#REF!</definedName>
    <definedName name="______lbc23">#REF!</definedName>
    <definedName name="______lbc24">#REF!</definedName>
    <definedName name="______lbc25">#REF!</definedName>
    <definedName name="______lbc26">#REF!</definedName>
    <definedName name="______lbc27">#REF!</definedName>
    <definedName name="______lbc28">#REF!</definedName>
    <definedName name="______lbc29">#REF!</definedName>
    <definedName name="______lbc3">#REF!</definedName>
    <definedName name="______lbc31">#REF!</definedName>
    <definedName name="______lbc32">#REF!</definedName>
    <definedName name="______lbc4">#REF!</definedName>
    <definedName name="______lbc5">#REF!</definedName>
    <definedName name="______lbc6">#REF!</definedName>
    <definedName name="______lbc7">#REF!</definedName>
    <definedName name="______lbc8">#REF!</definedName>
    <definedName name="______lbc9">#REF!</definedName>
    <definedName name="______ld26">#REF!</definedName>
    <definedName name="______ld31">#REF!</definedName>
    <definedName name="______le31">#REF!</definedName>
    <definedName name="______lf31">#REF!</definedName>
    <definedName name="______x10">#REF!</definedName>
    <definedName name="______x11">#REF!</definedName>
    <definedName name="______x12">#REF!</definedName>
    <definedName name="______x13">#REF!</definedName>
    <definedName name="______x14">#REF!</definedName>
    <definedName name="______x15">#REF!</definedName>
    <definedName name="______x16">#REF!</definedName>
    <definedName name="______x17">#REF!</definedName>
    <definedName name="______x18">#REF!</definedName>
    <definedName name="______x19">#REF!</definedName>
    <definedName name="______x20">#REF!</definedName>
    <definedName name="______x21">#REF!</definedName>
    <definedName name="______x22">#REF!</definedName>
    <definedName name="______x23">#REF!</definedName>
    <definedName name="______x24">#REF!</definedName>
    <definedName name="______x25">#REF!</definedName>
    <definedName name="______x28">#REF!</definedName>
    <definedName name="______x29">#REF!</definedName>
    <definedName name="______x32">#REF!</definedName>
    <definedName name="______x4">#REF!</definedName>
    <definedName name="______x5">#REF!</definedName>
    <definedName name="______x6">#REF!</definedName>
    <definedName name="______x7">#REF!</definedName>
    <definedName name="______x8">#REF!</definedName>
    <definedName name="______x9">#REF!</definedName>
    <definedName name="_____la29">#REF!</definedName>
    <definedName name="_____la3">#REF!</definedName>
    <definedName name="_____la31">#REF!</definedName>
    <definedName name="_____la32">#REF!</definedName>
    <definedName name="_____la4">#REF!</definedName>
    <definedName name="_____la5">#REF!</definedName>
    <definedName name="_____la6">#REF!</definedName>
    <definedName name="_____la7">#REF!</definedName>
    <definedName name="_____la8">#REF!</definedName>
    <definedName name="_____la9">#REF!</definedName>
    <definedName name="_____lb1">#REF!</definedName>
    <definedName name="_____lb10">#REF!</definedName>
    <definedName name="_____lb11">#REF!</definedName>
    <definedName name="_____lb12">#REF!</definedName>
    <definedName name="_____lb13">#REF!</definedName>
    <definedName name="_____lb14">#REF!</definedName>
    <definedName name="_____lb15">#REF!</definedName>
    <definedName name="_____lb16">#REF!</definedName>
    <definedName name="_____lb17">#REF!</definedName>
    <definedName name="_____lb18">#REF!</definedName>
    <definedName name="_____lb19">#REF!</definedName>
    <definedName name="_____lb2">#REF!</definedName>
    <definedName name="_____lb20">#REF!</definedName>
    <definedName name="_____lb21">#REF!</definedName>
    <definedName name="_____lb22">#REF!</definedName>
    <definedName name="_____lb23">#REF!</definedName>
    <definedName name="_____lb24">#REF!</definedName>
    <definedName name="_____lb25">#REF!</definedName>
    <definedName name="_____lb27">#REF!</definedName>
    <definedName name="_____lb28">#REF!</definedName>
    <definedName name="_____lb29">#REF!</definedName>
    <definedName name="_____lb3">#REF!</definedName>
    <definedName name="_____lb30">#REF!</definedName>
    <definedName name="_____lb31">#REF!</definedName>
    <definedName name="_____lb32">#REF!</definedName>
    <definedName name="_____lb4">#REF!</definedName>
    <definedName name="_____lb5">#REF!</definedName>
    <definedName name="_____lb6">#REF!</definedName>
    <definedName name="_____lb7">#REF!</definedName>
    <definedName name="_____lb8">#REF!</definedName>
    <definedName name="_____lb9">#REF!</definedName>
    <definedName name="_____lbc1">#REF!</definedName>
    <definedName name="_____lbc10">#REF!</definedName>
    <definedName name="_____lbc11">#REF!</definedName>
    <definedName name="_____lbc12">#REF!</definedName>
    <definedName name="_____lbc13">#REF!</definedName>
    <definedName name="_____lbc14">#REF!</definedName>
    <definedName name="_____lbc15">#REF!</definedName>
    <definedName name="_____lbc16">#REF!</definedName>
    <definedName name="_____lbc17">#REF!</definedName>
    <definedName name="_____lbc18">#REF!</definedName>
    <definedName name="_____lbc19">#REF!</definedName>
    <definedName name="_____lbc2">#REF!</definedName>
    <definedName name="_____lbc20">#REF!</definedName>
    <definedName name="_____lbc21">#REF!</definedName>
    <definedName name="_____lbc22">#REF!</definedName>
    <definedName name="_____lbc23">#REF!</definedName>
    <definedName name="_____lbc24">#REF!</definedName>
    <definedName name="_____lbc25">#REF!</definedName>
    <definedName name="_____lbc26">#REF!</definedName>
    <definedName name="_____lbc27">#REF!</definedName>
    <definedName name="_____lbc28">#REF!</definedName>
    <definedName name="_____lbc29">#REF!</definedName>
    <definedName name="_____lbc3">#REF!</definedName>
    <definedName name="_____lbc31">#REF!</definedName>
    <definedName name="_____lbc32">#REF!</definedName>
    <definedName name="_____lbc4">#REF!</definedName>
    <definedName name="_____lbc5">#REF!</definedName>
    <definedName name="_____lbc6">#REF!</definedName>
    <definedName name="_____lbc7">#REF!</definedName>
    <definedName name="_____lbc8">#REF!</definedName>
    <definedName name="_____lbc9">#REF!</definedName>
    <definedName name="_____ld26">#REF!</definedName>
    <definedName name="_____ld31">#REF!</definedName>
    <definedName name="_____le31">#REF!</definedName>
    <definedName name="_____lf31">#REF!</definedName>
    <definedName name="_____x10">#REF!</definedName>
    <definedName name="_____x11">#REF!</definedName>
    <definedName name="_____x12">#REF!</definedName>
    <definedName name="_____x13">#REF!</definedName>
    <definedName name="_____x14">#REF!</definedName>
    <definedName name="_____x15">#REF!</definedName>
    <definedName name="_____x16">#REF!</definedName>
    <definedName name="_____x17">#REF!</definedName>
    <definedName name="_____x18">#REF!</definedName>
    <definedName name="_____x19">#REF!</definedName>
    <definedName name="_____x20">#REF!</definedName>
    <definedName name="_____x21">#REF!</definedName>
    <definedName name="_____x22">#REF!</definedName>
    <definedName name="_____x23">#REF!</definedName>
    <definedName name="_____x24">#REF!</definedName>
    <definedName name="_____x25">#REF!</definedName>
    <definedName name="_____x28">#REF!</definedName>
    <definedName name="_____x29">#REF!</definedName>
    <definedName name="_____x32">#REF!</definedName>
    <definedName name="_____x4">#REF!</definedName>
    <definedName name="_____x5">#REF!</definedName>
    <definedName name="_____x6">#REF!</definedName>
    <definedName name="_____x7">#REF!</definedName>
    <definedName name="_____x8">#REF!</definedName>
    <definedName name="_____x9">#REF!</definedName>
    <definedName name="____la29">#REF!</definedName>
    <definedName name="____la3">#REF!</definedName>
    <definedName name="____la31">#REF!</definedName>
    <definedName name="____la32">#REF!</definedName>
    <definedName name="____la4">#REF!</definedName>
    <definedName name="____la5">#REF!</definedName>
    <definedName name="____la6">#REF!</definedName>
    <definedName name="____la7">#REF!</definedName>
    <definedName name="____la8">#REF!</definedName>
    <definedName name="____la9">#REF!</definedName>
    <definedName name="____lb1">#REF!</definedName>
    <definedName name="____lb10">#REF!</definedName>
    <definedName name="____lb11">#REF!</definedName>
    <definedName name="____lb12">#REF!</definedName>
    <definedName name="____lb13">#REF!</definedName>
    <definedName name="____lb14">#REF!</definedName>
    <definedName name="____lb15">#REF!</definedName>
    <definedName name="____lb16">#REF!</definedName>
    <definedName name="____lb17">#REF!</definedName>
    <definedName name="____lb18">#REF!</definedName>
    <definedName name="____lb19">#REF!</definedName>
    <definedName name="____lb2">#REF!</definedName>
    <definedName name="____lb20">#REF!</definedName>
    <definedName name="____lb21">#REF!</definedName>
    <definedName name="____lb22">#REF!</definedName>
    <definedName name="____lb23">#REF!</definedName>
    <definedName name="____lb24">#REF!</definedName>
    <definedName name="____lb25">#REF!</definedName>
    <definedName name="____lb27">#REF!</definedName>
    <definedName name="____lb28">#REF!</definedName>
    <definedName name="____lb29">#REF!</definedName>
    <definedName name="____lb3">#REF!</definedName>
    <definedName name="____lb30">#REF!</definedName>
    <definedName name="____lb31">#REF!</definedName>
    <definedName name="____lb32">#REF!</definedName>
    <definedName name="____lb4">#REF!</definedName>
    <definedName name="____lb5">#REF!</definedName>
    <definedName name="____lb6">#REF!</definedName>
    <definedName name="____lb7">#REF!</definedName>
    <definedName name="____lb8">#REF!</definedName>
    <definedName name="____lb9">#REF!</definedName>
    <definedName name="____lbc1">#REF!</definedName>
    <definedName name="____lbc10">#REF!</definedName>
    <definedName name="____lbc11">#REF!</definedName>
    <definedName name="____lbc12">#REF!</definedName>
    <definedName name="____lbc13">#REF!</definedName>
    <definedName name="____lbc14">#REF!</definedName>
    <definedName name="____lbc15">#REF!</definedName>
    <definedName name="____lbc16">#REF!</definedName>
    <definedName name="____lbc17">#REF!</definedName>
    <definedName name="____lbc18">#REF!</definedName>
    <definedName name="____lbc19">#REF!</definedName>
    <definedName name="____lbc2">#REF!</definedName>
    <definedName name="____lbc20">#REF!</definedName>
    <definedName name="____lbc21">#REF!</definedName>
    <definedName name="____lbc22">#REF!</definedName>
    <definedName name="____lbc23">#REF!</definedName>
    <definedName name="____lbc24">#REF!</definedName>
    <definedName name="____lbc25">#REF!</definedName>
    <definedName name="____lbc26">#REF!</definedName>
    <definedName name="____lbc27">#REF!</definedName>
    <definedName name="____lbc28">#REF!</definedName>
    <definedName name="____lbc29">#REF!</definedName>
    <definedName name="____lbc3">#REF!</definedName>
    <definedName name="____lbc31">#REF!</definedName>
    <definedName name="____lbc32">#REF!</definedName>
    <definedName name="____lbc4">#REF!</definedName>
    <definedName name="____lbc5">#REF!</definedName>
    <definedName name="____lbc6">#REF!</definedName>
    <definedName name="____lbc7">#REF!</definedName>
    <definedName name="____lbc8">#REF!</definedName>
    <definedName name="____lbc9">#REF!</definedName>
    <definedName name="____ld26">#REF!</definedName>
    <definedName name="____ld31">#REF!</definedName>
    <definedName name="____le31">#REF!</definedName>
    <definedName name="____lf31">#REF!</definedName>
    <definedName name="____x10">#REF!</definedName>
    <definedName name="____x11">#REF!</definedName>
    <definedName name="____x12">#REF!</definedName>
    <definedName name="____x13">#REF!</definedName>
    <definedName name="____x14">#REF!</definedName>
    <definedName name="____x15">#REF!</definedName>
    <definedName name="____x16">#REF!</definedName>
    <definedName name="____x17">#REF!</definedName>
    <definedName name="____x18">#REF!</definedName>
    <definedName name="____x19">#REF!</definedName>
    <definedName name="____x20">#REF!</definedName>
    <definedName name="____x21">#REF!</definedName>
    <definedName name="____x22">#REF!</definedName>
    <definedName name="____x23">#REF!</definedName>
    <definedName name="____x24">#REF!</definedName>
    <definedName name="____x25">#REF!</definedName>
    <definedName name="____x28">#REF!</definedName>
    <definedName name="____x29">#REF!</definedName>
    <definedName name="____x32">#REF!</definedName>
    <definedName name="____x4">#REF!</definedName>
    <definedName name="____x5">#REF!</definedName>
    <definedName name="____x6">#REF!</definedName>
    <definedName name="____x7">#REF!</definedName>
    <definedName name="____x8">#REF!</definedName>
    <definedName name="____x9">#REF!</definedName>
    <definedName name="___la29">#REF!</definedName>
    <definedName name="___la3">#REF!</definedName>
    <definedName name="___la31">#REF!</definedName>
    <definedName name="___la32">#REF!</definedName>
    <definedName name="___la4">#REF!</definedName>
    <definedName name="___la5">#REF!</definedName>
    <definedName name="___la6">#REF!</definedName>
    <definedName name="___la7">#REF!</definedName>
    <definedName name="___la8">#REF!</definedName>
    <definedName name="___la9">#REF!</definedName>
    <definedName name="___lb1">#REF!</definedName>
    <definedName name="___lb10">#REF!</definedName>
    <definedName name="___lb11">#REF!</definedName>
    <definedName name="___lb12">#REF!</definedName>
    <definedName name="___lb13">#REF!</definedName>
    <definedName name="___lb14">#REF!</definedName>
    <definedName name="___lb15">#REF!</definedName>
    <definedName name="___lb16">#REF!</definedName>
    <definedName name="___lb17">#REF!</definedName>
    <definedName name="___lb18">#REF!</definedName>
    <definedName name="___lb19">#REF!</definedName>
    <definedName name="___lb2">#REF!</definedName>
    <definedName name="___lb20">#REF!</definedName>
    <definedName name="___lb21">#REF!</definedName>
    <definedName name="___lb22">#REF!</definedName>
    <definedName name="___lb23">#REF!</definedName>
    <definedName name="___lb24">#REF!</definedName>
    <definedName name="___lb25">#REF!</definedName>
    <definedName name="___lb27">#REF!</definedName>
    <definedName name="___lb28">#REF!</definedName>
    <definedName name="___lb29">#REF!</definedName>
    <definedName name="___lb3">#REF!</definedName>
    <definedName name="___lb30">#REF!</definedName>
    <definedName name="___lb31">#REF!</definedName>
    <definedName name="___lb32">#REF!</definedName>
    <definedName name="___lb4">#REF!</definedName>
    <definedName name="___lb5">#REF!</definedName>
    <definedName name="___lb6">#REF!</definedName>
    <definedName name="___lb7">#REF!</definedName>
    <definedName name="___lb8">#REF!</definedName>
    <definedName name="___lb9">#REF!</definedName>
    <definedName name="___lbc1">#REF!</definedName>
    <definedName name="___lbc10">#REF!</definedName>
    <definedName name="___lbc11">#REF!</definedName>
    <definedName name="___lbc12">#REF!</definedName>
    <definedName name="___lbc13">#REF!</definedName>
    <definedName name="___lbc14">#REF!</definedName>
    <definedName name="___lbc15">#REF!</definedName>
    <definedName name="___lbc16">#REF!</definedName>
    <definedName name="___lbc17">#REF!</definedName>
    <definedName name="___lbc18">#REF!</definedName>
    <definedName name="___lbc19">#REF!</definedName>
    <definedName name="___lbc2">#REF!</definedName>
    <definedName name="___lbc20">#REF!</definedName>
    <definedName name="___lbc21">#REF!</definedName>
    <definedName name="___lbc22">#REF!</definedName>
    <definedName name="___lbc23">#REF!</definedName>
    <definedName name="___lbc24">#REF!</definedName>
    <definedName name="___lbc25">#REF!</definedName>
    <definedName name="___lbc26">#REF!</definedName>
    <definedName name="___lbc27">#REF!</definedName>
    <definedName name="___lbc28">#REF!</definedName>
    <definedName name="___lbc29">#REF!</definedName>
    <definedName name="___lbc3">#REF!</definedName>
    <definedName name="___lbc31">#REF!</definedName>
    <definedName name="___lbc32">#REF!</definedName>
    <definedName name="___lbc4">#REF!</definedName>
    <definedName name="___lbc5">#REF!</definedName>
    <definedName name="___lbc6">#REF!</definedName>
    <definedName name="___lbc7">#REF!</definedName>
    <definedName name="___lbc8">#REF!</definedName>
    <definedName name="___lbc9">#REF!</definedName>
    <definedName name="___ld26">#REF!</definedName>
    <definedName name="___ld31">#REF!</definedName>
    <definedName name="___le31">#REF!</definedName>
    <definedName name="___lf31">#REF!</definedName>
    <definedName name="___sm2">#REF!</definedName>
    <definedName name="___x10">#REF!</definedName>
    <definedName name="___x11">#REF!</definedName>
    <definedName name="___x12">#REF!</definedName>
    <definedName name="___x13">#REF!</definedName>
    <definedName name="___x14">#REF!</definedName>
    <definedName name="___x15">#REF!</definedName>
    <definedName name="___x16">#REF!</definedName>
    <definedName name="___x17">#REF!</definedName>
    <definedName name="___x18">#REF!</definedName>
    <definedName name="___x19">#REF!</definedName>
    <definedName name="___x20">#REF!</definedName>
    <definedName name="___x21">#REF!</definedName>
    <definedName name="___x22">#REF!</definedName>
    <definedName name="___x23">#REF!</definedName>
    <definedName name="___x24">#REF!</definedName>
    <definedName name="___x25">#REF!</definedName>
    <definedName name="___x28">#REF!</definedName>
    <definedName name="___x29">#REF!</definedName>
    <definedName name="___x32">#REF!</definedName>
    <definedName name="___x4">#REF!</definedName>
    <definedName name="___x5">#REF!</definedName>
    <definedName name="___x6">#REF!</definedName>
    <definedName name="___x7">#REF!</definedName>
    <definedName name="___x8">#REF!</definedName>
    <definedName name="___x9">#REF!</definedName>
    <definedName name="__IntlFixup" hidden="1">TRUE</definedName>
    <definedName name="__la29">#REF!</definedName>
    <definedName name="__la3">#REF!</definedName>
    <definedName name="__la31">#REF!</definedName>
    <definedName name="__la32">#REF!</definedName>
    <definedName name="__la4">#REF!</definedName>
    <definedName name="__la5">#REF!</definedName>
    <definedName name="__la6">#REF!</definedName>
    <definedName name="__la7">#REF!</definedName>
    <definedName name="__la8">#REF!</definedName>
    <definedName name="__la9">#REF!</definedName>
    <definedName name="__lb1">#REF!</definedName>
    <definedName name="__lb10">#REF!</definedName>
    <definedName name="__lb11">#REF!</definedName>
    <definedName name="__lb12">#REF!</definedName>
    <definedName name="__lb13">#REF!</definedName>
    <definedName name="__lb14">#REF!</definedName>
    <definedName name="__lb15">#REF!</definedName>
    <definedName name="__lb16">#REF!</definedName>
    <definedName name="__lb17">#REF!</definedName>
    <definedName name="__lb18">#REF!</definedName>
    <definedName name="__lb19">#REF!</definedName>
    <definedName name="__lb2">#REF!</definedName>
    <definedName name="__lb20">#REF!</definedName>
    <definedName name="__lb21">#REF!</definedName>
    <definedName name="__lb22">#REF!</definedName>
    <definedName name="__lb23">#REF!</definedName>
    <definedName name="__lb24">#REF!</definedName>
    <definedName name="__lb25">#REF!</definedName>
    <definedName name="__lb27">#REF!</definedName>
    <definedName name="__lb28">#REF!</definedName>
    <definedName name="__lb29">#REF!</definedName>
    <definedName name="__lb3">#REF!</definedName>
    <definedName name="__lb30">#REF!</definedName>
    <definedName name="__lb31">#REF!</definedName>
    <definedName name="__lb32">#REF!</definedName>
    <definedName name="__lb4">#REF!</definedName>
    <definedName name="__lb5">#REF!</definedName>
    <definedName name="__lb6">#REF!</definedName>
    <definedName name="__lb7">#REF!</definedName>
    <definedName name="__lb8">#REF!</definedName>
    <definedName name="__lb9">#REF!</definedName>
    <definedName name="__lbc1">#REF!</definedName>
    <definedName name="__lbc10">#REF!</definedName>
    <definedName name="__lbc11">#REF!</definedName>
    <definedName name="__lbc12">#REF!</definedName>
    <definedName name="__lbc13">#REF!</definedName>
    <definedName name="__lbc14">#REF!</definedName>
    <definedName name="__lbc15">#REF!</definedName>
    <definedName name="__lbc16">#REF!</definedName>
    <definedName name="__lbc17">#REF!</definedName>
    <definedName name="__lbc18">#REF!</definedName>
    <definedName name="__lbc19">#REF!</definedName>
    <definedName name="__lbc2">#REF!</definedName>
    <definedName name="__lbc20">#REF!</definedName>
    <definedName name="__lbc21">#REF!</definedName>
    <definedName name="__lbc22">#REF!</definedName>
    <definedName name="__lbc23">#REF!</definedName>
    <definedName name="__lbc24">#REF!</definedName>
    <definedName name="__lbc25">#REF!</definedName>
    <definedName name="__lbc26">#REF!</definedName>
    <definedName name="__lbc27">#REF!</definedName>
    <definedName name="__lbc28">#REF!</definedName>
    <definedName name="__lbc29">#REF!</definedName>
    <definedName name="__lbc3">#REF!</definedName>
    <definedName name="__lbc31">#REF!</definedName>
    <definedName name="__lbc32">#REF!</definedName>
    <definedName name="__lbc4">#REF!</definedName>
    <definedName name="__lbc5">#REF!</definedName>
    <definedName name="__lbc6">#REF!</definedName>
    <definedName name="__lbc7">#REF!</definedName>
    <definedName name="__lbc8">#REF!</definedName>
    <definedName name="__lbc9">#REF!</definedName>
    <definedName name="__ld26">#REF!</definedName>
    <definedName name="__ld31">#REF!</definedName>
    <definedName name="__le31">#REF!</definedName>
    <definedName name="__lf31">#REF!</definedName>
    <definedName name="__SM1">#REF!</definedName>
    <definedName name="__SM10">#REF!</definedName>
    <definedName name="__SM11">#REF!</definedName>
    <definedName name="__SM12">#REF!</definedName>
    <definedName name="__sm13">#REF!</definedName>
    <definedName name="__SM2">#REF!</definedName>
    <definedName name="__SM3">#REF!</definedName>
    <definedName name="__SM4">#REF!</definedName>
    <definedName name="__SM5">#REF!</definedName>
    <definedName name="__SM6">#REF!</definedName>
    <definedName name="__SM7">#REF!</definedName>
    <definedName name="__SM8">#REF!</definedName>
    <definedName name="__SM9">#REF!</definedName>
    <definedName name="__x10">#REF!</definedName>
    <definedName name="__x11">#REF!</definedName>
    <definedName name="__x12">#REF!</definedName>
    <definedName name="__x13">#REF!</definedName>
    <definedName name="__x14">#REF!</definedName>
    <definedName name="__x15">#REF!</definedName>
    <definedName name="__x16">#REF!</definedName>
    <definedName name="__x17">#REF!</definedName>
    <definedName name="__x18">#REF!</definedName>
    <definedName name="__x19">#REF!</definedName>
    <definedName name="__x20">#REF!</definedName>
    <definedName name="__x21">#REF!</definedName>
    <definedName name="__x22">#REF!</definedName>
    <definedName name="__x23">#REF!</definedName>
    <definedName name="__x24">#REF!</definedName>
    <definedName name="__x25">#REF!</definedName>
    <definedName name="__x28">#REF!</definedName>
    <definedName name="__x29">#REF!</definedName>
    <definedName name="__x32">#REF!</definedName>
    <definedName name="__x4">#REF!</definedName>
    <definedName name="__x5">#REF!</definedName>
    <definedName name="__x6">#REF!</definedName>
    <definedName name="__x7">#REF!</definedName>
    <definedName name="__x8">#REF!</definedName>
    <definedName name="__x9">#REF!</definedName>
    <definedName name="_0.CURVA_OBRA">#REF!</definedName>
    <definedName name="_00.VAR._GASTO">#REF!</definedName>
    <definedName name="_000.CURVA_FINA">#REF!</definedName>
    <definedName name="_11.SERV.TECNIC">#REF!</definedName>
    <definedName name="_12.GAST_GERAIS">#REF!</definedName>
    <definedName name="_13.P._PERMAN.">#REF!</definedName>
    <definedName name="_15.IMPL._CANT">#REF!</definedName>
    <definedName name="_16.EQUIPAM.">#REF!</definedName>
    <definedName name="_17.OPER._CANT.">#REF!</definedName>
    <definedName name="_19.TRANC_LIMP.">#REF!</definedName>
    <definedName name="_25.PREP.TERREN">#REF!</definedName>
    <definedName name="_27.FUND._ESCOR">#REF!</definedName>
    <definedName name="_30_nov_95">'[2]Coeficientes Tempo de Serviço'!#REF!</definedName>
    <definedName name="_31_32_33.C_A">#REF!</definedName>
    <definedName name="_41.ALVENARIA">#REF!</definedName>
    <definedName name="_47.IMP._ISOLA.">#REF!</definedName>
    <definedName name="_51.REV.ARGAMAS">#REF!</definedName>
    <definedName name="_52.REV.CERAM.I">#REF!</definedName>
    <definedName name="_53.REV.CERAM.E">#REF!</definedName>
    <definedName name="_54.TACOS_E_ASS">#REF!</definedName>
    <definedName name="_55.MARM._E_GRA">#REF!</definedName>
    <definedName name="_56.MARMORITE">#REF!</definedName>
    <definedName name="_59.OUTRS_REVES">#REF!</definedName>
    <definedName name="_61.ESQUAD._MAD">#REF!</definedName>
    <definedName name="_63.ESQUAD._ALU">#REF!</definedName>
    <definedName name="_65.ESQUAD._FER">#REF!</definedName>
    <definedName name="_67.VIDROS">#REF!</definedName>
    <definedName name="_71_73.I.ELET_H">#REF!</definedName>
    <definedName name="_77.OUTRAS_INST.">#REF!</definedName>
    <definedName name="_78.ELEVADORES">#REF!</definedName>
    <definedName name="_81.APAR._SANIT">#REF!</definedName>
    <definedName name="_83_85.PINT_LIM">#REF!</definedName>
    <definedName name="_Fill">#REF!</definedName>
    <definedName name="_xlnm._FilterDatabase">#REF!</definedName>
    <definedName name="_la29">#REF!</definedName>
    <definedName name="_la3">#REF!</definedName>
    <definedName name="_la31">#REF!</definedName>
    <definedName name="_la32">#REF!</definedName>
    <definedName name="_la4">#REF!</definedName>
    <definedName name="_la5">#REF!</definedName>
    <definedName name="_la6">#REF!</definedName>
    <definedName name="_la7">#REF!</definedName>
    <definedName name="_la8">#REF!</definedName>
    <definedName name="_la9">#REF!</definedName>
    <definedName name="_lb1">#REF!</definedName>
    <definedName name="_lb10">#REF!</definedName>
    <definedName name="_lb11">#REF!</definedName>
    <definedName name="_lb12">#REF!</definedName>
    <definedName name="_lb13">#REF!</definedName>
    <definedName name="_lb14">#REF!</definedName>
    <definedName name="_lb15">#REF!</definedName>
    <definedName name="_lb16">#REF!</definedName>
    <definedName name="_lb17">#REF!</definedName>
    <definedName name="_lb18">#REF!</definedName>
    <definedName name="_lb19">#REF!</definedName>
    <definedName name="_lb2">#REF!</definedName>
    <definedName name="_lb20">#REF!</definedName>
    <definedName name="_lb21">#REF!</definedName>
    <definedName name="_lb22">#REF!</definedName>
    <definedName name="_lb23">#REF!</definedName>
    <definedName name="_lb24">#REF!</definedName>
    <definedName name="_lb25">#REF!</definedName>
    <definedName name="_lb27">#REF!</definedName>
    <definedName name="_lb28">#REF!</definedName>
    <definedName name="_lb29">#REF!</definedName>
    <definedName name="_lb3">#REF!</definedName>
    <definedName name="_lb30">#REF!</definedName>
    <definedName name="_lb31">#REF!</definedName>
    <definedName name="_lb32">#REF!</definedName>
    <definedName name="_lb4">#REF!</definedName>
    <definedName name="_lb5">#REF!</definedName>
    <definedName name="_lb6">#REF!</definedName>
    <definedName name="_lb7">#REF!</definedName>
    <definedName name="_lb8">#REF!</definedName>
    <definedName name="_lb9">#REF!</definedName>
    <definedName name="_lbc1">#REF!</definedName>
    <definedName name="_lbc10">#REF!</definedName>
    <definedName name="_lbc11">#REF!</definedName>
    <definedName name="_lbc12">#REF!</definedName>
    <definedName name="_lbc13">#REF!</definedName>
    <definedName name="_lbc14">#REF!</definedName>
    <definedName name="_lbc15">#REF!</definedName>
    <definedName name="_lbc16">#REF!</definedName>
    <definedName name="_lbc17">#REF!</definedName>
    <definedName name="_lbc18">#REF!</definedName>
    <definedName name="_lbc19">#REF!</definedName>
    <definedName name="_lbc2">#REF!</definedName>
    <definedName name="_lbc20">#REF!</definedName>
    <definedName name="_lbc21">#REF!</definedName>
    <definedName name="_lbc22">#REF!</definedName>
    <definedName name="_lbc23">#REF!</definedName>
    <definedName name="_lbc24">#REF!</definedName>
    <definedName name="_lbc25">#REF!</definedName>
    <definedName name="_lbc26">#REF!</definedName>
    <definedName name="_lbc27">#REF!</definedName>
    <definedName name="_lbc28">#REF!</definedName>
    <definedName name="_lbc29">#REF!</definedName>
    <definedName name="_lbc3">#REF!</definedName>
    <definedName name="_lbc31">#REF!</definedName>
    <definedName name="_lbc32">#REF!</definedName>
    <definedName name="_lbc4">#REF!</definedName>
    <definedName name="_lbc5">#REF!</definedName>
    <definedName name="_lbc6">#REF!</definedName>
    <definedName name="_lbc7">#REF!</definedName>
    <definedName name="_lbc8">#REF!</definedName>
    <definedName name="_lbc9">#REF!</definedName>
    <definedName name="_ld26">#REF!</definedName>
    <definedName name="_ld31">#REF!</definedName>
    <definedName name="_le31">#REF!</definedName>
    <definedName name="_lf31">#REF!</definedName>
    <definedName name="_Order1" hidden="1">255</definedName>
    <definedName name="_Order2" hidden="1">255</definedName>
    <definedName name="_SL6">#N/A</definedName>
    <definedName name="_SM1">#REF!</definedName>
    <definedName name="_SM10">#REF!</definedName>
    <definedName name="_SM11">#REF!</definedName>
    <definedName name="_SM12">#REF!</definedName>
    <definedName name="_sm13">#REF!</definedName>
    <definedName name="_SM2">#REF!</definedName>
    <definedName name="_SM3">#REF!</definedName>
    <definedName name="_SM4">#REF!</definedName>
    <definedName name="_SM5">#REF!</definedName>
    <definedName name="_SM6">#REF!</definedName>
    <definedName name="_SM7">#REF!</definedName>
    <definedName name="_SM8">#REF!</definedName>
    <definedName name="_SM9">#REF!</definedName>
    <definedName name="_sss">#REF!</definedName>
    <definedName name="_x10">#REF!</definedName>
    <definedName name="_x11">#REF!</definedName>
    <definedName name="_x12">#REF!</definedName>
    <definedName name="_x13">#REF!</definedName>
    <definedName name="_x14">#REF!</definedName>
    <definedName name="_x15">#REF!</definedName>
    <definedName name="_x16">#REF!</definedName>
    <definedName name="_x17">#REF!</definedName>
    <definedName name="_x18">#REF!</definedName>
    <definedName name="_x19">#REF!</definedName>
    <definedName name="_x20">#REF!</definedName>
    <definedName name="_x21">#REF!</definedName>
    <definedName name="_x22">#REF!</definedName>
    <definedName name="_x23">#REF!</definedName>
    <definedName name="_x24">#REF!</definedName>
    <definedName name="_x25">#REF!</definedName>
    <definedName name="_x28">#REF!</definedName>
    <definedName name="_x29">#REF!</definedName>
    <definedName name="_x32">#REF!</definedName>
    <definedName name="_x4">#REF!</definedName>
    <definedName name="_x5">#REF!</definedName>
    <definedName name="_x6">#REF!</definedName>
    <definedName name="_x7">#REF!</definedName>
    <definedName name="_x8">#REF!</definedName>
    <definedName name="_x9">#REF!</definedName>
    <definedName name="a">#REF!</definedName>
    <definedName name="Á1">#REF!</definedName>
    <definedName name="aa">#REF!</definedName>
    <definedName name="aaaa">#REF!</definedName>
    <definedName name="aaaaaaaaaaa">#REF!</definedName>
    <definedName name="AB">#REF!</definedName>
    <definedName name="ABC">#REF!</definedName>
    <definedName name="ABRE_COLUNAS">#N/A</definedName>
    <definedName name="ACERTA_TITULOS">#N/A</definedName>
    <definedName name="Acesso">#REF!</definedName>
    <definedName name="achar18">#REF!</definedName>
    <definedName name="achar19">#REF!</definedName>
    <definedName name="achart1">#REF!</definedName>
    <definedName name="achart10">#REF!</definedName>
    <definedName name="achart11">#REF!</definedName>
    <definedName name="achart12">#REF!</definedName>
    <definedName name="achart13">#REF!</definedName>
    <definedName name="achart14">#REF!</definedName>
    <definedName name="achart15">#REF!</definedName>
    <definedName name="achart16">#REF!</definedName>
    <definedName name="achart17">#REF!</definedName>
    <definedName name="achart2">#REF!</definedName>
    <definedName name="achart20">#REF!</definedName>
    <definedName name="achart21">#REF!</definedName>
    <definedName name="achart22">#REF!</definedName>
    <definedName name="achart23">#REF!</definedName>
    <definedName name="achart24">#REF!</definedName>
    <definedName name="achart25">#REF!</definedName>
    <definedName name="achart26">#REF!</definedName>
    <definedName name="achart27">#REF!</definedName>
    <definedName name="achart28">#REF!</definedName>
    <definedName name="achart29">#REF!</definedName>
    <definedName name="achart3">#REF!</definedName>
    <definedName name="achart30">#REF!</definedName>
    <definedName name="achart31">#REF!</definedName>
    <definedName name="achart32">#REF!</definedName>
    <definedName name="achart4">#REF!</definedName>
    <definedName name="achart5">#REF!</definedName>
    <definedName name="achart6">#REF!</definedName>
    <definedName name="achart7">#REF!</definedName>
    <definedName name="achart8">#REF!</definedName>
    <definedName name="achart9">#REF!</definedName>
    <definedName name="AÇO" hidden="1">{#N/A,#N/A,FALSE,"SS 1";#N/A,#N/A,FALSE,"SS 2";#N/A,#N/A,FALSE,"TER 1 (1)";#N/A,#N/A,FALSE,"TER 1 (2)";#N/A,#N/A,FALSE,"TER 2";#N/A,#N/A,FALSE,"TIPO";#N/A,#N/A,FALSE,"CM  BAR"}</definedName>
    <definedName name="AÇO_1" hidden="1">{#N/A,#N/A,FALSE,"SS 1";#N/A,#N/A,FALSE,"SS 2";#N/A,#N/A,FALSE,"TER 1 (1)";#N/A,#N/A,FALSE,"TER 1 (2)";#N/A,#N/A,FALSE,"TER 2";#N/A,#N/A,FALSE,"TIPO";#N/A,#N/A,FALSE,"CM  BAR"}</definedName>
    <definedName name="aço1" hidden="1">{#N/A,#N/A,FALSE,"SS 1";#N/A,#N/A,FALSE,"SS 2";#N/A,#N/A,FALSE,"TER 1 (1)";#N/A,#N/A,FALSE,"TER 1 (2)";#N/A,#N/A,FALSE,"TER 2";#N/A,#N/A,FALSE,"TIPO";#N/A,#N/A,FALSE,"CM  BAR"}</definedName>
    <definedName name="aço2" hidden="1">{#N/A,#N/A,FALSE,"LEVFER V2 P";#N/A,#N/A,FALSE,"LEVFER V2 P10%"}</definedName>
    <definedName name="aço2_1" hidden="1">{#N/A,#N/A,FALSE,"LEVFER V2 P";#N/A,#N/A,FALSE,"LEVFER V2 P10%"}</definedName>
    <definedName name="ACOMP">#REF!</definedName>
    <definedName name="ACwvu.Características.">#REF!</definedName>
    <definedName name="ACwvu.Ciclos.">#REF!</definedName>
    <definedName name="ACwvu.Custos.">#REF!</definedName>
    <definedName name="ACwvu.Recursos.">#REF!</definedName>
    <definedName name="ADM.EXTERNA">#REF!</definedName>
    <definedName name="Administração">#REF!</definedName>
    <definedName name="AE_">'[3]ORÇAMENTO ANALÍTICO'!$H$7</definedName>
    <definedName name="AltImper">#REF!</definedName>
    <definedName name="ALUMÍNIO_2">#REF!</definedName>
    <definedName name="AM">#REF!</definedName>
    <definedName name="ANALITICO">#REF!</definedName>
    <definedName name="AQFNWLZJUZ">#REF!</definedName>
    <definedName name="AR">'[3]ORÇAMENTO ANALÍTICO'!$H$5</definedName>
    <definedName name="_xlnm.Print_Area">#REF!</definedName>
    <definedName name="Área_impressão_IM">#REF!</definedName>
    <definedName name="AREA1">#REF!</definedName>
    <definedName name="argila">#REF!</definedName>
    <definedName name="arredondamento">#REF!</definedName>
    <definedName name="asasa">#REF!</definedName>
    <definedName name="ASASASAS">#REF!</definedName>
    <definedName name="AWWBXKCVJO">#REF!</definedName>
    <definedName name="b">#REF!</definedName>
    <definedName name="Bacia">#REF!</definedName>
    <definedName name="_xlnm.Database">#REF!</definedName>
    <definedName name="BARRETE">#REF!</definedName>
    <definedName name="BASE">[4]COMPOSIÇÕES!$A$3:$I$1247</definedName>
    <definedName name="bchar10">#REF!</definedName>
    <definedName name="bchart1">#REF!</definedName>
    <definedName name="bchart11">#REF!</definedName>
    <definedName name="bchart12">#REF!</definedName>
    <definedName name="bchart13">#REF!</definedName>
    <definedName name="bchart14">#REF!</definedName>
    <definedName name="bchart15">#REF!</definedName>
    <definedName name="bchart16">#REF!</definedName>
    <definedName name="bchart17">#REF!</definedName>
    <definedName name="bchart18">#REF!</definedName>
    <definedName name="bchart19">#REF!</definedName>
    <definedName name="bchart2">#REF!</definedName>
    <definedName name="bchart20">#REF!</definedName>
    <definedName name="bchart21">#REF!</definedName>
    <definedName name="bchart22">#REF!</definedName>
    <definedName name="bchart23">#REF!</definedName>
    <definedName name="bchart24">#REF!</definedName>
    <definedName name="bchart25">#REF!</definedName>
    <definedName name="bchart26">#REF!</definedName>
    <definedName name="bchart27">#REF!</definedName>
    <definedName name="bchart28">#REF!</definedName>
    <definedName name="bchart29">#REF!</definedName>
    <definedName name="bchart3">#REF!</definedName>
    <definedName name="bchart30">#REF!</definedName>
    <definedName name="bchart31">#REF!</definedName>
    <definedName name="bchart32">#REF!</definedName>
    <definedName name="bchart4">#REF!</definedName>
    <definedName name="bchart5">#REF!</definedName>
    <definedName name="bchart6">#REF!</definedName>
    <definedName name="bchart7">#REF!</definedName>
    <definedName name="bchart8">#REF!</definedName>
    <definedName name="bchart9">#REF!</definedName>
    <definedName name="bdi">#REF!</definedName>
    <definedName name="bdia">[5]PLANILHA!#REF!</definedName>
    <definedName name="Betune">#REF!</definedName>
    <definedName name="BF" hidden="1">{#N/A,#N/A,FALSE,"CM BAR";#N/A,#N/A,FALSE,"SUBSOLO";#N/A,#N/A,FALSE,"TERREO";#N/A,#N/A,FALSE,"TIPO";#N/A,#N/A,FALSE,"DUP  INF";#N/A,#N/A,FALSE,"DUP SUP"}</definedName>
    <definedName name="BF_1" hidden="1">{#N/A,#N/A,FALSE,"CM BAR";#N/A,#N/A,FALSE,"SUBSOLO";#N/A,#N/A,FALSE,"TERREO";#N/A,#N/A,FALSE,"TIPO";#N/A,#N/A,FALSE,"DUP  INF";#N/A,#N/A,FALSE,"DUP SUP"}</definedName>
    <definedName name="BLOCO_BEEP">#N/A</definedName>
    <definedName name="BLOCO_IMPRESSAO">#N/A</definedName>
    <definedName name="BLOCO_SI">#N/A</definedName>
    <definedName name="BOLETIM174">'[6]CPOS-174'!$A$1:$G$4489</definedName>
    <definedName name="BuiltIn_Print_Area">#REF!</definedName>
    <definedName name="cabeca">#REF!</definedName>
    <definedName name="cabeca1">#REF!</definedName>
    <definedName name="cabeçalho">#REF!</definedName>
    <definedName name="cabeçalho1">#REF!</definedName>
    <definedName name="Cajamar">#REF!</definedName>
    <definedName name="cargos">#REF!</definedName>
    <definedName name="CARTÃO4">#REF!</definedName>
    <definedName name="cchart1">#REF!</definedName>
    <definedName name="cchart1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cesar">#REF!</definedName>
    <definedName name="ÇJKRÇLFS" hidden="1">{"Econ Consolidado",#N/A,FALSE,"Econ Consol";"Fluxo de Caixa",#N/A,FALSE,"Fluxo Caixa";"Investimentos",#N/A,FALSE,"Investimentos"}</definedName>
    <definedName name="CM">#REF!</definedName>
    <definedName name="CNOEXCOBTZ">#REF!</definedName>
    <definedName name="comp2">[7]PLANILHA!#REF!</definedName>
    <definedName name="compinst.">[8]PLANILHA!#REF!</definedName>
    <definedName name="completo">#REF!</definedName>
    <definedName name="COMPOSICAO">#REF!</definedName>
    <definedName name="CONTADOR">#N/A</definedName>
    <definedName name="copiadowntown">#REF!</definedName>
    <definedName name="corina3">#REF!</definedName>
    <definedName name="cortina_1">#REF!</definedName>
    <definedName name="cortina_2">#REF!</definedName>
    <definedName name="_xlnm.Criteria">#REF!</definedName>
    <definedName name="CRITÉRIOS_IM">#REF!</definedName>
    <definedName name="crogr">[9]PLANILHA!#REF!</definedName>
    <definedName name="CRONG">#REF!</definedName>
    <definedName name="Crono">#REF!</definedName>
    <definedName name="CRONOGRAMA_FÍSICO_FINANCEIRO">#REF!</definedName>
    <definedName name="CS">#REF!</definedName>
    <definedName name="CURRENCY">#REF!</definedName>
    <definedName name="custo">#REF!</definedName>
    <definedName name="custo_obra">#REF!</definedName>
    <definedName name="d">#REF!</definedName>
    <definedName name="dasdfhik">#REF!</definedName>
    <definedName name="Data_atual">'[2]Coeficientes Tempo de Serviço'!#REF!</definedName>
    <definedName name="DATA_INI">#REF!</definedName>
    <definedName name="Database">#REF!</definedName>
    <definedName name="DCGYTDXCEI">#REF!</definedName>
    <definedName name="dchart26">#REF!</definedName>
    <definedName name="dchart31">#REF!</definedName>
    <definedName name="ddddd">#REF!</definedName>
    <definedName name="ddddddd">#REF!</definedName>
    <definedName name="DDOJYHSQYS">#REF!</definedName>
    <definedName name="DEF_I_U_Q_ATUAL">#N/A</definedName>
    <definedName name="DEF_ITEM_ATUAL">#N/A</definedName>
    <definedName name="DEFINE_COMECO">#N/A</definedName>
    <definedName name="DEFINE_Q_ATUAL">#N/A</definedName>
    <definedName name="DEFINE_RANGE">#N/A</definedName>
    <definedName name="DEFINE_U_ATUAL">#N/A</definedName>
    <definedName name="DEL_LINHA">#N/A</definedName>
    <definedName name="DESTINO">#REF!</definedName>
    <definedName name="dia3estac">#REF!</definedName>
    <definedName name="diaestaca">[10]Bloco!$G$10:$G$21</definedName>
    <definedName name="DIAFPREMOLD">#REF!</definedName>
    <definedName name="DIAFRAF_INLOCO">#REF!</definedName>
    <definedName name="DIAFRAINLOCO">#REF!</definedName>
    <definedName name="DIAFRAPREMOL">#REF!</definedName>
    <definedName name="DOHSUHXVEW">#REF!</definedName>
    <definedName name="DP">#REF!</definedName>
    <definedName name="DRENAGEM">#REF!</definedName>
    <definedName name="DSFAFSA">#REF!</definedName>
    <definedName name="e">#REF!</definedName>
    <definedName name="E_ESQUERDA">#N/A</definedName>
    <definedName name="echart31">#REF!</definedName>
    <definedName name="EDCRNWBKRC">#REF!</definedName>
    <definedName name="EHYKQCXPJQ">#REF!</definedName>
    <definedName name="ELIAYKBRHE">#REF!</definedName>
    <definedName name="Empreend1">#REF!</definedName>
    <definedName name="Empreend2">#REF!</definedName>
    <definedName name="Empreend3">#REF!</definedName>
    <definedName name="Empreend4">#REF!</definedName>
    <definedName name="Empreend5">#REF!</definedName>
    <definedName name="equip">#REF!</definedName>
    <definedName name="ERRO">#N/A</definedName>
    <definedName name="ES" hidden="1">{#N/A,#N/A,TRUE,"TER  EXT";#N/A,#N/A,TRUE,"TER  EXT";#N/A,#N/A,TRUE,"LAT  ESQ";#N/A,#N/A,TRUE,"FRONTAL";#N/A,#N/A,TRUE,"POST";#N/A,#N/A,TRUE,"LAT  DIR"}</definedName>
    <definedName name="espareia">#REF!</definedName>
    <definedName name="espbrita">#REF!</definedName>
    <definedName name="EspecLast">[11]Sapata!#REF!</definedName>
    <definedName name="estaca">#REF!</definedName>
    <definedName name="estagios">'[2]Coeficientes Tempo de Serviço'!#REF!</definedName>
    <definedName name="ESTESCAVADA">#REF!</definedName>
    <definedName name="ESTFRANKI">#REF!</definedName>
    <definedName name="ESTMETAL">#REF!</definedName>
    <definedName name="ESTPREMOLD">#REF!</definedName>
    <definedName name="ESTRAIZ">#REF!</definedName>
    <definedName name="EVFDGQYIAC">#REF!</definedName>
    <definedName name="EVL" hidden="1">{"Econ Consolidado",#N/A,FALSE,"Econ Consol";"Fluxo de Caixa",#N/A,FALSE,"Fluxo Caixa";"Investimentos",#N/A,FALSE,"Investimentos"}</definedName>
    <definedName name="evo">#REF!</definedName>
    <definedName name="Evol." hidden="1">{"Econ Consolidado",#N/A,FALSE,"Econ Consol";"Fluxo de Caixa",#N/A,FALSE,"Fluxo Caixa";"Investimentos",#N/A,FALSE,"Investimentos"}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luir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f">#REF!</definedName>
    <definedName name="FBTWAWUTKV">#REF!</definedName>
    <definedName name="fchart31">#REF!</definedName>
    <definedName name="fdf" hidden="1">{#N/A,#N/A,FALSE,"SS 1";#N/A,#N/A,FALSE,"SS 2";#N/A,#N/A,FALSE,"TER 1 (1)";#N/A,#N/A,FALSE,"TER 1 (2)";#N/A,#N/A,FALSE,"TER 2 ";#N/A,#N/A,FALSE,"TP  (1)";#N/A,#N/A,FALSE,"TP  (2)";#N/A,#N/A,FALSE,"CM BAR"}</definedName>
    <definedName name="ffdf" hidden="1">{#N/A,#N/A,FALSE,"LEVFER V2 P";#N/A,#N/A,FALSE,"LEVFER V2 P10%"}</definedName>
    <definedName name="FFPLRQULQT">#REF!</definedName>
    <definedName name="FINAL">#N/A</definedName>
    <definedName name="FISFIN">#REF!</definedName>
    <definedName name="fjdfhtgdht" hidden="1">{"Econ Consolidado",#N/A,FALSE,"Econ Consol";"Fluxo de Caixa",#N/A,FALSE,"Fluxo Caixa";"Investimentos",#N/A,FALSE,"Investimentos"}</definedName>
    <definedName name="fl">#REF!</definedName>
    <definedName name="FL_1">#REF!</definedName>
    <definedName name="FL_2">#REF!</definedName>
    <definedName name="FL_3">#REF!</definedName>
    <definedName name="fluxo">#REF!</definedName>
    <definedName name="FORRO">#REF!</definedName>
    <definedName name="FRSHDGIOYW">#REF!</definedName>
    <definedName name="FTYDDFVOPI">#REF!</definedName>
    <definedName name="FUNCAO">#N/A</definedName>
    <definedName name="FUNCAO_1">#N/A</definedName>
    <definedName name="FUNCAO_3">#N/A</definedName>
    <definedName name="FUNCAO_TITULOS">#N/A</definedName>
    <definedName name="FUOSYEXDEK">#REF!</definedName>
    <definedName name="g">[1]TUBULÃO!#REF!</definedName>
    <definedName name="g_10">#REF!</definedName>
    <definedName name="g_11">#REF!</definedName>
    <definedName name="g_12">#REF!</definedName>
    <definedName name="g_13">#REF!</definedName>
    <definedName name="G_15">#REF!</definedName>
    <definedName name="G_16">#REF!</definedName>
    <definedName name="G_17">#REF!</definedName>
    <definedName name="G_19">#REF!</definedName>
    <definedName name="g_21">#REF!</definedName>
    <definedName name="G_25">#REF!</definedName>
    <definedName name="G_27">#REF!</definedName>
    <definedName name="G_31">#REF!</definedName>
    <definedName name="G_32">#REF!</definedName>
    <definedName name="G_33">#REF!</definedName>
    <definedName name="g_34">#REF!</definedName>
    <definedName name="G_35">#REF!</definedName>
    <definedName name="g_37">#REF!</definedName>
    <definedName name="G_41">#REF!</definedName>
    <definedName name="G_45">#REF!</definedName>
    <definedName name="G_47">#REF!</definedName>
    <definedName name="G_51">#REF!</definedName>
    <definedName name="G_52">#REF!</definedName>
    <definedName name="G_53">#REF!</definedName>
    <definedName name="G_54">#REF!</definedName>
    <definedName name="G_55">#REF!</definedName>
    <definedName name="G_56">#REF!</definedName>
    <definedName name="G_57">#REF!</definedName>
    <definedName name="G_58">#REF!</definedName>
    <definedName name="G_59">#REF!</definedName>
    <definedName name="G_61">#REF!</definedName>
    <definedName name="G_63">#REF!</definedName>
    <definedName name="g_65">#REF!</definedName>
    <definedName name="G_67">#REF!</definedName>
    <definedName name="g_68">#REF!</definedName>
    <definedName name="g_69">#REF!</definedName>
    <definedName name="G_71">#REF!</definedName>
    <definedName name="G_73">#REF!</definedName>
    <definedName name="G_75">#REF!</definedName>
    <definedName name="G_77">#REF!</definedName>
    <definedName name="G_78">#REF!</definedName>
    <definedName name="G_81">#REF!</definedName>
    <definedName name="G_83">#REF!</definedName>
    <definedName name="G_85">#REF!</definedName>
    <definedName name="G_87">#REF!</definedName>
    <definedName name="G_90">#REF!</definedName>
    <definedName name="G_91">#REF!</definedName>
    <definedName name="G_92">#REF!</definedName>
    <definedName name="G_94">#REF!</definedName>
    <definedName name="G_95">#REF!</definedName>
    <definedName name="G_96">#REF!</definedName>
    <definedName name="ghfjhgjth" hidden="1">{"Econ Consolidado",#N/A,FALSE,"Econ Consol";"Fluxo de Caixa",#N/A,FALSE,"Fluxo Caixa";"Investimentos",#N/A,FALSE,"Investimentos"}</definedName>
    <definedName name="GHTDLWBYXL">#REF!</definedName>
    <definedName name="GLOBAL">#REF!</definedName>
    <definedName name="gr_25">#REF!</definedName>
    <definedName name="graf">#REF!</definedName>
    <definedName name="Granito_01" hidden="1">{#N/A,#N/A,FALSE,"CM BAR";#N/A,#N/A,FALSE,"SUBSOLO";#N/A,#N/A,FALSE,"TERREO";#N/A,#N/A,FALSE,"TIPO";#N/A,#N/A,FALSE,"DUP  INF";#N/A,#N/A,FALSE,"DUP SUP"}</definedName>
    <definedName name="_xlnm.Recorder">#REF!</definedName>
    <definedName name="GRUPO__01">#REF!</definedName>
    <definedName name="GRUPO__02">#REF!</definedName>
    <definedName name="GRUPO__03">#REF!</definedName>
    <definedName name="GRUPO__04">#REF!</definedName>
    <definedName name="GRUPO__05">#REF!</definedName>
    <definedName name="GRUPO__06">#REF!</definedName>
    <definedName name="GRUPO__07">#REF!</definedName>
    <definedName name="GRUPO__08">#REF!</definedName>
    <definedName name="GRUPO__09">#REF!</definedName>
    <definedName name="GRUPO__10">#REF!</definedName>
    <definedName name="GRUPO__11">#REF!</definedName>
    <definedName name="GRUPO__12">#REF!</definedName>
    <definedName name="GRUPO__13">#REF!</definedName>
    <definedName name="GRUPO__14">#REF!</definedName>
    <definedName name="GRUPO__15">#REF!</definedName>
    <definedName name="GRUPO__16">#REF!</definedName>
    <definedName name="GRUPO__17">#REF!</definedName>
    <definedName name="GRUPO__18">#REF!</definedName>
    <definedName name="GRUPO__19">#REF!</definedName>
    <definedName name="GRUPO__20">#REF!</definedName>
    <definedName name="GRUPO__21">#REF!</definedName>
    <definedName name="GRUPO__22">#REF!</definedName>
    <definedName name="GRUPO__23">#REF!</definedName>
    <definedName name="GRUPO__24">#REF!</definedName>
    <definedName name="GRUPO__25">#REF!</definedName>
    <definedName name="GRUPO__26">#REF!</definedName>
    <definedName name="GRUPO__27">#REF!</definedName>
    <definedName name="GRUPO__28">#REF!</definedName>
    <definedName name="GRUPO__29">#REF!</definedName>
    <definedName name="GRUPO__30">#REF!</definedName>
    <definedName name="GRUPO__31">#REF!</definedName>
    <definedName name="GRUPO__32">#REF!</definedName>
    <definedName name="GRUPO__33">#REF!</definedName>
    <definedName name="GRUPO__34">#REF!</definedName>
    <definedName name="GRUPO__35">#REF!</definedName>
    <definedName name="GRUPO__36">#REF!</definedName>
    <definedName name="GRUPO__37">#REF!</definedName>
    <definedName name="GRUPO__38">#REF!</definedName>
    <definedName name="GRUPO__39">#REF!</definedName>
    <definedName name="GRUPO__40">#REF!</definedName>
    <definedName name="GRUPO__41">#REF!</definedName>
    <definedName name="GRUPO__42">#REF!</definedName>
    <definedName name="GRUPO__43">#REF!</definedName>
    <definedName name="GRUPO__44">#REF!</definedName>
    <definedName name="GRUPO__45">#REF!</definedName>
    <definedName name="GRUPOS">#REF!</definedName>
    <definedName name="GTAZQGQURD">#REF!</definedName>
    <definedName name="Guaratuba">#REF!</definedName>
    <definedName name="Guias">#REF!</definedName>
    <definedName name="H">#REF!</definedName>
    <definedName name="hdfghdgrfh" hidden="1">{"Econ Consolidado",#N/A,FALSE,"Econ Consol";"Fluxo de Caixa",#N/A,FALSE,"Fluxo Caixa";"Investimentos",#N/A,FALSE,"Investimentos"}</definedName>
    <definedName name="HHVZSHEWGZ">#REF!</definedName>
    <definedName name="hifhjghdhgjhkd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YKYWKEJB">#REF!</definedName>
    <definedName name="HMSYJYELCJ">#REF!</definedName>
    <definedName name="home">#REF!</definedName>
    <definedName name="HONORARIOS">#REF!</definedName>
    <definedName name="HSFIHDTR" hidden="1">{"Econ Consolidado",#N/A,FALSE,"Econ Consol";"Fluxo de Caixa",#N/A,FALSE,"Fluxo Caixa";"Investimentos",#N/A,FALSE,"Investimentos"}</definedName>
    <definedName name="HZJKSGDSSU">#REF!</definedName>
    <definedName name="i">#REF!</definedName>
    <definedName name="IA">#N/A</definedName>
    <definedName name="ICC_GLOBAL">#REF!</definedName>
    <definedName name="IIASDSAWE" hidden="1">{"Econ Consolidado",#N/A,FALSE,"Econ Consol";"Fluxo de Caixa",#N/A,FALSE,"Fluxo Caixa";"Investimentos",#N/A,FALSE,"Investimentos"}</definedName>
    <definedName name="IIMRHKPSGK">#REF!</definedName>
    <definedName name="ik">[1]TUBULÃO!#REF!</definedName>
    <definedName name="IKIBZAOQSA">#REF!</definedName>
    <definedName name="IMPOSTO">#REF!</definedName>
    <definedName name="INDECO">'[12]di a termo ie3-05'!$A$3:$H$98</definedName>
    <definedName name="ÍNDICE">#REF!</definedName>
    <definedName name="inicial">#REF!</definedName>
    <definedName name="IPFXLIJUZG">#REF!</definedName>
    <definedName name="Item">#REF!</definedName>
    <definedName name="ITENS_DA_EAP">[13]CODIGO_EAP!$B$3:$B$43</definedName>
    <definedName name="J">[1]TUBULÃO!#REF!</definedName>
    <definedName name="JBBVMKLIXJ">#REF!</definedName>
    <definedName name="JÇDFHDF" hidden="1">{"Econ Consolidado",#N/A,FALSE,"Econ Consol";"Fluxo de Caixa",#N/A,FALSE,"Fluxo Caixa";"Investimentos",#N/A,FALSE,"Investimentos"}</definedName>
    <definedName name="JDEMKWHCPQ">#REF!</definedName>
    <definedName name="JEREJTXWHZ">#REF!</definedName>
    <definedName name="JFTHNZZZNO">#REF!</definedName>
    <definedName name="jh">'[14]M.O.'!#REF!</definedName>
    <definedName name="JHDFZGRDHF" hidden="1">{"Econ Consolidado",#N/A,FALSE,"Econ Consol";"Fluxo de Caixa",#N/A,FALSE,"Fluxo Caixa";"Investimentos",#N/A,FALSE,"Investimentos"}</definedName>
    <definedName name="jjy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JLVQGUKPCH">#REF!</definedName>
    <definedName name="JSADKAH" hidden="1">{"Econ Consolidado",#N/A,FALSE,"Econ Consol";"Fluxo de Caixa",#N/A,FALSE,"Fluxo Caixa";"Investimentos",#N/A,FALSE,"Investimentos"}</definedName>
    <definedName name="Justificativa">#REF!</definedName>
    <definedName name="JVATTAPZVR">#REF!</definedName>
    <definedName name="JYDTGTVXOA">#REF!</definedName>
    <definedName name="k">#REF!</definedName>
    <definedName name="kaedkroswr" hidden="1">{"Econ Consolidado",#N/A,FALSE,"Econ Consol";"Fluxo de Caixa",#N/A,FALSE,"Fluxo Caixa";"Investimentos",#N/A,FALSE,"Investimentos"}</definedName>
    <definedName name="KBCGQXTMCE">#REF!</definedName>
    <definedName name="kfdxlfdzs" hidden="1">{"Econ Consolidado",#N/A,FALSE,"Econ Consol";"Fluxo de Caixa",#N/A,FALSE,"Fluxo Caixa";"Investimentos",#N/A,FALSE,"Investimentos"}</definedName>
    <definedName name="kubus">#REF!</definedName>
    <definedName name="kubus1">#REF!</definedName>
    <definedName name="l.sociais">[9]PLANILHA!#REF!</definedName>
    <definedName name="L_">#N/A</definedName>
    <definedName name="LARANJEIRAS">#REF!</definedName>
    <definedName name="LargEsc">[11]Sapata!#REF!</definedName>
    <definedName name="LargLast">[11]Sapata!#REF!</definedName>
    <definedName name="lbla1">#REF!</definedName>
    <definedName name="lbla10">#REF!</definedName>
    <definedName name="lbla11">#REF!</definedName>
    <definedName name="lbla12">#REF!</definedName>
    <definedName name="lbla13">#REF!</definedName>
    <definedName name="lbla14">#REF!</definedName>
    <definedName name="lbla15">#REF!</definedName>
    <definedName name="lbla16">#REF!</definedName>
    <definedName name="lbla17">#REF!</definedName>
    <definedName name="lbla18">#REF!</definedName>
    <definedName name="lbla19">#REF!</definedName>
    <definedName name="lbla2">#REF!</definedName>
    <definedName name="lbla20">#REF!</definedName>
    <definedName name="lbla21">#REF!</definedName>
    <definedName name="lbla22">#REF!</definedName>
    <definedName name="lbla23">#REF!</definedName>
    <definedName name="lbla24">#REF!</definedName>
    <definedName name="lbla25">#REF!</definedName>
    <definedName name="lbla27">#REF!</definedName>
    <definedName name="lbla28">#REF!</definedName>
    <definedName name="lista">#REF!</definedName>
    <definedName name="LLMKTWHQTO">#REF!</definedName>
    <definedName name="lo" hidden="1">{#N/A,#N/A,FALSE,"CM BAR";#N/A,#N/A,FALSE,"SUBSOLO";#N/A,#N/A,FALSE,"TERREO";#N/A,#N/A,FALSE,"TIPO";#N/A,#N/A,FALSE,"DUP  INF";#N/A,#N/A,FALSE,"DUP SUP"}</definedName>
    <definedName name="lo_1" hidden="1">{#N/A,#N/A,FALSE,"CM BAR";#N/A,#N/A,FALSE,"SUBSOLO";#N/A,#N/A,FALSE,"TERREO";#N/A,#N/A,FALSE,"TIPO";#N/A,#N/A,FALSE,"DUP  INF";#N/A,#N/A,FALSE,"DUP SUP"}</definedName>
    <definedName name="LOCALMENU">[1]TUBULÃO!#REF!</definedName>
    <definedName name="louças">#REF!</definedName>
    <definedName name="LRANJA">#REF!</definedName>
    <definedName name="LS">'[14]M.O.'!#REF!</definedName>
    <definedName name="LSOC">#REF!</definedName>
    <definedName name="LTLKWDINPB">#REF!</definedName>
    <definedName name="m">#REF!</definedName>
    <definedName name="m_of">#REF!</definedName>
    <definedName name="MED">#REF!</definedName>
    <definedName name="MENSAGEM">#N/A</definedName>
    <definedName name="MENSSAGEM_ERRO">#N/A</definedName>
    <definedName name="meses">#REF!</definedName>
    <definedName name="MFHXWNONJF">#REF!</definedName>
    <definedName name="mil">#REF!</definedName>
    <definedName name="MLUNYIBWUQ">#REF!</definedName>
    <definedName name="mm">#REF!</definedName>
    <definedName name="MMRSTMQDYG">#REF!</definedName>
    <definedName name="MNKRYASVLU">#REF!</definedName>
    <definedName name="modelo" hidden="1">{#N/A,#N/A,FALSE,"CM BAR";#N/A,#N/A,FALSE,"SUBSOLO";#N/A,#N/A,FALSE,"TERREO";#N/A,#N/A,FALSE,"TIPO";#N/A,#N/A,FALSE,"DUP  INF";#N/A,#N/A,FALSE,"DUP SUP"}</definedName>
    <definedName name="modelo_1" hidden="1">{#N/A,#N/A,FALSE,"CM BAR";#N/A,#N/A,FALSE,"SUBSOLO";#N/A,#N/A,FALSE,"TERREO";#N/A,#N/A,FALSE,"TIPO";#N/A,#N/A,FALSE,"DUP  INF";#N/A,#N/A,FALSE,"DUP SUP"}</definedName>
    <definedName name="MOEDAAT">#REF!</definedName>
    <definedName name="MOEDAEP">#REF!</definedName>
    <definedName name="MQONZVJTLU">#REF!</definedName>
    <definedName name="MSDRFSWER" hidden="1">{"Econ Consolidado",#N/A,FALSE,"Econ Consol";"Fluxo de Caixa",#N/A,FALSE,"Fluxo Caixa";"Investimentos",#N/A,FALSE,"Investimentos"}</definedName>
    <definedName name="MUMXXJZZZL">#REF!</definedName>
    <definedName name="MWIMQJXUZQ">#REF!</definedName>
    <definedName name="n">#REF!</definedName>
    <definedName name="N.">#REF!</definedName>
    <definedName name="N_FOLHAS">#N/A</definedName>
    <definedName name="nao">#REF!</definedName>
    <definedName name="NFS_SERVCRON_E_CRONWORK">#REF!</definedName>
    <definedName name="NTQYUMRYVT">#REF!</definedName>
    <definedName name="OBRA" hidden="1">{#N/A,#N/A,FALSE,"SS 1";#N/A,#N/A,FALSE,"SS 2";#N/A,#N/A,FALSE,"TER 1 (1)";#N/A,#N/A,FALSE,"TER 1 (2)";#N/A,#N/A,FALSE,"TER 2";#N/A,#N/A,FALSE,"TIPO";#N/A,#N/A,FALSE,"CM  BAR"}</definedName>
    <definedName name="ODKOBOFHRC">#REF!</definedName>
    <definedName name="OFOSCHDVRL">#REF!</definedName>
    <definedName name="oi">#REF!</definedName>
    <definedName name="OJIAFIRFFK">#REF!</definedName>
    <definedName name="op">#REF!</definedName>
    <definedName name="OPASEDWED" hidden="1">{"Econ Consolidado",#N/A,FALSE,"Econ Consol";"Fluxo de Caixa",#N/A,FALSE,"Fluxo Caixa";"Investimentos",#N/A,FALSE,"Investimentos"}</definedName>
    <definedName name="ORÇ">'[3]ORÇAMENTO ANALÍTICO'!$F$5</definedName>
    <definedName name="ORÇAMENTO">#REF!</definedName>
    <definedName name="orlando">#REF!</definedName>
    <definedName name="P">#REF!</definedName>
    <definedName name="pa">[15]outros!$A$2</definedName>
    <definedName name="parametros">#REF!</definedName>
    <definedName name="ParamValues1">[16]ParamValues1!$A$1:$A$15</definedName>
    <definedName name="ParamValues2">[17]ParamValues!$B$1:$B$17</definedName>
    <definedName name="ParamValues3">[17]ParamValues!$C$1:$C$3</definedName>
    <definedName name="PAREDE_MAT">#REF!</definedName>
    <definedName name="PAREDE_MO">#REF!</definedName>
    <definedName name="PARFAIXAMAT">#REF!</definedName>
    <definedName name="PARFAIXAMO">#REF!</definedName>
    <definedName name="pesquisa">#REF!</definedName>
    <definedName name="PINTFOR">#REF!</definedName>
    <definedName name="PINTPAR">#REF!</definedName>
    <definedName name="PIQJGMVMRT">#REF!</definedName>
    <definedName name="PISO">#REF!</definedName>
    <definedName name="PLAN1">#REF!</definedName>
    <definedName name="PLAN2">#REF!</definedName>
    <definedName name="PLANILHA">#REF!</definedName>
    <definedName name="planilhaoses">#REF!</definedName>
    <definedName name="planilhatoda">#REF!</definedName>
    <definedName name="PLBOCNAZQH">#REF!</definedName>
    <definedName name="PO_">'[3]ORÇAMENTO ANALÍTICO'!$F$7</definedName>
    <definedName name="popspkasdjhlasdbhasfknb">#REF!</definedName>
    <definedName name="PRACHEAM">#REF!</definedName>
    <definedName name="PRANCHEAM">#REF!</definedName>
    <definedName name="PRAZO">#REF!</definedName>
    <definedName name="Preços">#REF!</definedName>
    <definedName name="Print_Area">[18]Plan1!#REF!</definedName>
    <definedName name="Produto">#REF!</definedName>
    <definedName name="PROPOSTA_EQUIPAMENTOS">#REF!</definedName>
    <definedName name="PULROFVGJO">#REF!</definedName>
    <definedName name="QA">#N/A</definedName>
    <definedName name="QMCJKBVAOH">#REF!</definedName>
    <definedName name="QQQ">#REF!</definedName>
    <definedName name="qr">#REF!</definedName>
    <definedName name="qtd3esta">#REF!</definedName>
    <definedName name="qtdestac">[10]Bloco!$H$10:$H$21</definedName>
    <definedName name="R.Imob">#REF!</definedName>
    <definedName name="rai">#REF!</definedName>
    <definedName name="RBL">#REF!</definedName>
    <definedName name="REBAILENCOL">#REF!</definedName>
    <definedName name="REBAIXLENC">#REF!</definedName>
    <definedName name="REGADM">#REF!</definedName>
    <definedName name="REL_RJ">#REF!</definedName>
    <definedName name="REL_SP">#REF!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LMOBRA_1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fund">#REF!</definedName>
    <definedName name="RESUMO">#REF!</definedName>
    <definedName name="resumo2">#REF!</definedName>
    <definedName name="RETORNA_CURSOR">#N/A</definedName>
    <definedName name="Reuniao" hidden="1">{#N/A,#N/A,FALSE,"CM BAR";#N/A,#N/A,FALSE,"SUBSOLO";#N/A,#N/A,FALSE,"TERREO";#N/A,#N/A,FALSE,"TIPO";#N/A,#N/A,FALSE,"DUP  INF";#N/A,#N/A,FALSE,"DUP SUP"}</definedName>
    <definedName name="Reuniao_1" hidden="1">{#N/A,#N/A,FALSE,"CM BAR";#N/A,#N/A,FALSE,"SUBSOLO";#N/A,#N/A,FALSE,"TERREO";#N/A,#N/A,FALSE,"TIPO";#N/A,#N/A,FALSE,"DUP  INF";#N/A,#N/A,FALSE,"DUP SUP"}</definedName>
    <definedName name="rev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v_1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vestimentoNovo">#REF!</definedName>
    <definedName name="RHKFCEPQOI">#REF!</definedName>
    <definedName name="RNXCFUAJCC">#REF!</definedName>
    <definedName name="RODAPE">#REF!</definedName>
    <definedName name="rrr">#REF!</definedName>
    <definedName name="RXDZYFZRZQ">#REF!</definedName>
    <definedName name="S">[1]TUBULÃO!#REF!</definedName>
    <definedName name="SAPATA">#REF!</definedName>
    <definedName name="SAPBEXrevision" hidden="1">21</definedName>
    <definedName name="SAPBEXsysID" hidden="1">"BWP"</definedName>
    <definedName name="SAPBEXwbID" hidden="1">"3OLPGXSDDT0GFGS3SLVZRWW7A"</definedName>
    <definedName name="SDFSFRT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erviços">[19]Serviços!$A$3:$E$1403</definedName>
    <definedName name="Serviços_particulares">'[2]Coeficientes Tempo de Serviço'!#REF!</definedName>
    <definedName name="SJDKJDE" hidden="1">{"Econ Consolidado",#N/A,FALSE,"Econ Consol";"Fluxo de Caixa",#N/A,FALSE,"Fluxo Caixa";"Investimentos",#N/A,FALSE,"Investimentos"}</definedName>
    <definedName name="SOBE_ATE_I_0">#N/A</definedName>
    <definedName name="SOLEIRA">#REF!</definedName>
    <definedName name="SPDA" hidden="1">{#N/A,#N/A,FALSE,"LEVFER V2 P";#N/A,#N/A,FALSE,"LEVFER V2 P10%"}</definedName>
    <definedName name="SSRQMOTQSY">#REF!</definedName>
    <definedName name="ssss">#REF!</definedName>
    <definedName name="STOP">#N/A</definedName>
    <definedName name="STOP_3">#N/A</definedName>
    <definedName name="SUB_91">#N/A</definedName>
    <definedName name="SUB_92">#N/A</definedName>
    <definedName name="SUB_93">#N/A</definedName>
    <definedName name="SUB_94">#N/A</definedName>
    <definedName name="SUB_95">#N/A</definedName>
    <definedName name="SUB_96">#N/A</definedName>
    <definedName name="SUB_97">#N/A</definedName>
    <definedName name="SUB_SI">#N/A</definedName>
    <definedName name="Summary">#REF!</definedName>
    <definedName name="SUMMERY">#REF!</definedName>
    <definedName name="Swvu.Características.">#REF!</definedName>
    <definedName name="Swvu.Ciclos.">#REF!</definedName>
    <definedName name="Swvu.Custos.">#REF!</definedName>
    <definedName name="Swvu.Recursos.">#REF!</definedName>
    <definedName name="System.BarColourColumn">#REF!</definedName>
    <definedName name="System.BarTypeColumn">#REF!</definedName>
    <definedName name="System.EndColumn">#REF!</definedName>
    <definedName name="System.FinishDateColumn">#REF!</definedName>
    <definedName name="System.PercentColumn">#REF!</definedName>
    <definedName name="System.StartDateColumn">#REF!</definedName>
    <definedName name="System.SuccessorColumn">#REF!</definedName>
    <definedName name="tab_resumo">#REF!</definedName>
    <definedName name="tabela">#REF!</definedName>
    <definedName name="TAWRTSUTHW">#REF!</definedName>
    <definedName name="taxa">[5]PLANILHA!#REF!</definedName>
    <definedName name="taxaa">[5]PLANILHA!#REF!</definedName>
    <definedName name="TCCMPKTWXK">#REF!</definedName>
    <definedName name="Test">#REF!</definedName>
    <definedName name="teste">#REF!</definedName>
    <definedName name="teste2">#REF!</definedName>
    <definedName name="TETO">#REF!</definedName>
    <definedName name="TIPODOC">#REF!</definedName>
    <definedName name="TIPOSERV">#REF!</definedName>
    <definedName name="TIRANTES">#REF!</definedName>
    <definedName name="TLWLWSGEVS">#REF!</definedName>
    <definedName name="TOTAIS">'[20]Orçamento construbase'!#REF!</definedName>
    <definedName name="TOTAL">#REF!</definedName>
    <definedName name="totestaca">#REF!</definedName>
    <definedName name="tt">#REF!</definedName>
    <definedName name="ttt">#REF!</definedName>
    <definedName name="tttt">[1]TUBULÃO!#REF!</definedName>
    <definedName name="tttttt">'[14]M.O.'!#REF!</definedName>
    <definedName name="TxEmp">[11]Sapata!#REF!</definedName>
    <definedName name="UA">#N/A</definedName>
    <definedName name="UAKWWYOBVW">#REF!</definedName>
    <definedName name="UFWAZCMKFH">#REF!</definedName>
    <definedName name="ui">#REF!</definedName>
    <definedName name="UKLVYLUHSP">#REF!</definedName>
    <definedName name="UPETEEZSHF">#REF!</definedName>
    <definedName name="VALOR">#N/A</definedName>
    <definedName name="VALOR_1">#N/A</definedName>
    <definedName name="VALOR_2">#N/A</definedName>
    <definedName name="VCYFKEXELF">#REF!</definedName>
    <definedName name="VERIFICA_SI">#N/A</definedName>
    <definedName name="VOLUME1">#REF!</definedName>
    <definedName name="VOLUME2">#REF!</definedName>
    <definedName name="VOLUME3">#REF!</definedName>
    <definedName name="vvvvv" hidden="1">{"Econ Consolidado",#N/A,FALSE,"Econ Consol";"Fluxo de Caixa",#N/A,FALSE,"Fluxo Caixa";"Investimentos",#N/A,FALSE,"Investimentos"}</definedName>
    <definedName name="w" hidden="1">{"EconCons",#N/A,TRUE,"Econômico - Consolidado";"CaixaCons",#N/A,TRUE,"Caixa - Consolidado";"InvestCons",#N/A,TRUE,"Invest Consolidado"}</definedName>
    <definedName name="WIGSGSDYQM">#REF!</definedName>
    <definedName name="WNAVKKZQPS">#REF!</definedName>
    <definedName name="WRIPQWHASB">#REF!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ACABINT._.TOT._1" hidden="1">{#N/A,#N/A,FALSE,"SS 1";#N/A,#N/A,FALSE,"TER 1 (A)";#N/A,#N/A,FALSE,"SS 2";#N/A,#N/A,FALSE,"TER 1 (B)";#N/A,#N/A,FALSE,"TER 1 (C)";#N/A,#N/A,FALSE,"TER 1 (D)";#N/A,#N/A,FALSE,"TER 1 (E)";#N/A,#N/A,FALSE,"TER 2 "}</definedName>
    <definedName name="wrn.ACABINT._1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hidden="1">{"EconCons",#N/A,TRUE,"Econômico - Consolidado";"CaixaCons",#N/A,TRUE,"Caixa - Consolidado";"InvestCons",#N/A,TRUE,"Invest Consolidado"}</definedName>
    <definedName name="wrn.Consolidado." hidden="1">{"Econ Consolidado",#N/A,FALSE,"Econ Consol";"Fluxo de Caixa",#N/A,FALSE,"Fluxo Caixa";"Investimentos",#N/A,FALSE,"Investimentos"}</definedName>
    <definedName name="wrn.ESQ._.TOT." hidden="1">{#N/A,#N/A,FALSE,"SS 1";#N/A,#N/A,FALSE,"SS 2";#N/A,#N/A,FALSE,"TER 1 (1)";#N/A,#N/A,FALSE,"TER 1 (2)";#N/A,#N/A,FALSE,"TER 2";#N/A,#N/A,FALSE,"TIPO";#N/A,#N/A,FALSE,"CM  BAR"}</definedName>
    <definedName name="wrn.ESQ._.TOT._1" hidden="1">{#N/A,#N/A,FALSE,"SS 1";#N/A,#N/A,FALSE,"SS 2";#N/A,#N/A,FALSE,"TER 1 (1)";#N/A,#N/A,FALSE,"TER 1 (2)";#N/A,#N/A,FALSE,"TER 2";#N/A,#N/A,FALSE,"TIPO";#N/A,#N/A,FALSE,"CM  BAR"}</definedName>
    <definedName name="wrn.FACHADA." hidden="1">{#N/A,#N/A,TRUE,"TER  EXT";#N/A,#N/A,TRUE,"TER  EXT";#N/A,#N/A,TRUE,"LAT  ESQ";#N/A,#N/A,TRUE,"FRONTAL";#N/A,#N/A,TRUE,"POST";#N/A,#N/A,TRUE,"LAT  DIR"}</definedName>
    <definedName name="wrn.FACHADA._1" hidden="1">{#N/A,#N/A,TRUE,"TER  EXT";#N/A,#N/A,TRUE,"TER  EXT";#N/A,#N/A,TRUE,"LAT  ESQ";#N/A,#N/A,TRUE,"FRONTAL";#N/A,#N/A,TRUE,"POST";#N/A,#N/A,TRUE,"LAT  DIR"}</definedName>
    <definedName name="wrn.FERPILAR." hidden="1">{#N/A,#N/A,FALSE,"PR  06";#N/A,#N/A,FALSE,"PR  07";#N/A,#N/A,FALSE,"PR 08";#N/A,#N/A,FALSE,"PR 09";#N/A,#N/A,FALSE,"PR 40";#N/A,#N/A,FALSE,"PR 41";#N/A,#N/A,FALSE,"PR 45";#N/A,#N/A,FALSE,"PR 46";#N/A,#N/A,FALSE,"PR 55"}</definedName>
    <definedName name="wrn.FERPILAR._1" hidden="1">{#N/A,#N/A,FALSE,"PR  06";#N/A,#N/A,FALSE,"PR  07";#N/A,#N/A,FALSE,"PR 08";#N/A,#N/A,FALSE,"PR 09";#N/A,#N/A,FALSE,"PR 40";#N/A,#N/A,FALSE,"PR 41";#N/A,#N/A,FALSE,"PR 45";#N/A,#N/A,FALSE,"PR 46";#N/A,#N/A,FALSE,"PR 55"}</definedName>
    <definedName name="wrn.LEVFER." hidden="1">{#N/A,#N/A,FALSE,"LEVFER V2 P";#N/A,#N/A,FALSE,"LEVFER V2 P10%"}</definedName>
    <definedName name="wrn.LEVFER._1" hidden="1">{#N/A,#N/A,FALSE,"LEVFER V2 P";#N/A,#N/A,FALSE,"LEVFER V2 P10%"}</definedName>
    <definedName name="wrn.relat1">#REF!</definedName>
    <definedName name="wrn.relat1.">#REF!</definedName>
    <definedName name="wrn.relat2.">#REF!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SERV._.PAVTO._1" hidden="1">{#N/A,#N/A,FALSE,"SS 1";#N/A,#N/A,FALSE,"SS 2";#N/A,#N/A,FALSE,"TER 1 (1)";#N/A,#N/A,FALSE,"TER 1 (2)";#N/A,#N/A,FALSE,"TER 2 ";#N/A,#N/A,FALSE,"TP  (1)";#N/A,#N/A,FALSE,"TP  (2)";#N/A,#N/A,FALSE,"CM BAR"}</definedName>
    <definedName name="wrn.serv.xls." hidden="1">{#N/A,#N/A,FALSE,"CM BAR";#N/A,#N/A,FALSE,"SUBSOLO";#N/A,#N/A,FALSE,"TERREO";#N/A,#N/A,FALSE,"TIPO";#N/A,#N/A,FALSE,"DUP  INF";#N/A,#N/A,FALSE,"DUP SUP"}</definedName>
    <definedName name="wrn.serv.xls._1" hidden="1">{#N/A,#N/A,FALSE,"CM BAR";#N/A,#N/A,FALSE,"SUBSOLO";#N/A,#N/A,FALSE,"TERREO";#N/A,#N/A,FALSE,"TIPO";#N/A,#N/A,FALSE,"DUP  INF";#N/A,#N/A,FALSE,"DUP SUP"}</definedName>
    <definedName name="wrn.Unidades." hidden="1">{"Rio Branco",#N/A,FALSE,"Rio Branco";"Itajaí",#N/A,FALSE,"Itajaí";"Pinheiro Machado",#N/A,FALSE,"PMachado";"Esteio",#N/A,FALSE,"Esteio"}</definedName>
    <definedName name="wrn1.Cons." hidden="1">{"EconCons",#N/A,TRUE,"Econômico - Consolidado";"CaixaCons",#N/A,TRUE,"Caixa - Consolidado";"InvestCons",#N/A,TRUE,"Invest Consolidado"}</definedName>
    <definedName name="wvu.Características.">#REF!</definedName>
    <definedName name="wvu.Ciclos.">#REF!</definedName>
    <definedName name="wvu.Custos.">#REF!</definedName>
    <definedName name="wvu.Recursos.">#REF!</definedName>
    <definedName name="wvu.Recursos.1.">#REF!</definedName>
    <definedName name="x">#REF!</definedName>
    <definedName name="XDWDBRBKCD">#REF!</definedName>
    <definedName name="xfvchdhhd" hidden="1">{"Econ Consolidado",#N/A,FALSE,"Econ Consol";"Fluxo de Caixa",#N/A,FALSE,"Fluxo Caixa";"Investimentos",#N/A,FALSE,"Investimentos"}</definedName>
    <definedName name="XKVHLYMXBW">#REF!</definedName>
    <definedName name="XPESACGINV">#REF!</definedName>
    <definedName name="XWPJJDMRHH">#REF!</definedName>
    <definedName name="XWQGLQIRDY">#REF!</definedName>
    <definedName name="xx">#REF!</definedName>
    <definedName name="YAPITBAOIW">#REF!</definedName>
    <definedName name="YRGUYDRIY" hidden="1">{"Econ Consolidado",#N/A,FALSE,"Econ Consol";"Fluxo de Caixa",#N/A,FALSE,"Fluxo Caixa";"Investimentos",#N/A,FALSE,"Investimentos"}</definedName>
    <definedName name="yu">#REF!</definedName>
    <definedName name="YUIOTBUVFC">#REF!</definedName>
    <definedName name="YUIXYWFPUW">#REF!</definedName>
    <definedName name="YZUMBHLUIG">#REF!</definedName>
    <definedName name="zazadss">#REF!</definedName>
    <definedName name="ZDXLXPSQLL">#REF!</definedName>
    <definedName name="ZIZSGADZGR">#REF!</definedName>
    <definedName name="ZONASUL">#REF!</definedName>
    <definedName name="ZRCIFIIIVO">#REF!</definedName>
    <definedName name="ZSOAXOZMOA">#REF!</definedName>
    <definedName name="ZZCOYKOIO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53" l="1"/>
  <c r="BD7" i="49"/>
  <c r="S6" i="55"/>
  <c r="R6" i="55"/>
  <c r="Q6" i="55"/>
  <c r="P6" i="55"/>
  <c r="O6" i="55"/>
  <c r="N6" i="55"/>
  <c r="M6" i="55"/>
  <c r="L6" i="55"/>
  <c r="K6" i="55"/>
  <c r="J6" i="55"/>
  <c r="I6" i="55"/>
  <c r="H6" i="55"/>
  <c r="G6" i="55"/>
  <c r="F6" i="55"/>
  <c r="D6" i="55"/>
  <c r="E6" i="55"/>
  <c r="F2" i="55" l="1"/>
  <c r="H2" i="55" s="1"/>
  <c r="J2" i="55" s="1"/>
  <c r="L2" i="55" s="1"/>
  <c r="N2" i="55" s="1"/>
  <c r="P2" i="55" s="1"/>
  <c r="R2" i="55" s="1"/>
  <c r="AX7" i="49" l="1"/>
  <c r="EE12" i="53"/>
  <c r="EB3" i="53"/>
  <c r="EA12" i="53"/>
  <c r="DX3" i="53"/>
  <c r="DW12" i="53"/>
  <c r="DT3" i="53"/>
  <c r="DS12" i="53"/>
  <c r="DP3" i="53"/>
  <c r="DO12" i="53"/>
  <c r="DL3" i="53"/>
  <c r="DK12" i="53"/>
  <c r="DH3" i="53"/>
  <c r="DG12" i="53"/>
  <c r="DD3" i="53"/>
  <c r="L97" i="32"/>
  <c r="M97" i="32"/>
  <c r="L98" i="32"/>
  <c r="M98" i="32"/>
  <c r="L99" i="32"/>
  <c r="M99" i="32"/>
  <c r="L100" i="32"/>
  <c r="M100" i="32"/>
  <c r="L101" i="32"/>
  <c r="M101" i="32"/>
  <c r="L102" i="32"/>
  <c r="M102" i="32"/>
  <c r="L103" i="32"/>
  <c r="M103" i="32"/>
  <c r="L104" i="32"/>
  <c r="M104" i="32"/>
  <c r="L105" i="32"/>
  <c r="M105" i="32"/>
  <c r="L106" i="32"/>
  <c r="M106" i="32"/>
  <c r="L107" i="32"/>
  <c r="M107" i="32"/>
  <c r="L108" i="32"/>
  <c r="M108" i="32"/>
  <c r="L109" i="32"/>
  <c r="M109" i="32"/>
  <c r="L110" i="32"/>
  <c r="M110" i="32"/>
  <c r="J98" i="32"/>
  <c r="K98" i="32"/>
  <c r="J99" i="32"/>
  <c r="K99" i="32"/>
  <c r="J100" i="32"/>
  <c r="K100" i="32"/>
  <c r="J101" i="32"/>
  <c r="K101" i="32"/>
  <c r="J102" i="32"/>
  <c r="K102" i="32"/>
  <c r="J103" i="32"/>
  <c r="K103" i="32"/>
  <c r="J104" i="32"/>
  <c r="K104" i="32"/>
  <c r="J105" i="32"/>
  <c r="K105" i="32"/>
  <c r="J106" i="32"/>
  <c r="K106" i="32"/>
  <c r="J107" i="32"/>
  <c r="K107" i="32"/>
  <c r="J108" i="32"/>
  <c r="K108" i="32"/>
  <c r="J109" i="32"/>
  <c r="K109" i="32"/>
  <c r="J110" i="32"/>
  <c r="K110" i="32"/>
  <c r="J111" i="32"/>
  <c r="K111" i="32"/>
  <c r="E97" i="32"/>
  <c r="F97" i="32"/>
  <c r="E98" i="32"/>
  <c r="F98" i="32"/>
  <c r="E99" i="32"/>
  <c r="F99" i="32"/>
  <c r="E100" i="32"/>
  <c r="F100" i="32"/>
  <c r="E101" i="32"/>
  <c r="F101" i="32"/>
  <c r="E102" i="32"/>
  <c r="F102" i="32"/>
  <c r="E103" i="32"/>
  <c r="F103" i="32"/>
  <c r="E104" i="32"/>
  <c r="F104" i="32"/>
  <c r="E105" i="32"/>
  <c r="F105" i="32"/>
  <c r="E106" i="32"/>
  <c r="F106" i="32"/>
  <c r="E107" i="32"/>
  <c r="F107" i="32"/>
  <c r="E108" i="32"/>
  <c r="F108" i="32"/>
  <c r="E109" i="32"/>
  <c r="F109" i="32"/>
  <c r="E110" i="32"/>
  <c r="F110" i="32"/>
  <c r="C98" i="32"/>
  <c r="D98" i="32"/>
  <c r="C99" i="32"/>
  <c r="D99" i="32"/>
  <c r="C100" i="32"/>
  <c r="D100" i="32"/>
  <c r="C101" i="32"/>
  <c r="D101" i="32"/>
  <c r="C102" i="32"/>
  <c r="D102" i="32"/>
  <c r="C103" i="32"/>
  <c r="D103" i="32"/>
  <c r="C104" i="32"/>
  <c r="D104" i="32"/>
  <c r="C105" i="32"/>
  <c r="D105" i="32"/>
  <c r="C106" i="32"/>
  <c r="D106" i="32"/>
  <c r="C107" i="32"/>
  <c r="D107" i="32"/>
  <c r="C108" i="32"/>
  <c r="D108" i="32"/>
  <c r="C109" i="32"/>
  <c r="D109" i="32"/>
  <c r="C110" i="32"/>
  <c r="D110" i="32"/>
  <c r="C111" i="32"/>
  <c r="D111" i="32"/>
  <c r="H5" i="53" l="1"/>
  <c r="G5" i="53"/>
  <c r="H9" i="53"/>
  <c r="D9" i="53"/>
  <c r="G9" i="53" s="1"/>
  <c r="DC12" i="53"/>
  <c r="CY12" i="53"/>
  <c r="CU12" i="53"/>
  <c r="CQ12" i="53"/>
  <c r="CM12" i="53"/>
  <c r="CI12" i="53"/>
  <c r="CE12" i="53"/>
  <c r="CA12" i="53"/>
  <c r="BW12" i="53"/>
  <c r="BS12" i="53"/>
  <c r="BO12" i="53"/>
  <c r="BK12" i="53"/>
  <c r="BG12" i="53"/>
  <c r="BC12" i="53"/>
  <c r="AY12" i="53"/>
  <c r="AU12" i="53"/>
  <c r="AQ12" i="53"/>
  <c r="AM12" i="53"/>
  <c r="AI12" i="53"/>
  <c r="AE12" i="53"/>
  <c r="AA12" i="53"/>
  <c r="W12" i="53"/>
  <c r="S12" i="53"/>
  <c r="O12" i="53"/>
  <c r="E12" i="53"/>
  <c r="D11" i="53"/>
  <c r="D10" i="53"/>
  <c r="D8" i="53"/>
  <c r="D7" i="53"/>
  <c r="D6" i="53"/>
  <c r="D5" i="53"/>
  <c r="P3" i="53"/>
  <c r="T3" i="53" s="1"/>
  <c r="B1" i="53"/>
  <c r="CZ2" i="53" l="1"/>
  <c r="BT2" i="53"/>
  <c r="AN2" i="53"/>
  <c r="BH2" i="53"/>
  <c r="AB2" i="53"/>
  <c r="AR2" i="53"/>
  <c r="EB2" i="53"/>
  <c r="CV2" i="53"/>
  <c r="BP2" i="53"/>
  <c r="AJ2" i="53"/>
  <c r="CN2" i="53"/>
  <c r="DX2" i="53"/>
  <c r="CR2" i="53"/>
  <c r="BL2" i="53"/>
  <c r="AF2" i="53"/>
  <c r="DT2" i="53"/>
  <c r="DP2" i="53"/>
  <c r="DR6" i="53" s="1"/>
  <c r="CJ2" i="53"/>
  <c r="BD2" i="53"/>
  <c r="X2" i="53"/>
  <c r="CB2" i="53"/>
  <c r="P2" i="53"/>
  <c r="BX2" i="53"/>
  <c r="DL2" i="53"/>
  <c r="CF2" i="53"/>
  <c r="AZ2" i="53"/>
  <c r="T2" i="53"/>
  <c r="DH2" i="53"/>
  <c r="DJ6" i="53" s="1"/>
  <c r="AV2" i="53"/>
  <c r="DD2" i="53"/>
  <c r="DJ11" i="53"/>
  <c r="DH10" i="53"/>
  <c r="DI10" i="53" s="1"/>
  <c r="DH8" i="53"/>
  <c r="DI8" i="53" s="1"/>
  <c r="DP6" i="53"/>
  <c r="DQ6" i="53" s="1"/>
  <c r="DR8" i="53"/>
  <c r="DP7" i="53"/>
  <c r="DQ7" i="53" s="1"/>
  <c r="DP9" i="53"/>
  <c r="DQ9" i="53" s="1"/>
  <c r="H10" i="53"/>
  <c r="H8" i="53"/>
  <c r="G10" i="53"/>
  <c r="G8" i="53"/>
  <c r="H6" i="53"/>
  <c r="H7" i="53"/>
  <c r="G6" i="53"/>
  <c r="H11" i="53"/>
  <c r="G7" i="53"/>
  <c r="G11" i="53"/>
  <c r="X3" i="53"/>
  <c r="D12" i="53"/>
  <c r="DP8" i="53" l="1"/>
  <c r="DQ8" i="53" s="1"/>
  <c r="DJ9" i="53"/>
  <c r="DR9" i="53"/>
  <c r="DP11" i="53"/>
  <c r="DQ11" i="53" s="1"/>
  <c r="DP10" i="53"/>
  <c r="DQ10" i="53" s="1"/>
  <c r="DR7" i="53"/>
  <c r="DR10" i="53"/>
  <c r="AF9" i="53"/>
  <c r="AF8" i="53"/>
  <c r="AF6" i="53"/>
  <c r="AF7" i="53"/>
  <c r="AF11" i="53"/>
  <c r="AF10" i="53"/>
  <c r="AF5" i="53"/>
  <c r="AB8" i="53"/>
  <c r="AB5" i="53"/>
  <c r="AB7" i="53"/>
  <c r="AB6" i="53"/>
  <c r="AB11" i="53"/>
  <c r="AB10" i="53"/>
  <c r="AB9" i="53"/>
  <c r="DH6" i="53"/>
  <c r="DI6" i="53" s="1"/>
  <c r="T6" i="53"/>
  <c r="U6" i="53" s="1"/>
  <c r="T5" i="53"/>
  <c r="T9" i="53"/>
  <c r="T11" i="53"/>
  <c r="T7" i="53"/>
  <c r="T10" i="53"/>
  <c r="U10" i="53" s="1"/>
  <c r="T8" i="53"/>
  <c r="U8" i="53" s="1"/>
  <c r="DH5" i="53"/>
  <c r="DI5" i="53" s="1"/>
  <c r="AN11" i="53"/>
  <c r="AN8" i="53"/>
  <c r="AN5" i="53"/>
  <c r="AN10" i="53"/>
  <c r="AN9" i="53"/>
  <c r="AN7" i="53"/>
  <c r="AN6" i="53"/>
  <c r="P5" i="53"/>
  <c r="P7" i="53"/>
  <c r="P10" i="53"/>
  <c r="Q10" i="53" s="1"/>
  <c r="P11" i="53"/>
  <c r="P8" i="53"/>
  <c r="P9" i="53"/>
  <c r="P6" i="53"/>
  <c r="Q6" i="53" s="1"/>
  <c r="X7" i="53"/>
  <c r="X8" i="53"/>
  <c r="X6" i="53"/>
  <c r="X9" i="53"/>
  <c r="X5" i="53"/>
  <c r="X11" i="53"/>
  <c r="X10" i="53"/>
  <c r="DJ5" i="53"/>
  <c r="AJ10" i="53"/>
  <c r="AJ9" i="53"/>
  <c r="AJ11" i="53"/>
  <c r="AJ8" i="53"/>
  <c r="AJ7" i="53"/>
  <c r="AJ6" i="53"/>
  <c r="AJ5" i="53"/>
  <c r="DU8" i="53"/>
  <c r="DV8" i="53"/>
  <c r="DV10" i="53"/>
  <c r="DU11" i="53"/>
  <c r="DT6" i="53"/>
  <c r="DU6" i="53" s="1"/>
  <c r="DV5" i="53"/>
  <c r="DV11" i="53"/>
  <c r="DT9" i="53"/>
  <c r="DU9" i="53" s="1"/>
  <c r="DV9" i="53"/>
  <c r="DU5" i="53"/>
  <c r="DU7" i="53"/>
  <c r="DU10" i="53"/>
  <c r="DV6" i="53"/>
  <c r="DV7" i="53"/>
  <c r="DH11" i="53"/>
  <c r="DI11" i="53" s="1"/>
  <c r="DH9" i="53"/>
  <c r="DI9" i="53" s="1"/>
  <c r="DJ8" i="53"/>
  <c r="DZ11" i="53"/>
  <c r="DZ6" i="53"/>
  <c r="DZ9" i="53"/>
  <c r="DY8" i="53"/>
  <c r="DX6" i="53"/>
  <c r="DY6" i="53" s="1"/>
  <c r="DY5" i="53"/>
  <c r="DZ10" i="53"/>
  <c r="DY10" i="53"/>
  <c r="DY7" i="53"/>
  <c r="DX9" i="53"/>
  <c r="DY9" i="53" s="1"/>
  <c r="DZ7" i="53"/>
  <c r="DY11" i="53"/>
  <c r="DZ5" i="53"/>
  <c r="DZ8" i="53"/>
  <c r="DJ10" i="53"/>
  <c r="DJ7" i="53"/>
  <c r="DH7" i="53"/>
  <c r="DI7" i="53" s="1"/>
  <c r="DR5" i="53"/>
  <c r="DR12" i="53" s="1"/>
  <c r="DR11" i="53"/>
  <c r="DP5" i="53"/>
  <c r="DQ5" i="53" s="1"/>
  <c r="DQ12" i="53" s="1"/>
  <c r="DN7" i="53"/>
  <c r="DL9" i="53"/>
  <c r="DM9" i="53" s="1"/>
  <c r="DL5" i="53"/>
  <c r="DN11" i="53"/>
  <c r="DL11" i="53"/>
  <c r="DM11" i="53" s="1"/>
  <c r="DN9" i="53"/>
  <c r="DN5" i="53"/>
  <c r="DN6" i="53"/>
  <c r="DL8" i="53"/>
  <c r="DM8" i="53" s="1"/>
  <c r="DL7" i="53"/>
  <c r="DM7" i="53" s="1"/>
  <c r="DL6" i="53"/>
  <c r="DM6" i="53" s="1"/>
  <c r="DL10" i="53"/>
  <c r="DM10" i="53" s="1"/>
  <c r="DN8" i="53"/>
  <c r="DN10" i="53"/>
  <c r="ED7" i="53"/>
  <c r="ED11" i="53"/>
  <c r="EC7" i="53"/>
  <c r="ED10" i="53"/>
  <c r="ED8" i="53"/>
  <c r="ED5" i="53"/>
  <c r="EB6" i="53"/>
  <c r="EC6" i="53" s="1"/>
  <c r="EC8" i="53"/>
  <c r="ED6" i="53"/>
  <c r="EC11" i="53"/>
  <c r="ED9" i="53"/>
  <c r="EB9" i="53"/>
  <c r="EC9" i="53" s="1"/>
  <c r="EC10" i="53"/>
  <c r="DD5" i="53"/>
  <c r="DF11" i="53"/>
  <c r="DF9" i="53"/>
  <c r="DF10" i="53"/>
  <c r="DD9" i="53"/>
  <c r="DE9" i="53" s="1"/>
  <c r="DD7" i="53"/>
  <c r="DE7" i="53" s="1"/>
  <c r="DD10" i="53"/>
  <c r="DE10" i="53" s="1"/>
  <c r="DF8" i="53"/>
  <c r="DD6" i="53"/>
  <c r="DE6" i="53" s="1"/>
  <c r="DF7" i="53"/>
  <c r="DD8" i="53"/>
  <c r="DE8" i="53" s="1"/>
  <c r="DD11" i="53"/>
  <c r="DE11" i="53" s="1"/>
  <c r="DF6" i="53"/>
  <c r="DF5" i="53"/>
  <c r="V9" i="53"/>
  <c r="U9" i="53"/>
  <c r="R9" i="53"/>
  <c r="Q9" i="53"/>
  <c r="R6" i="53"/>
  <c r="R10" i="53"/>
  <c r="R8" i="53"/>
  <c r="R11" i="53"/>
  <c r="Q8" i="53"/>
  <c r="R7" i="53"/>
  <c r="Q11" i="53"/>
  <c r="Q7" i="53"/>
  <c r="R5" i="53"/>
  <c r="H12" i="53"/>
  <c r="G12" i="53"/>
  <c r="U11" i="53"/>
  <c r="V7" i="53"/>
  <c r="U7" i="53"/>
  <c r="V5" i="53"/>
  <c r="V6" i="53"/>
  <c r="V10" i="53"/>
  <c r="V11" i="53"/>
  <c r="V8" i="53"/>
  <c r="AB3" i="53"/>
  <c r="DI12" i="53" l="1"/>
  <c r="DJ12" i="53"/>
  <c r="DH12" i="53"/>
  <c r="DP12" i="53"/>
  <c r="DN12" i="53"/>
  <c r="DV12" i="53"/>
  <c r="DT12" i="53"/>
  <c r="DU12" i="53"/>
  <c r="DE5" i="53"/>
  <c r="DE12" i="53" s="1"/>
  <c r="DD12" i="53"/>
  <c r="ED12" i="53"/>
  <c r="EC5" i="53"/>
  <c r="EC12" i="53" s="1"/>
  <c r="EB12" i="53"/>
  <c r="DF12" i="53"/>
  <c r="DL12" i="53"/>
  <c r="DM5" i="53"/>
  <c r="DM12" i="53" s="1"/>
  <c r="DX12" i="53"/>
  <c r="DY12" i="53"/>
  <c r="DZ12" i="53"/>
  <c r="Z9" i="53"/>
  <c r="Y9" i="53"/>
  <c r="U5" i="53"/>
  <c r="U12" i="53" s="1"/>
  <c r="T12" i="53"/>
  <c r="Y7" i="53"/>
  <c r="Z5" i="53"/>
  <c r="Z6" i="53"/>
  <c r="Z10" i="53"/>
  <c r="Z11" i="53"/>
  <c r="Y6" i="53"/>
  <c r="Y10" i="53"/>
  <c r="Z8" i="53"/>
  <c r="Y11" i="53"/>
  <c r="Y8" i="53"/>
  <c r="Z7" i="53"/>
  <c r="V12" i="53"/>
  <c r="AF3" i="53"/>
  <c r="R12" i="53"/>
  <c r="Q5" i="53"/>
  <c r="Q12" i="53" s="1"/>
  <c r="P12" i="53"/>
  <c r="AD9" i="53" l="1"/>
  <c r="AC9" i="53"/>
  <c r="Z12" i="53"/>
  <c r="AD10" i="53"/>
  <c r="AD11" i="53"/>
  <c r="AC6" i="53"/>
  <c r="AC10" i="53"/>
  <c r="AC11" i="53"/>
  <c r="AD8" i="53"/>
  <c r="AC8" i="53"/>
  <c r="AD7" i="53"/>
  <c r="AC7" i="53"/>
  <c r="AD5" i="53"/>
  <c r="AD6" i="53"/>
  <c r="AJ3" i="53"/>
  <c r="Y5" i="53"/>
  <c r="X12" i="53"/>
  <c r="Y12" i="53" l="1"/>
  <c r="AH9" i="53"/>
  <c r="AG9" i="53"/>
  <c r="AN3" i="53"/>
  <c r="AD12" i="53"/>
  <c r="AB12" i="53"/>
  <c r="AC5" i="53"/>
  <c r="AG11" i="53"/>
  <c r="AH8" i="53"/>
  <c r="AG8" i="53"/>
  <c r="AH7" i="53"/>
  <c r="AH5" i="53"/>
  <c r="AG7" i="53"/>
  <c r="AH6" i="53"/>
  <c r="AH10" i="53"/>
  <c r="AH11" i="53"/>
  <c r="AG6" i="53"/>
  <c r="AG10" i="53"/>
  <c r="AL9" i="53" l="1"/>
  <c r="AK9" i="53"/>
  <c r="AF12" i="53"/>
  <c r="AG5" i="53"/>
  <c r="AH12" i="53"/>
  <c r="AR3" i="53"/>
  <c r="AK8" i="53"/>
  <c r="AL5" i="53"/>
  <c r="AK7" i="53"/>
  <c r="AL6" i="53"/>
  <c r="AL10" i="53"/>
  <c r="AL11" i="53"/>
  <c r="AK6" i="53"/>
  <c r="AK10" i="53"/>
  <c r="AK11" i="53"/>
  <c r="AL8" i="53"/>
  <c r="AL7" i="53"/>
  <c r="AC12" i="53"/>
  <c r="AG12" i="53" l="1"/>
  <c r="AO9" i="53"/>
  <c r="AP9" i="53"/>
  <c r="AP11" i="53"/>
  <c r="AO6" i="53"/>
  <c r="AO10" i="53"/>
  <c r="AO11" i="53"/>
  <c r="AP8" i="53"/>
  <c r="AP7" i="53"/>
  <c r="AP5" i="53"/>
  <c r="AO8" i="53"/>
  <c r="AO7" i="53"/>
  <c r="AP6" i="53"/>
  <c r="AP10" i="53"/>
  <c r="AK5" i="53"/>
  <c r="AJ12" i="53"/>
  <c r="AL12" i="53"/>
  <c r="AV3" i="53"/>
  <c r="AT9" i="53" l="1"/>
  <c r="AR9" i="53"/>
  <c r="AS9" i="53" s="1"/>
  <c r="AP12" i="53"/>
  <c r="AN12" i="53"/>
  <c r="AO5" i="53"/>
  <c r="AK12" i="53"/>
  <c r="AZ3" i="53"/>
  <c r="AT8" i="53"/>
  <c r="AT7" i="53"/>
  <c r="AT5" i="53"/>
  <c r="AR8" i="53"/>
  <c r="AS8" i="53" s="1"/>
  <c r="AR7" i="53"/>
  <c r="AS7" i="53" s="1"/>
  <c r="AT6" i="53"/>
  <c r="AT10" i="53"/>
  <c r="AR5" i="53"/>
  <c r="AT11" i="53"/>
  <c r="AR6" i="53"/>
  <c r="AS6" i="53" s="1"/>
  <c r="AR10" i="53"/>
  <c r="AS10" i="53" s="1"/>
  <c r="AR11" i="53"/>
  <c r="AS11" i="53" s="1"/>
  <c r="AO12" i="53" l="1"/>
  <c r="AX9" i="53"/>
  <c r="AV9" i="53"/>
  <c r="AW9" i="53" s="1"/>
  <c r="BD3" i="53"/>
  <c r="AS5" i="53"/>
  <c r="AR12" i="53"/>
  <c r="AV8" i="53"/>
  <c r="AW8" i="53" s="1"/>
  <c r="AV7" i="53"/>
  <c r="AW7" i="53" s="1"/>
  <c r="AX6" i="53"/>
  <c r="AX10" i="53"/>
  <c r="AV5" i="53"/>
  <c r="AX11" i="53"/>
  <c r="AV6" i="53"/>
  <c r="AW6" i="53" s="1"/>
  <c r="AV10" i="53"/>
  <c r="AW10" i="53" s="1"/>
  <c r="AV11" i="53"/>
  <c r="AW11" i="53" s="1"/>
  <c r="AX8" i="53"/>
  <c r="AX7" i="53"/>
  <c r="AX5" i="53"/>
  <c r="AT12" i="53"/>
  <c r="BB9" i="53" l="1"/>
  <c r="AZ9" i="53"/>
  <c r="BA9" i="53" s="1"/>
  <c r="AX12" i="53"/>
  <c r="AS12" i="53"/>
  <c r="AZ10" i="53"/>
  <c r="BA10" i="53" s="1"/>
  <c r="AZ11" i="53"/>
  <c r="BA11" i="53" s="1"/>
  <c r="BB8" i="53"/>
  <c r="BB7" i="53"/>
  <c r="BB5" i="53"/>
  <c r="AZ8" i="53"/>
  <c r="BA8" i="53" s="1"/>
  <c r="AZ7" i="53"/>
  <c r="BA7" i="53" s="1"/>
  <c r="BB6" i="53"/>
  <c r="BB10" i="53"/>
  <c r="AZ5" i="53"/>
  <c r="BB11" i="53"/>
  <c r="AZ6" i="53"/>
  <c r="BA6" i="53" s="1"/>
  <c r="AW5" i="53"/>
  <c r="AW12" i="53" s="1"/>
  <c r="AV12" i="53"/>
  <c r="BH3" i="53"/>
  <c r="BF9" i="53" l="1"/>
  <c r="BD9" i="53"/>
  <c r="BE9" i="53" s="1"/>
  <c r="BB12" i="53"/>
  <c r="BA5" i="53"/>
  <c r="BA12" i="53" s="1"/>
  <c r="AZ12" i="53"/>
  <c r="BF8" i="53"/>
  <c r="BF7" i="53"/>
  <c r="BF5" i="53"/>
  <c r="BD8" i="53"/>
  <c r="BE8" i="53" s="1"/>
  <c r="BD7" i="53"/>
  <c r="BE7" i="53" s="1"/>
  <c r="BF6" i="53"/>
  <c r="BF10" i="53"/>
  <c r="BD5" i="53"/>
  <c r="BF11" i="53"/>
  <c r="BD6" i="53"/>
  <c r="BE6" i="53" s="1"/>
  <c r="BD10" i="53"/>
  <c r="BE10" i="53" s="1"/>
  <c r="BD11" i="53"/>
  <c r="BE11" i="53" s="1"/>
  <c r="BL3" i="53"/>
  <c r="BH9" i="53" l="1"/>
  <c r="BI9" i="53" s="1"/>
  <c r="BJ9" i="53"/>
  <c r="BJ10" i="53"/>
  <c r="BH5" i="53"/>
  <c r="BJ11" i="53"/>
  <c r="BH6" i="53"/>
  <c r="BI6" i="53" s="1"/>
  <c r="BH10" i="53"/>
  <c r="BI10" i="53" s="1"/>
  <c r="BH11" i="53"/>
  <c r="BI11" i="53" s="1"/>
  <c r="BJ8" i="53"/>
  <c r="BJ7" i="53"/>
  <c r="BJ5" i="53"/>
  <c r="BH8" i="53"/>
  <c r="BI8" i="53" s="1"/>
  <c r="BH7" i="53"/>
  <c r="BI7" i="53" s="1"/>
  <c r="BJ6" i="53"/>
  <c r="BP3" i="53"/>
  <c r="BF12" i="53"/>
  <c r="BE5" i="53"/>
  <c r="BE12" i="53" s="1"/>
  <c r="BD12" i="53"/>
  <c r="BN9" i="53" l="1"/>
  <c r="BL9" i="53"/>
  <c r="BM9" i="53" s="1"/>
  <c r="BL11" i="53"/>
  <c r="BM11" i="53" s="1"/>
  <c r="BN8" i="53"/>
  <c r="BN7" i="53"/>
  <c r="BN5" i="53"/>
  <c r="BL8" i="53"/>
  <c r="BM8" i="53" s="1"/>
  <c r="BL7" i="53"/>
  <c r="BM7" i="53" s="1"/>
  <c r="BN6" i="53"/>
  <c r="BN10" i="53"/>
  <c r="BL5" i="53"/>
  <c r="BN11" i="53"/>
  <c r="BL6" i="53"/>
  <c r="BM6" i="53" s="1"/>
  <c r="BL10" i="53"/>
  <c r="BM10" i="53" s="1"/>
  <c r="BT3" i="53"/>
  <c r="BH12" i="53"/>
  <c r="BI5" i="53"/>
  <c r="BI12" i="53" s="1"/>
  <c r="BJ12" i="53"/>
  <c r="BP9" i="53" l="1"/>
  <c r="BQ9" i="53" s="1"/>
  <c r="BR9" i="53"/>
  <c r="BL12" i="53"/>
  <c r="BM5" i="53"/>
  <c r="BM12" i="53" s="1"/>
  <c r="BR5" i="53"/>
  <c r="BP8" i="53"/>
  <c r="BQ8" i="53" s="1"/>
  <c r="BP7" i="53"/>
  <c r="BQ7" i="53" s="1"/>
  <c r="BR6" i="53"/>
  <c r="BR10" i="53"/>
  <c r="BP5" i="53"/>
  <c r="BR11" i="53"/>
  <c r="BP6" i="53"/>
  <c r="BQ6" i="53" s="1"/>
  <c r="BP10" i="53"/>
  <c r="BQ10" i="53" s="1"/>
  <c r="BP11" i="53"/>
  <c r="BQ11" i="53" s="1"/>
  <c r="BR8" i="53"/>
  <c r="BR7" i="53"/>
  <c r="BX3" i="53"/>
  <c r="BN12" i="53"/>
  <c r="BV9" i="53" l="1"/>
  <c r="BT9" i="53"/>
  <c r="BU9" i="53" s="1"/>
  <c r="BR12" i="53"/>
  <c r="BQ5" i="53"/>
  <c r="BQ12" i="53" s="1"/>
  <c r="BP12" i="53"/>
  <c r="CB3" i="53"/>
  <c r="BV11" i="53"/>
  <c r="BT6" i="53"/>
  <c r="BU6" i="53" s="1"/>
  <c r="BT10" i="53"/>
  <c r="BU10" i="53" s="1"/>
  <c r="BT11" i="53"/>
  <c r="BU11" i="53" s="1"/>
  <c r="BV8" i="53"/>
  <c r="BV7" i="53"/>
  <c r="BV5" i="53"/>
  <c r="BT8" i="53"/>
  <c r="BU8" i="53" s="1"/>
  <c r="BT7" i="53"/>
  <c r="BU7" i="53" s="1"/>
  <c r="BV6" i="53"/>
  <c r="BV10" i="53"/>
  <c r="BT5" i="53"/>
  <c r="BZ9" i="53" l="1"/>
  <c r="BX9" i="53"/>
  <c r="BY9" i="53" s="1"/>
  <c r="BT12" i="53"/>
  <c r="BU5" i="53"/>
  <c r="BU12" i="53" s="1"/>
  <c r="BZ8" i="53"/>
  <c r="BZ7" i="53"/>
  <c r="BZ5" i="53"/>
  <c r="BX8" i="53"/>
  <c r="BY8" i="53" s="1"/>
  <c r="BX7" i="53"/>
  <c r="BY7" i="53" s="1"/>
  <c r="BZ6" i="53"/>
  <c r="BZ10" i="53"/>
  <c r="BX5" i="53"/>
  <c r="BZ11" i="53"/>
  <c r="BX6" i="53"/>
  <c r="BY6" i="53" s="1"/>
  <c r="BX10" i="53"/>
  <c r="BY10" i="53" s="1"/>
  <c r="BX11" i="53"/>
  <c r="BY11" i="53" s="1"/>
  <c r="CF3" i="53"/>
  <c r="BV12" i="53"/>
  <c r="CD9" i="53" l="1"/>
  <c r="CB9" i="53"/>
  <c r="CC9" i="53" s="1"/>
  <c r="CJ3" i="53"/>
  <c r="CB8" i="53"/>
  <c r="CC8" i="53" s="1"/>
  <c r="CB7" i="53"/>
  <c r="CC7" i="53" s="1"/>
  <c r="CD6" i="53"/>
  <c r="CD10" i="53"/>
  <c r="CB5" i="53"/>
  <c r="CD11" i="53"/>
  <c r="CB6" i="53"/>
  <c r="CC6" i="53" s="1"/>
  <c r="CB10" i="53"/>
  <c r="CC10" i="53" s="1"/>
  <c r="CB11" i="53"/>
  <c r="CC11" i="53" s="1"/>
  <c r="CD8" i="53"/>
  <c r="CD7" i="53"/>
  <c r="CD5" i="53"/>
  <c r="BZ12" i="53"/>
  <c r="BY5" i="53"/>
  <c r="BY12" i="53" s="1"/>
  <c r="BX12" i="53"/>
  <c r="CF9" i="53" l="1"/>
  <c r="CG9" i="53" s="1"/>
  <c r="CH9" i="53"/>
  <c r="CD12" i="53"/>
  <c r="CN3" i="53"/>
  <c r="CC5" i="53"/>
  <c r="CC12" i="53" s="1"/>
  <c r="CB12" i="53"/>
  <c r="CF10" i="53"/>
  <c r="CG10" i="53" s="1"/>
  <c r="CF11" i="53"/>
  <c r="CG11" i="53" s="1"/>
  <c r="CH8" i="53"/>
  <c r="CH7" i="53"/>
  <c r="CH5" i="53"/>
  <c r="CF8" i="53"/>
  <c r="CG8" i="53" s="1"/>
  <c r="CF7" i="53"/>
  <c r="CG7" i="53" s="1"/>
  <c r="CH6" i="53"/>
  <c r="CH10" i="53"/>
  <c r="CF5" i="53"/>
  <c r="CH11" i="53"/>
  <c r="CF6" i="53"/>
  <c r="CG6" i="53" s="1"/>
  <c r="CJ9" i="53" l="1"/>
  <c r="CK9" i="53" s="1"/>
  <c r="CL9" i="53"/>
  <c r="CG5" i="53"/>
  <c r="CG12" i="53" s="1"/>
  <c r="CF12" i="53"/>
  <c r="CR3" i="53"/>
  <c r="CH12" i="53"/>
  <c r="CL8" i="53"/>
  <c r="CL7" i="53"/>
  <c r="CL5" i="53"/>
  <c r="CJ8" i="53"/>
  <c r="CK8" i="53" s="1"/>
  <c r="CJ7" i="53"/>
  <c r="CK7" i="53" s="1"/>
  <c r="CL6" i="53"/>
  <c r="CL10" i="53"/>
  <c r="CJ5" i="53"/>
  <c r="CL11" i="53"/>
  <c r="CJ6" i="53"/>
  <c r="CK6" i="53" s="1"/>
  <c r="CJ10" i="53"/>
  <c r="CK10" i="53" s="1"/>
  <c r="CJ11" i="53"/>
  <c r="CK11" i="53" s="1"/>
  <c r="CP9" i="53" l="1"/>
  <c r="CN9" i="53"/>
  <c r="CO9" i="53" s="1"/>
  <c r="CL12" i="53"/>
  <c r="CK5" i="53"/>
  <c r="CK12" i="53" s="1"/>
  <c r="CJ12" i="53"/>
  <c r="CP10" i="53"/>
  <c r="CN5" i="53"/>
  <c r="CP11" i="53"/>
  <c r="CN6" i="53"/>
  <c r="CO6" i="53" s="1"/>
  <c r="CN10" i="53"/>
  <c r="CO10" i="53" s="1"/>
  <c r="CN11" i="53"/>
  <c r="CO11" i="53" s="1"/>
  <c r="CP8" i="53"/>
  <c r="CP7" i="53"/>
  <c r="CP5" i="53"/>
  <c r="CN8" i="53"/>
  <c r="CO8" i="53" s="1"/>
  <c r="CN7" i="53"/>
  <c r="CO7" i="53" s="1"/>
  <c r="CP6" i="53"/>
  <c r="CV3" i="53"/>
  <c r="CT9" i="53" l="1"/>
  <c r="CR9" i="53"/>
  <c r="CS9" i="53" s="1"/>
  <c r="CZ3" i="53"/>
  <c r="CR11" i="53"/>
  <c r="CS11" i="53" s="1"/>
  <c r="CT8" i="53"/>
  <c r="CT7" i="53"/>
  <c r="CT5" i="53"/>
  <c r="CR8" i="53"/>
  <c r="CS8" i="53" s="1"/>
  <c r="CR7" i="53"/>
  <c r="CS7" i="53" s="1"/>
  <c r="CT6" i="53"/>
  <c r="CT10" i="53"/>
  <c r="CR5" i="53"/>
  <c r="CT11" i="53"/>
  <c r="CR6" i="53"/>
  <c r="CS6" i="53" s="1"/>
  <c r="CR10" i="53"/>
  <c r="CS10" i="53" s="1"/>
  <c r="CN12" i="53"/>
  <c r="CO5" i="53"/>
  <c r="CO12" i="53" s="1"/>
  <c r="CP12" i="53"/>
  <c r="DB9" i="53" l="1"/>
  <c r="CZ9" i="53"/>
  <c r="DA9" i="53" s="1"/>
  <c r="CV9" i="53"/>
  <c r="CW9" i="53" s="1"/>
  <c r="CX9" i="53"/>
  <c r="CR12" i="53"/>
  <c r="CS5" i="53"/>
  <c r="CS12" i="53" s="1"/>
  <c r="CT12" i="53"/>
  <c r="CX5" i="53"/>
  <c r="CV8" i="53"/>
  <c r="CW8" i="53" s="1"/>
  <c r="CV7" i="53"/>
  <c r="CW7" i="53" s="1"/>
  <c r="CX6" i="53"/>
  <c r="CX10" i="53"/>
  <c r="CV5" i="53"/>
  <c r="CX11" i="53"/>
  <c r="CV6" i="53"/>
  <c r="CW6" i="53" s="1"/>
  <c r="CV10" i="53"/>
  <c r="CW10" i="53" s="1"/>
  <c r="CV11" i="53"/>
  <c r="CW11" i="53" s="1"/>
  <c r="CX8" i="53"/>
  <c r="CX7" i="53"/>
  <c r="DB11" i="53"/>
  <c r="CZ6" i="53"/>
  <c r="DA6" i="53" s="1"/>
  <c r="CZ10" i="53"/>
  <c r="DA10" i="53" s="1"/>
  <c r="CZ11" i="53"/>
  <c r="DA11" i="53" s="1"/>
  <c r="DB8" i="53"/>
  <c r="DB7" i="53"/>
  <c r="DB5" i="53"/>
  <c r="CZ8" i="53"/>
  <c r="DA8" i="53" s="1"/>
  <c r="CZ7" i="53"/>
  <c r="DA7" i="53" s="1"/>
  <c r="DB6" i="53"/>
  <c r="DB10" i="53"/>
  <c r="CZ5" i="53"/>
  <c r="CX12" i="53" l="1"/>
  <c r="CZ12" i="53"/>
  <c r="DA5" i="53"/>
  <c r="DA12" i="53" s="1"/>
  <c r="DB12" i="53"/>
  <c r="CW5" i="53"/>
  <c r="CW12" i="53" s="1"/>
  <c r="CV12" i="53"/>
  <c r="AR7" i="49" l="1"/>
  <c r="R43" i="51"/>
  <c r="BC8" i="51" l="1"/>
  <c r="AY8" i="51"/>
  <c r="AU8" i="51"/>
  <c r="AQ8" i="51"/>
  <c r="AM8" i="51"/>
  <c r="AI8" i="51"/>
  <c r="AE8" i="51"/>
  <c r="AA8" i="51"/>
  <c r="W8" i="51"/>
  <c r="S8" i="51"/>
  <c r="O8" i="51"/>
  <c r="N8" i="51"/>
  <c r="M8" i="51"/>
  <c r="L8" i="51"/>
  <c r="E8" i="51"/>
  <c r="H7" i="51"/>
  <c r="D7" i="51"/>
  <c r="G7" i="51" s="1"/>
  <c r="H6" i="51"/>
  <c r="D6" i="51"/>
  <c r="G6" i="51" s="1"/>
  <c r="H5" i="51"/>
  <c r="D5" i="51"/>
  <c r="G5" i="51" s="1"/>
  <c r="T3" i="51"/>
  <c r="B1" i="51"/>
  <c r="AL7" i="49"/>
  <c r="GI14" i="50"/>
  <c r="GF3" i="50"/>
  <c r="GE14" i="50"/>
  <c r="GB3" i="50"/>
  <c r="GA14" i="50"/>
  <c r="FW14" i="50"/>
  <c r="FS14" i="50"/>
  <c r="FO14" i="50"/>
  <c r="FK14" i="50"/>
  <c r="FG14" i="50"/>
  <c r="FC14" i="50"/>
  <c r="EY14" i="50"/>
  <c r="EU14" i="50"/>
  <c r="EQ14" i="50"/>
  <c r="EM14" i="50"/>
  <c r="EI14" i="50"/>
  <c r="EE14" i="50"/>
  <c r="EA14" i="50"/>
  <c r="DW14" i="50"/>
  <c r="DS14" i="50"/>
  <c r="DO14" i="50"/>
  <c r="DK14" i="50"/>
  <c r="DG14" i="50"/>
  <c r="DC14" i="50"/>
  <c r="CY14" i="50"/>
  <c r="CU14" i="50"/>
  <c r="CQ14" i="50"/>
  <c r="CM14" i="50"/>
  <c r="CI14" i="50"/>
  <c r="CE14" i="50"/>
  <c r="CA14" i="50"/>
  <c r="BW14" i="50"/>
  <c r="BS14" i="50"/>
  <c r="BO14" i="50"/>
  <c r="BK14" i="50"/>
  <c r="BG14" i="50"/>
  <c r="BC14" i="50"/>
  <c r="AY14" i="50"/>
  <c r="AU14" i="50"/>
  <c r="AQ14" i="50"/>
  <c r="AM14" i="50"/>
  <c r="AI14" i="50"/>
  <c r="AE14" i="50"/>
  <c r="AA14" i="50"/>
  <c r="W14" i="50"/>
  <c r="T3" i="50"/>
  <c r="X3" i="50" s="1"/>
  <c r="AB3" i="50" s="1"/>
  <c r="D12" i="50"/>
  <c r="C2" i="50"/>
  <c r="H12" i="50" s="1"/>
  <c r="AF2" i="51" l="1"/>
  <c r="AZ2" i="51"/>
  <c r="AR2" i="51"/>
  <c r="AJ2" i="51"/>
  <c r="AN2" i="51"/>
  <c r="AV2" i="51"/>
  <c r="AB2" i="51"/>
  <c r="X2" i="51"/>
  <c r="H8" i="51"/>
  <c r="G8" i="51"/>
  <c r="D8" i="51"/>
  <c r="X3" i="51"/>
  <c r="AF3" i="50"/>
  <c r="G12" i="50"/>
  <c r="AB3" i="51" l="1"/>
  <c r="AJ3" i="50"/>
  <c r="AF3" i="51" l="1"/>
  <c r="AN3" i="50"/>
  <c r="AJ3" i="51" l="1"/>
  <c r="AR3" i="50"/>
  <c r="AN3" i="51" l="1"/>
  <c r="AV3" i="50"/>
  <c r="AR3" i="51" l="1"/>
  <c r="AZ3" i="50"/>
  <c r="AV3" i="51" l="1"/>
  <c r="BD3" i="50"/>
  <c r="AZ3" i="51" l="1"/>
  <c r="BH3" i="50"/>
  <c r="AW7" i="51" l="1"/>
  <c r="AX5" i="51"/>
  <c r="AX6" i="51"/>
  <c r="AX7" i="51"/>
  <c r="AV6" i="51"/>
  <c r="AW6" i="51" s="1"/>
  <c r="BL3" i="50"/>
  <c r="BB6" i="51" l="1"/>
  <c r="BB7" i="51"/>
  <c r="AZ6" i="51"/>
  <c r="BA6" i="51" s="1"/>
  <c r="BA7" i="51"/>
  <c r="BB5" i="51"/>
  <c r="AX8" i="51"/>
  <c r="AV8" i="51"/>
  <c r="AW5" i="51"/>
  <c r="BP3" i="50"/>
  <c r="AW8" i="51" l="1"/>
  <c r="BB8" i="51"/>
  <c r="BA5" i="51"/>
  <c r="BA8" i="51" s="1"/>
  <c r="AZ8" i="51"/>
  <c r="BT3" i="50"/>
  <c r="BX3" i="50" l="1"/>
  <c r="CB3" i="50" l="1"/>
  <c r="CF3" i="50" l="1"/>
  <c r="CJ3" i="50" l="1"/>
  <c r="CN3" i="50" l="1"/>
  <c r="CR3" i="50" l="1"/>
  <c r="CV3" i="50" l="1"/>
  <c r="CZ3" i="50" l="1"/>
  <c r="DD3" i="50" l="1"/>
  <c r="DH3" i="50" l="1"/>
  <c r="DL3" i="50" l="1"/>
  <c r="DP3" i="50" l="1"/>
  <c r="DT3" i="50" l="1"/>
  <c r="DX3" i="50" l="1"/>
  <c r="EB3" i="50" l="1"/>
  <c r="EF3" i="50" l="1"/>
  <c r="EJ3" i="50" l="1"/>
  <c r="EN3" i="50" l="1"/>
  <c r="ER3" i="50" l="1"/>
  <c r="EV3" i="50" l="1"/>
  <c r="EZ3" i="50" l="1"/>
  <c r="FD3" i="50" l="1"/>
  <c r="FH3" i="50" l="1"/>
  <c r="FL3" i="50" l="1"/>
  <c r="FP3" i="50" l="1"/>
  <c r="FT3" i="50" l="1"/>
  <c r="FX3" i="50" l="1"/>
  <c r="S14" i="50" l="1"/>
  <c r="O14" i="50"/>
  <c r="E14" i="50"/>
  <c r="D13" i="50"/>
  <c r="D11" i="50"/>
  <c r="D10" i="50"/>
  <c r="D9" i="50"/>
  <c r="D8" i="50"/>
  <c r="D7" i="50"/>
  <c r="D6" i="50"/>
  <c r="D5" i="50"/>
  <c r="H5" i="50"/>
  <c r="B1" i="50"/>
  <c r="FX2" i="50" l="1"/>
  <c r="ER2" i="50"/>
  <c r="DL2" i="50"/>
  <c r="CF2" i="50"/>
  <c r="AZ2" i="50"/>
  <c r="FL2" i="50"/>
  <c r="EF2" i="50"/>
  <c r="CZ2" i="50"/>
  <c r="BT2" i="50"/>
  <c r="AN2" i="50"/>
  <c r="FD2" i="50"/>
  <c r="DX2" i="50"/>
  <c r="CR2" i="50"/>
  <c r="BL2" i="50"/>
  <c r="AF2" i="50"/>
  <c r="GF2" i="50"/>
  <c r="DT2" i="50"/>
  <c r="CN2" i="50"/>
  <c r="BH2" i="50"/>
  <c r="EV2" i="50"/>
  <c r="CJ2" i="50"/>
  <c r="EZ2" i="50"/>
  <c r="AB2" i="50"/>
  <c r="GB2" i="50"/>
  <c r="DP2" i="50"/>
  <c r="BD2" i="50"/>
  <c r="DD2" i="50"/>
  <c r="FT2" i="50"/>
  <c r="CV2" i="50"/>
  <c r="L2" i="50"/>
  <c r="FP2" i="50"/>
  <c r="FH2" i="50"/>
  <c r="EN2" i="50"/>
  <c r="CB2" i="50"/>
  <c r="BX2" i="50"/>
  <c r="BP2" i="50"/>
  <c r="DH2" i="50"/>
  <c r="EJ2" i="50"/>
  <c r="AV2" i="50"/>
  <c r="EB2" i="50"/>
  <c r="AR2" i="50"/>
  <c r="AJ2" i="50"/>
  <c r="G7" i="50"/>
  <c r="D14" i="50"/>
  <c r="G5" i="50"/>
  <c r="G6" i="50"/>
  <c r="H7" i="50"/>
  <c r="H13" i="50"/>
  <c r="H11" i="50"/>
  <c r="H10" i="50"/>
  <c r="H9" i="50"/>
  <c r="H6" i="50"/>
  <c r="G8" i="50"/>
  <c r="H8" i="50"/>
  <c r="G9" i="50"/>
  <c r="G13" i="50"/>
  <c r="G10" i="50"/>
  <c r="G11" i="50"/>
  <c r="EH8" i="50" l="1"/>
  <c r="EH11" i="50"/>
  <c r="EF13" i="50"/>
  <c r="EG13" i="50" s="1"/>
  <c r="EF6" i="50"/>
  <c r="EG6" i="50" s="1"/>
  <c r="EF9" i="50"/>
  <c r="EG9" i="50" s="1"/>
  <c r="EH12" i="50"/>
  <c r="EF12" i="50"/>
  <c r="EG12" i="50" s="1"/>
  <c r="EF8" i="50"/>
  <c r="EG8" i="50" s="1"/>
  <c r="EH5" i="50"/>
  <c r="EH7" i="50"/>
  <c r="EH13" i="50"/>
  <c r="EF11" i="50"/>
  <c r="EG11" i="50" s="1"/>
  <c r="EF7" i="50"/>
  <c r="EG7" i="50" s="1"/>
  <c r="EF5" i="50"/>
  <c r="EF10" i="50"/>
  <c r="EG10" i="50" s="1"/>
  <c r="EH10" i="50"/>
  <c r="EH9" i="50"/>
  <c r="EH6" i="50"/>
  <c r="BT10" i="50"/>
  <c r="BU10" i="50" s="1"/>
  <c r="BT9" i="50"/>
  <c r="BU9" i="50" s="1"/>
  <c r="BV11" i="50"/>
  <c r="BV6" i="50"/>
  <c r="BV10" i="50"/>
  <c r="BT12" i="50"/>
  <c r="BU12" i="50" s="1"/>
  <c r="BV8" i="50"/>
  <c r="BV9" i="50"/>
  <c r="BT8" i="50"/>
  <c r="BU8" i="50" s="1"/>
  <c r="BT6" i="50"/>
  <c r="BU6" i="50" s="1"/>
  <c r="BV7" i="50"/>
  <c r="BV5" i="50"/>
  <c r="BV12" i="50"/>
  <c r="BT5" i="50"/>
  <c r="BT7" i="50"/>
  <c r="BU7" i="50" s="1"/>
  <c r="BT13" i="50"/>
  <c r="BU13" i="50" s="1"/>
  <c r="BV13" i="50"/>
  <c r="BT11" i="50"/>
  <c r="BU11" i="50" s="1"/>
  <c r="EB12" i="50"/>
  <c r="EC12" i="50" s="1"/>
  <c r="ED9" i="50"/>
  <c r="EB5" i="50"/>
  <c r="ED11" i="50"/>
  <c r="EB9" i="50"/>
  <c r="EC9" i="50" s="1"/>
  <c r="ED5" i="50"/>
  <c r="EB11" i="50"/>
  <c r="EC11" i="50" s="1"/>
  <c r="EB8" i="50"/>
  <c r="EC8" i="50" s="1"/>
  <c r="ED10" i="50"/>
  <c r="ED7" i="50"/>
  <c r="ED13" i="50"/>
  <c r="EB7" i="50"/>
  <c r="EC7" i="50" s="1"/>
  <c r="ED8" i="50"/>
  <c r="ED12" i="50"/>
  <c r="ED6" i="50"/>
  <c r="EB10" i="50"/>
  <c r="EC10" i="50" s="1"/>
  <c r="EB6" i="50"/>
  <c r="EC6" i="50" s="1"/>
  <c r="EB13" i="50"/>
  <c r="EC13" i="50" s="1"/>
  <c r="DX7" i="50"/>
  <c r="DY7" i="50" s="1"/>
  <c r="DX10" i="50"/>
  <c r="DY10" i="50" s="1"/>
  <c r="DZ5" i="50"/>
  <c r="DZ9" i="50"/>
  <c r="DX12" i="50"/>
  <c r="DY12" i="50" s="1"/>
  <c r="DZ8" i="50"/>
  <c r="DZ11" i="50"/>
  <c r="DX8" i="50"/>
  <c r="DY8" i="50" s="1"/>
  <c r="DZ7" i="50"/>
  <c r="DZ6" i="50"/>
  <c r="DZ12" i="50"/>
  <c r="DX5" i="50"/>
  <c r="DZ13" i="50"/>
  <c r="DX11" i="50"/>
  <c r="DY11" i="50" s="1"/>
  <c r="DZ10" i="50"/>
  <c r="DX6" i="50"/>
  <c r="DY6" i="50" s="1"/>
  <c r="DX9" i="50"/>
  <c r="DY9" i="50" s="1"/>
  <c r="DX13" i="50"/>
  <c r="DY13" i="50" s="1"/>
  <c r="CN9" i="50"/>
  <c r="CO9" i="50" s="1"/>
  <c r="CN10" i="50"/>
  <c r="CO10" i="50" s="1"/>
  <c r="CP5" i="50"/>
  <c r="CN12" i="50"/>
  <c r="CO12" i="50" s="1"/>
  <c r="CP9" i="50"/>
  <c r="CN5" i="50"/>
  <c r="CP7" i="50"/>
  <c r="CP12" i="50"/>
  <c r="CP10" i="50"/>
  <c r="CN7" i="50"/>
  <c r="CO7" i="50" s="1"/>
  <c r="CP8" i="50"/>
  <c r="CP11" i="50"/>
  <c r="CN8" i="50"/>
  <c r="CO8" i="50" s="1"/>
  <c r="CP13" i="50"/>
  <c r="CN11" i="50"/>
  <c r="CO11" i="50" s="1"/>
  <c r="CN13" i="50"/>
  <c r="CO13" i="50" s="1"/>
  <c r="CN6" i="50"/>
  <c r="CO6" i="50" s="1"/>
  <c r="CP6" i="50"/>
  <c r="CV11" i="50"/>
  <c r="CW11" i="50" s="1"/>
  <c r="CX6" i="50"/>
  <c r="CX10" i="50"/>
  <c r="CV6" i="50"/>
  <c r="CW6" i="50" s="1"/>
  <c r="CX7" i="50"/>
  <c r="CX12" i="50"/>
  <c r="CV7" i="50"/>
  <c r="CW7" i="50" s="1"/>
  <c r="CX9" i="50"/>
  <c r="CX11" i="50"/>
  <c r="CV9" i="50"/>
  <c r="CW9" i="50" s="1"/>
  <c r="CV5" i="50"/>
  <c r="CV8" i="50"/>
  <c r="CW8" i="50" s="1"/>
  <c r="CX13" i="50"/>
  <c r="CX5" i="50"/>
  <c r="CX8" i="50"/>
  <c r="CV10" i="50"/>
  <c r="CW10" i="50" s="1"/>
  <c r="CV13" i="50"/>
  <c r="CW13" i="50" s="1"/>
  <c r="CV12" i="50"/>
  <c r="CW12" i="50" s="1"/>
  <c r="CT13" i="50"/>
  <c r="CT7" i="50"/>
  <c r="CT5" i="50"/>
  <c r="CR5" i="50"/>
  <c r="CR7" i="50"/>
  <c r="CS7" i="50" s="1"/>
  <c r="CT11" i="50"/>
  <c r="CR11" i="50"/>
  <c r="CS11" i="50" s="1"/>
  <c r="CR9" i="50"/>
  <c r="CS9" i="50" s="1"/>
  <c r="CR13" i="50"/>
  <c r="CS13" i="50" s="1"/>
  <c r="CR10" i="50"/>
  <c r="CS10" i="50" s="1"/>
  <c r="CT6" i="50"/>
  <c r="CR6" i="50"/>
  <c r="CS6" i="50" s="1"/>
  <c r="CT10" i="50"/>
  <c r="CT12" i="50"/>
  <c r="CR12" i="50"/>
  <c r="CS12" i="50" s="1"/>
  <c r="CT9" i="50"/>
  <c r="CT8" i="50"/>
  <c r="CR8" i="50"/>
  <c r="CS8" i="50" s="1"/>
  <c r="FB12" i="50"/>
  <c r="EZ10" i="50"/>
  <c r="FA10" i="50" s="1"/>
  <c r="FB6" i="50"/>
  <c r="FB11" i="50"/>
  <c r="EZ5" i="50"/>
  <c r="EZ11" i="50"/>
  <c r="FA11" i="50" s="1"/>
  <c r="EZ9" i="50"/>
  <c r="FA9" i="50" s="1"/>
  <c r="EZ12" i="50"/>
  <c r="FA12" i="50" s="1"/>
  <c r="FB10" i="50"/>
  <c r="EZ6" i="50"/>
  <c r="FA6" i="50" s="1"/>
  <c r="EZ13" i="50"/>
  <c r="FA13" i="50" s="1"/>
  <c r="FB9" i="50"/>
  <c r="EZ8" i="50"/>
  <c r="FA8" i="50" s="1"/>
  <c r="FB7" i="50"/>
  <c r="FB13" i="50"/>
  <c r="EZ7" i="50"/>
  <c r="FA7" i="50" s="1"/>
  <c r="FB8" i="50"/>
  <c r="FB5" i="50"/>
  <c r="BD13" i="50"/>
  <c r="BE13" i="50" s="1"/>
  <c r="BF7" i="50"/>
  <c r="BD6" i="50"/>
  <c r="BE6" i="50" s="1"/>
  <c r="BF5" i="50"/>
  <c r="BD11" i="50"/>
  <c r="BE11" i="50" s="1"/>
  <c r="BF13" i="50"/>
  <c r="BD9" i="50"/>
  <c r="BE9" i="50" s="1"/>
  <c r="BF6" i="50"/>
  <c r="BF11" i="50"/>
  <c r="BF9" i="50"/>
  <c r="BF12" i="50"/>
  <c r="BD12" i="50"/>
  <c r="BE12" i="50" s="1"/>
  <c r="BF10" i="50"/>
  <c r="BD7" i="50"/>
  <c r="BE7" i="50" s="1"/>
  <c r="BD10" i="50"/>
  <c r="BE10" i="50" s="1"/>
  <c r="BF8" i="50"/>
  <c r="BD8" i="50"/>
  <c r="BE8" i="50" s="1"/>
  <c r="BD5" i="50"/>
  <c r="ET13" i="50"/>
  <c r="ER7" i="50"/>
  <c r="ES7" i="50" s="1"/>
  <c r="ET10" i="50"/>
  <c r="ET8" i="50"/>
  <c r="ET12" i="50"/>
  <c r="ET6" i="50"/>
  <c r="ER13" i="50"/>
  <c r="ES13" i="50" s="1"/>
  <c r="ET11" i="50"/>
  <c r="ET9" i="50"/>
  <c r="ER9" i="50"/>
  <c r="ES9" i="50" s="1"/>
  <c r="ER12" i="50"/>
  <c r="ES12" i="50" s="1"/>
  <c r="ER5" i="50"/>
  <c r="ER10" i="50"/>
  <c r="ES10" i="50" s="1"/>
  <c r="ER8" i="50"/>
  <c r="ES8" i="50" s="1"/>
  <c r="ET7" i="50"/>
  <c r="ER11" i="50"/>
  <c r="ES11" i="50" s="1"/>
  <c r="ET5" i="50"/>
  <c r="ER6" i="50"/>
  <c r="ES6" i="50" s="1"/>
  <c r="CZ12" i="50"/>
  <c r="DA12" i="50" s="1"/>
  <c r="CZ13" i="50"/>
  <c r="DA13" i="50" s="1"/>
  <c r="CZ5" i="50"/>
  <c r="CZ8" i="50"/>
  <c r="DA8" i="50" s="1"/>
  <c r="DB13" i="50"/>
  <c r="DB7" i="50"/>
  <c r="CZ9" i="50"/>
  <c r="DA9" i="50" s="1"/>
  <c r="CZ10" i="50"/>
  <c r="DA10" i="50" s="1"/>
  <c r="CZ6" i="50"/>
  <c r="DA6" i="50" s="1"/>
  <c r="DB11" i="50"/>
  <c r="DB12" i="50"/>
  <c r="DB10" i="50"/>
  <c r="DB6" i="50"/>
  <c r="CZ7" i="50"/>
  <c r="DA7" i="50" s="1"/>
  <c r="DB5" i="50"/>
  <c r="DB8" i="50"/>
  <c r="CZ11" i="50"/>
  <c r="DA11" i="50" s="1"/>
  <c r="DB9" i="50"/>
  <c r="DT12" i="50"/>
  <c r="DU12" i="50" s="1"/>
  <c r="DT13" i="50"/>
  <c r="DU13" i="50" s="1"/>
  <c r="DV11" i="50"/>
  <c r="DV8" i="50"/>
  <c r="DV10" i="50"/>
  <c r="DT7" i="50"/>
  <c r="DU7" i="50" s="1"/>
  <c r="DV12" i="50"/>
  <c r="DT10" i="50"/>
  <c r="DU10" i="50" s="1"/>
  <c r="DV7" i="50"/>
  <c r="DV5" i="50"/>
  <c r="DV9" i="50"/>
  <c r="DV13" i="50"/>
  <c r="DV6" i="50"/>
  <c r="DT9" i="50"/>
  <c r="DU9" i="50" s="1"/>
  <c r="DT11" i="50"/>
  <c r="DU11" i="50" s="1"/>
  <c r="DT8" i="50"/>
  <c r="DU8" i="50" s="1"/>
  <c r="DT5" i="50"/>
  <c r="DT6" i="50"/>
  <c r="DU6" i="50" s="1"/>
  <c r="EV9" i="50"/>
  <c r="EW9" i="50" s="1"/>
  <c r="EV10" i="50"/>
  <c r="EW10" i="50" s="1"/>
  <c r="EV6" i="50"/>
  <c r="EW6" i="50" s="1"/>
  <c r="EV7" i="50"/>
  <c r="EW7" i="50" s="1"/>
  <c r="EX9" i="50"/>
  <c r="EX5" i="50"/>
  <c r="EX11" i="50"/>
  <c r="EX8" i="50"/>
  <c r="EX12" i="50"/>
  <c r="EV13" i="50"/>
  <c r="EW13" i="50" s="1"/>
  <c r="EV12" i="50"/>
  <c r="EW12" i="50" s="1"/>
  <c r="EX7" i="50"/>
  <c r="EV11" i="50"/>
  <c r="EW11" i="50" s="1"/>
  <c r="EV8" i="50"/>
  <c r="EW8" i="50" s="1"/>
  <c r="EX6" i="50"/>
  <c r="EX13" i="50"/>
  <c r="EX10" i="50"/>
  <c r="EV5" i="50"/>
  <c r="CJ9" i="50"/>
  <c r="CK9" i="50" s="1"/>
  <c r="CJ13" i="50"/>
  <c r="CK13" i="50" s="1"/>
  <c r="CJ6" i="50"/>
  <c r="CK6" i="50" s="1"/>
  <c r="CL12" i="50"/>
  <c r="CJ10" i="50"/>
  <c r="CK10" i="50" s="1"/>
  <c r="CL5" i="50"/>
  <c r="CL9" i="50"/>
  <c r="CJ12" i="50"/>
  <c r="CK12" i="50" s="1"/>
  <c r="CJ5" i="50"/>
  <c r="CJ8" i="50"/>
  <c r="CK8" i="50" s="1"/>
  <c r="CL10" i="50"/>
  <c r="CJ7" i="50"/>
  <c r="CK7" i="50" s="1"/>
  <c r="CL8" i="50"/>
  <c r="CL11" i="50"/>
  <c r="CL13" i="50"/>
  <c r="CJ11" i="50"/>
  <c r="CK11" i="50" s="1"/>
  <c r="CL7" i="50"/>
  <c r="CL6" i="50"/>
  <c r="FY11" i="50"/>
  <c r="FZ5" i="50"/>
  <c r="FY13" i="50"/>
  <c r="FZ12" i="50"/>
  <c r="FZ8" i="50"/>
  <c r="FZ13" i="50"/>
  <c r="FZ7" i="50"/>
  <c r="FZ10" i="50"/>
  <c r="FY7" i="50"/>
  <c r="FY12" i="50"/>
  <c r="FY5" i="50"/>
  <c r="FZ11" i="50"/>
  <c r="FY9" i="50"/>
  <c r="FZ6" i="50"/>
  <c r="FX10" i="50"/>
  <c r="FY10" i="50" s="1"/>
  <c r="FY8" i="50"/>
  <c r="FX6" i="50"/>
  <c r="FZ9" i="50"/>
  <c r="DN12" i="50"/>
  <c r="DL10" i="50"/>
  <c r="DM10" i="50" s="1"/>
  <c r="DN5" i="50"/>
  <c r="DL12" i="50"/>
  <c r="DM12" i="50" s="1"/>
  <c r="DN9" i="50"/>
  <c r="DN11" i="50"/>
  <c r="DL9" i="50"/>
  <c r="DM9" i="50" s="1"/>
  <c r="DN13" i="50"/>
  <c r="DL11" i="50"/>
  <c r="DM11" i="50" s="1"/>
  <c r="DL7" i="50"/>
  <c r="DM7" i="50" s="1"/>
  <c r="DN6" i="50"/>
  <c r="DN8" i="50"/>
  <c r="DL6" i="50"/>
  <c r="DM6" i="50" s="1"/>
  <c r="DL5" i="50"/>
  <c r="DL8" i="50"/>
  <c r="DM8" i="50" s="1"/>
  <c r="DN7" i="50"/>
  <c r="DN10" i="50"/>
  <c r="DL13" i="50"/>
  <c r="DM13" i="50" s="1"/>
  <c r="FT10" i="50"/>
  <c r="FU10" i="50" s="1"/>
  <c r="FU8" i="50"/>
  <c r="FV7" i="50"/>
  <c r="FV5" i="50"/>
  <c r="FU13" i="50"/>
  <c r="FU12" i="50"/>
  <c r="FV8" i="50"/>
  <c r="FV10" i="50"/>
  <c r="FT6" i="50"/>
  <c r="FU11" i="50"/>
  <c r="FV9" i="50"/>
  <c r="FV6" i="50"/>
  <c r="FU9" i="50"/>
  <c r="FV13" i="50"/>
  <c r="FU7" i="50"/>
  <c r="FV12" i="50"/>
  <c r="FU5" i="50"/>
  <c r="FV11" i="50"/>
  <c r="DH8" i="50"/>
  <c r="DI8" i="50" s="1"/>
  <c r="DH11" i="50"/>
  <c r="DI11" i="50" s="1"/>
  <c r="DJ8" i="50"/>
  <c r="DJ7" i="50"/>
  <c r="DJ10" i="50"/>
  <c r="DJ5" i="50"/>
  <c r="DH13" i="50"/>
  <c r="DI13" i="50" s="1"/>
  <c r="DH7" i="50"/>
  <c r="DI7" i="50" s="1"/>
  <c r="DJ12" i="50"/>
  <c r="DH12" i="50"/>
  <c r="DI12" i="50" s="1"/>
  <c r="DJ13" i="50"/>
  <c r="DJ11" i="50"/>
  <c r="DH9" i="50"/>
  <c r="DI9" i="50" s="1"/>
  <c r="DJ9" i="50"/>
  <c r="DH5" i="50"/>
  <c r="DJ6" i="50"/>
  <c r="DH10" i="50"/>
  <c r="DI10" i="50" s="1"/>
  <c r="DH6" i="50"/>
  <c r="DI6" i="50" s="1"/>
  <c r="GD6" i="50"/>
  <c r="GC5" i="50"/>
  <c r="GD7" i="50"/>
  <c r="GC12" i="50"/>
  <c r="GD11" i="50"/>
  <c r="GC11" i="50"/>
  <c r="GC8" i="50"/>
  <c r="GC7" i="50"/>
  <c r="GD13" i="50"/>
  <c r="GD12" i="50"/>
  <c r="GD10" i="50"/>
  <c r="GB10" i="50"/>
  <c r="GC10" i="50" s="1"/>
  <c r="GC9" i="50"/>
  <c r="GD5" i="50"/>
  <c r="GC13" i="50"/>
  <c r="GD8" i="50"/>
  <c r="GD9" i="50"/>
  <c r="GB6" i="50"/>
  <c r="FN11" i="50"/>
  <c r="FN8" i="50"/>
  <c r="FL5" i="50"/>
  <c r="FL8" i="50"/>
  <c r="FM8" i="50" s="1"/>
  <c r="FL7" i="50"/>
  <c r="FM7" i="50" s="1"/>
  <c r="FL12" i="50"/>
  <c r="FM12" i="50" s="1"/>
  <c r="FL13" i="50"/>
  <c r="FM13" i="50" s="1"/>
  <c r="FL9" i="50"/>
  <c r="FM9" i="50" s="1"/>
  <c r="FN6" i="50"/>
  <c r="FN5" i="50"/>
  <c r="FN12" i="50"/>
  <c r="FL11" i="50"/>
  <c r="FM11" i="50" s="1"/>
  <c r="FN10" i="50"/>
  <c r="FN13" i="50"/>
  <c r="FL10" i="50"/>
  <c r="FM10" i="50" s="1"/>
  <c r="FL6" i="50"/>
  <c r="FM6" i="50" s="1"/>
  <c r="FN7" i="50"/>
  <c r="FN9" i="50"/>
  <c r="FH13" i="50"/>
  <c r="FI13" i="50" s="1"/>
  <c r="FH12" i="50"/>
  <c r="FI12" i="50" s="1"/>
  <c r="FJ5" i="50"/>
  <c r="FH9" i="50"/>
  <c r="FI9" i="50" s="1"/>
  <c r="FJ10" i="50"/>
  <c r="FH6" i="50"/>
  <c r="FI6" i="50" s="1"/>
  <c r="FH8" i="50"/>
  <c r="FI8" i="50" s="1"/>
  <c r="FJ13" i="50"/>
  <c r="FH7" i="50"/>
  <c r="FI7" i="50" s="1"/>
  <c r="FH5" i="50"/>
  <c r="FH10" i="50"/>
  <c r="FI10" i="50" s="1"/>
  <c r="FJ11" i="50"/>
  <c r="FH11" i="50"/>
  <c r="FI11" i="50" s="1"/>
  <c r="FJ7" i="50"/>
  <c r="FJ12" i="50"/>
  <c r="FJ6" i="50"/>
  <c r="FJ8" i="50"/>
  <c r="FJ9" i="50"/>
  <c r="BR13" i="50"/>
  <c r="BP10" i="50"/>
  <c r="BQ10" i="50" s="1"/>
  <c r="BR5" i="50"/>
  <c r="BR12" i="50"/>
  <c r="BP5" i="50"/>
  <c r="BP13" i="50"/>
  <c r="BQ13" i="50" s="1"/>
  <c r="BP8" i="50"/>
  <c r="BQ8" i="50" s="1"/>
  <c r="BR10" i="50"/>
  <c r="BR9" i="50"/>
  <c r="BP9" i="50"/>
  <c r="BQ9" i="50" s="1"/>
  <c r="BR11" i="50"/>
  <c r="BP11" i="50"/>
  <c r="BQ11" i="50" s="1"/>
  <c r="BR7" i="50"/>
  <c r="BP7" i="50"/>
  <c r="BQ7" i="50" s="1"/>
  <c r="BR6" i="50"/>
  <c r="BR8" i="50"/>
  <c r="BP12" i="50"/>
  <c r="BQ12" i="50" s="1"/>
  <c r="BP6" i="50"/>
  <c r="BQ6" i="50" s="1"/>
  <c r="FF10" i="50"/>
  <c r="FD9" i="50"/>
  <c r="FE9" i="50" s="1"/>
  <c r="FD5" i="50"/>
  <c r="FD7" i="50"/>
  <c r="FE7" i="50" s="1"/>
  <c r="FD11" i="50"/>
  <c r="FE11" i="50" s="1"/>
  <c r="FD10" i="50"/>
  <c r="FE10" i="50" s="1"/>
  <c r="FF11" i="50"/>
  <c r="FF8" i="50"/>
  <c r="FF6" i="50"/>
  <c r="FD13" i="50"/>
  <c r="FE13" i="50" s="1"/>
  <c r="FD8" i="50"/>
  <c r="FE8" i="50" s="1"/>
  <c r="FF5" i="50"/>
  <c r="FF13" i="50"/>
  <c r="FF9" i="50"/>
  <c r="FD12" i="50"/>
  <c r="FE12" i="50" s="1"/>
  <c r="FD6" i="50"/>
  <c r="FE6" i="50" s="1"/>
  <c r="FF12" i="50"/>
  <c r="FF7" i="50"/>
  <c r="BL12" i="50"/>
  <c r="BM12" i="50" s="1"/>
  <c r="BL10" i="50"/>
  <c r="BM10" i="50" s="1"/>
  <c r="BN5" i="50"/>
  <c r="BL7" i="50"/>
  <c r="BM7" i="50" s="1"/>
  <c r="BL9" i="50"/>
  <c r="BM9" i="50" s="1"/>
  <c r="BL5" i="50"/>
  <c r="BN13" i="50"/>
  <c r="BN8" i="50"/>
  <c r="BL13" i="50"/>
  <c r="BM13" i="50" s="1"/>
  <c r="BN7" i="50"/>
  <c r="BL6" i="50"/>
  <c r="BM6" i="50" s="1"/>
  <c r="BL8" i="50"/>
  <c r="BM8" i="50" s="1"/>
  <c r="BN6" i="50"/>
  <c r="BL11" i="50"/>
  <c r="BM11" i="50" s="1"/>
  <c r="BN11" i="50"/>
  <c r="BN9" i="50"/>
  <c r="BN12" i="50"/>
  <c r="BN10" i="50"/>
  <c r="BH10" i="50"/>
  <c r="BI10" i="50" s="1"/>
  <c r="BJ11" i="50"/>
  <c r="BJ6" i="50"/>
  <c r="BJ12" i="50"/>
  <c r="BH11" i="50"/>
  <c r="BI11" i="50" s="1"/>
  <c r="BH9" i="50"/>
  <c r="BI9" i="50" s="1"/>
  <c r="BH8" i="50"/>
  <c r="BI8" i="50" s="1"/>
  <c r="BJ7" i="50"/>
  <c r="BJ9" i="50"/>
  <c r="BH7" i="50"/>
  <c r="BI7" i="50" s="1"/>
  <c r="BH6" i="50"/>
  <c r="BI6" i="50" s="1"/>
  <c r="BH12" i="50"/>
  <c r="BI12" i="50" s="1"/>
  <c r="BJ5" i="50"/>
  <c r="BJ8" i="50"/>
  <c r="BH13" i="50"/>
  <c r="BI13" i="50" s="1"/>
  <c r="BJ10" i="50"/>
  <c r="BJ13" i="50"/>
  <c r="BH5" i="50"/>
  <c r="DR13" i="50"/>
  <c r="DR7" i="50"/>
  <c r="DR5" i="50"/>
  <c r="DP11" i="50"/>
  <c r="DQ11" i="50" s="1"/>
  <c r="DP9" i="50"/>
  <c r="DQ9" i="50" s="1"/>
  <c r="DP12" i="50"/>
  <c r="DQ12" i="50" s="1"/>
  <c r="DR10" i="50"/>
  <c r="DP7" i="50"/>
  <c r="DQ7" i="50" s="1"/>
  <c r="DP13" i="50"/>
  <c r="DQ13" i="50" s="1"/>
  <c r="DR12" i="50"/>
  <c r="DP10" i="50"/>
  <c r="DQ10" i="50" s="1"/>
  <c r="DR6" i="50"/>
  <c r="DR9" i="50"/>
  <c r="DP5" i="50"/>
  <c r="DR11" i="50"/>
  <c r="DP8" i="50"/>
  <c r="DQ8" i="50" s="1"/>
  <c r="DR8" i="50"/>
  <c r="DP6" i="50"/>
  <c r="DQ6" i="50" s="1"/>
  <c r="GH8" i="50"/>
  <c r="GH7" i="50"/>
  <c r="GH11" i="50"/>
  <c r="GG9" i="50"/>
  <c r="GF6" i="50"/>
  <c r="GH12" i="50"/>
  <c r="GG11" i="50"/>
  <c r="GH5" i="50"/>
  <c r="GH9" i="50"/>
  <c r="GH13" i="50"/>
  <c r="GF10" i="50"/>
  <c r="GG10" i="50" s="1"/>
  <c r="GG7" i="50"/>
  <c r="GG12" i="50"/>
  <c r="GG8" i="50"/>
  <c r="GG13" i="50"/>
  <c r="GH6" i="50"/>
  <c r="GH10" i="50"/>
  <c r="GG5" i="50"/>
  <c r="CF13" i="50"/>
  <c r="CG13" i="50" s="1"/>
  <c r="CF7" i="50"/>
  <c r="CG7" i="50" s="1"/>
  <c r="CF11" i="50"/>
  <c r="CG11" i="50" s="1"/>
  <c r="CH8" i="50"/>
  <c r="CH11" i="50"/>
  <c r="CH10" i="50"/>
  <c r="CF9" i="50"/>
  <c r="CG9" i="50" s="1"/>
  <c r="CF6" i="50"/>
  <c r="CG6" i="50" s="1"/>
  <c r="CF8" i="50"/>
  <c r="CG8" i="50" s="1"/>
  <c r="CH5" i="50"/>
  <c r="CF5" i="50"/>
  <c r="CH12" i="50"/>
  <c r="CH9" i="50"/>
  <c r="CF12" i="50"/>
  <c r="CG12" i="50" s="1"/>
  <c r="CH6" i="50"/>
  <c r="CF10" i="50"/>
  <c r="CG10" i="50" s="1"/>
  <c r="CH13" i="50"/>
  <c r="CH7" i="50"/>
  <c r="AZ12" i="50"/>
  <c r="BA12" i="50" s="1"/>
  <c r="BB8" i="50"/>
  <c r="BB5" i="50"/>
  <c r="AZ10" i="50"/>
  <c r="BA10" i="50" s="1"/>
  <c r="BB6" i="50"/>
  <c r="AZ9" i="50"/>
  <c r="BA9" i="50" s="1"/>
  <c r="BB13" i="50"/>
  <c r="AZ5" i="50"/>
  <c r="AZ8" i="50"/>
  <c r="BA8" i="50" s="1"/>
  <c r="AZ11" i="50"/>
  <c r="BA11" i="50" s="1"/>
  <c r="AZ7" i="50"/>
  <c r="BA7" i="50" s="1"/>
  <c r="BB9" i="50"/>
  <c r="AZ6" i="50"/>
  <c r="BA6" i="50" s="1"/>
  <c r="AZ13" i="50"/>
  <c r="BA13" i="50" s="1"/>
  <c r="BB12" i="50"/>
  <c r="BB11" i="50"/>
  <c r="BB7" i="50"/>
  <c r="BB10" i="50"/>
  <c r="EP12" i="50"/>
  <c r="EP8" i="50"/>
  <c r="EP6" i="50"/>
  <c r="EN13" i="50"/>
  <c r="EO13" i="50" s="1"/>
  <c r="EN5" i="50"/>
  <c r="EN8" i="50"/>
  <c r="EO8" i="50" s="1"/>
  <c r="EP7" i="50"/>
  <c r="EN11" i="50"/>
  <c r="EO11" i="50" s="1"/>
  <c r="EN9" i="50"/>
  <c r="EO9" i="50" s="1"/>
  <c r="EP10" i="50"/>
  <c r="EN6" i="50"/>
  <c r="EO6" i="50" s="1"/>
  <c r="EP11" i="50"/>
  <c r="EN12" i="50"/>
  <c r="EO12" i="50" s="1"/>
  <c r="EN7" i="50"/>
  <c r="EO7" i="50" s="1"/>
  <c r="EP13" i="50"/>
  <c r="EN10" i="50"/>
  <c r="EO10" i="50" s="1"/>
  <c r="EP9" i="50"/>
  <c r="EP5" i="50"/>
  <c r="CD11" i="50"/>
  <c r="CD8" i="50"/>
  <c r="CD5" i="50"/>
  <c r="CD13" i="50"/>
  <c r="CB8" i="50"/>
  <c r="CC8" i="50" s="1"/>
  <c r="CB5" i="50"/>
  <c r="CD10" i="50"/>
  <c r="CB9" i="50"/>
  <c r="CC9" i="50" s="1"/>
  <c r="CB12" i="50"/>
  <c r="CC12" i="50" s="1"/>
  <c r="CD6" i="50"/>
  <c r="CB13" i="50"/>
  <c r="CC13" i="50" s="1"/>
  <c r="CD7" i="50"/>
  <c r="CB11" i="50"/>
  <c r="CC11" i="50" s="1"/>
  <c r="CD12" i="50"/>
  <c r="CB7" i="50"/>
  <c r="CC7" i="50" s="1"/>
  <c r="CD9" i="50"/>
  <c r="CB10" i="50"/>
  <c r="CC10" i="50" s="1"/>
  <c r="CB6" i="50"/>
  <c r="CC6" i="50" s="1"/>
  <c r="FQ13" i="50"/>
  <c r="FQ12" i="50"/>
  <c r="FR9" i="50"/>
  <c r="FQ8" i="50"/>
  <c r="FR5" i="50"/>
  <c r="FR7" i="50"/>
  <c r="FR12" i="50"/>
  <c r="FQ7" i="50"/>
  <c r="FR10" i="50"/>
  <c r="FQ5" i="50"/>
  <c r="FR11" i="50"/>
  <c r="FQ11" i="50"/>
  <c r="FQ9" i="50"/>
  <c r="FR13" i="50"/>
  <c r="FR8" i="50"/>
  <c r="FR6" i="50"/>
  <c r="FP6" i="50"/>
  <c r="FP10" i="50"/>
  <c r="FQ10" i="50" s="1"/>
  <c r="EL12" i="50"/>
  <c r="EJ10" i="50"/>
  <c r="EK10" i="50" s="1"/>
  <c r="EJ5" i="50"/>
  <c r="EJ12" i="50"/>
  <c r="EK12" i="50" s="1"/>
  <c r="EL9" i="50"/>
  <c r="EL11" i="50"/>
  <c r="EJ9" i="50"/>
  <c r="EK9" i="50" s="1"/>
  <c r="EJ8" i="50"/>
  <c r="EK8" i="50" s="1"/>
  <c r="EJ7" i="50"/>
  <c r="EK7" i="50" s="1"/>
  <c r="EL5" i="50"/>
  <c r="EJ11" i="50"/>
  <c r="EK11" i="50" s="1"/>
  <c r="EL7" i="50"/>
  <c r="EL10" i="50"/>
  <c r="EL6" i="50"/>
  <c r="EL13" i="50"/>
  <c r="EJ13" i="50"/>
  <c r="EK13" i="50" s="1"/>
  <c r="EJ6" i="50"/>
  <c r="EK6" i="50" s="1"/>
  <c r="EL8" i="50"/>
  <c r="DF13" i="50"/>
  <c r="DD8" i="50"/>
  <c r="DE8" i="50" s="1"/>
  <c r="DF5" i="50"/>
  <c r="DD11" i="50"/>
  <c r="DE11" i="50" s="1"/>
  <c r="DF7" i="50"/>
  <c r="DD5" i="50"/>
  <c r="DD7" i="50"/>
  <c r="DE7" i="50" s="1"/>
  <c r="DD12" i="50"/>
  <c r="DE12" i="50" s="1"/>
  <c r="DD10" i="50"/>
  <c r="DE10" i="50" s="1"/>
  <c r="DF10" i="50"/>
  <c r="DF9" i="50"/>
  <c r="DD9" i="50"/>
  <c r="DE9" i="50" s="1"/>
  <c r="DF8" i="50"/>
  <c r="DF12" i="50"/>
  <c r="DD13" i="50"/>
  <c r="DE13" i="50" s="1"/>
  <c r="DF6" i="50"/>
  <c r="DF11" i="50"/>
  <c r="DD6" i="50"/>
  <c r="DE6" i="50" s="1"/>
  <c r="BZ12" i="50"/>
  <c r="BZ9" i="50"/>
  <c r="BZ5" i="50"/>
  <c r="BX7" i="50"/>
  <c r="BY7" i="50" s="1"/>
  <c r="BX9" i="50"/>
  <c r="BY9" i="50" s="1"/>
  <c r="BX5" i="50"/>
  <c r="BX12" i="50"/>
  <c r="BY12" i="50" s="1"/>
  <c r="BZ8" i="50"/>
  <c r="BZ13" i="50"/>
  <c r="BX10" i="50"/>
  <c r="BY10" i="50" s="1"/>
  <c r="BZ11" i="50"/>
  <c r="BX8" i="50"/>
  <c r="BY8" i="50" s="1"/>
  <c r="BX13" i="50"/>
  <c r="BY13" i="50" s="1"/>
  <c r="BZ6" i="50"/>
  <c r="BX11" i="50"/>
  <c r="BY11" i="50" s="1"/>
  <c r="BX6" i="50"/>
  <c r="BY6" i="50" s="1"/>
  <c r="BZ10" i="50"/>
  <c r="BZ7" i="50"/>
  <c r="H14" i="50"/>
  <c r="G14" i="50"/>
  <c r="EP14" i="50" l="1"/>
  <c r="BF14" i="50"/>
  <c r="ET14" i="50"/>
  <c r="GH14" i="50"/>
  <c r="BU5" i="50"/>
  <c r="BU14" i="50" s="1"/>
  <c r="BT14" i="50"/>
  <c r="EK5" i="50"/>
  <c r="EK14" i="50" s="1"/>
  <c r="EJ14" i="50"/>
  <c r="FR14" i="50"/>
  <c r="BB14" i="50"/>
  <c r="FJ14" i="50"/>
  <c r="FY6" i="50"/>
  <c r="FY14" i="50" s="1"/>
  <c r="FX14" i="50"/>
  <c r="CW5" i="50"/>
  <c r="CW14" i="50" s="1"/>
  <c r="CV14" i="50"/>
  <c r="EC5" i="50"/>
  <c r="EC14" i="50" s="1"/>
  <c r="EB14" i="50"/>
  <c r="BV14" i="50"/>
  <c r="BY5" i="50"/>
  <c r="BY14" i="50" s="1"/>
  <c r="BX14" i="50"/>
  <c r="EL14" i="50"/>
  <c r="CC5" i="50"/>
  <c r="CC14" i="50" s="1"/>
  <c r="CB14" i="50"/>
  <c r="BI5" i="50"/>
  <c r="BI14" i="50" s="1"/>
  <c r="BH14" i="50"/>
  <c r="FI5" i="50"/>
  <c r="FI14" i="50" s="1"/>
  <c r="FH14" i="50"/>
  <c r="GD14" i="50"/>
  <c r="FV14" i="50"/>
  <c r="DM5" i="50"/>
  <c r="DM14" i="50" s="1"/>
  <c r="DL14" i="50"/>
  <c r="BE5" i="50"/>
  <c r="BE14" i="50" s="1"/>
  <c r="BD14" i="50"/>
  <c r="CO5" i="50"/>
  <c r="CO14" i="50" s="1"/>
  <c r="CN14" i="50"/>
  <c r="EG5" i="50"/>
  <c r="EG14" i="50" s="1"/>
  <c r="EF14" i="50"/>
  <c r="CG5" i="50"/>
  <c r="CG14" i="50" s="1"/>
  <c r="CF14" i="50"/>
  <c r="GG6" i="50"/>
  <c r="GG14" i="50" s="1"/>
  <c r="GF14" i="50"/>
  <c r="BN14" i="50"/>
  <c r="FM5" i="50"/>
  <c r="FM14" i="50" s="1"/>
  <c r="FL14" i="50"/>
  <c r="CK5" i="50"/>
  <c r="CK14" i="50" s="1"/>
  <c r="CJ14" i="50"/>
  <c r="DA5" i="50"/>
  <c r="DA14" i="50" s="1"/>
  <c r="CZ14" i="50"/>
  <c r="FA5" i="50"/>
  <c r="FA14" i="50" s="1"/>
  <c r="EZ14" i="50"/>
  <c r="DE5" i="50"/>
  <c r="DE14" i="50" s="1"/>
  <c r="DD14" i="50"/>
  <c r="BA5" i="50"/>
  <c r="BA14" i="50" s="1"/>
  <c r="AZ14" i="50"/>
  <c r="CH14" i="50"/>
  <c r="DQ5" i="50"/>
  <c r="DQ14" i="50" s="1"/>
  <c r="DP14" i="50"/>
  <c r="FF14" i="50"/>
  <c r="FN14" i="50"/>
  <c r="EW5" i="50"/>
  <c r="EW14" i="50" s="1"/>
  <c r="EV14" i="50"/>
  <c r="BM5" i="50"/>
  <c r="BM14" i="50" s="1"/>
  <c r="BL14" i="50"/>
  <c r="FZ14" i="50"/>
  <c r="BZ14" i="50"/>
  <c r="FQ6" i="50"/>
  <c r="FQ14" i="50" s="1"/>
  <c r="FP14" i="50"/>
  <c r="CD14" i="50"/>
  <c r="EO5" i="50"/>
  <c r="EO14" i="50" s="1"/>
  <c r="EN14" i="50"/>
  <c r="FE5" i="50"/>
  <c r="FE14" i="50" s="1"/>
  <c r="FD14" i="50"/>
  <c r="BQ5" i="50"/>
  <c r="BQ14" i="50" s="1"/>
  <c r="BP14" i="50"/>
  <c r="DI5" i="50"/>
  <c r="DI14" i="50" s="1"/>
  <c r="DH14" i="50"/>
  <c r="FU6" i="50"/>
  <c r="FU14" i="50" s="1"/>
  <c r="FT14" i="50"/>
  <c r="DN14" i="50"/>
  <c r="CP14" i="50"/>
  <c r="GC6" i="50"/>
  <c r="GC14" i="50" s="1"/>
  <c r="GB14" i="50"/>
  <c r="DJ14" i="50"/>
  <c r="CL14" i="50"/>
  <c r="DV14" i="50"/>
  <c r="ES5" i="50"/>
  <c r="ES14" i="50" s="1"/>
  <c r="ER14" i="50"/>
  <c r="FB14" i="50"/>
  <c r="CS5" i="50"/>
  <c r="CS14" i="50" s="1"/>
  <c r="CR14" i="50"/>
  <c r="CX14" i="50"/>
  <c r="DY5" i="50"/>
  <c r="DY14" i="50" s="1"/>
  <c r="DX14" i="50"/>
  <c r="ED14" i="50"/>
  <c r="DF14" i="50"/>
  <c r="DR14" i="50"/>
  <c r="BJ14" i="50"/>
  <c r="BR14" i="50"/>
  <c r="EX14" i="50"/>
  <c r="DU5" i="50"/>
  <c r="DU14" i="50" s="1"/>
  <c r="DT14" i="50"/>
  <c r="DB14" i="50"/>
  <c r="CT14" i="50"/>
  <c r="DZ14" i="50"/>
  <c r="EH14" i="50"/>
  <c r="P3" i="50"/>
  <c r="H14" i="36" l="1"/>
  <c r="G14" i="36"/>
  <c r="D14" i="36"/>
  <c r="AY15" i="36" l="1"/>
  <c r="AU15" i="36"/>
  <c r="AQ15" i="36"/>
  <c r="AP15" i="36"/>
  <c r="AM15" i="36"/>
  <c r="AL15" i="36"/>
  <c r="AH15" i="36"/>
  <c r="AD15" i="36"/>
  <c r="Z15" i="36"/>
  <c r="V15" i="36"/>
  <c r="Q15" i="36"/>
  <c r="P15" i="36"/>
  <c r="O15" i="36"/>
  <c r="N15" i="36"/>
  <c r="M15" i="36"/>
  <c r="L15" i="36"/>
  <c r="H15" i="36"/>
  <c r="G15" i="36"/>
  <c r="E15" i="36"/>
  <c r="D15" i="36"/>
  <c r="AV12" i="44" l="1"/>
  <c r="AF7" i="49"/>
  <c r="EN29" i="37"/>
  <c r="Z7" i="49"/>
  <c r="S7" i="49"/>
  <c r="EX7" i="18"/>
  <c r="ER7" i="18"/>
  <c r="EL7" i="18"/>
  <c r="L7" i="49"/>
  <c r="JF7" i="49"/>
  <c r="IZ7" i="49"/>
  <c r="BP7" i="49"/>
  <c r="BJ7" i="49"/>
  <c r="D87" i="49"/>
  <c r="E87" i="49"/>
  <c r="F87" i="49"/>
  <c r="G87" i="49"/>
  <c r="H87" i="49"/>
  <c r="I87" i="49"/>
  <c r="J87" i="49"/>
  <c r="K87" i="49"/>
  <c r="L87" i="49"/>
  <c r="M87" i="49"/>
  <c r="N87" i="49"/>
  <c r="O87" i="49"/>
  <c r="Q87" i="49"/>
  <c r="R87" i="49"/>
  <c r="S87" i="49"/>
  <c r="T87" i="49"/>
  <c r="U87" i="49"/>
  <c r="V87" i="49"/>
  <c r="X87" i="49"/>
  <c r="Y87" i="49"/>
  <c r="Z87" i="49"/>
  <c r="AA87" i="49"/>
  <c r="AB87" i="49"/>
  <c r="AC87" i="49"/>
  <c r="AD87" i="49"/>
  <c r="AE87" i="49"/>
  <c r="AF87" i="49"/>
  <c r="AG87" i="49"/>
  <c r="AH87" i="49"/>
  <c r="AI87" i="49"/>
  <c r="AJ87" i="49"/>
  <c r="AK87" i="49"/>
  <c r="AL87" i="49"/>
  <c r="D85" i="49"/>
  <c r="E85" i="49"/>
  <c r="F85" i="49"/>
  <c r="G85" i="49"/>
  <c r="H85" i="49"/>
  <c r="I85" i="49"/>
  <c r="J85" i="49"/>
  <c r="K85" i="49"/>
  <c r="L85" i="49"/>
  <c r="M85" i="49"/>
  <c r="N85" i="49"/>
  <c r="O85" i="49"/>
  <c r="Q85" i="49"/>
  <c r="R85" i="49"/>
  <c r="S85" i="49"/>
  <c r="T85" i="49"/>
  <c r="U85" i="49"/>
  <c r="V85" i="49"/>
  <c r="X85" i="49"/>
  <c r="Y85" i="49"/>
  <c r="Z85" i="49"/>
  <c r="AA85" i="49"/>
  <c r="AB85" i="49"/>
  <c r="AC85" i="49"/>
  <c r="AD85" i="49"/>
  <c r="AE85" i="49"/>
  <c r="AF85" i="49"/>
  <c r="AG85" i="49"/>
  <c r="AH85" i="49"/>
  <c r="AI85" i="49"/>
  <c r="AJ85" i="49"/>
  <c r="AK85" i="49"/>
  <c r="AL85" i="49"/>
  <c r="D83" i="49"/>
  <c r="E83" i="49"/>
  <c r="F83" i="49"/>
  <c r="G83" i="49"/>
  <c r="H83" i="49"/>
  <c r="I83" i="49"/>
  <c r="J83" i="49"/>
  <c r="K83" i="49"/>
  <c r="L83" i="49"/>
  <c r="M83" i="49"/>
  <c r="N83" i="49"/>
  <c r="O83" i="49"/>
  <c r="Q83" i="49"/>
  <c r="R83" i="49"/>
  <c r="S83" i="49"/>
  <c r="T83" i="49"/>
  <c r="U83" i="49"/>
  <c r="V83" i="49"/>
  <c r="X83" i="49"/>
  <c r="Y83" i="49"/>
  <c r="Z83" i="49"/>
  <c r="AA83" i="49"/>
  <c r="AB83" i="49"/>
  <c r="AC83" i="49"/>
  <c r="AD83" i="49"/>
  <c r="AE83" i="49"/>
  <c r="AF83" i="49"/>
  <c r="AG83" i="49"/>
  <c r="AH83" i="49"/>
  <c r="AI83" i="49"/>
  <c r="AJ83" i="49"/>
  <c r="AK83" i="49"/>
  <c r="AL83" i="49"/>
  <c r="D81" i="49"/>
  <c r="E81" i="49"/>
  <c r="F81" i="49"/>
  <c r="G81" i="49"/>
  <c r="H81" i="49"/>
  <c r="I81" i="49"/>
  <c r="J81" i="49"/>
  <c r="K81" i="49"/>
  <c r="L81" i="49"/>
  <c r="M81" i="49"/>
  <c r="N81" i="49"/>
  <c r="O81" i="49"/>
  <c r="Q81" i="49"/>
  <c r="R81" i="49"/>
  <c r="S81" i="49"/>
  <c r="T81" i="49"/>
  <c r="U81" i="49"/>
  <c r="V81" i="49"/>
  <c r="X81" i="49"/>
  <c r="Y81" i="49"/>
  <c r="Z81" i="49"/>
  <c r="AA81" i="49"/>
  <c r="AB81" i="49"/>
  <c r="AC81" i="49"/>
  <c r="AD81" i="49"/>
  <c r="AE81" i="49"/>
  <c r="AF81" i="49"/>
  <c r="AG81" i="49"/>
  <c r="AH81" i="49"/>
  <c r="AI81" i="49"/>
  <c r="AJ81" i="49"/>
  <c r="AK81" i="49"/>
  <c r="AL81" i="49"/>
  <c r="D79" i="49"/>
  <c r="E79" i="49"/>
  <c r="F79" i="49"/>
  <c r="G79" i="49"/>
  <c r="H79" i="49"/>
  <c r="I79" i="49"/>
  <c r="J79" i="49"/>
  <c r="K79" i="49"/>
  <c r="L79" i="49"/>
  <c r="M79" i="49"/>
  <c r="N79" i="49"/>
  <c r="O79" i="49"/>
  <c r="Q79" i="49"/>
  <c r="R79" i="49"/>
  <c r="S79" i="49"/>
  <c r="T79" i="49"/>
  <c r="U79" i="49"/>
  <c r="V79" i="49"/>
  <c r="X79" i="49"/>
  <c r="Y79" i="49"/>
  <c r="Z79" i="49"/>
  <c r="AA79" i="49"/>
  <c r="AB79" i="49"/>
  <c r="AC79" i="49"/>
  <c r="AD79" i="49"/>
  <c r="AE79" i="49"/>
  <c r="AF79" i="49"/>
  <c r="AG79" i="49"/>
  <c r="AH79" i="49"/>
  <c r="AI79" i="49"/>
  <c r="AJ79" i="49"/>
  <c r="AK79" i="49"/>
  <c r="AL79" i="49"/>
  <c r="D77" i="49"/>
  <c r="E77" i="49"/>
  <c r="F77" i="49"/>
  <c r="G77" i="49"/>
  <c r="H77" i="49"/>
  <c r="I77" i="49"/>
  <c r="J77" i="49"/>
  <c r="K77" i="49"/>
  <c r="L77" i="49"/>
  <c r="M77" i="49"/>
  <c r="N77" i="49"/>
  <c r="O77" i="49"/>
  <c r="Q77" i="49"/>
  <c r="R77" i="49"/>
  <c r="S77" i="49"/>
  <c r="T77" i="49"/>
  <c r="U77" i="49"/>
  <c r="V77" i="49"/>
  <c r="X77" i="49"/>
  <c r="Y77" i="49"/>
  <c r="Z77" i="49"/>
  <c r="AA77" i="49"/>
  <c r="AB77" i="49"/>
  <c r="AC77" i="49"/>
  <c r="AD77" i="49"/>
  <c r="AE77" i="49"/>
  <c r="AF77" i="49"/>
  <c r="AG77" i="49"/>
  <c r="AH77" i="49"/>
  <c r="AI77" i="49"/>
  <c r="AJ77" i="49"/>
  <c r="AK77" i="49"/>
  <c r="AL77" i="49"/>
  <c r="D75" i="49"/>
  <c r="E75" i="49"/>
  <c r="F75" i="49"/>
  <c r="G75" i="49"/>
  <c r="H75" i="49"/>
  <c r="I75" i="49"/>
  <c r="J75" i="49"/>
  <c r="K75" i="49"/>
  <c r="L75" i="49"/>
  <c r="M75" i="49"/>
  <c r="N75" i="49"/>
  <c r="O75" i="49"/>
  <c r="Q75" i="49"/>
  <c r="R75" i="49"/>
  <c r="S75" i="49"/>
  <c r="T75" i="49"/>
  <c r="U75" i="49"/>
  <c r="V75" i="49"/>
  <c r="X75" i="49"/>
  <c r="Y75" i="49"/>
  <c r="Z75" i="49"/>
  <c r="AA75" i="49"/>
  <c r="AB75" i="49"/>
  <c r="AC75" i="49"/>
  <c r="AD75" i="49"/>
  <c r="AE75" i="49"/>
  <c r="AF75" i="49"/>
  <c r="AG75" i="49"/>
  <c r="AH75" i="49"/>
  <c r="AI75" i="49"/>
  <c r="AJ75" i="49"/>
  <c r="AK75" i="49"/>
  <c r="AL75" i="49"/>
  <c r="D73" i="49"/>
  <c r="E73" i="49"/>
  <c r="F73" i="49"/>
  <c r="G73" i="49"/>
  <c r="H73" i="49"/>
  <c r="I73" i="49"/>
  <c r="J73" i="49"/>
  <c r="K73" i="49"/>
  <c r="L73" i="49"/>
  <c r="M73" i="49"/>
  <c r="N73" i="49"/>
  <c r="O73" i="49"/>
  <c r="Q73" i="49"/>
  <c r="R73" i="49"/>
  <c r="S73" i="49"/>
  <c r="T73" i="49"/>
  <c r="U73" i="49"/>
  <c r="V73" i="49"/>
  <c r="X73" i="49"/>
  <c r="Y73" i="49"/>
  <c r="Z73" i="49"/>
  <c r="AA73" i="49"/>
  <c r="AB73" i="49"/>
  <c r="AC73" i="49"/>
  <c r="AD73" i="49"/>
  <c r="AE73" i="49"/>
  <c r="AF73" i="49"/>
  <c r="AG73" i="49"/>
  <c r="AH73" i="49"/>
  <c r="AI73" i="49"/>
  <c r="AJ73" i="49"/>
  <c r="AK73" i="49"/>
  <c r="AL73" i="49"/>
  <c r="D71" i="49"/>
  <c r="E71" i="49"/>
  <c r="F71" i="49"/>
  <c r="G71" i="49"/>
  <c r="H71" i="49"/>
  <c r="I71" i="49"/>
  <c r="J71" i="49"/>
  <c r="K71" i="49"/>
  <c r="L71" i="49"/>
  <c r="M71" i="49"/>
  <c r="N71" i="49"/>
  <c r="O71" i="49"/>
  <c r="Q71" i="49"/>
  <c r="R71" i="49"/>
  <c r="S71" i="49"/>
  <c r="T71" i="49"/>
  <c r="U71" i="49"/>
  <c r="V71" i="49"/>
  <c r="X71" i="49"/>
  <c r="Y71" i="49"/>
  <c r="Z71" i="49"/>
  <c r="AA71" i="49"/>
  <c r="AB71" i="49"/>
  <c r="AC71" i="49"/>
  <c r="AD71" i="49"/>
  <c r="AE71" i="49"/>
  <c r="AF71" i="49"/>
  <c r="AG71" i="49"/>
  <c r="AH71" i="49"/>
  <c r="AI71" i="49"/>
  <c r="AJ71" i="49"/>
  <c r="AK71" i="49"/>
  <c r="AL71" i="49"/>
  <c r="D69" i="49"/>
  <c r="E69" i="49"/>
  <c r="F69" i="49"/>
  <c r="G69" i="49"/>
  <c r="H69" i="49"/>
  <c r="I69" i="49"/>
  <c r="J69" i="49"/>
  <c r="K69" i="49"/>
  <c r="L69" i="49"/>
  <c r="M69" i="49"/>
  <c r="N69" i="49"/>
  <c r="O69" i="49"/>
  <c r="Q69" i="49"/>
  <c r="R69" i="49"/>
  <c r="S69" i="49"/>
  <c r="T69" i="49"/>
  <c r="U69" i="49"/>
  <c r="V69" i="49"/>
  <c r="X69" i="49"/>
  <c r="Y69" i="49"/>
  <c r="Z69" i="49"/>
  <c r="AA69" i="49"/>
  <c r="AB69" i="49"/>
  <c r="AC69" i="49"/>
  <c r="AD69" i="49"/>
  <c r="AE69" i="49"/>
  <c r="AF69" i="49"/>
  <c r="AG69" i="49"/>
  <c r="AH69" i="49"/>
  <c r="AI69" i="49"/>
  <c r="AJ69" i="49"/>
  <c r="AK69" i="49"/>
  <c r="AL69" i="49"/>
  <c r="C87" i="49"/>
  <c r="C85" i="49"/>
  <c r="C83" i="49"/>
  <c r="C81" i="49"/>
  <c r="C79" i="49"/>
  <c r="C77" i="49"/>
  <c r="C75" i="49"/>
  <c r="C73" i="49"/>
  <c r="C71" i="49"/>
  <c r="C69" i="49"/>
  <c r="AM86" i="49"/>
  <c r="AM84" i="49"/>
  <c r="AM82" i="49"/>
  <c r="AM80" i="49"/>
  <c r="AM78" i="49"/>
  <c r="AM76" i="49"/>
  <c r="AM74" i="49"/>
  <c r="AM72" i="49"/>
  <c r="AM70" i="49"/>
  <c r="AM68" i="49"/>
  <c r="D66" i="49"/>
  <c r="E66" i="49" s="1"/>
  <c r="F66" i="49" s="1"/>
  <c r="G66" i="49" s="1"/>
  <c r="H66" i="49" s="1"/>
  <c r="I66" i="49" s="1"/>
  <c r="J66" i="49" s="1"/>
  <c r="K66" i="49" s="1"/>
  <c r="L66" i="49" s="1"/>
  <c r="M66" i="49" s="1"/>
  <c r="N66" i="49" s="1"/>
  <c r="O66" i="49" s="1"/>
  <c r="Q66" i="49" s="1"/>
  <c r="R66" i="49" s="1"/>
  <c r="S66" i="49" s="1"/>
  <c r="T66" i="49" s="1"/>
  <c r="U66" i="49" s="1"/>
  <c r="V66" i="49" s="1"/>
  <c r="X66" i="49" s="1"/>
  <c r="Y66" i="49" s="1"/>
  <c r="Z66" i="49" s="1"/>
  <c r="AA66" i="49" s="1"/>
  <c r="AB66" i="49" s="1"/>
  <c r="AC66" i="49" s="1"/>
  <c r="AD66" i="49" s="1"/>
  <c r="AE66" i="49" s="1"/>
  <c r="AF66" i="49" s="1"/>
  <c r="AG66" i="49" s="1"/>
  <c r="AH66" i="49" s="1"/>
  <c r="AI66" i="49" s="1"/>
  <c r="AJ66" i="49" s="1"/>
  <c r="AK66" i="49" s="1"/>
  <c r="AL66" i="49" s="1"/>
  <c r="A70" i="49"/>
  <c r="A72" i="49" s="1"/>
  <c r="A74" i="49" s="1"/>
  <c r="A76" i="49" s="1"/>
  <c r="A78" i="49" s="1"/>
  <c r="A80" i="49" s="1"/>
  <c r="S89" i="49" l="1"/>
  <c r="AP68" i="49"/>
  <c r="AH89" i="49"/>
  <c r="R89" i="49"/>
  <c r="AP80" i="49"/>
  <c r="C89" i="49"/>
  <c r="AP72" i="49"/>
  <c r="AP84" i="49"/>
  <c r="AP74" i="49"/>
  <c r="AP86" i="49"/>
  <c r="AB89" i="49"/>
  <c r="AI89" i="49"/>
  <c r="AJ89" i="49"/>
  <c r="J89" i="49"/>
  <c r="AP78" i="49"/>
  <c r="Z89" i="49"/>
  <c r="H89" i="49"/>
  <c r="AP70" i="49"/>
  <c r="AP82" i="49"/>
  <c r="Y89" i="49"/>
  <c r="M89" i="49"/>
  <c r="AG89" i="49"/>
  <c r="O89" i="49"/>
  <c r="G89" i="49"/>
  <c r="Q89" i="49"/>
  <c r="AP76" i="49"/>
  <c r="AA89" i="49"/>
  <c r="I89" i="49"/>
  <c r="AE89" i="49"/>
  <c r="V89" i="49"/>
  <c r="E89" i="49"/>
  <c r="AL89" i="49"/>
  <c r="AD89" i="49"/>
  <c r="U89" i="49"/>
  <c r="L89" i="49"/>
  <c r="D89" i="49"/>
  <c r="AF89" i="49"/>
  <c r="X89" i="49"/>
  <c r="N89" i="49"/>
  <c r="F89" i="49"/>
  <c r="AK89" i="49"/>
  <c r="AC89" i="49"/>
  <c r="T89" i="49"/>
  <c r="K89" i="49"/>
  <c r="AM89" i="49" l="1"/>
  <c r="M59" i="49" l="1"/>
  <c r="L59" i="49"/>
  <c r="K59" i="49"/>
  <c r="J59" i="49"/>
  <c r="I59" i="49"/>
  <c r="H59" i="49"/>
  <c r="G59" i="49"/>
  <c r="F59" i="49"/>
  <c r="E59" i="49"/>
  <c r="D59" i="49"/>
  <c r="C59" i="49"/>
  <c r="M57" i="49"/>
  <c r="L57" i="49"/>
  <c r="K57" i="49"/>
  <c r="J57" i="49"/>
  <c r="I57" i="49"/>
  <c r="H57" i="49"/>
  <c r="G57" i="49"/>
  <c r="F57" i="49"/>
  <c r="E57" i="49"/>
  <c r="D57" i="49"/>
  <c r="M55" i="49"/>
  <c r="L55" i="49"/>
  <c r="K55" i="49"/>
  <c r="J55" i="49"/>
  <c r="I55" i="49"/>
  <c r="H55" i="49"/>
  <c r="G55" i="49"/>
  <c r="F55" i="49"/>
  <c r="E55" i="49"/>
  <c r="D55" i="49"/>
  <c r="M53" i="49"/>
  <c r="L53" i="49"/>
  <c r="K53" i="49"/>
  <c r="J53" i="49"/>
  <c r="I53" i="49"/>
  <c r="H53" i="49"/>
  <c r="G53" i="49"/>
  <c r="F53" i="49"/>
  <c r="E53" i="49"/>
  <c r="D53" i="49"/>
  <c r="M51" i="49"/>
  <c r="L51" i="49"/>
  <c r="K51" i="49"/>
  <c r="J51" i="49"/>
  <c r="I51" i="49"/>
  <c r="H51" i="49"/>
  <c r="G51" i="49"/>
  <c r="F51" i="49"/>
  <c r="E51" i="49"/>
  <c r="D51" i="49"/>
  <c r="M49" i="49"/>
  <c r="L49" i="49"/>
  <c r="K49" i="49"/>
  <c r="J49" i="49"/>
  <c r="I49" i="49"/>
  <c r="H49" i="49"/>
  <c r="G49" i="49"/>
  <c r="F49" i="49"/>
  <c r="E49" i="49"/>
  <c r="D49" i="49"/>
  <c r="M45" i="49"/>
  <c r="L45" i="49"/>
  <c r="K45" i="49"/>
  <c r="J45" i="49"/>
  <c r="I45" i="49"/>
  <c r="H45" i="49"/>
  <c r="G45" i="49"/>
  <c r="F45" i="49"/>
  <c r="E45" i="49"/>
  <c r="D45" i="49"/>
  <c r="C57" i="49"/>
  <c r="C55" i="49"/>
  <c r="C53" i="49"/>
  <c r="C51" i="49"/>
  <c r="C49" i="49"/>
  <c r="C47" i="49"/>
  <c r="C45" i="49"/>
  <c r="M43" i="49"/>
  <c r="L43" i="49"/>
  <c r="K43" i="49"/>
  <c r="J43" i="49"/>
  <c r="I43" i="49"/>
  <c r="H43" i="49"/>
  <c r="G43" i="49"/>
  <c r="F43" i="49"/>
  <c r="E43" i="49"/>
  <c r="D43" i="49"/>
  <c r="C43" i="49"/>
  <c r="M61" i="49"/>
  <c r="L61" i="49"/>
  <c r="K61" i="49"/>
  <c r="J61" i="49"/>
  <c r="I61" i="49"/>
  <c r="H61" i="49"/>
  <c r="G61" i="49"/>
  <c r="F61" i="49"/>
  <c r="E61" i="49"/>
  <c r="D61" i="49"/>
  <c r="C61" i="49"/>
  <c r="N60" i="49"/>
  <c r="N58" i="49"/>
  <c r="N56" i="49"/>
  <c r="N54" i="49"/>
  <c r="N52" i="49"/>
  <c r="N50" i="49"/>
  <c r="N48" i="49"/>
  <c r="N46" i="49"/>
  <c r="N44" i="49"/>
  <c r="N42" i="49"/>
  <c r="D40" i="49"/>
  <c r="E40" i="49" s="1"/>
  <c r="F40" i="49" s="1"/>
  <c r="G40" i="49" s="1"/>
  <c r="H40" i="49" s="1"/>
  <c r="I40" i="49" s="1"/>
  <c r="J40" i="49" s="1"/>
  <c r="K40" i="49" s="1"/>
  <c r="L40" i="49" s="1"/>
  <c r="M40" i="49" s="1"/>
  <c r="A44" i="49"/>
  <c r="A46" i="49" s="1"/>
  <c r="A48" i="49" s="1"/>
  <c r="A50" i="49" s="1"/>
  <c r="A52" i="49" s="1"/>
  <c r="A54" i="49" s="1"/>
  <c r="I63" i="49" l="1"/>
  <c r="J63" i="49"/>
  <c r="D63" i="49"/>
  <c r="L63" i="49"/>
  <c r="C63" i="49"/>
  <c r="K63" i="49"/>
  <c r="E63" i="49"/>
  <c r="F63" i="49"/>
  <c r="M63" i="49"/>
  <c r="G63" i="49"/>
  <c r="H63" i="49"/>
  <c r="R52" i="49"/>
  <c r="R54" i="49"/>
  <c r="R58" i="49"/>
  <c r="R60" i="49"/>
  <c r="R56" i="49"/>
  <c r="R50" i="49"/>
  <c r="R48" i="49"/>
  <c r="R46" i="49"/>
  <c r="R44" i="49"/>
  <c r="R42" i="49"/>
  <c r="N63" i="49" l="1"/>
  <c r="S3" i="49"/>
  <c r="Z3" i="49" s="1"/>
  <c r="AF3" i="49" s="1"/>
  <c r="AL3" i="49" s="1"/>
  <c r="AR3" i="49" s="1"/>
  <c r="AX3" i="49" s="1"/>
  <c r="BD3" i="49" s="1"/>
  <c r="BJ3" i="49" s="1"/>
  <c r="BP3" i="49" s="1"/>
  <c r="BV3" i="49" s="1"/>
  <c r="CB3" i="49" s="1"/>
  <c r="CH3" i="49" s="1"/>
  <c r="CN3" i="49" s="1"/>
  <c r="CT3" i="49" s="1"/>
  <c r="CZ3" i="49" s="1"/>
  <c r="DF3" i="49" s="1"/>
  <c r="DL3" i="49" s="1"/>
  <c r="DR3" i="49" s="1"/>
  <c r="DX3" i="49" s="1"/>
  <c r="ED3" i="49" s="1"/>
  <c r="EJ3" i="49" s="1"/>
  <c r="EP3" i="49" s="1"/>
  <c r="EV3" i="49" s="1"/>
  <c r="FB3" i="49" s="1"/>
  <c r="FH3" i="49" s="1"/>
  <c r="FN3" i="49" s="1"/>
  <c r="FT3" i="49" s="1"/>
  <c r="FZ3" i="49" s="1"/>
  <c r="GF3" i="49" s="1"/>
  <c r="GL3" i="49" s="1"/>
  <c r="GR3" i="49" s="1"/>
  <c r="GX3" i="49" s="1"/>
  <c r="HD3" i="49" s="1"/>
  <c r="HJ3" i="49" s="1"/>
  <c r="HP3" i="49" s="1"/>
  <c r="HV3" i="49" s="1"/>
  <c r="IB3" i="49" s="1"/>
  <c r="IH3" i="49" s="1"/>
  <c r="IN3" i="49" s="1"/>
  <c r="IT3" i="49" s="1"/>
  <c r="IZ3" i="49" s="1"/>
  <c r="JF3" i="49" s="1"/>
  <c r="JL3" i="49" s="1"/>
  <c r="JR3" i="49" s="1"/>
  <c r="JL7" i="49" l="1"/>
  <c r="JR7" i="49"/>
  <c r="JT15" i="49"/>
  <c r="JN15" i="49"/>
  <c r="JH15" i="49"/>
  <c r="JB15" i="49"/>
  <c r="IV15" i="49"/>
  <c r="IP15" i="49"/>
  <c r="IJ15" i="49"/>
  <c r="ID15" i="49"/>
  <c r="HX15" i="49"/>
  <c r="HR15" i="49"/>
  <c r="HL15" i="49"/>
  <c r="HF15" i="49"/>
  <c r="GZ15" i="49"/>
  <c r="GT15" i="49"/>
  <c r="GN15" i="49"/>
  <c r="GH15" i="49"/>
  <c r="GB15" i="49"/>
  <c r="FV15" i="49"/>
  <c r="FP15" i="49"/>
  <c r="FJ15" i="49"/>
  <c r="FD15" i="49"/>
  <c r="EX15" i="49"/>
  <c r="ER15" i="49"/>
  <c r="EL15" i="49"/>
  <c r="EF15" i="49"/>
  <c r="DZ15" i="49"/>
  <c r="DT15" i="49"/>
  <c r="DN15" i="49"/>
  <c r="DH15" i="49"/>
  <c r="DB15" i="49"/>
  <c r="CV15" i="49"/>
  <c r="CP15" i="49"/>
  <c r="CJ15" i="49"/>
  <c r="CD15" i="49"/>
  <c r="BX15" i="49"/>
  <c r="BR15" i="49"/>
  <c r="BL15" i="49"/>
  <c r="BF15" i="49"/>
  <c r="AZ15" i="49"/>
  <c r="AT15" i="49"/>
  <c r="AN15" i="49"/>
  <c r="AH15" i="49"/>
  <c r="AB15" i="49"/>
  <c r="U15" i="49"/>
  <c r="C2" i="49" l="1"/>
  <c r="G5" i="49" l="1"/>
  <c r="D15" i="49" l="1"/>
  <c r="E15" i="49"/>
  <c r="B1" i="49"/>
  <c r="EY13" i="37"/>
  <c r="EV3" i="37"/>
  <c r="EU13" i="37"/>
  <c r="ER3" i="37"/>
  <c r="DG12" i="39"/>
  <c r="DD3" i="39"/>
  <c r="IB2" i="49" l="1"/>
  <c r="GF2" i="49"/>
  <c r="EJ2" i="49"/>
  <c r="CN2" i="49"/>
  <c r="JF2" i="49"/>
  <c r="HJ2" i="49"/>
  <c r="FN2" i="49"/>
  <c r="DR2" i="49"/>
  <c r="BV2" i="49"/>
  <c r="Z2" i="49"/>
  <c r="IZ2" i="49"/>
  <c r="IT2" i="49"/>
  <c r="GX2" i="49"/>
  <c r="FB2" i="49"/>
  <c r="DF2" i="49"/>
  <c r="BJ2" i="49"/>
  <c r="L2" i="49"/>
  <c r="IH2" i="49"/>
  <c r="GL2" i="49"/>
  <c r="EP2" i="49"/>
  <c r="CT2" i="49"/>
  <c r="IN2" i="49"/>
  <c r="GR2" i="49"/>
  <c r="EV2" i="49"/>
  <c r="CZ2" i="49"/>
  <c r="BD2" i="49"/>
  <c r="FT2" i="49"/>
  <c r="FH2" i="49"/>
  <c r="AF2" i="49"/>
  <c r="ED2" i="49"/>
  <c r="HV2" i="49"/>
  <c r="S2" i="49"/>
  <c r="DL2" i="49"/>
  <c r="JR2" i="49"/>
  <c r="JL2" i="49"/>
  <c r="DX2" i="49"/>
  <c r="HP2" i="49"/>
  <c r="CH2" i="49"/>
  <c r="HD2" i="49"/>
  <c r="CB2" i="49"/>
  <c r="FZ2" i="49"/>
  <c r="BP2" i="49"/>
  <c r="H13" i="49"/>
  <c r="G13" i="49"/>
  <c r="H14" i="49"/>
  <c r="G14" i="49"/>
  <c r="H12" i="49"/>
  <c r="H10" i="49"/>
  <c r="G7" i="49"/>
  <c r="H5" i="49"/>
  <c r="G12" i="49"/>
  <c r="G10" i="49"/>
  <c r="H6" i="49"/>
  <c r="H8" i="49"/>
  <c r="G6" i="49"/>
  <c r="G8" i="49"/>
  <c r="H11" i="49"/>
  <c r="H9" i="49"/>
  <c r="G11" i="49"/>
  <c r="G9" i="49"/>
  <c r="H7" i="49"/>
  <c r="H15" i="49" l="1"/>
  <c r="G15" i="49"/>
  <c r="N15" i="49" l="1"/>
  <c r="C2" i="48"/>
  <c r="DC11" i="48"/>
  <c r="CY11" i="48"/>
  <c r="CU11" i="48"/>
  <c r="CQ11" i="48"/>
  <c r="CM11" i="48"/>
  <c r="CI11" i="48"/>
  <c r="CE11" i="48"/>
  <c r="CA11" i="48"/>
  <c r="BW11" i="48"/>
  <c r="BS11" i="48"/>
  <c r="BO11" i="48"/>
  <c r="BK11" i="48"/>
  <c r="BG11" i="48"/>
  <c r="BC11" i="48"/>
  <c r="AY11" i="48"/>
  <c r="AU11" i="48"/>
  <c r="AQ11" i="48"/>
  <c r="AM11" i="48"/>
  <c r="AI11" i="48"/>
  <c r="AE11" i="48"/>
  <c r="AA11" i="48"/>
  <c r="W11" i="48"/>
  <c r="S11" i="48"/>
  <c r="O11" i="48"/>
  <c r="E11" i="48"/>
  <c r="D10" i="48"/>
  <c r="D9" i="48"/>
  <c r="G9" i="48" s="1"/>
  <c r="D8" i="48"/>
  <c r="G8" i="48" s="1"/>
  <c r="D7" i="48"/>
  <c r="D6" i="48"/>
  <c r="H5" i="48"/>
  <c r="D5" i="48"/>
  <c r="G5" i="48" s="1"/>
  <c r="P3" i="48"/>
  <c r="T3" i="48" s="1"/>
  <c r="X3" i="48" s="1"/>
  <c r="H8" i="48"/>
  <c r="B1" i="48"/>
  <c r="BK11" i="47"/>
  <c r="BG11" i="47"/>
  <c r="BC11" i="47"/>
  <c r="AY11" i="47"/>
  <c r="AU11" i="47"/>
  <c r="AQ11" i="47"/>
  <c r="AM11" i="47"/>
  <c r="AI11" i="47"/>
  <c r="AE11" i="47"/>
  <c r="AA11" i="47"/>
  <c r="W11" i="47"/>
  <c r="S11" i="47"/>
  <c r="N11" i="47"/>
  <c r="L11" i="47"/>
  <c r="E11" i="47"/>
  <c r="D10" i="47"/>
  <c r="G10" i="47" s="1"/>
  <c r="D9" i="47"/>
  <c r="D8" i="47"/>
  <c r="G8" i="47" s="1"/>
  <c r="H7" i="47"/>
  <c r="D7" i="47"/>
  <c r="D6" i="47"/>
  <c r="G6" i="47" s="1"/>
  <c r="H5" i="47"/>
  <c r="D5" i="47"/>
  <c r="G5" i="47" s="1"/>
  <c r="T3" i="47"/>
  <c r="X3" i="47" s="1"/>
  <c r="AB3" i="47" s="1"/>
  <c r="AF3" i="47" s="1"/>
  <c r="H8" i="47"/>
  <c r="B1" i="47"/>
  <c r="AR2" i="47" l="1"/>
  <c r="AF2" i="47"/>
  <c r="X2" i="47"/>
  <c r="P2" i="47"/>
  <c r="T2" i="47"/>
  <c r="AV2" i="47"/>
  <c r="AN2" i="47"/>
  <c r="AJ2" i="47"/>
  <c r="AB2" i="47"/>
  <c r="CV2" i="48"/>
  <c r="BP2" i="48"/>
  <c r="CJ2" i="48"/>
  <c r="BD2" i="48"/>
  <c r="X2" i="48"/>
  <c r="CB2" i="48"/>
  <c r="AV2" i="48"/>
  <c r="P2" i="48"/>
  <c r="L2" i="48"/>
  <c r="CZ2" i="48"/>
  <c r="BX2" i="48"/>
  <c r="BT2" i="48"/>
  <c r="AZ2" i="48"/>
  <c r="AB2" i="48"/>
  <c r="T2" i="48"/>
  <c r="AF2" i="48"/>
  <c r="CN2" i="48"/>
  <c r="CR2" i="48"/>
  <c r="CF2" i="48"/>
  <c r="BL2" i="48"/>
  <c r="BH2" i="48"/>
  <c r="G10" i="48"/>
  <c r="G6" i="48"/>
  <c r="AB3" i="48"/>
  <c r="H7" i="48"/>
  <c r="D11" i="48"/>
  <c r="H6" i="48"/>
  <c r="H10" i="48"/>
  <c r="H9" i="48"/>
  <c r="G7" i="48"/>
  <c r="AJ3" i="47"/>
  <c r="D11" i="47"/>
  <c r="G7" i="47"/>
  <c r="H10" i="47"/>
  <c r="M11" i="47"/>
  <c r="O11" i="47"/>
  <c r="G9" i="47"/>
  <c r="H9" i="47"/>
  <c r="H6" i="47"/>
  <c r="H11" i="48" l="1"/>
  <c r="G11" i="48"/>
  <c r="AF3" i="48"/>
  <c r="H11" i="47"/>
  <c r="G11" i="47"/>
  <c r="AN3" i="47"/>
  <c r="AJ3" i="48" l="1"/>
  <c r="AR3" i="47"/>
  <c r="AN3" i="48" l="1"/>
  <c r="AV3" i="47"/>
  <c r="AR3" i="48" l="1"/>
  <c r="AZ3" i="47"/>
  <c r="AV3" i="48" l="1"/>
  <c r="BD3" i="47"/>
  <c r="AZ3" i="48" l="1"/>
  <c r="BH3" i="47"/>
  <c r="BD3" i="48" l="1"/>
  <c r="BH3" i="48" l="1"/>
  <c r="BL3" i="48" l="1"/>
  <c r="J12" i="50" l="1"/>
  <c r="J8" i="50"/>
  <c r="J13" i="50"/>
  <c r="J5" i="50"/>
  <c r="J10" i="50"/>
  <c r="J11" i="50"/>
  <c r="J7" i="50"/>
  <c r="BP3" i="48"/>
  <c r="BT3" i="48" l="1"/>
  <c r="AI8" i="46"/>
  <c r="AE8" i="46"/>
  <c r="AA8" i="46"/>
  <c r="W8" i="46"/>
  <c r="S8" i="46"/>
  <c r="N8" i="46"/>
  <c r="M8" i="46"/>
  <c r="L8" i="46"/>
  <c r="E8" i="46"/>
  <c r="O7" i="46"/>
  <c r="H7" i="46"/>
  <c r="D7" i="46"/>
  <c r="G7" i="46" s="1"/>
  <c r="O6" i="46"/>
  <c r="H6" i="46"/>
  <c r="D6" i="46"/>
  <c r="G6" i="46" s="1"/>
  <c r="O5" i="46"/>
  <c r="H5" i="46"/>
  <c r="D5" i="46"/>
  <c r="T3" i="46"/>
  <c r="X3" i="46" s="1"/>
  <c r="B1" i="46"/>
  <c r="BX3" i="48" l="1"/>
  <c r="O8" i="46"/>
  <c r="H8" i="46"/>
  <c r="D8" i="46"/>
  <c r="AB3" i="46"/>
  <c r="G5" i="46"/>
  <c r="BV10" i="48" l="1"/>
  <c r="BT9" i="48"/>
  <c r="BU9" i="48" s="1"/>
  <c r="BT10" i="48"/>
  <c r="BU10" i="48" s="1"/>
  <c r="BV5" i="48"/>
  <c r="BV6" i="48"/>
  <c r="BV7" i="48"/>
  <c r="BT5" i="48"/>
  <c r="BV8" i="48"/>
  <c r="BT6" i="48"/>
  <c r="BU6" i="48" s="1"/>
  <c r="BT7" i="48"/>
  <c r="BU7" i="48" s="1"/>
  <c r="BV9" i="48"/>
  <c r="BT8" i="48"/>
  <c r="BU8" i="48" s="1"/>
  <c r="CB3" i="48"/>
  <c r="AF3" i="46"/>
  <c r="G8" i="46"/>
  <c r="BV11" i="48" l="1"/>
  <c r="BZ6" i="48"/>
  <c r="BZ7" i="48"/>
  <c r="BX5" i="48"/>
  <c r="BZ8" i="48"/>
  <c r="BX6" i="48"/>
  <c r="BY6" i="48" s="1"/>
  <c r="BX7" i="48"/>
  <c r="BY7" i="48" s="1"/>
  <c r="BZ9" i="48"/>
  <c r="BX8" i="48"/>
  <c r="BY8" i="48" s="1"/>
  <c r="BZ10" i="48"/>
  <c r="BX9" i="48"/>
  <c r="BY9" i="48" s="1"/>
  <c r="BX10" i="48"/>
  <c r="BY10" i="48" s="1"/>
  <c r="BZ5" i="48"/>
  <c r="BT11" i="48"/>
  <c r="BU5" i="48"/>
  <c r="BU11" i="48" s="1"/>
  <c r="CF3" i="48"/>
  <c r="BZ11" i="48" l="1"/>
  <c r="BY5" i="48"/>
  <c r="BY11" i="48" s="1"/>
  <c r="BX11" i="48"/>
  <c r="CB7" i="48"/>
  <c r="CC7" i="48" s="1"/>
  <c r="CD9" i="48"/>
  <c r="CB8" i="48"/>
  <c r="CC8" i="48" s="1"/>
  <c r="CD10" i="48"/>
  <c r="CB9" i="48"/>
  <c r="CC9" i="48" s="1"/>
  <c r="CB10" i="48"/>
  <c r="CC10" i="48" s="1"/>
  <c r="CD5" i="48"/>
  <c r="CD6" i="48"/>
  <c r="CD7" i="48"/>
  <c r="CB5" i="48"/>
  <c r="CD8" i="48"/>
  <c r="CB6" i="48"/>
  <c r="CC6" i="48" s="1"/>
  <c r="CJ3" i="48"/>
  <c r="CB11" i="48" l="1"/>
  <c r="CC5" i="48"/>
  <c r="CC11" i="48" s="1"/>
  <c r="CF9" i="48"/>
  <c r="CG9" i="48" s="1"/>
  <c r="CF10" i="48"/>
  <c r="CG10" i="48" s="1"/>
  <c r="CH5" i="48"/>
  <c r="CH6" i="48"/>
  <c r="CH7" i="48"/>
  <c r="CF5" i="48"/>
  <c r="CH8" i="48"/>
  <c r="CF6" i="48"/>
  <c r="CG6" i="48" s="1"/>
  <c r="CF7" i="48"/>
  <c r="CG7" i="48" s="1"/>
  <c r="CH9" i="48"/>
  <c r="CF8" i="48"/>
  <c r="CG8" i="48" s="1"/>
  <c r="CH10" i="48"/>
  <c r="CD11" i="48"/>
  <c r="CN3" i="48"/>
  <c r="J6" i="50" l="1"/>
  <c r="J9" i="50"/>
  <c r="CG5" i="48"/>
  <c r="CG11" i="48" s="1"/>
  <c r="CF11" i="48"/>
  <c r="CH11" i="48"/>
  <c r="CL7" i="48"/>
  <c r="CJ5" i="48"/>
  <c r="CL8" i="48"/>
  <c r="CJ6" i="48"/>
  <c r="CK6" i="48" s="1"/>
  <c r="CJ7" i="48"/>
  <c r="CK7" i="48" s="1"/>
  <c r="CL9" i="48"/>
  <c r="CJ8" i="48"/>
  <c r="CK8" i="48" s="1"/>
  <c r="CL10" i="48"/>
  <c r="CJ9" i="48"/>
  <c r="CK9" i="48" s="1"/>
  <c r="CJ10" i="48"/>
  <c r="CK10" i="48" s="1"/>
  <c r="CL5" i="48"/>
  <c r="CL6" i="48"/>
  <c r="CR3" i="48"/>
  <c r="O5" i="45"/>
  <c r="O6" i="45"/>
  <c r="O7" i="45"/>
  <c r="L8" i="45"/>
  <c r="N8" i="45"/>
  <c r="AM8" i="45"/>
  <c r="AI8" i="45"/>
  <c r="AE8" i="45"/>
  <c r="AA8" i="45"/>
  <c r="W8" i="45"/>
  <c r="S8" i="45"/>
  <c r="E8" i="45"/>
  <c r="D7" i="45"/>
  <c r="H6" i="45"/>
  <c r="D6" i="45"/>
  <c r="G6" i="45" s="1"/>
  <c r="D5" i="45"/>
  <c r="T3" i="45"/>
  <c r="B1" i="45"/>
  <c r="J14" i="50" l="1"/>
  <c r="CL11" i="48"/>
  <c r="CJ11" i="48"/>
  <c r="CK5" i="48"/>
  <c r="CK11" i="48" s="1"/>
  <c r="CP9" i="48"/>
  <c r="CN8" i="48"/>
  <c r="CO8" i="48" s="1"/>
  <c r="CP10" i="48"/>
  <c r="CN9" i="48"/>
  <c r="CO9" i="48" s="1"/>
  <c r="CN10" i="48"/>
  <c r="CO10" i="48" s="1"/>
  <c r="CP5" i="48"/>
  <c r="CP6" i="48"/>
  <c r="CP7" i="48"/>
  <c r="CN5" i="48"/>
  <c r="CP8" i="48"/>
  <c r="CN6" i="48"/>
  <c r="CO6" i="48" s="1"/>
  <c r="CN7" i="48"/>
  <c r="CO7" i="48" s="1"/>
  <c r="CV3" i="48"/>
  <c r="O8" i="45"/>
  <c r="M8" i="45"/>
  <c r="D8" i="45"/>
  <c r="G5" i="45"/>
  <c r="H7" i="45"/>
  <c r="X3" i="45"/>
  <c r="H5" i="45"/>
  <c r="G7" i="45"/>
  <c r="CO5" i="48" l="1"/>
  <c r="CO11" i="48" s="1"/>
  <c r="CN11" i="48"/>
  <c r="CR10" i="48"/>
  <c r="CS10" i="48" s="1"/>
  <c r="CT5" i="48"/>
  <c r="CT6" i="48"/>
  <c r="CT7" i="48"/>
  <c r="CR5" i="48"/>
  <c r="CT8" i="48"/>
  <c r="CR6" i="48"/>
  <c r="CS6" i="48" s="1"/>
  <c r="CR7" i="48"/>
  <c r="CS7" i="48" s="1"/>
  <c r="CT9" i="48"/>
  <c r="CR8" i="48"/>
  <c r="CS8" i="48" s="1"/>
  <c r="CT10" i="48"/>
  <c r="CR9" i="48"/>
  <c r="CS9" i="48" s="1"/>
  <c r="CZ3" i="48"/>
  <c r="CP11" i="48"/>
  <c r="G8" i="45"/>
  <c r="H8" i="45"/>
  <c r="AB3" i="45"/>
  <c r="CS5" i="48" l="1"/>
  <c r="CS11" i="48" s="1"/>
  <c r="CR11" i="48"/>
  <c r="CT11" i="48"/>
  <c r="CX8" i="48"/>
  <c r="CV6" i="48"/>
  <c r="CW6" i="48" s="1"/>
  <c r="CV7" i="48"/>
  <c r="CW7" i="48" s="1"/>
  <c r="CX9" i="48"/>
  <c r="CV8" i="48"/>
  <c r="CW8" i="48" s="1"/>
  <c r="CX10" i="48"/>
  <c r="CV9" i="48"/>
  <c r="CW9" i="48" s="1"/>
  <c r="CV10" i="48"/>
  <c r="CW10" i="48" s="1"/>
  <c r="CX5" i="48"/>
  <c r="CX6" i="48"/>
  <c r="CX7" i="48"/>
  <c r="CV5" i="48"/>
  <c r="DB10" i="48"/>
  <c r="CZ9" i="48"/>
  <c r="DA9" i="48" s="1"/>
  <c r="CZ10" i="48"/>
  <c r="DA10" i="48" s="1"/>
  <c r="DB5" i="48"/>
  <c r="DB6" i="48"/>
  <c r="DB7" i="48"/>
  <c r="CZ5" i="48"/>
  <c r="DB8" i="48"/>
  <c r="CZ6" i="48"/>
  <c r="DA6" i="48" s="1"/>
  <c r="CZ7" i="48"/>
  <c r="DA7" i="48" s="1"/>
  <c r="DB9" i="48"/>
  <c r="CZ8" i="48"/>
  <c r="DA8" i="48" s="1"/>
  <c r="AF3" i="45"/>
  <c r="DB11" i="48" l="1"/>
  <c r="CX11" i="48"/>
  <c r="CZ11" i="48"/>
  <c r="DA5" i="48"/>
  <c r="DA11" i="48" s="1"/>
  <c r="CW5" i="48"/>
  <c r="CW11" i="48" s="1"/>
  <c r="CV11" i="48"/>
  <c r="AJ3" i="45"/>
  <c r="J9" i="44" l="1"/>
  <c r="I9" i="44"/>
  <c r="H9" i="44"/>
  <c r="D9" i="44"/>
  <c r="G9" i="44" s="1"/>
  <c r="AY10" i="44"/>
  <c r="AU10" i="44"/>
  <c r="AQ10" i="44"/>
  <c r="AI10" i="44"/>
  <c r="AA10" i="44"/>
  <c r="W10" i="44"/>
  <c r="S10" i="44"/>
  <c r="O10" i="44"/>
  <c r="E10" i="44"/>
  <c r="K9" i="44" l="1"/>
  <c r="D12" i="44" l="1"/>
  <c r="B1" i="44"/>
  <c r="C1" i="44" l="1"/>
  <c r="F9" i="44" s="1"/>
  <c r="L2" i="44"/>
  <c r="L12" i="44" s="1"/>
  <c r="L9" i="44" l="1"/>
  <c r="L6" i="44"/>
  <c r="L8" i="44"/>
  <c r="D8" i="44"/>
  <c r="G8" i="44" s="1"/>
  <c r="D7" i="44"/>
  <c r="G7" i="44" s="1"/>
  <c r="D6" i="44"/>
  <c r="D5" i="44"/>
  <c r="G5" i="44" s="1"/>
  <c r="P3" i="44"/>
  <c r="H5" i="44"/>
  <c r="T3" i="44" l="1"/>
  <c r="T2" i="44" s="1"/>
  <c r="T12" i="44" s="1"/>
  <c r="P2" i="44"/>
  <c r="G6" i="44"/>
  <c r="D10" i="44"/>
  <c r="G10" i="44"/>
  <c r="N8" i="44"/>
  <c r="M8" i="44"/>
  <c r="N6" i="44"/>
  <c r="N7" i="44"/>
  <c r="N5" i="44"/>
  <c r="L7" i="44"/>
  <c r="M7" i="44" s="1"/>
  <c r="L5" i="44"/>
  <c r="H8" i="44"/>
  <c r="H7" i="44"/>
  <c r="H6" i="44"/>
  <c r="X3" i="44"/>
  <c r="X2" i="44" s="1"/>
  <c r="X12" i="44" s="1"/>
  <c r="M6" i="44"/>
  <c r="X6" i="44" l="1"/>
  <c r="Y6" i="44" s="1"/>
  <c r="X5" i="44"/>
  <c r="Y5" i="44" s="1"/>
  <c r="X8" i="44"/>
  <c r="Y8" i="44" s="1"/>
  <c r="Z5" i="44"/>
  <c r="Z6" i="44"/>
  <c r="Z7" i="44"/>
  <c r="Z8" i="44"/>
  <c r="X9" i="44"/>
  <c r="X7" i="44"/>
  <c r="Y7" i="44" s="1"/>
  <c r="P8" i="44"/>
  <c r="P6" i="44"/>
  <c r="P7" i="44"/>
  <c r="P9" i="44"/>
  <c r="P5" i="44"/>
  <c r="V5" i="44"/>
  <c r="V8" i="44"/>
  <c r="T8" i="44"/>
  <c r="U8" i="44" s="1"/>
  <c r="T9" i="44"/>
  <c r="T6" i="44"/>
  <c r="U6" i="44" s="1"/>
  <c r="V6" i="44"/>
  <c r="V7" i="44"/>
  <c r="T7" i="44"/>
  <c r="U7" i="44" s="1"/>
  <c r="T5" i="44"/>
  <c r="U5" i="44" s="1"/>
  <c r="H10" i="44"/>
  <c r="L10" i="44"/>
  <c r="N10" i="44"/>
  <c r="M5" i="44"/>
  <c r="M10" i="44" s="1"/>
  <c r="AB3" i="44"/>
  <c r="AB2" i="44" s="1"/>
  <c r="AB6" i="44" l="1"/>
  <c r="AC6" i="44" s="1"/>
  <c r="AD8" i="44"/>
  <c r="AB8" i="44"/>
  <c r="AC8" i="44" s="1"/>
  <c r="AD5" i="44"/>
  <c r="AB5" i="44"/>
  <c r="AC5" i="44" s="1"/>
  <c r="AD6" i="44"/>
  <c r="AB9" i="44"/>
  <c r="V10" i="44"/>
  <c r="T10" i="44"/>
  <c r="U10" i="44"/>
  <c r="AB12" i="44"/>
  <c r="AE7" i="44" s="1"/>
  <c r="AE10" i="44" s="1"/>
  <c r="AF3" i="44"/>
  <c r="AF2" i="44" s="1"/>
  <c r="AB7" i="44" l="1"/>
  <c r="AC7" i="44" s="1"/>
  <c r="AD7" i="44"/>
  <c r="AF5" i="44"/>
  <c r="AG5" i="44" s="1"/>
  <c r="AF9" i="44"/>
  <c r="AH6" i="44"/>
  <c r="AF8" i="44"/>
  <c r="AG8" i="44" s="1"/>
  <c r="AF6" i="44"/>
  <c r="AG6" i="44" s="1"/>
  <c r="AH8" i="44"/>
  <c r="AH7" i="44"/>
  <c r="AH5" i="44"/>
  <c r="AF7" i="44"/>
  <c r="AG7" i="44" s="1"/>
  <c r="X10" i="44"/>
  <c r="Z10" i="44"/>
  <c r="Y10" i="44"/>
  <c r="AF12" i="44"/>
  <c r="AJ3" i="44"/>
  <c r="AJ2" i="44" s="1"/>
  <c r="AJ12" i="44" s="1"/>
  <c r="AJ8" i="44" l="1"/>
  <c r="AK8" i="44" s="1"/>
  <c r="AJ5" i="44"/>
  <c r="AK5" i="44" s="1"/>
  <c r="AL6" i="44"/>
  <c r="AL5" i="44"/>
  <c r="AJ9" i="44"/>
  <c r="AJ6" i="44"/>
  <c r="AK6" i="44" s="1"/>
  <c r="AL8" i="44"/>
  <c r="AD10" i="44"/>
  <c r="AB10" i="44"/>
  <c r="AN3" i="44"/>
  <c r="AN2" i="44" s="1"/>
  <c r="AN12" i="44" s="1"/>
  <c r="AC10" i="44"/>
  <c r="AN6" i="44" l="1"/>
  <c r="AO6" i="44" s="1"/>
  <c r="AP8" i="44"/>
  <c r="AP6" i="44"/>
  <c r="AP5" i="44"/>
  <c r="AP7" i="44"/>
  <c r="AN7" i="44"/>
  <c r="AO7" i="44" s="1"/>
  <c r="AN8" i="44"/>
  <c r="AO8" i="44" s="1"/>
  <c r="AN9" i="44"/>
  <c r="AN5" i="44"/>
  <c r="AO5" i="44" s="1"/>
  <c r="AH10" i="44"/>
  <c r="AF10" i="44"/>
  <c r="AR3" i="44"/>
  <c r="AR2" i="44" s="1"/>
  <c r="AR12" i="44" s="1"/>
  <c r="AG10" i="44"/>
  <c r="AT6" i="44" l="1"/>
  <c r="AR9" i="44"/>
  <c r="AT7" i="44"/>
  <c r="AR8" i="44"/>
  <c r="AS8" i="44" s="1"/>
  <c r="AR7" i="44"/>
  <c r="AS7" i="44" s="1"/>
  <c r="AT5" i="44"/>
  <c r="AR6" i="44"/>
  <c r="AS6" i="44" s="1"/>
  <c r="AR5" i="44"/>
  <c r="AS5" i="44" s="1"/>
  <c r="AT8" i="44"/>
  <c r="AV3" i="44"/>
  <c r="AV7" i="44" l="1"/>
  <c r="AW7" i="44" s="1"/>
  <c r="AX7" i="44"/>
  <c r="AV5" i="44"/>
  <c r="AW5" i="44" s="1"/>
  <c r="AX5" i="44"/>
  <c r="AV6" i="44"/>
  <c r="AW6" i="44" s="1"/>
  <c r="AX6" i="44"/>
  <c r="AV8" i="44"/>
  <c r="AW8" i="44" s="1"/>
  <c r="AV9" i="44"/>
  <c r="AX8" i="44"/>
  <c r="AP10" i="44"/>
  <c r="AN10" i="44"/>
  <c r="AO10" i="44"/>
  <c r="AR10" i="44" l="1"/>
  <c r="AT10" i="44"/>
  <c r="AS10" i="44"/>
  <c r="AV10" i="44" l="1"/>
  <c r="AX10" i="44"/>
  <c r="AW10" i="44"/>
  <c r="R13" i="28" l="1"/>
  <c r="P13" i="28"/>
  <c r="S12" i="28"/>
  <c r="S11" i="28"/>
  <c r="S10" i="28"/>
  <c r="S9" i="28"/>
  <c r="Q8" i="28"/>
  <c r="Q13" i="28" s="1"/>
  <c r="S7" i="28"/>
  <c r="S6" i="28"/>
  <c r="S5" i="28"/>
  <c r="DC12" i="38"/>
  <c r="S13" i="28" l="1"/>
  <c r="D5" i="32"/>
  <c r="D4" i="32"/>
  <c r="W3" i="40" l="1"/>
  <c r="Q3" i="18"/>
  <c r="B1" i="18"/>
  <c r="C2" i="18"/>
  <c r="IV2" i="18" l="1"/>
  <c r="GZ2" i="18"/>
  <c r="FD2" i="18"/>
  <c r="DH2" i="18"/>
  <c r="BL2" i="18"/>
  <c r="Q2" i="18"/>
  <c r="ID2" i="18"/>
  <c r="GH2" i="18"/>
  <c r="EL2" i="18"/>
  <c r="CP2" i="18"/>
  <c r="AT2" i="18"/>
  <c r="HR2" i="18"/>
  <c r="DZ2" i="18"/>
  <c r="CD2" i="18"/>
  <c r="AH2" i="18"/>
  <c r="BX2" i="18"/>
  <c r="HF2" i="18"/>
  <c r="HL2" i="18"/>
  <c r="DT2" i="18"/>
  <c r="AB2" i="18"/>
  <c r="FJ2" i="18"/>
  <c r="DN2" i="18"/>
  <c r="BR2" i="18"/>
  <c r="V2" i="18"/>
  <c r="GN2" i="18"/>
  <c r="BF2" i="18"/>
  <c r="AZ2" i="18"/>
  <c r="AN2" i="18"/>
  <c r="IP2" i="18"/>
  <c r="EX2" i="18"/>
  <c r="ER2" i="18"/>
  <c r="L2" i="18"/>
  <c r="L5" i="18" s="1"/>
  <c r="EF2" i="18"/>
  <c r="IJ2" i="18"/>
  <c r="DB2" i="18"/>
  <c r="HX2" i="18"/>
  <c r="CV2" i="18"/>
  <c r="GT2" i="18"/>
  <c r="CJ2" i="18"/>
  <c r="V3" i="18"/>
  <c r="L6" i="18" l="1"/>
  <c r="AB3" i="18"/>
  <c r="P8" i="18"/>
  <c r="P5" i="18"/>
  <c r="N16" i="18"/>
  <c r="AH3" i="18" l="1"/>
  <c r="AN3" i="18" l="1"/>
  <c r="AT3" i="18" l="1"/>
  <c r="AZ3" i="18" l="1"/>
  <c r="BF3" i="18" l="1"/>
  <c r="BL3" i="18" l="1"/>
  <c r="BR3" i="18" l="1"/>
  <c r="BX3" i="18" l="1"/>
  <c r="CD3" i="18" l="1"/>
  <c r="CJ3" i="18" l="1"/>
  <c r="CP3" i="18" l="1"/>
  <c r="CV3" i="18" l="1"/>
  <c r="DB3" i="18" l="1"/>
  <c r="DH3" i="18" l="1"/>
  <c r="DN3" i="18" l="1"/>
  <c r="DT3" i="18" l="1"/>
  <c r="DZ3" i="18" l="1"/>
  <c r="EF3" i="18" l="1"/>
  <c r="EL3" i="18" l="1"/>
  <c r="ER3" i="18" l="1"/>
  <c r="EX3" i="18" l="1"/>
  <c r="FD3" i="18" l="1"/>
  <c r="FJ3" i="18" l="1"/>
  <c r="FP3" i="18" l="1"/>
  <c r="FV3" i="18" l="1"/>
  <c r="GB3" i="18" l="1"/>
  <c r="GH3" i="18" l="1"/>
  <c r="GN3" i="18" l="1"/>
  <c r="GT3" i="18" l="1"/>
  <c r="GZ3" i="18" l="1"/>
  <c r="HF3" i="18" l="1"/>
  <c r="HL3" i="18" l="1"/>
  <c r="HR3" i="18" l="1"/>
  <c r="HX3" i="18" l="1"/>
  <c r="HU17" i="18" l="1"/>
  <c r="HW15" i="18"/>
  <c r="HV15" i="18" s="1"/>
  <c r="HS13" i="18"/>
  <c r="HW10" i="18"/>
  <c r="HV10" i="18" s="1"/>
  <c r="HU15" i="18"/>
  <c r="HV8" i="18"/>
  <c r="HW7" i="18"/>
  <c r="HV7" i="18" s="1"/>
  <c r="HW6" i="18"/>
  <c r="HV6" i="18" s="1"/>
  <c r="HW5" i="18"/>
  <c r="HS16" i="18"/>
  <c r="HV12" i="18"/>
  <c r="HS11" i="18"/>
  <c r="HU9" i="18"/>
  <c r="HS8" i="18"/>
  <c r="HS7" i="18"/>
  <c r="HS6" i="18"/>
  <c r="HS5" i="18"/>
  <c r="HS14" i="18"/>
  <c r="HS12" i="18"/>
  <c r="HU6" i="18"/>
  <c r="HV11" i="18"/>
  <c r="HT11" i="18"/>
  <c r="HU11" i="18" s="1"/>
  <c r="HV9" i="18"/>
  <c r="HU18" i="18"/>
  <c r="HS15" i="18"/>
  <c r="HU5" i="18"/>
  <c r="HS9" i="18"/>
  <c r="HV13" i="18"/>
  <c r="HV16" i="18"/>
  <c r="HU13" i="18"/>
  <c r="HU10" i="18"/>
  <c r="HW14" i="18"/>
  <c r="HV14" i="18" s="1"/>
  <c r="HU14" i="18"/>
  <c r="HU7" i="18"/>
  <c r="HT12" i="18"/>
  <c r="HU12" i="18" s="1"/>
  <c r="HT8" i="18"/>
  <c r="HS10" i="18"/>
  <c r="HT16" i="18"/>
  <c r="HU16" i="18" s="1"/>
  <c r="ID3" i="18"/>
  <c r="HY12" i="18" l="1"/>
  <c r="HY7" i="18"/>
  <c r="IA18" i="18"/>
  <c r="IB11" i="18"/>
  <c r="IA6" i="18"/>
  <c r="IC5" i="18"/>
  <c r="IC15" i="18"/>
  <c r="IB15" i="18" s="1"/>
  <c r="IA14" i="18"/>
  <c r="HY13" i="18"/>
  <c r="HY11" i="18"/>
  <c r="IA9" i="18"/>
  <c r="IB8" i="18"/>
  <c r="IA17" i="18"/>
  <c r="IB16" i="18"/>
  <c r="IB12" i="18"/>
  <c r="IC10" i="18"/>
  <c r="IB10" i="18" s="1"/>
  <c r="IC7" i="18"/>
  <c r="IB7" i="18" s="1"/>
  <c r="HZ16" i="18"/>
  <c r="IA16" i="18" s="1"/>
  <c r="IA10" i="18"/>
  <c r="IA7" i="18"/>
  <c r="HY16" i="18"/>
  <c r="IA15" i="18"/>
  <c r="HZ12" i="18"/>
  <c r="IA12" i="18" s="1"/>
  <c r="HY10" i="18"/>
  <c r="IB9" i="18"/>
  <c r="HY15" i="18"/>
  <c r="IC14" i="18"/>
  <c r="IB14" i="18" s="1"/>
  <c r="HY9" i="18"/>
  <c r="IC6" i="18"/>
  <c r="IB6" i="18" s="1"/>
  <c r="HY14" i="18"/>
  <c r="IB13" i="18"/>
  <c r="HY6" i="18"/>
  <c r="IA13" i="18"/>
  <c r="HZ8" i="18"/>
  <c r="HZ11" i="18"/>
  <c r="IA11" i="18" s="1"/>
  <c r="IA5" i="18"/>
  <c r="HY8" i="18"/>
  <c r="HY5" i="18"/>
  <c r="HT19" i="18"/>
  <c r="HU8" i="18"/>
  <c r="HU19" i="18" s="1"/>
  <c r="HS19" i="18"/>
  <c r="HW19" i="18"/>
  <c r="HV5" i="18"/>
  <c r="HV19" i="18" s="1"/>
  <c r="IJ3" i="18"/>
  <c r="HY19" i="18" l="1"/>
  <c r="IG18" i="18"/>
  <c r="II14" i="18"/>
  <c r="IH14" i="18" s="1"/>
  <c r="IG13" i="18"/>
  <c r="IE11" i="18"/>
  <c r="II10" i="18"/>
  <c r="IH10" i="18" s="1"/>
  <c r="IH9" i="18"/>
  <c r="IE5" i="18"/>
  <c r="IH16" i="18"/>
  <c r="II15" i="18"/>
  <c r="IH15" i="18" s="1"/>
  <c r="IG14" i="18"/>
  <c r="IE13" i="18"/>
  <c r="IH12" i="18"/>
  <c r="IG10" i="18"/>
  <c r="IG9" i="18"/>
  <c r="IH8" i="18"/>
  <c r="IE16" i="18"/>
  <c r="IE12" i="18"/>
  <c r="IG7" i="18"/>
  <c r="II6" i="18"/>
  <c r="IH6" i="18" s="1"/>
  <c r="IG15" i="18"/>
  <c r="IE15" i="18"/>
  <c r="IE9" i="18"/>
  <c r="IG6" i="18"/>
  <c r="IE14" i="18"/>
  <c r="IH11" i="18"/>
  <c r="IE6" i="18"/>
  <c r="IH13" i="18"/>
  <c r="IF8" i="18"/>
  <c r="II5" i="18"/>
  <c r="IF11" i="18"/>
  <c r="IG11" i="18" s="1"/>
  <c r="IE8" i="18"/>
  <c r="II7" i="18"/>
  <c r="IH7" i="18" s="1"/>
  <c r="IG5" i="18"/>
  <c r="IE7" i="18"/>
  <c r="IE10" i="18"/>
  <c r="IF12" i="18"/>
  <c r="IG12" i="18" s="1"/>
  <c r="IG17" i="18"/>
  <c r="IF16" i="18"/>
  <c r="IG16" i="18" s="1"/>
  <c r="IC19" i="18"/>
  <c r="IB5" i="18"/>
  <c r="IB19" i="18" s="1"/>
  <c r="HZ19" i="18"/>
  <c r="IA8" i="18"/>
  <c r="IA19" i="18" s="1"/>
  <c r="IP3" i="18"/>
  <c r="IE19" i="18" l="1"/>
  <c r="IG8" i="18"/>
  <c r="IG19" i="18" s="1"/>
  <c r="IF19" i="18"/>
  <c r="IH5" i="18"/>
  <c r="IH19" i="18" s="1"/>
  <c r="II19" i="18"/>
  <c r="IK16" i="18"/>
  <c r="IK15" i="18"/>
  <c r="IK12" i="18"/>
  <c r="IK8" i="18"/>
  <c r="IM7" i="18"/>
  <c r="IO6" i="18"/>
  <c r="IN6" i="18" s="1"/>
  <c r="IN11" i="18"/>
  <c r="IK7" i="18"/>
  <c r="IM17" i="18"/>
  <c r="IN13" i="18"/>
  <c r="IK11" i="18"/>
  <c r="IO10" i="18"/>
  <c r="IN10" i="18" s="1"/>
  <c r="IK5" i="18"/>
  <c r="IM14" i="18"/>
  <c r="IK9" i="18"/>
  <c r="IN8" i="18"/>
  <c r="IK6" i="18"/>
  <c r="IK14" i="18"/>
  <c r="IM13" i="18"/>
  <c r="IL11" i="18"/>
  <c r="IM11" i="18" s="1"/>
  <c r="IO5" i="18"/>
  <c r="IK13" i="18"/>
  <c r="IL8" i="18"/>
  <c r="IM5" i="18"/>
  <c r="IN12" i="18"/>
  <c r="IN16" i="18"/>
  <c r="IO7" i="18"/>
  <c r="IN7" i="18" s="1"/>
  <c r="IM18" i="18"/>
  <c r="IL16" i="18"/>
  <c r="IM16" i="18" s="1"/>
  <c r="IL12" i="18"/>
  <c r="IM12" i="18" s="1"/>
  <c r="IM10" i="18"/>
  <c r="IM15" i="18"/>
  <c r="IO14" i="18"/>
  <c r="IN14" i="18" s="1"/>
  <c r="IN9" i="18"/>
  <c r="IM6" i="18"/>
  <c r="IK10" i="18"/>
  <c r="IO15" i="18"/>
  <c r="IN15" i="18" s="1"/>
  <c r="IM9" i="18"/>
  <c r="IV3" i="18"/>
  <c r="IQ11" i="18" l="1"/>
  <c r="IS5" i="18"/>
  <c r="IT16" i="18"/>
  <c r="IT13" i="18"/>
  <c r="IT12" i="18"/>
  <c r="IU10" i="18"/>
  <c r="IT10" i="18" s="1"/>
  <c r="IQ5" i="18"/>
  <c r="IR16" i="18"/>
  <c r="IS16" i="18" s="1"/>
  <c r="IS15" i="18"/>
  <c r="IQ14" i="18"/>
  <c r="IQ12" i="18"/>
  <c r="IQ9" i="18"/>
  <c r="IQ8" i="18"/>
  <c r="IQ13" i="18"/>
  <c r="IU7" i="18"/>
  <c r="IT7" i="18" s="1"/>
  <c r="IR12" i="18"/>
  <c r="IS12" i="18" s="1"/>
  <c r="IS10" i="18"/>
  <c r="IS7" i="18"/>
  <c r="IQ16" i="18"/>
  <c r="IQ10" i="18"/>
  <c r="IQ7" i="18"/>
  <c r="IS18" i="18"/>
  <c r="IU15" i="18"/>
  <c r="IT15" i="18" s="1"/>
  <c r="IT9" i="18"/>
  <c r="IU6" i="18"/>
  <c r="IT6" i="18" s="1"/>
  <c r="IQ15" i="18"/>
  <c r="IU14" i="18"/>
  <c r="IT14" i="18" s="1"/>
  <c r="IT11" i="18"/>
  <c r="IS9" i="18"/>
  <c r="IS6" i="18"/>
  <c r="IS14" i="18"/>
  <c r="IT8" i="18"/>
  <c r="IU5" i="18"/>
  <c r="IR11" i="18"/>
  <c r="IS11" i="18" s="1"/>
  <c r="IR8" i="18"/>
  <c r="IS17" i="18"/>
  <c r="IS13" i="18"/>
  <c r="IQ6" i="18"/>
  <c r="IX16" i="18"/>
  <c r="IY16" i="18" s="1"/>
  <c r="JA15" i="18"/>
  <c r="IZ15" i="18" s="1"/>
  <c r="IY14" i="18"/>
  <c r="IW13" i="18"/>
  <c r="IW12" i="18"/>
  <c r="IW10" i="18"/>
  <c r="IY9" i="18"/>
  <c r="IX8" i="18"/>
  <c r="JA7" i="18"/>
  <c r="IZ7" i="18" s="1"/>
  <c r="IY17" i="18"/>
  <c r="IW16" i="18"/>
  <c r="IY15" i="18"/>
  <c r="IW14" i="18"/>
  <c r="IZ11" i="18"/>
  <c r="IW9" i="18"/>
  <c r="IW8" i="18"/>
  <c r="IY7" i="18"/>
  <c r="JA6" i="18"/>
  <c r="IZ6" i="18" s="1"/>
  <c r="IW11" i="18"/>
  <c r="IW6" i="18"/>
  <c r="IY5" i="18"/>
  <c r="IX12" i="18"/>
  <c r="IY12" i="18" s="1"/>
  <c r="IW7" i="18"/>
  <c r="IZ16" i="18"/>
  <c r="IY10" i="18"/>
  <c r="IY18" i="18"/>
  <c r="IW15" i="18"/>
  <c r="IZ9" i="18"/>
  <c r="IY6" i="18"/>
  <c r="JA14" i="18"/>
  <c r="IZ14" i="18" s="1"/>
  <c r="IX11" i="18"/>
  <c r="IY11" i="18" s="1"/>
  <c r="IZ8" i="18"/>
  <c r="IZ13" i="18"/>
  <c r="JA5" i="18"/>
  <c r="IW5" i="18"/>
  <c r="IY13" i="18"/>
  <c r="JA10" i="18"/>
  <c r="IZ10" i="18" s="1"/>
  <c r="IZ12" i="18"/>
  <c r="IL19" i="18"/>
  <c r="IM8" i="18"/>
  <c r="IM19" i="18" s="1"/>
  <c r="IN5" i="18"/>
  <c r="IN19" i="18" s="1"/>
  <c r="IO19" i="18"/>
  <c r="IK19" i="18"/>
  <c r="C2" i="42"/>
  <c r="EQ13" i="42"/>
  <c r="EM13" i="42"/>
  <c r="EI13" i="42"/>
  <c r="EE13" i="42"/>
  <c r="EA13" i="42"/>
  <c r="DW13" i="42"/>
  <c r="DS13" i="42"/>
  <c r="DO13" i="42"/>
  <c r="DK13" i="42"/>
  <c r="DG13" i="42"/>
  <c r="DC13" i="42"/>
  <c r="CY13" i="42"/>
  <c r="CU13" i="42"/>
  <c r="CQ13" i="42"/>
  <c r="CM13" i="42"/>
  <c r="CI13" i="42"/>
  <c r="CE13" i="42"/>
  <c r="CA13" i="42"/>
  <c r="BW13" i="42"/>
  <c r="BS13" i="42"/>
  <c r="BO13" i="42"/>
  <c r="BK13" i="42"/>
  <c r="BG13" i="42"/>
  <c r="BC13" i="42"/>
  <c r="AY13" i="42"/>
  <c r="AU13" i="42"/>
  <c r="AQ13" i="42"/>
  <c r="AM13" i="42"/>
  <c r="AI13" i="42"/>
  <c r="AE13" i="42"/>
  <c r="AA13" i="42"/>
  <c r="W13" i="42"/>
  <c r="S13" i="42"/>
  <c r="O13" i="42"/>
  <c r="E13" i="42"/>
  <c r="D12" i="42"/>
  <c r="D11" i="42"/>
  <c r="D10" i="42"/>
  <c r="D9" i="42"/>
  <c r="D8" i="42"/>
  <c r="D7" i="42"/>
  <c r="G7" i="42" s="1"/>
  <c r="D6" i="42"/>
  <c r="G5" i="42"/>
  <c r="D5" i="42"/>
  <c r="P3" i="42"/>
  <c r="T3" i="42" s="1"/>
  <c r="H5" i="42"/>
  <c r="B1" i="42"/>
  <c r="L2" i="42" s="1"/>
  <c r="GJ6" i="3"/>
  <c r="GH15" i="3"/>
  <c r="GK14" i="3"/>
  <c r="GJ14" i="3" s="1"/>
  <c r="GI14" i="3"/>
  <c r="GG14" i="3"/>
  <c r="GF14" i="3"/>
  <c r="GI13" i="3"/>
  <c r="GG13" i="3"/>
  <c r="GF13" i="3"/>
  <c r="GI12" i="3"/>
  <c r="GG12" i="3"/>
  <c r="GK12" i="3" s="1"/>
  <c r="GJ12" i="3" s="1"/>
  <c r="GF12" i="3"/>
  <c r="GI11" i="3"/>
  <c r="GG11" i="3"/>
  <c r="GF11" i="3"/>
  <c r="GI10" i="3"/>
  <c r="GG10" i="3"/>
  <c r="GF10" i="3"/>
  <c r="GI9" i="3"/>
  <c r="GG9" i="3"/>
  <c r="GF9" i="3"/>
  <c r="GI8" i="3"/>
  <c r="GG8" i="3"/>
  <c r="GF8" i="3"/>
  <c r="GI7" i="3"/>
  <c r="GG7" i="3"/>
  <c r="GF7" i="3"/>
  <c r="GK7" i="3" s="1"/>
  <c r="GJ7" i="3" s="1"/>
  <c r="GI6" i="3"/>
  <c r="GG6" i="3"/>
  <c r="GF6" i="3"/>
  <c r="FN16" i="40"/>
  <c r="FJ16" i="40"/>
  <c r="FF16" i="40"/>
  <c r="FB16" i="40"/>
  <c r="EX16" i="40"/>
  <c r="ET16" i="40"/>
  <c r="EP16" i="40"/>
  <c r="L16" i="40"/>
  <c r="D16" i="40"/>
  <c r="EG16" i="40"/>
  <c r="EE16" i="40"/>
  <c r="EL16" i="40"/>
  <c r="EH16" i="40"/>
  <c r="EF16" i="40"/>
  <c r="ED16" i="40"/>
  <c r="EC16" i="40"/>
  <c r="EB16" i="40"/>
  <c r="EA16" i="40"/>
  <c r="DZ16" i="40"/>
  <c r="DY16" i="40"/>
  <c r="DX16" i="40"/>
  <c r="DW16" i="40"/>
  <c r="DV16" i="40"/>
  <c r="DU16" i="40"/>
  <c r="DT16" i="40"/>
  <c r="DS16" i="40"/>
  <c r="DR16" i="40"/>
  <c r="DQ16" i="40"/>
  <c r="DP16" i="40"/>
  <c r="DO16" i="40"/>
  <c r="DN16" i="40"/>
  <c r="DM16" i="40"/>
  <c r="DL16" i="40"/>
  <c r="DK16" i="40"/>
  <c r="DJ16" i="40"/>
  <c r="DI16" i="40"/>
  <c r="DH16" i="40"/>
  <c r="DG16" i="40"/>
  <c r="DF16" i="40"/>
  <c r="DE16" i="40"/>
  <c r="DD16" i="40"/>
  <c r="DC16" i="40"/>
  <c r="DB16" i="40"/>
  <c r="DA16" i="40"/>
  <c r="CZ16" i="40"/>
  <c r="CY16" i="40"/>
  <c r="CX16" i="40"/>
  <c r="CW16" i="40"/>
  <c r="CV16" i="40"/>
  <c r="CU16" i="40"/>
  <c r="CT16" i="40"/>
  <c r="CS16" i="40"/>
  <c r="CR16" i="40"/>
  <c r="CQ16" i="40"/>
  <c r="CP16" i="40"/>
  <c r="CO16" i="40"/>
  <c r="CN16" i="40"/>
  <c r="CM16" i="40"/>
  <c r="CL16" i="40"/>
  <c r="CK16" i="40"/>
  <c r="CJ16" i="40"/>
  <c r="CI16" i="40"/>
  <c r="CH16" i="40"/>
  <c r="CG16" i="40"/>
  <c r="CF16" i="40"/>
  <c r="CE16" i="40"/>
  <c r="CD16" i="40"/>
  <c r="CC16" i="40"/>
  <c r="CB16" i="40"/>
  <c r="CA16" i="40"/>
  <c r="BZ16" i="40"/>
  <c r="BY16" i="40"/>
  <c r="BX16" i="40"/>
  <c r="BW16" i="40"/>
  <c r="BV16" i="40"/>
  <c r="BU16" i="40"/>
  <c r="BT16" i="40"/>
  <c r="BS16" i="40"/>
  <c r="BR16" i="40"/>
  <c r="BQ16" i="40"/>
  <c r="BP16" i="40"/>
  <c r="BO16" i="40"/>
  <c r="BN16" i="40"/>
  <c r="BM16" i="40"/>
  <c r="BL16" i="40"/>
  <c r="BK16" i="40"/>
  <c r="BJ16" i="40"/>
  <c r="BI16" i="40"/>
  <c r="BH16" i="40"/>
  <c r="BG16" i="40"/>
  <c r="BF16" i="40"/>
  <c r="BE16" i="40"/>
  <c r="BD16" i="40"/>
  <c r="BC16" i="40"/>
  <c r="BB16" i="40"/>
  <c r="BA16" i="40"/>
  <c r="AZ16" i="40"/>
  <c r="AY16" i="40"/>
  <c r="AX16" i="40"/>
  <c r="AW16" i="40"/>
  <c r="AV16" i="40"/>
  <c r="AU16" i="40"/>
  <c r="AT16" i="40"/>
  <c r="AS16" i="40"/>
  <c r="AR16" i="40"/>
  <c r="AQ16" i="40"/>
  <c r="AP16" i="40"/>
  <c r="AO16" i="40"/>
  <c r="AN16" i="40"/>
  <c r="AM16" i="40"/>
  <c r="AL16" i="40"/>
  <c r="AK16" i="40"/>
  <c r="AJ16" i="40"/>
  <c r="AI16" i="40"/>
  <c r="AH16" i="40"/>
  <c r="AG16" i="40"/>
  <c r="AF16" i="40"/>
  <c r="AE16" i="40"/>
  <c r="AD16" i="40"/>
  <c r="AC16" i="40"/>
  <c r="AB16" i="40"/>
  <c r="AA16" i="40"/>
  <c r="Z16" i="40"/>
  <c r="Y16" i="40"/>
  <c r="X16" i="40"/>
  <c r="W16" i="40"/>
  <c r="V16" i="40"/>
  <c r="U16" i="40"/>
  <c r="T16" i="40"/>
  <c r="IW19" i="18" l="1"/>
  <c r="IU19" i="18"/>
  <c r="IT5" i="18"/>
  <c r="IT19" i="18" s="1"/>
  <c r="JA19" i="18"/>
  <c r="IZ5" i="18"/>
  <c r="IZ19" i="18" s="1"/>
  <c r="IQ19" i="18"/>
  <c r="IX19" i="18"/>
  <c r="IY8" i="18"/>
  <c r="IY19" i="18" s="1"/>
  <c r="IR19" i="18"/>
  <c r="IS8" i="18"/>
  <c r="IS19" i="18" s="1"/>
  <c r="D13" i="42"/>
  <c r="T2" i="42"/>
  <c r="X3" i="42"/>
  <c r="N12" i="42"/>
  <c r="L12" i="42"/>
  <c r="M12" i="42" s="1"/>
  <c r="N10" i="42"/>
  <c r="L10" i="42"/>
  <c r="M10" i="42" s="1"/>
  <c r="N11" i="42"/>
  <c r="L11" i="42"/>
  <c r="M11" i="42" s="1"/>
  <c r="M8" i="42"/>
  <c r="M9" i="42"/>
  <c r="L5" i="42"/>
  <c r="N7" i="42"/>
  <c r="N6" i="42"/>
  <c r="L6" i="42"/>
  <c r="M6" i="42" s="1"/>
  <c r="N9" i="42"/>
  <c r="N8" i="42"/>
  <c r="L7" i="42"/>
  <c r="M7" i="42" s="1"/>
  <c r="N5" i="42"/>
  <c r="H6" i="42"/>
  <c r="G9" i="42"/>
  <c r="H9" i="42"/>
  <c r="H10" i="42"/>
  <c r="H12" i="42"/>
  <c r="G12" i="42"/>
  <c r="G10" i="42"/>
  <c r="H7" i="42"/>
  <c r="H11" i="42"/>
  <c r="G11" i="42"/>
  <c r="P2" i="42"/>
  <c r="G8" i="42"/>
  <c r="G6" i="42"/>
  <c r="H8" i="42"/>
  <c r="GJ10" i="3"/>
  <c r="GJ8" i="3"/>
  <c r="GK13" i="3"/>
  <c r="GJ13" i="3" s="1"/>
  <c r="GG15" i="3"/>
  <c r="GJ11" i="3"/>
  <c r="GI15" i="3"/>
  <c r="GJ9" i="3"/>
  <c r="GK15" i="3"/>
  <c r="GF15" i="3"/>
  <c r="G13" i="42" l="1"/>
  <c r="H13" i="42"/>
  <c r="L13" i="42"/>
  <c r="M5" i="42"/>
  <c r="N13" i="42"/>
  <c r="X2" i="42"/>
  <c r="AB3" i="42"/>
  <c r="U8" i="42"/>
  <c r="V12" i="42"/>
  <c r="T12" i="42"/>
  <c r="U12" i="42" s="1"/>
  <c r="V10" i="42"/>
  <c r="T10" i="42"/>
  <c r="U10" i="42" s="1"/>
  <c r="V11" i="42"/>
  <c r="U11" i="42"/>
  <c r="V9" i="42"/>
  <c r="U9" i="42"/>
  <c r="V5" i="42"/>
  <c r="T5" i="42"/>
  <c r="V6" i="42"/>
  <c r="V7" i="42"/>
  <c r="T6" i="42"/>
  <c r="U6" i="42" s="1"/>
  <c r="V8" i="42"/>
  <c r="T7" i="42"/>
  <c r="U7" i="42" s="1"/>
  <c r="R11" i="42"/>
  <c r="P11" i="42"/>
  <c r="Q11" i="42" s="1"/>
  <c r="R12" i="42"/>
  <c r="Q9" i="42"/>
  <c r="P12" i="42"/>
  <c r="Q12" i="42" s="1"/>
  <c r="P10" i="42"/>
  <c r="Q10" i="42" s="1"/>
  <c r="R7" i="42"/>
  <c r="R8" i="42"/>
  <c r="P7" i="42"/>
  <c r="Q7" i="42" s="1"/>
  <c r="P6" i="42"/>
  <c r="Q6" i="42" s="1"/>
  <c r="R10" i="42"/>
  <c r="R9" i="42"/>
  <c r="Q8" i="42"/>
  <c r="R5" i="42"/>
  <c r="P5" i="42"/>
  <c r="R6" i="42"/>
  <c r="GJ15" i="3"/>
  <c r="Y8" i="42" l="1"/>
  <c r="X5" i="42"/>
  <c r="Y5" i="42" s="1"/>
  <c r="Z9" i="42"/>
  <c r="X6" i="42"/>
  <c r="Y6" i="42" s="1"/>
  <c r="Z11" i="42"/>
  <c r="Z10" i="42"/>
  <c r="Y9" i="42"/>
  <c r="Y11" i="42"/>
  <c r="Z7" i="42"/>
  <c r="Z12" i="42"/>
  <c r="X10" i="42"/>
  <c r="Y10" i="42" s="1"/>
  <c r="X7" i="42"/>
  <c r="Y7" i="42" s="1"/>
  <c r="X12" i="42"/>
  <c r="Y12" i="42" s="1"/>
  <c r="Z8" i="42"/>
  <c r="Z6" i="42"/>
  <c r="Z5" i="42"/>
  <c r="M13" i="42"/>
  <c r="P13" i="42"/>
  <c r="Q5" i="42"/>
  <c r="Q13" i="42" s="1"/>
  <c r="R13" i="42"/>
  <c r="AF3" i="42"/>
  <c r="AB2" i="42"/>
  <c r="T13" i="42"/>
  <c r="U5" i="42"/>
  <c r="U13" i="42" s="1"/>
  <c r="V13" i="42"/>
  <c r="AD11" i="42" l="1"/>
  <c r="AD10" i="42"/>
  <c r="AC9" i="42"/>
  <c r="AD7" i="42"/>
  <c r="AD12" i="42"/>
  <c r="AC11" i="42"/>
  <c r="AB10" i="42"/>
  <c r="AC10" i="42" s="1"/>
  <c r="AB7" i="42"/>
  <c r="AC7" i="42" s="1"/>
  <c r="AB12" i="42"/>
  <c r="AC12" i="42" s="1"/>
  <c r="AD6" i="42"/>
  <c r="AD8" i="42"/>
  <c r="AD5" i="42"/>
  <c r="AC8" i="42"/>
  <c r="AB6" i="42"/>
  <c r="AC6" i="42" s="1"/>
  <c r="AB5" i="42"/>
  <c r="AC5" i="42" s="1"/>
  <c r="AD9" i="42"/>
  <c r="AJ3" i="42"/>
  <c r="AF2" i="42"/>
  <c r="X13" i="42"/>
  <c r="Y13" i="42"/>
  <c r="Z13" i="42"/>
  <c r="AF12" i="42" l="1"/>
  <c r="AG12" i="42" s="1"/>
  <c r="AH6" i="42"/>
  <c r="AH5" i="42"/>
  <c r="AH8" i="42"/>
  <c r="AF6" i="42"/>
  <c r="AG6" i="42" s="1"/>
  <c r="AG8" i="42"/>
  <c r="AF5" i="42"/>
  <c r="AG5" i="42" s="1"/>
  <c r="AH10" i="42"/>
  <c r="AH9" i="42"/>
  <c r="AH11" i="42"/>
  <c r="AG9" i="42"/>
  <c r="AH7" i="42"/>
  <c r="AH12" i="42"/>
  <c r="AG11" i="42"/>
  <c r="AF10" i="42"/>
  <c r="AG10" i="42" s="1"/>
  <c r="AF7" i="42"/>
  <c r="AG7" i="42" s="1"/>
  <c r="AN3" i="42"/>
  <c r="AJ2" i="42"/>
  <c r="AB13" i="42"/>
  <c r="AC13" i="42"/>
  <c r="AD13" i="42"/>
  <c r="AJ6" i="42" l="1"/>
  <c r="AK6" i="42" s="1"/>
  <c r="AL8" i="42"/>
  <c r="AJ5" i="42"/>
  <c r="AK5" i="42" s="1"/>
  <c r="AK8" i="42"/>
  <c r="AL10" i="42"/>
  <c r="AL9" i="42"/>
  <c r="AL7" i="42"/>
  <c r="AL12" i="42"/>
  <c r="AL11" i="42"/>
  <c r="AJ10" i="42"/>
  <c r="AK10" i="42" s="1"/>
  <c r="AK9" i="42"/>
  <c r="AK11" i="42"/>
  <c r="AJ7" i="42"/>
  <c r="AK7" i="42" s="1"/>
  <c r="AJ12" i="42"/>
  <c r="AK12" i="42" s="1"/>
  <c r="AL6" i="42"/>
  <c r="AL5" i="42"/>
  <c r="AR3" i="42"/>
  <c r="AN2" i="42"/>
  <c r="AF13" i="42"/>
  <c r="AH13" i="42"/>
  <c r="AO8" i="42" l="1"/>
  <c r="AP10" i="42"/>
  <c r="AP9" i="42"/>
  <c r="AP7" i="42"/>
  <c r="AP12" i="42"/>
  <c r="AP11" i="42"/>
  <c r="AN10" i="42"/>
  <c r="AO10" i="42" s="1"/>
  <c r="AO9" i="42"/>
  <c r="AN7" i="42"/>
  <c r="AO7" i="42" s="1"/>
  <c r="AN12" i="42"/>
  <c r="AO12" i="42" s="1"/>
  <c r="AO11" i="42"/>
  <c r="AP6" i="42"/>
  <c r="AP5" i="42"/>
  <c r="AN6" i="42"/>
  <c r="AO6" i="42" s="1"/>
  <c r="AN5" i="42"/>
  <c r="AO5" i="42" s="1"/>
  <c r="AP8" i="42"/>
  <c r="AG13" i="42"/>
  <c r="AL13" i="42"/>
  <c r="AV3" i="42"/>
  <c r="AR2" i="42"/>
  <c r="AJ13" i="42"/>
  <c r="AK13" i="42"/>
  <c r="AT11" i="42" l="1"/>
  <c r="AR10" i="42"/>
  <c r="AS10" i="42" s="1"/>
  <c r="AS9" i="42"/>
  <c r="AR7" i="42"/>
  <c r="AS7" i="42" s="1"/>
  <c r="AR12" i="42"/>
  <c r="AS12" i="42" s="1"/>
  <c r="AS11" i="42"/>
  <c r="AT5" i="42"/>
  <c r="AT6" i="42"/>
  <c r="AR6" i="42"/>
  <c r="AS6" i="42" s="1"/>
  <c r="AR5" i="42"/>
  <c r="AS5" i="42" s="1"/>
  <c r="AT8" i="42"/>
  <c r="AS8" i="42"/>
  <c r="AT7" i="42"/>
  <c r="AT12" i="42"/>
  <c r="AT10" i="42"/>
  <c r="AT9" i="42"/>
  <c r="AP13" i="42"/>
  <c r="AZ3" i="42"/>
  <c r="AV2" i="42"/>
  <c r="AN13" i="42"/>
  <c r="AO13" i="42"/>
  <c r="AT13" i="42" l="1"/>
  <c r="AV5" i="42"/>
  <c r="AW5" i="42" s="1"/>
  <c r="AV6" i="42"/>
  <c r="AW6" i="42" s="1"/>
  <c r="AX8" i="42"/>
  <c r="AX10" i="42"/>
  <c r="AW8" i="42"/>
  <c r="AX7" i="42"/>
  <c r="AX12" i="42"/>
  <c r="AX9" i="42"/>
  <c r="AV7" i="42"/>
  <c r="AW7" i="42" s="1"/>
  <c r="AV12" i="42"/>
  <c r="AW12" i="42" s="1"/>
  <c r="AX11" i="42"/>
  <c r="AV10" i="42"/>
  <c r="AW10" i="42" s="1"/>
  <c r="AW9" i="42"/>
  <c r="AW11" i="42"/>
  <c r="AX6" i="42"/>
  <c r="AX5" i="42"/>
  <c r="AZ2" i="42"/>
  <c r="BD3" i="42"/>
  <c r="AR13" i="42"/>
  <c r="AS13" i="42"/>
  <c r="BB8" i="42" l="1"/>
  <c r="BB7" i="42"/>
  <c r="BB10" i="42"/>
  <c r="BA8" i="42"/>
  <c r="BB12" i="42"/>
  <c r="AZ10" i="42"/>
  <c r="BA10" i="42" s="1"/>
  <c r="BB9" i="42"/>
  <c r="AZ7" i="42"/>
  <c r="BA7" i="42" s="1"/>
  <c r="AZ12" i="42"/>
  <c r="BA12" i="42" s="1"/>
  <c r="BB11" i="42"/>
  <c r="BA9" i="42"/>
  <c r="BB5" i="42"/>
  <c r="BA11" i="42"/>
  <c r="BB6" i="42"/>
  <c r="AZ6" i="42"/>
  <c r="BA6" i="42" s="1"/>
  <c r="AZ5" i="42"/>
  <c r="BA5" i="42" s="1"/>
  <c r="AX13" i="42"/>
  <c r="AV13" i="42"/>
  <c r="AW13" i="42"/>
  <c r="BD2" i="42"/>
  <c r="BH3" i="42"/>
  <c r="BE8" i="42" l="1"/>
  <c r="BD7" i="42"/>
  <c r="BE7" i="42" s="1"/>
  <c r="BF12" i="42"/>
  <c r="BD10" i="42"/>
  <c r="BE10" i="42" s="1"/>
  <c r="BF9" i="42"/>
  <c r="BD12" i="42"/>
  <c r="BE12" i="42" s="1"/>
  <c r="BF11" i="42"/>
  <c r="BE9" i="42"/>
  <c r="BF6" i="42"/>
  <c r="BF5" i="42"/>
  <c r="BE11" i="42"/>
  <c r="BD5" i="42"/>
  <c r="BE5" i="42" s="1"/>
  <c r="BD6" i="42"/>
  <c r="BE6" i="42" s="1"/>
  <c r="BF10" i="42"/>
  <c r="BF8" i="42"/>
  <c r="BF7" i="42"/>
  <c r="BB13" i="42"/>
  <c r="AZ13" i="42"/>
  <c r="BA13" i="42"/>
  <c r="BL3" i="42"/>
  <c r="BH2" i="42"/>
  <c r="BH12" i="42" l="1"/>
  <c r="BI12" i="42" s="1"/>
  <c r="BJ11" i="42"/>
  <c r="BI9" i="42"/>
  <c r="BJ6" i="42"/>
  <c r="BJ5" i="42"/>
  <c r="BI11" i="42"/>
  <c r="BH6" i="42"/>
  <c r="BI6" i="42" s="1"/>
  <c r="BH5" i="42"/>
  <c r="BI5" i="42" s="1"/>
  <c r="BJ7" i="42"/>
  <c r="BJ10" i="42"/>
  <c r="BJ8" i="42"/>
  <c r="BJ12" i="42"/>
  <c r="BH10" i="42"/>
  <c r="BI10" i="42" s="1"/>
  <c r="BI8" i="42"/>
  <c r="BH7" i="42"/>
  <c r="BI7" i="42" s="1"/>
  <c r="BJ9" i="42"/>
  <c r="BD13" i="42"/>
  <c r="BE13" i="42"/>
  <c r="BL2" i="42"/>
  <c r="BP3" i="42"/>
  <c r="BF13" i="42"/>
  <c r="BN10" i="42" l="1"/>
  <c r="BN7" i="42"/>
  <c r="BN8" i="42"/>
  <c r="BL7" i="42"/>
  <c r="BM7" i="42" s="1"/>
  <c r="BN12" i="42"/>
  <c r="BL10" i="42"/>
  <c r="BM10" i="42" s="1"/>
  <c r="BM8" i="42"/>
  <c r="BL12" i="42"/>
  <c r="BM12" i="42" s="1"/>
  <c r="BN9" i="42"/>
  <c r="BN6" i="42"/>
  <c r="BN5" i="42"/>
  <c r="BN11" i="42"/>
  <c r="BM9" i="42"/>
  <c r="BM11" i="42"/>
  <c r="BL6" i="42"/>
  <c r="BM6" i="42" s="1"/>
  <c r="BL5" i="42"/>
  <c r="BM5" i="42" s="1"/>
  <c r="BH13" i="42"/>
  <c r="BI13" i="42"/>
  <c r="BT3" i="42"/>
  <c r="BP2" i="42"/>
  <c r="BJ13" i="42"/>
  <c r="BR10" i="42" l="1"/>
  <c r="BR12" i="42"/>
  <c r="BP10" i="42"/>
  <c r="BQ10" i="42" s="1"/>
  <c r="BR8" i="42"/>
  <c r="BP7" i="42"/>
  <c r="BQ7" i="42" s="1"/>
  <c r="BQ8" i="42"/>
  <c r="BR5" i="42"/>
  <c r="BP12" i="42"/>
  <c r="BQ12" i="42" s="1"/>
  <c r="BR9" i="42"/>
  <c r="BR6" i="42"/>
  <c r="BR11" i="42"/>
  <c r="BQ9" i="42"/>
  <c r="BP6" i="42"/>
  <c r="BQ6" i="42" s="1"/>
  <c r="BP5" i="42"/>
  <c r="BQ5" i="42" s="1"/>
  <c r="BQ11" i="42"/>
  <c r="BR7" i="42"/>
  <c r="BL13" i="42"/>
  <c r="BM13" i="42"/>
  <c r="BX3" i="42"/>
  <c r="BT2" i="42"/>
  <c r="BN13" i="42"/>
  <c r="BR13" i="42" l="1"/>
  <c r="BT12" i="42"/>
  <c r="BU12" i="42" s="1"/>
  <c r="BU8" i="42"/>
  <c r="BV6" i="42"/>
  <c r="BV9" i="42"/>
  <c r="BT5" i="42"/>
  <c r="BU5" i="42" s="1"/>
  <c r="BV11" i="42"/>
  <c r="BU9" i="42"/>
  <c r="BT6" i="42"/>
  <c r="BU6" i="42" s="1"/>
  <c r="BU11" i="42"/>
  <c r="BV7" i="42"/>
  <c r="BV10" i="42"/>
  <c r="BT7" i="42"/>
  <c r="BU7" i="42" s="1"/>
  <c r="BV12" i="42"/>
  <c r="BT10" i="42"/>
  <c r="BU10" i="42" s="1"/>
  <c r="BV8" i="42"/>
  <c r="BV5" i="42"/>
  <c r="BP13" i="42"/>
  <c r="BQ13" i="42"/>
  <c r="CB3" i="42"/>
  <c r="BX2" i="42"/>
  <c r="BV13" i="42" l="1"/>
  <c r="BZ11" i="42"/>
  <c r="BY9" i="42"/>
  <c r="BY11" i="42"/>
  <c r="BZ7" i="42"/>
  <c r="BZ12" i="42"/>
  <c r="BZ10" i="42"/>
  <c r="BX7" i="42"/>
  <c r="BY7" i="42" s="1"/>
  <c r="BZ5" i="42"/>
  <c r="BX10" i="42"/>
  <c r="BY10" i="42" s="1"/>
  <c r="BZ8" i="42"/>
  <c r="BX12" i="42"/>
  <c r="BY12" i="42" s="1"/>
  <c r="BY8" i="42"/>
  <c r="BZ6" i="42"/>
  <c r="BX5" i="42"/>
  <c r="BY5" i="42" s="1"/>
  <c r="BZ9" i="42"/>
  <c r="BX6" i="42"/>
  <c r="BY6" i="42" s="1"/>
  <c r="BT13" i="42"/>
  <c r="BU13" i="42"/>
  <c r="CF3" i="42"/>
  <c r="CB2" i="42"/>
  <c r="CD7" i="42" l="1"/>
  <c r="CD10" i="42"/>
  <c r="CB7" i="42"/>
  <c r="CC7" i="42" s="1"/>
  <c r="CD12" i="42"/>
  <c r="CD5" i="42"/>
  <c r="CB12" i="42"/>
  <c r="CC12" i="42" s="1"/>
  <c r="CB10" i="42"/>
  <c r="CC10" i="42" s="1"/>
  <c r="CD8" i="42"/>
  <c r="CD6" i="42"/>
  <c r="CB5" i="42"/>
  <c r="CC5" i="42" s="1"/>
  <c r="CC8" i="42"/>
  <c r="CD9" i="42"/>
  <c r="CB6" i="42"/>
  <c r="CC6" i="42" s="1"/>
  <c r="CD11" i="42"/>
  <c r="CC9" i="42"/>
  <c r="CC11" i="42"/>
  <c r="BZ13" i="42"/>
  <c r="CF2" i="42"/>
  <c r="CJ3" i="42"/>
  <c r="BX13" i="42"/>
  <c r="BY13" i="42"/>
  <c r="CH12" i="42" l="1"/>
  <c r="CF10" i="42"/>
  <c r="CG10" i="42" s="1"/>
  <c r="CF12" i="42"/>
  <c r="CG12" i="42" s="1"/>
  <c r="CH8" i="42"/>
  <c r="CH6" i="42"/>
  <c r="CF5" i="42"/>
  <c r="CG5" i="42" s="1"/>
  <c r="CG8" i="42"/>
  <c r="CF6" i="42"/>
  <c r="CG6" i="42" s="1"/>
  <c r="CH9" i="42"/>
  <c r="CH11" i="42"/>
  <c r="CG9" i="42"/>
  <c r="CG11" i="42"/>
  <c r="CH7" i="42"/>
  <c r="CH10" i="42"/>
  <c r="CF7" i="42"/>
  <c r="CG7" i="42" s="1"/>
  <c r="CH5" i="42"/>
  <c r="CB13" i="42"/>
  <c r="CC13" i="42"/>
  <c r="CJ2" i="42"/>
  <c r="CN3" i="42"/>
  <c r="CD13" i="42"/>
  <c r="CK8" i="42" l="1"/>
  <c r="CJ6" i="42"/>
  <c r="CK6" i="42" s="1"/>
  <c r="CL9" i="42"/>
  <c r="CL11" i="42"/>
  <c r="CK9" i="42"/>
  <c r="CK11" i="42"/>
  <c r="CL7" i="42"/>
  <c r="CL10" i="42"/>
  <c r="CJ7" i="42"/>
  <c r="CK7" i="42" s="1"/>
  <c r="CL5" i="42"/>
  <c r="CL12" i="42"/>
  <c r="CJ10" i="42"/>
  <c r="CK10" i="42" s="1"/>
  <c r="CL6" i="42"/>
  <c r="CJ5" i="42"/>
  <c r="CK5" i="42" s="1"/>
  <c r="CJ12" i="42"/>
  <c r="CK12" i="42" s="1"/>
  <c r="CL8" i="42"/>
  <c r="CH13" i="42"/>
  <c r="CR3" i="42"/>
  <c r="CN2" i="42"/>
  <c r="CF13" i="42"/>
  <c r="CG13" i="42"/>
  <c r="CP11" i="42" l="1"/>
  <c r="CO9" i="42"/>
  <c r="CP7" i="42"/>
  <c r="CO11" i="42"/>
  <c r="CP10" i="42"/>
  <c r="CN7" i="42"/>
  <c r="CO7" i="42" s="1"/>
  <c r="CP5" i="42"/>
  <c r="CP12" i="42"/>
  <c r="CN10" i="42"/>
  <c r="CO10" i="42" s="1"/>
  <c r="CP6" i="42"/>
  <c r="CN5" i="42"/>
  <c r="CO5" i="42" s="1"/>
  <c r="CN12" i="42"/>
  <c r="CO12" i="42" s="1"/>
  <c r="CP8" i="42"/>
  <c r="CN6" i="42"/>
  <c r="CO6" i="42" s="1"/>
  <c r="CO8" i="42"/>
  <c r="CP9" i="42"/>
  <c r="CL13" i="42"/>
  <c r="CR2" i="42"/>
  <c r="CV3" i="42"/>
  <c r="CJ13" i="42"/>
  <c r="CK13" i="42"/>
  <c r="CP13" i="42" l="1"/>
  <c r="CT12" i="42"/>
  <c r="CR10" i="42"/>
  <c r="CS10" i="42" s="1"/>
  <c r="CT6" i="42"/>
  <c r="CR5" i="42"/>
  <c r="CS5" i="42" s="1"/>
  <c r="CR12" i="42"/>
  <c r="CS12" i="42" s="1"/>
  <c r="CT8" i="42"/>
  <c r="CR6" i="42"/>
  <c r="CS6" i="42" s="1"/>
  <c r="CS8" i="42"/>
  <c r="CT9" i="42"/>
  <c r="CT11" i="42"/>
  <c r="CS9" i="42"/>
  <c r="CT7" i="42"/>
  <c r="CS11" i="42"/>
  <c r="CT10" i="42"/>
  <c r="CR7" i="42"/>
  <c r="CS7" i="42" s="1"/>
  <c r="CT5" i="42"/>
  <c r="CZ3" i="42"/>
  <c r="CV2" i="42"/>
  <c r="CN13" i="42"/>
  <c r="CO13" i="42"/>
  <c r="CV12" i="42" l="1"/>
  <c r="CW12" i="42" s="1"/>
  <c r="CV6" i="42"/>
  <c r="CW6" i="42" s="1"/>
  <c r="CX8" i="42"/>
  <c r="CW8" i="42"/>
  <c r="CX9" i="42"/>
  <c r="CX7" i="42"/>
  <c r="CX11" i="42"/>
  <c r="CW9" i="42"/>
  <c r="CX5" i="42"/>
  <c r="CW11" i="42"/>
  <c r="CX10" i="42"/>
  <c r="CV7" i="42"/>
  <c r="CW7" i="42" s="1"/>
  <c r="CX12" i="42"/>
  <c r="CV10" i="42"/>
  <c r="CW10" i="42" s="1"/>
  <c r="CV5" i="42"/>
  <c r="CW5" i="42" s="1"/>
  <c r="CX6" i="42"/>
  <c r="CR13" i="42"/>
  <c r="CS13" i="42"/>
  <c r="DD3" i="42"/>
  <c r="CZ2" i="42"/>
  <c r="CT13" i="42"/>
  <c r="DA8" i="42" l="1"/>
  <c r="DB9" i="42"/>
  <c r="DB7" i="42"/>
  <c r="DB5" i="42"/>
  <c r="DB11" i="42"/>
  <c r="DA9" i="42"/>
  <c r="CZ7" i="42"/>
  <c r="DA7" i="42" s="1"/>
  <c r="DA11" i="42"/>
  <c r="DB10" i="42"/>
  <c r="CZ5" i="42"/>
  <c r="DA5" i="42" s="1"/>
  <c r="DB12" i="42"/>
  <c r="CZ10" i="42"/>
  <c r="DA10" i="42" s="1"/>
  <c r="DB6" i="42"/>
  <c r="CZ12" i="42"/>
  <c r="DA12" i="42" s="1"/>
  <c r="CZ6" i="42"/>
  <c r="DA6" i="42" s="1"/>
  <c r="DB8" i="42"/>
  <c r="CX13" i="42"/>
  <c r="CV13" i="42"/>
  <c r="CW13" i="42"/>
  <c r="DH3" i="42"/>
  <c r="DD2" i="42"/>
  <c r="DF11" i="42" l="1"/>
  <c r="DE9" i="42"/>
  <c r="DD7" i="42"/>
  <c r="DE7" i="42" s="1"/>
  <c r="DD5" i="42"/>
  <c r="DE5" i="42" s="1"/>
  <c r="DF12" i="42"/>
  <c r="DE11" i="42"/>
  <c r="DF10" i="42"/>
  <c r="DD10" i="42"/>
  <c r="DE10" i="42" s="1"/>
  <c r="DF6" i="42"/>
  <c r="DD12" i="42"/>
  <c r="DE12" i="42" s="1"/>
  <c r="DD6" i="42"/>
  <c r="DE6" i="42" s="1"/>
  <c r="DF8" i="42"/>
  <c r="DE8" i="42"/>
  <c r="DF7" i="42"/>
  <c r="DF5" i="42"/>
  <c r="DF9" i="42"/>
  <c r="CZ13" i="42"/>
  <c r="DA13" i="42"/>
  <c r="DL3" i="42"/>
  <c r="DH2" i="42"/>
  <c r="DB13" i="42"/>
  <c r="DH12" i="42" l="1"/>
  <c r="DI12" i="42" s="1"/>
  <c r="DH10" i="42"/>
  <c r="DI10" i="42" s="1"/>
  <c r="DH6" i="42"/>
  <c r="DI6" i="42" s="1"/>
  <c r="DJ8" i="42"/>
  <c r="DJ7" i="42"/>
  <c r="DI8" i="42"/>
  <c r="DJ5" i="42"/>
  <c r="DJ9" i="42"/>
  <c r="DH7" i="42"/>
  <c r="DI7" i="42" s="1"/>
  <c r="DH5" i="42"/>
  <c r="DI5" i="42" s="1"/>
  <c r="DJ11" i="42"/>
  <c r="DJ10" i="42"/>
  <c r="DI9" i="42"/>
  <c r="DJ12" i="42"/>
  <c r="DI11" i="42"/>
  <c r="DJ6" i="42"/>
  <c r="DF13" i="42"/>
  <c r="DD13" i="42"/>
  <c r="DE13" i="42"/>
  <c r="DL2" i="42"/>
  <c r="DP3" i="42"/>
  <c r="DJ13" i="42" l="1"/>
  <c r="DN7" i="42"/>
  <c r="DN8" i="42"/>
  <c r="DN5" i="42"/>
  <c r="DM8" i="42"/>
  <c r="DL7" i="42"/>
  <c r="DM7" i="42" s="1"/>
  <c r="DN9" i="42"/>
  <c r="DL5" i="42"/>
  <c r="DM5" i="42" s="1"/>
  <c r="DN11" i="42"/>
  <c r="DN10" i="42"/>
  <c r="DM9" i="42"/>
  <c r="DN12" i="42"/>
  <c r="DM11" i="42"/>
  <c r="DL10" i="42"/>
  <c r="DM10" i="42" s="1"/>
  <c r="DN6" i="42"/>
  <c r="DL12" i="42"/>
  <c r="DM12" i="42" s="1"/>
  <c r="DL6" i="42"/>
  <c r="DM6" i="42" s="1"/>
  <c r="DP2" i="42"/>
  <c r="DT3" i="42"/>
  <c r="DH13" i="42"/>
  <c r="DI13" i="42"/>
  <c r="DQ8" i="42" l="1"/>
  <c r="DP5" i="42"/>
  <c r="DQ5" i="42" s="1"/>
  <c r="DR10" i="42"/>
  <c r="DR9" i="42"/>
  <c r="DR11" i="42"/>
  <c r="DQ9" i="42"/>
  <c r="DR6" i="42"/>
  <c r="DR12" i="42"/>
  <c r="DQ11" i="42"/>
  <c r="DP10" i="42"/>
  <c r="DQ10" i="42" s="1"/>
  <c r="DP12" i="42"/>
  <c r="DQ12" i="42" s="1"/>
  <c r="DP6" i="42"/>
  <c r="DQ6" i="42" s="1"/>
  <c r="DR7" i="42"/>
  <c r="DR8" i="42"/>
  <c r="DP7" i="42"/>
  <c r="DQ7" i="42" s="1"/>
  <c r="DR5" i="42"/>
  <c r="DX3" i="42"/>
  <c r="DL13" i="42"/>
  <c r="DM13" i="42"/>
  <c r="DN13" i="42"/>
  <c r="DR13" i="42" l="1"/>
  <c r="DP13" i="42"/>
  <c r="DQ13" i="42"/>
  <c r="EB3" i="42"/>
  <c r="EF3" i="42" l="1"/>
  <c r="EJ3" i="42" l="1"/>
  <c r="EN3" i="42" l="1"/>
  <c r="S16" i="40" l="1"/>
  <c r="P16" i="40"/>
  <c r="O16" i="40"/>
  <c r="M16" i="40"/>
  <c r="Q12" i="40"/>
  <c r="N12" i="40"/>
  <c r="Q11" i="40"/>
  <c r="N11" i="40"/>
  <c r="Q9" i="40"/>
  <c r="N9" i="40"/>
  <c r="Q8" i="40"/>
  <c r="N8" i="40"/>
  <c r="E16" i="40"/>
  <c r="D15" i="40"/>
  <c r="C2" i="40"/>
  <c r="H15" i="40" s="1"/>
  <c r="Q16" i="40" l="1"/>
  <c r="N16" i="40"/>
  <c r="G15" i="40"/>
  <c r="D14" i="40"/>
  <c r="D13" i="40"/>
  <c r="D12" i="40"/>
  <c r="D11" i="40"/>
  <c r="R10" i="40"/>
  <c r="D10" i="40"/>
  <c r="D9" i="40"/>
  <c r="H8" i="40"/>
  <c r="D8" i="40"/>
  <c r="R7" i="40"/>
  <c r="D7" i="40"/>
  <c r="R6" i="40"/>
  <c r="D6" i="40"/>
  <c r="G6" i="40" s="1"/>
  <c r="R5" i="40"/>
  <c r="D5" i="40"/>
  <c r="AA3" i="40"/>
  <c r="B1" i="40"/>
  <c r="DC12" i="39"/>
  <c r="C2" i="39"/>
  <c r="H14" i="40" l="1"/>
  <c r="H12" i="40"/>
  <c r="H13" i="40"/>
  <c r="H11" i="40"/>
  <c r="G11" i="40"/>
  <c r="G10" i="40"/>
  <c r="G14" i="40"/>
  <c r="H7" i="40"/>
  <c r="G12" i="40"/>
  <c r="H9" i="40"/>
  <c r="H10" i="40"/>
  <c r="G9" i="40"/>
  <c r="H5" i="40"/>
  <c r="H6" i="40"/>
  <c r="AA2" i="40"/>
  <c r="AE3" i="40"/>
  <c r="G7" i="40"/>
  <c r="W2" i="40"/>
  <c r="S2" i="40"/>
  <c r="G5" i="40"/>
  <c r="G8" i="40"/>
  <c r="G13" i="40"/>
  <c r="H16" i="40" l="1"/>
  <c r="G16" i="40"/>
  <c r="AE2" i="40"/>
  <c r="AI3" i="40"/>
  <c r="AM3" i="40" l="1"/>
  <c r="AI2" i="40"/>
  <c r="CY12" i="39"/>
  <c r="CU12" i="39"/>
  <c r="CQ12" i="39"/>
  <c r="CM12" i="39"/>
  <c r="CI12" i="39"/>
  <c r="CE12" i="39"/>
  <c r="CA12" i="39"/>
  <c r="BW12" i="39"/>
  <c r="BS12" i="39"/>
  <c r="BO12" i="39"/>
  <c r="BK12" i="39"/>
  <c r="BG12" i="39"/>
  <c r="BC12" i="39"/>
  <c r="AY12" i="39"/>
  <c r="AU12" i="39"/>
  <c r="AQ12" i="39"/>
  <c r="AM12" i="39"/>
  <c r="AI12" i="39"/>
  <c r="AE12" i="39"/>
  <c r="AA12" i="39"/>
  <c r="W12" i="39"/>
  <c r="S12" i="39"/>
  <c r="O12" i="39"/>
  <c r="E12" i="39"/>
  <c r="D11" i="39"/>
  <c r="G11" i="39" s="1"/>
  <c r="D10" i="39"/>
  <c r="G10" i="39" s="1"/>
  <c r="D9" i="39"/>
  <c r="G9" i="39" s="1"/>
  <c r="D8" i="39"/>
  <c r="D7" i="39"/>
  <c r="G7" i="39" s="1"/>
  <c r="D6" i="39"/>
  <c r="G6" i="39" s="1"/>
  <c r="D5" i="39"/>
  <c r="P3" i="39"/>
  <c r="T3" i="39" s="1"/>
  <c r="B1" i="39"/>
  <c r="C2" i="38"/>
  <c r="T2" i="39" l="1"/>
  <c r="U10" i="39" s="1"/>
  <c r="P2" i="39"/>
  <c r="Q11" i="39" s="1"/>
  <c r="L2" i="39"/>
  <c r="M9" i="39" s="1"/>
  <c r="AM2" i="40"/>
  <c r="AQ3" i="40"/>
  <c r="D12" i="39"/>
  <c r="G8" i="39"/>
  <c r="G5" i="39"/>
  <c r="H10" i="39"/>
  <c r="H8" i="39"/>
  <c r="H6" i="39"/>
  <c r="H11" i="39"/>
  <c r="H9" i="39"/>
  <c r="H7" i="39"/>
  <c r="H5" i="39"/>
  <c r="X3" i="39"/>
  <c r="X2" i="39" s="1"/>
  <c r="M7" i="39" l="1"/>
  <c r="M11" i="39"/>
  <c r="N11" i="39"/>
  <c r="M8" i="39"/>
  <c r="Q8" i="39"/>
  <c r="R7" i="39"/>
  <c r="M6" i="39"/>
  <c r="M10" i="39"/>
  <c r="Q9" i="39"/>
  <c r="R10" i="39"/>
  <c r="R6" i="39"/>
  <c r="Q6" i="39"/>
  <c r="R9" i="39"/>
  <c r="R5" i="39"/>
  <c r="Q10" i="39"/>
  <c r="R8" i="39"/>
  <c r="R11" i="39"/>
  <c r="U8" i="39"/>
  <c r="V6" i="39"/>
  <c r="V5" i="39"/>
  <c r="V10" i="39"/>
  <c r="U9" i="39"/>
  <c r="V7" i="39"/>
  <c r="U6" i="39"/>
  <c r="U7" i="39"/>
  <c r="V8" i="39"/>
  <c r="V9" i="39"/>
  <c r="U11" i="39"/>
  <c r="V11" i="39"/>
  <c r="Q7" i="39"/>
  <c r="N8" i="39"/>
  <c r="N9" i="39"/>
  <c r="N7" i="39"/>
  <c r="N10" i="39"/>
  <c r="N6" i="39"/>
  <c r="N5" i="39"/>
  <c r="AQ2" i="40"/>
  <c r="AU3" i="40"/>
  <c r="AB3" i="39"/>
  <c r="AB2" i="39" s="1"/>
  <c r="Q5" i="39"/>
  <c r="P12" i="39"/>
  <c r="H12" i="39"/>
  <c r="G12" i="39"/>
  <c r="U5" i="39"/>
  <c r="T12" i="39"/>
  <c r="L12" i="39"/>
  <c r="M5" i="39"/>
  <c r="R12" i="39" l="1"/>
  <c r="V12" i="39"/>
  <c r="Q12" i="39"/>
  <c r="N12" i="39"/>
  <c r="U12" i="39"/>
  <c r="AU2" i="40"/>
  <c r="AY3" i="40"/>
  <c r="M12" i="39"/>
  <c r="AF3" i="39"/>
  <c r="AF2" i="39" s="1"/>
  <c r="Z10" i="39"/>
  <c r="Z8" i="39"/>
  <c r="Z6" i="39"/>
  <c r="Y11" i="39"/>
  <c r="Z11" i="39"/>
  <c r="Z5" i="39"/>
  <c r="Z7" i="39"/>
  <c r="Z9" i="39"/>
  <c r="Y6" i="39"/>
  <c r="Y8" i="39"/>
  <c r="Y7" i="39"/>
  <c r="Y10" i="39"/>
  <c r="Y9" i="39"/>
  <c r="AY2" i="40" l="1"/>
  <c r="BC3" i="40"/>
  <c r="X12" i="39"/>
  <c r="Y5" i="39"/>
  <c r="AJ3" i="39"/>
  <c r="AJ2" i="39" s="1"/>
  <c r="AC10" i="39"/>
  <c r="AC8" i="39"/>
  <c r="AC6" i="39"/>
  <c r="AC11" i="39"/>
  <c r="AC9" i="39"/>
  <c r="AC7" i="39"/>
  <c r="AD5" i="39"/>
  <c r="AD7" i="39"/>
  <c r="AD6" i="39"/>
  <c r="AD9" i="39"/>
  <c r="AD8" i="39"/>
  <c r="AD10" i="39"/>
  <c r="AD11" i="39"/>
  <c r="Z12" i="39"/>
  <c r="BC2" i="40" l="1"/>
  <c r="BG3" i="40"/>
  <c r="Y12" i="39"/>
  <c r="AB12" i="39"/>
  <c r="AC5" i="39"/>
  <c r="AC12" i="39" s="1"/>
  <c r="AG11" i="39"/>
  <c r="AG9" i="39"/>
  <c r="AG7" i="39"/>
  <c r="AH11" i="39"/>
  <c r="AH8" i="39"/>
  <c r="AH7" i="39"/>
  <c r="AG6" i="39"/>
  <c r="AH9" i="39"/>
  <c r="AG8" i="39"/>
  <c r="AH10" i="39"/>
  <c r="AG10" i="39"/>
  <c r="AH6" i="39"/>
  <c r="AH5" i="39"/>
  <c r="AN3" i="39"/>
  <c r="AN2" i="39" s="1"/>
  <c r="AD12" i="39"/>
  <c r="BG2" i="40" l="1"/>
  <c r="BK3" i="40"/>
  <c r="AL10" i="39"/>
  <c r="AL8" i="39"/>
  <c r="AL6" i="39"/>
  <c r="AL11" i="39"/>
  <c r="AL9" i="39"/>
  <c r="AL7" i="39"/>
  <c r="AL5" i="39"/>
  <c r="AJ9" i="39"/>
  <c r="AK9" i="39" s="1"/>
  <c r="AJ10" i="39"/>
  <c r="AK10" i="39" s="1"/>
  <c r="AJ11" i="39"/>
  <c r="AK11" i="39" s="1"/>
  <c r="AJ6" i="39"/>
  <c r="AK6" i="39" s="1"/>
  <c r="AJ5" i="39"/>
  <c r="AJ8" i="39"/>
  <c r="AK8" i="39" s="1"/>
  <c r="AJ7" i="39"/>
  <c r="AK7" i="39" s="1"/>
  <c r="AR3" i="39"/>
  <c r="AR2" i="39" s="1"/>
  <c r="AH12" i="39"/>
  <c r="AG5" i="39"/>
  <c r="AF12" i="39"/>
  <c r="BK2" i="40" l="1"/>
  <c r="BO3" i="40"/>
  <c r="AP11" i="39"/>
  <c r="AP9" i="39"/>
  <c r="AP7" i="39"/>
  <c r="AP5" i="39"/>
  <c r="AN11" i="39"/>
  <c r="AO11" i="39" s="1"/>
  <c r="AN10" i="39"/>
  <c r="AO10" i="39" s="1"/>
  <c r="AP6" i="39"/>
  <c r="AP8" i="39"/>
  <c r="AN5" i="39"/>
  <c r="AN7" i="39"/>
  <c r="AO7" i="39" s="1"/>
  <c r="AN6" i="39"/>
  <c r="AO6" i="39" s="1"/>
  <c r="AN9" i="39"/>
  <c r="AO9" i="39" s="1"/>
  <c r="AN8" i="39"/>
  <c r="AO8" i="39" s="1"/>
  <c r="AP10" i="39"/>
  <c r="AL12" i="39"/>
  <c r="AG12" i="39"/>
  <c r="AJ12" i="39"/>
  <c r="AK5" i="39"/>
  <c r="AK12" i="39" s="1"/>
  <c r="AV3" i="39"/>
  <c r="AV2" i="39" s="1"/>
  <c r="BS3" i="40" l="1"/>
  <c r="BO2" i="40"/>
  <c r="AN12" i="39"/>
  <c r="AO5" i="39"/>
  <c r="AZ3" i="39"/>
  <c r="AZ2" i="39" s="1"/>
  <c r="AP12" i="39"/>
  <c r="AR11" i="39"/>
  <c r="AS11" i="39" s="1"/>
  <c r="AR9" i="39"/>
  <c r="AS9" i="39" s="1"/>
  <c r="AR7" i="39"/>
  <c r="AS7" i="39" s="1"/>
  <c r="AR5" i="39"/>
  <c r="AR10" i="39"/>
  <c r="AS10" i="39" s="1"/>
  <c r="AR8" i="39"/>
  <c r="AS8" i="39" s="1"/>
  <c r="AR6" i="39"/>
  <c r="AS6" i="39" s="1"/>
  <c r="AT6" i="39"/>
  <c r="AT5" i="39"/>
  <c r="AT8" i="39"/>
  <c r="AT7" i="39"/>
  <c r="AT11" i="39"/>
  <c r="AT9" i="39"/>
  <c r="AT10" i="39"/>
  <c r="BS2" i="40" l="1"/>
  <c r="BW3" i="40"/>
  <c r="AR12" i="39"/>
  <c r="AS5" i="39"/>
  <c r="AS12" i="39" s="1"/>
  <c r="AT12" i="39"/>
  <c r="AV10" i="39"/>
  <c r="AW10" i="39" s="1"/>
  <c r="AV8" i="39"/>
  <c r="AW8" i="39" s="1"/>
  <c r="AV6" i="39"/>
  <c r="AW6" i="39" s="1"/>
  <c r="AX11" i="39"/>
  <c r="AX10" i="39"/>
  <c r="AX7" i="39"/>
  <c r="AX6" i="39"/>
  <c r="AV5" i="39"/>
  <c r="AX8" i="39"/>
  <c r="AV7" i="39"/>
  <c r="AW7" i="39" s="1"/>
  <c r="AV11" i="39"/>
  <c r="AW11" i="39" s="1"/>
  <c r="AX9" i="39"/>
  <c r="AV9" i="39"/>
  <c r="AW9" i="39" s="1"/>
  <c r="AX5" i="39"/>
  <c r="BD3" i="39"/>
  <c r="BD2" i="39" s="1"/>
  <c r="AO12" i="39"/>
  <c r="BW2" i="40" l="1"/>
  <c r="CA3" i="40"/>
  <c r="BH3" i="39"/>
  <c r="BH2" i="39" s="1"/>
  <c r="AW5" i="39"/>
  <c r="AV12" i="39"/>
  <c r="BB11" i="39"/>
  <c r="BB9" i="39"/>
  <c r="BB7" i="39"/>
  <c r="BB5" i="39"/>
  <c r="BB10" i="39"/>
  <c r="BB8" i="39"/>
  <c r="BB6" i="39"/>
  <c r="AZ8" i="39"/>
  <c r="BA8" i="39" s="1"/>
  <c r="AZ11" i="39"/>
  <c r="BA11" i="39" s="1"/>
  <c r="AZ9" i="39"/>
  <c r="BA9" i="39" s="1"/>
  <c r="AZ10" i="39"/>
  <c r="BA10" i="39" s="1"/>
  <c r="AZ5" i="39"/>
  <c r="AZ7" i="39"/>
  <c r="BA7" i="39" s="1"/>
  <c r="AZ6" i="39"/>
  <c r="BA6" i="39" s="1"/>
  <c r="AX12" i="39"/>
  <c r="CA2" i="40" l="1"/>
  <c r="CE3" i="40"/>
  <c r="BA5" i="39"/>
  <c r="BA12" i="39" s="1"/>
  <c r="AZ12" i="39"/>
  <c r="BB12" i="39"/>
  <c r="AW12" i="39"/>
  <c r="BL3" i="39"/>
  <c r="BL2" i="39" s="1"/>
  <c r="BF10" i="39"/>
  <c r="BF8" i="39"/>
  <c r="BF6" i="39"/>
  <c r="BD11" i="39"/>
  <c r="BE11" i="39" s="1"/>
  <c r="BD9" i="39"/>
  <c r="BE9" i="39" s="1"/>
  <c r="BD10" i="39"/>
  <c r="BE10" i="39" s="1"/>
  <c r="BF5" i="39"/>
  <c r="BF7" i="39"/>
  <c r="BD6" i="39"/>
  <c r="BE6" i="39" s="1"/>
  <c r="BD5" i="39"/>
  <c r="BD8" i="39"/>
  <c r="BE8" i="39" s="1"/>
  <c r="BD7" i="39"/>
  <c r="BE7" i="39" s="1"/>
  <c r="BF11" i="39"/>
  <c r="BF9" i="39"/>
  <c r="CY12" i="38"/>
  <c r="CU12" i="38"/>
  <c r="CQ12" i="38"/>
  <c r="CM12" i="38"/>
  <c r="CI12" i="38"/>
  <c r="CE12" i="38"/>
  <c r="CA12" i="38"/>
  <c r="BW12" i="38"/>
  <c r="BS12" i="38"/>
  <c r="BO12" i="38"/>
  <c r="BK12" i="38"/>
  <c r="BG12" i="38"/>
  <c r="BC12" i="38"/>
  <c r="AY12" i="38"/>
  <c r="AU12" i="38"/>
  <c r="AQ12" i="38"/>
  <c r="AM12" i="38"/>
  <c r="AI12" i="38"/>
  <c r="AE12" i="38"/>
  <c r="AA12" i="38"/>
  <c r="W12" i="38"/>
  <c r="S12" i="38"/>
  <c r="O12" i="38"/>
  <c r="E12" i="38"/>
  <c r="D11" i="38"/>
  <c r="D10" i="38"/>
  <c r="D9" i="38"/>
  <c r="D8" i="38"/>
  <c r="D7" i="38"/>
  <c r="D6" i="38"/>
  <c r="G6" i="38" s="1"/>
  <c r="D5" i="38"/>
  <c r="G5" i="38" s="1"/>
  <c r="P3" i="38"/>
  <c r="T3" i="38" s="1"/>
  <c r="B1" i="38"/>
  <c r="CU13" i="37"/>
  <c r="CQ13" i="37"/>
  <c r="CM13" i="37"/>
  <c r="CI13" i="37"/>
  <c r="CE13" i="37"/>
  <c r="CA13" i="37"/>
  <c r="BW13" i="37"/>
  <c r="BS13" i="37"/>
  <c r="BO13" i="37"/>
  <c r="BK13" i="37"/>
  <c r="BG13" i="37"/>
  <c r="BC13" i="37"/>
  <c r="AY13" i="37"/>
  <c r="AU13" i="37"/>
  <c r="AQ13" i="37"/>
  <c r="AM13" i="37"/>
  <c r="AI13" i="37"/>
  <c r="AE13" i="37"/>
  <c r="AA13" i="37"/>
  <c r="W13" i="37"/>
  <c r="S13" i="37"/>
  <c r="C2" i="37"/>
  <c r="T2" i="38" l="1"/>
  <c r="T6" i="38" s="1"/>
  <c r="U6" i="38" s="1"/>
  <c r="L2" i="38"/>
  <c r="L9" i="38" s="1"/>
  <c r="M9" i="38" s="1"/>
  <c r="CI3" i="40"/>
  <c r="CE2" i="40"/>
  <c r="BP3" i="39"/>
  <c r="BP2" i="39" s="1"/>
  <c r="BF12" i="39"/>
  <c r="BH10" i="39"/>
  <c r="BI10" i="39" s="1"/>
  <c r="BH8" i="39"/>
  <c r="BI8" i="39" s="1"/>
  <c r="BH6" i="39"/>
  <c r="BI6" i="39" s="1"/>
  <c r="BH11" i="39"/>
  <c r="BI11" i="39" s="1"/>
  <c r="BH9" i="39"/>
  <c r="BI9" i="39" s="1"/>
  <c r="BH7" i="39"/>
  <c r="BI7" i="39" s="1"/>
  <c r="BH5" i="39"/>
  <c r="BJ10" i="39"/>
  <c r="BJ5" i="39"/>
  <c r="BJ7" i="39"/>
  <c r="BJ6" i="39"/>
  <c r="BJ8" i="39"/>
  <c r="BJ9" i="39"/>
  <c r="BJ11" i="39"/>
  <c r="BD12" i="39"/>
  <c r="BE5" i="39"/>
  <c r="BE12" i="39" s="1"/>
  <c r="H6" i="38"/>
  <c r="X3" i="38"/>
  <c r="P2" i="38"/>
  <c r="G11" i="38"/>
  <c r="G8" i="38"/>
  <c r="H10" i="38"/>
  <c r="H11" i="38"/>
  <c r="H9" i="38"/>
  <c r="H8" i="38"/>
  <c r="H7" i="38"/>
  <c r="G7" i="38"/>
  <c r="G10" i="38"/>
  <c r="H5" i="38"/>
  <c r="G9" i="38"/>
  <c r="D12" i="38"/>
  <c r="T9" i="38" l="1"/>
  <c r="U9" i="38" s="1"/>
  <c r="V5" i="38"/>
  <c r="T8" i="38"/>
  <c r="U8" i="38" s="1"/>
  <c r="T10" i="38"/>
  <c r="U10" i="38" s="1"/>
  <c r="V9" i="38"/>
  <c r="V10" i="38"/>
  <c r="T5" i="38"/>
  <c r="U5" i="38" s="1"/>
  <c r="V11" i="38"/>
  <c r="T11" i="38"/>
  <c r="U11" i="38" s="1"/>
  <c r="V6" i="38"/>
  <c r="V7" i="38"/>
  <c r="V8" i="38"/>
  <c r="T7" i="38"/>
  <c r="U7" i="38" s="1"/>
  <c r="N8" i="38"/>
  <c r="L10" i="38"/>
  <c r="M10" i="38" s="1"/>
  <c r="L8" i="38"/>
  <c r="M8" i="38" s="1"/>
  <c r="N6" i="38"/>
  <c r="L11" i="38"/>
  <c r="M11" i="38" s="1"/>
  <c r="N10" i="38"/>
  <c r="N9" i="38"/>
  <c r="L6" i="38"/>
  <c r="M6" i="38" s="1"/>
  <c r="N7" i="38"/>
  <c r="L5" i="38"/>
  <c r="M5" i="38" s="1"/>
  <c r="N5" i="38"/>
  <c r="N11" i="38"/>
  <c r="L7" i="38"/>
  <c r="M7" i="38" s="1"/>
  <c r="CI2" i="40"/>
  <c r="CM3" i="40"/>
  <c r="BJ12" i="39"/>
  <c r="BH12" i="39"/>
  <c r="BI5" i="39"/>
  <c r="BI12" i="39" s="1"/>
  <c r="BL11" i="39"/>
  <c r="BM11" i="39" s="1"/>
  <c r="BL9" i="39"/>
  <c r="BM9" i="39" s="1"/>
  <c r="BL7" i="39"/>
  <c r="BM7" i="39" s="1"/>
  <c r="BL5" i="39"/>
  <c r="BN11" i="39"/>
  <c r="BN9" i="39"/>
  <c r="BN6" i="39"/>
  <c r="BN5" i="39"/>
  <c r="BN8" i="39"/>
  <c r="BN7" i="39"/>
  <c r="BL6" i="39"/>
  <c r="BM6" i="39" s="1"/>
  <c r="BL8" i="39"/>
  <c r="BM8" i="39" s="1"/>
  <c r="BN10" i="39"/>
  <c r="BL10" i="39"/>
  <c r="BM10" i="39" s="1"/>
  <c r="BT3" i="39"/>
  <c r="BT2" i="39" s="1"/>
  <c r="X2" i="38"/>
  <c r="AB3" i="38"/>
  <c r="R11" i="38"/>
  <c r="P10" i="38"/>
  <c r="Q10" i="38" s="1"/>
  <c r="R8" i="38"/>
  <c r="P11" i="38"/>
  <c r="Q11" i="38" s="1"/>
  <c r="R10" i="38"/>
  <c r="P9" i="38"/>
  <c r="Q9" i="38" s="1"/>
  <c r="R7" i="38"/>
  <c r="P7" i="38"/>
  <c r="Q7" i="38" s="1"/>
  <c r="P6" i="38"/>
  <c r="Q6" i="38" s="1"/>
  <c r="P8" i="38"/>
  <c r="Q8" i="38" s="1"/>
  <c r="R6" i="38"/>
  <c r="R9" i="38"/>
  <c r="R5" i="38"/>
  <c r="P5" i="38"/>
  <c r="H12" i="38"/>
  <c r="G12" i="38"/>
  <c r="V12" i="38" l="1"/>
  <c r="T12" i="38"/>
  <c r="U12" i="38"/>
  <c r="L12" i="38"/>
  <c r="N12" i="38"/>
  <c r="CM2" i="40"/>
  <c r="CQ3" i="40"/>
  <c r="BM5" i="39"/>
  <c r="BM12" i="39" s="1"/>
  <c r="BL12" i="39"/>
  <c r="BX3" i="39"/>
  <c r="BN12" i="39"/>
  <c r="BR10" i="39"/>
  <c r="BR8" i="39"/>
  <c r="BR6" i="39"/>
  <c r="BR11" i="39"/>
  <c r="BR9" i="39"/>
  <c r="BR7" i="39"/>
  <c r="BR5" i="39"/>
  <c r="BP8" i="39"/>
  <c r="BQ8" i="39" s="1"/>
  <c r="BP7" i="39"/>
  <c r="BQ7" i="39" s="1"/>
  <c r="BP9" i="39"/>
  <c r="BQ9" i="39" s="1"/>
  <c r="BP11" i="39"/>
  <c r="BQ11" i="39" s="1"/>
  <c r="BP10" i="39"/>
  <c r="BQ10" i="39" s="1"/>
  <c r="BP6" i="39"/>
  <c r="BQ6" i="39" s="1"/>
  <c r="BP5" i="39"/>
  <c r="X9" i="38"/>
  <c r="Y9" i="38" s="1"/>
  <c r="X10" i="38"/>
  <c r="Y10" i="38" s="1"/>
  <c r="Z11" i="38"/>
  <c r="X7" i="38"/>
  <c r="Y7" i="38" s="1"/>
  <c r="X8" i="38"/>
  <c r="Y8" i="38" s="1"/>
  <c r="X5" i="38"/>
  <c r="X11" i="38"/>
  <c r="Y11" i="38" s="1"/>
  <c r="Z8" i="38"/>
  <c r="Z6" i="38"/>
  <c r="Z9" i="38"/>
  <c r="Z7" i="38"/>
  <c r="Z10" i="38"/>
  <c r="X6" i="38"/>
  <c r="Y6" i="38" s="1"/>
  <c r="Z5" i="38"/>
  <c r="AF3" i="38"/>
  <c r="AB2" i="38"/>
  <c r="P12" i="38"/>
  <c r="Q5" i="38"/>
  <c r="Q12" i="38" s="1"/>
  <c r="R12" i="38"/>
  <c r="M12" i="38"/>
  <c r="CQ2" i="40" l="1"/>
  <c r="CU3" i="40"/>
  <c r="BR12" i="39"/>
  <c r="CB3" i="39"/>
  <c r="BP12" i="39"/>
  <c r="BQ5" i="39"/>
  <c r="BQ12" i="39" s="1"/>
  <c r="BV11" i="39"/>
  <c r="BV9" i="39"/>
  <c r="BV7" i="39"/>
  <c r="BV5" i="39"/>
  <c r="BT11" i="39"/>
  <c r="BU11" i="39" s="1"/>
  <c r="BT10" i="39"/>
  <c r="BU10" i="39" s="1"/>
  <c r="BT9" i="39"/>
  <c r="BU9" i="39" s="1"/>
  <c r="BV10" i="39"/>
  <c r="BV6" i="39"/>
  <c r="BV8" i="39"/>
  <c r="BT5" i="39"/>
  <c r="BT7" i="39"/>
  <c r="BU7" i="39" s="1"/>
  <c r="BT6" i="39"/>
  <c r="BU6" i="39" s="1"/>
  <c r="BT8" i="39"/>
  <c r="BU8" i="39" s="1"/>
  <c r="X12" i="38"/>
  <c r="Y5" i="38"/>
  <c r="Z12" i="38"/>
  <c r="AB10" i="38"/>
  <c r="AC10" i="38" s="1"/>
  <c r="AD8" i="38"/>
  <c r="AD11" i="38"/>
  <c r="AB11" i="38"/>
  <c r="AC11" i="38" s="1"/>
  <c r="AD9" i="38"/>
  <c r="AD10" i="38"/>
  <c r="AD6" i="38"/>
  <c r="AD7" i="38"/>
  <c r="AB9" i="38"/>
  <c r="AC9" i="38" s="1"/>
  <c r="AB7" i="38"/>
  <c r="AC7" i="38" s="1"/>
  <c r="AB6" i="38"/>
  <c r="AC6" i="38" s="1"/>
  <c r="AD5" i="38"/>
  <c r="AB8" i="38"/>
  <c r="AC8" i="38" s="1"/>
  <c r="AB5" i="38"/>
  <c r="AJ3" i="38"/>
  <c r="AF2" i="38"/>
  <c r="CY3" i="40" l="1"/>
  <c r="CU2" i="40"/>
  <c r="BT12" i="39"/>
  <c r="BU5" i="39"/>
  <c r="BU12" i="39" s="1"/>
  <c r="CF3" i="39"/>
  <c r="BV12" i="39"/>
  <c r="AF11" i="38"/>
  <c r="AG11" i="38" s="1"/>
  <c r="AH9" i="38"/>
  <c r="AH10" i="38"/>
  <c r="AF8" i="38"/>
  <c r="AG8" i="38" s="1"/>
  <c r="AH7" i="38"/>
  <c r="AF7" i="38"/>
  <c r="AG7" i="38" s="1"/>
  <c r="AH5" i="38"/>
  <c r="AF9" i="38"/>
  <c r="AG9" i="38" s="1"/>
  <c r="AF10" i="38"/>
  <c r="AG10" i="38" s="1"/>
  <c r="AH8" i="38"/>
  <c r="AF5" i="38"/>
  <c r="AH11" i="38"/>
  <c r="AF6" i="38"/>
  <c r="AG6" i="38" s="1"/>
  <c r="AH6" i="38"/>
  <c r="AJ2" i="38"/>
  <c r="AN3" i="38"/>
  <c r="Y12" i="38"/>
  <c r="AD12" i="38"/>
  <c r="AB12" i="38"/>
  <c r="AC5" i="38"/>
  <c r="AC12" i="38" s="1"/>
  <c r="CY2" i="40" l="1"/>
  <c r="DC3" i="40"/>
  <c r="CJ3" i="39"/>
  <c r="AF12" i="38"/>
  <c r="AG5" i="38"/>
  <c r="AR3" i="38"/>
  <c r="AN2" i="38"/>
  <c r="AL10" i="38"/>
  <c r="AL11" i="38"/>
  <c r="AJ11" i="38"/>
  <c r="AK11" i="38" s="1"/>
  <c r="AJ10" i="38"/>
  <c r="AK10" i="38" s="1"/>
  <c r="AJ9" i="38"/>
  <c r="AK9" i="38" s="1"/>
  <c r="AJ8" i="38"/>
  <c r="AK8" i="38" s="1"/>
  <c r="AL5" i="38"/>
  <c r="AL9" i="38"/>
  <c r="AJ7" i="38"/>
  <c r="AK7" i="38" s="1"/>
  <c r="AL8" i="38"/>
  <c r="AL6" i="38"/>
  <c r="AJ6" i="38"/>
  <c r="AK6" i="38" s="1"/>
  <c r="AL7" i="38"/>
  <c r="AJ5" i="38"/>
  <c r="AH12" i="38"/>
  <c r="DC2" i="40" l="1"/>
  <c r="DG3" i="40"/>
  <c r="CN3" i="39"/>
  <c r="AL12" i="38"/>
  <c r="AV3" i="38"/>
  <c r="AR2" i="38"/>
  <c r="AJ12" i="38"/>
  <c r="AK5" i="38"/>
  <c r="AK12" i="38" s="1"/>
  <c r="AP11" i="38"/>
  <c r="AN11" i="38"/>
  <c r="AO11" i="38" s="1"/>
  <c r="AP7" i="38"/>
  <c r="AP6" i="38"/>
  <c r="AP5" i="38"/>
  <c r="AN7" i="38"/>
  <c r="AO7" i="38" s="1"/>
  <c r="AN6" i="38"/>
  <c r="AO6" i="38" s="1"/>
  <c r="AP10" i="38"/>
  <c r="AN9" i="38"/>
  <c r="AO9" i="38" s="1"/>
  <c r="AP8" i="38"/>
  <c r="AN8" i="38"/>
  <c r="AO8" i="38" s="1"/>
  <c r="AN10" i="38"/>
  <c r="AO10" i="38" s="1"/>
  <c r="AN5" i="38"/>
  <c r="AP9" i="38"/>
  <c r="AG12" i="38"/>
  <c r="DG2" i="40" l="1"/>
  <c r="DK3" i="40"/>
  <c r="CR3" i="39"/>
  <c r="AN12" i="38"/>
  <c r="AO5" i="38"/>
  <c r="AP12" i="38"/>
  <c r="AR10" i="38"/>
  <c r="AS10" i="38" s="1"/>
  <c r="AR8" i="38"/>
  <c r="AS8" i="38" s="1"/>
  <c r="AR7" i="38"/>
  <c r="AS7" i="38" s="1"/>
  <c r="AR11" i="38"/>
  <c r="AS11" i="38" s="1"/>
  <c r="AT9" i="38"/>
  <c r="AR9" i="38"/>
  <c r="AS9" i="38" s="1"/>
  <c r="AT8" i="38"/>
  <c r="AT11" i="38"/>
  <c r="AT6" i="38"/>
  <c r="AT5" i="38"/>
  <c r="AR6" i="38"/>
  <c r="AS6" i="38" s="1"/>
  <c r="AR5" i="38"/>
  <c r="AT10" i="38"/>
  <c r="AT7" i="38"/>
  <c r="AZ3" i="38"/>
  <c r="AV2" i="38"/>
  <c r="DK2" i="40" l="1"/>
  <c r="DO3" i="40"/>
  <c r="CV3" i="39"/>
  <c r="CZ3" i="39" s="1"/>
  <c r="AT12" i="38"/>
  <c r="AX11" i="38"/>
  <c r="AX10" i="38"/>
  <c r="AV11" i="38"/>
  <c r="AW11" i="38" s="1"/>
  <c r="AX9" i="38"/>
  <c r="AX8" i="38"/>
  <c r="AV9" i="38"/>
  <c r="AW9" i="38" s="1"/>
  <c r="AV8" i="38"/>
  <c r="AW8" i="38" s="1"/>
  <c r="AV10" i="38"/>
  <c r="AW10" i="38" s="1"/>
  <c r="AV7" i="38"/>
  <c r="AW7" i="38" s="1"/>
  <c r="AX6" i="38"/>
  <c r="AX7" i="38"/>
  <c r="AX5" i="38"/>
  <c r="AV6" i="38"/>
  <c r="AW6" i="38" s="1"/>
  <c r="AV5" i="38"/>
  <c r="AZ2" i="38"/>
  <c r="BD3" i="38"/>
  <c r="AR12" i="38"/>
  <c r="AS5" i="38"/>
  <c r="AS12" i="38" s="1"/>
  <c r="AO12" i="38"/>
  <c r="DO2" i="40" l="1"/>
  <c r="DS3" i="40"/>
  <c r="AX12" i="38"/>
  <c r="AZ8" i="38"/>
  <c r="BA8" i="38" s="1"/>
  <c r="AZ11" i="38"/>
  <c r="BA11" i="38" s="1"/>
  <c r="AZ9" i="38"/>
  <c r="BA9" i="38" s="1"/>
  <c r="AZ6" i="38"/>
  <c r="BA6" i="38" s="1"/>
  <c r="BB10" i="38"/>
  <c r="BB7" i="38"/>
  <c r="AZ10" i="38"/>
  <c r="BA10" i="38" s="1"/>
  <c r="BB6" i="38"/>
  <c r="AZ7" i="38"/>
  <c r="BA7" i="38" s="1"/>
  <c r="AZ5" i="38"/>
  <c r="BB11" i="38"/>
  <c r="BB9" i="38"/>
  <c r="BB8" i="38"/>
  <c r="BB5" i="38"/>
  <c r="AV12" i="38"/>
  <c r="AW5" i="38"/>
  <c r="BD2" i="38"/>
  <c r="BH3" i="38"/>
  <c r="DS2" i="40" l="1"/>
  <c r="DW3" i="40"/>
  <c r="BL3" i="38"/>
  <c r="BH2" i="38"/>
  <c r="AZ12" i="38"/>
  <c r="BA5" i="38"/>
  <c r="BA12" i="38" s="1"/>
  <c r="BD9" i="38"/>
  <c r="BE9" i="38" s="1"/>
  <c r="BD10" i="38"/>
  <c r="BE10" i="38" s="1"/>
  <c r="BF10" i="38"/>
  <c r="BD8" i="38"/>
  <c r="BE8" i="38" s="1"/>
  <c r="BD7" i="38"/>
  <c r="BE7" i="38" s="1"/>
  <c r="BF5" i="38"/>
  <c r="BD5" i="38"/>
  <c r="BD11" i="38"/>
  <c r="BE11" i="38" s="1"/>
  <c r="BF7" i="38"/>
  <c r="BD6" i="38"/>
  <c r="BE6" i="38" s="1"/>
  <c r="BF8" i="38"/>
  <c r="BF9" i="38"/>
  <c r="BF6" i="38"/>
  <c r="BF11" i="38"/>
  <c r="AW12" i="38"/>
  <c r="BB12" i="38"/>
  <c r="DW2" i="40" l="1"/>
  <c r="EA3" i="40"/>
  <c r="BF12" i="38"/>
  <c r="BH10" i="38"/>
  <c r="BI10" i="38" s="1"/>
  <c r="BJ8" i="38"/>
  <c r="BJ11" i="38"/>
  <c r="BH11" i="38"/>
  <c r="BI11" i="38" s="1"/>
  <c r="BJ9" i="38"/>
  <c r="BJ6" i="38"/>
  <c r="BH9" i="38"/>
  <c r="BI9" i="38" s="1"/>
  <c r="BH8" i="38"/>
  <c r="BI8" i="38" s="1"/>
  <c r="BJ10" i="38"/>
  <c r="BH7" i="38"/>
  <c r="BI7" i="38" s="1"/>
  <c r="BJ7" i="38"/>
  <c r="BJ5" i="38"/>
  <c r="BH6" i="38"/>
  <c r="BI6" i="38" s="1"/>
  <c r="BH5" i="38"/>
  <c r="BD12" i="38"/>
  <c r="BE5" i="38"/>
  <c r="BE12" i="38" s="1"/>
  <c r="BP3" i="38"/>
  <c r="BL2" i="38"/>
  <c r="EE3" i="40" l="1"/>
  <c r="EA2" i="40"/>
  <c r="BH12" i="38"/>
  <c r="BI5" i="38"/>
  <c r="BI12" i="38" s="1"/>
  <c r="BJ12" i="38"/>
  <c r="BL11" i="38"/>
  <c r="BM11" i="38" s="1"/>
  <c r="BN9" i="38"/>
  <c r="BN10" i="38"/>
  <c r="BL10" i="38"/>
  <c r="BM10" i="38" s="1"/>
  <c r="BL9" i="38"/>
  <c r="BM9" i="38" s="1"/>
  <c r="BN7" i="38"/>
  <c r="BL8" i="38"/>
  <c r="BM8" i="38" s="1"/>
  <c r="BN11" i="38"/>
  <c r="BN6" i="38"/>
  <c r="BL7" i="38"/>
  <c r="BM7" i="38" s="1"/>
  <c r="BL5" i="38"/>
  <c r="BN8" i="38"/>
  <c r="BN5" i="38"/>
  <c r="BL6" i="38"/>
  <c r="BM6" i="38" s="1"/>
  <c r="BP2" i="38"/>
  <c r="BT3" i="38"/>
  <c r="EI3" i="40" l="1"/>
  <c r="BL12" i="38"/>
  <c r="BM5" i="38"/>
  <c r="BM12" i="38" s="1"/>
  <c r="BX3" i="38"/>
  <c r="BT2" i="38"/>
  <c r="BR10" i="38"/>
  <c r="BR11" i="38"/>
  <c r="BP8" i="38"/>
  <c r="BQ8" i="38" s="1"/>
  <c r="BP9" i="38"/>
  <c r="BQ9" i="38" s="1"/>
  <c r="BP5" i="38"/>
  <c r="BP11" i="38"/>
  <c r="BQ11" i="38" s="1"/>
  <c r="BP7" i="38"/>
  <c r="BQ7" i="38" s="1"/>
  <c r="BP10" i="38"/>
  <c r="BQ10" i="38" s="1"/>
  <c r="BR8" i="38"/>
  <c r="BR9" i="38"/>
  <c r="BR6" i="38"/>
  <c r="BR5" i="38"/>
  <c r="BP6" i="38"/>
  <c r="BQ6" i="38" s="1"/>
  <c r="BR7" i="38"/>
  <c r="BN12" i="38"/>
  <c r="EM3" i="40" l="1"/>
  <c r="BQ5" i="38"/>
  <c r="BQ12" i="38" s="1"/>
  <c r="BP12" i="38"/>
  <c r="BV11" i="38"/>
  <c r="BT11" i="38"/>
  <c r="BU11" i="38" s="1"/>
  <c r="BV10" i="38"/>
  <c r="BT10" i="38"/>
  <c r="BU10" i="38" s="1"/>
  <c r="BV8" i="38"/>
  <c r="BT9" i="38"/>
  <c r="BU9" i="38" s="1"/>
  <c r="BV6" i="38"/>
  <c r="BT7" i="38"/>
  <c r="BU7" i="38" s="1"/>
  <c r="BT6" i="38"/>
  <c r="BU6" i="38" s="1"/>
  <c r="BT8" i="38"/>
  <c r="BU8" i="38" s="1"/>
  <c r="BV7" i="38"/>
  <c r="BV5" i="38"/>
  <c r="BV9" i="38"/>
  <c r="BT5" i="38"/>
  <c r="CB3" i="38"/>
  <c r="BR12" i="38"/>
  <c r="EQ3" i="40" l="1"/>
  <c r="BV12" i="38"/>
  <c r="CF3" i="38"/>
  <c r="BT12" i="38"/>
  <c r="BU5" i="38"/>
  <c r="BU12" i="38" s="1"/>
  <c r="EU3" i="40" l="1"/>
  <c r="CJ3" i="38"/>
  <c r="EY3" i="40" l="1"/>
  <c r="CN3" i="38"/>
  <c r="FC3" i="40" l="1"/>
  <c r="R8" i="40"/>
  <c r="R9" i="40"/>
  <c r="R12" i="40"/>
  <c r="R11" i="40"/>
  <c r="CR3" i="38"/>
  <c r="R16" i="40" l="1"/>
  <c r="FG3" i="40"/>
  <c r="FK3" i="40" s="1"/>
  <c r="CV3" i="38"/>
  <c r="CZ3" i="38" s="1"/>
  <c r="O13" i="37" l="1"/>
  <c r="E13" i="37"/>
  <c r="D12" i="37"/>
  <c r="D11" i="37"/>
  <c r="G11" i="37" s="1"/>
  <c r="H10" i="37"/>
  <c r="D10" i="37"/>
  <c r="D9" i="37"/>
  <c r="D8" i="37"/>
  <c r="D7" i="37"/>
  <c r="D6" i="37"/>
  <c r="H5" i="37"/>
  <c r="D5" i="37"/>
  <c r="G5" i="37" s="1"/>
  <c r="P3" i="37"/>
  <c r="T3" i="37" s="1"/>
  <c r="B1" i="37"/>
  <c r="R2" i="36"/>
  <c r="P11" i="36"/>
  <c r="P9" i="36"/>
  <c r="P8" i="36"/>
  <c r="C2" i="36"/>
  <c r="L2" i="37" l="1"/>
  <c r="L12" i="37" s="1"/>
  <c r="M12" i="37" s="1"/>
  <c r="BT2" i="37"/>
  <c r="AN2" i="37"/>
  <c r="AV2" i="37"/>
  <c r="AR2" i="37"/>
  <c r="BP2" i="37"/>
  <c r="AJ2" i="37"/>
  <c r="P2" i="37"/>
  <c r="BL2" i="37"/>
  <c r="AF2" i="37"/>
  <c r="BX2" i="37"/>
  <c r="BH2" i="37"/>
  <c r="AB2" i="37"/>
  <c r="CJ2" i="37"/>
  <c r="BD2" i="37"/>
  <c r="X2" i="37"/>
  <c r="CF2" i="37"/>
  <c r="AZ2" i="37"/>
  <c r="T2" i="37"/>
  <c r="CB2" i="37"/>
  <c r="X3" i="37"/>
  <c r="G6" i="37"/>
  <c r="H6" i="37"/>
  <c r="G7" i="37"/>
  <c r="D13" i="37"/>
  <c r="G9" i="37"/>
  <c r="H7" i="37"/>
  <c r="H9" i="37"/>
  <c r="H12" i="37"/>
  <c r="H11" i="37"/>
  <c r="G12" i="37"/>
  <c r="H8" i="37"/>
  <c r="G10" i="37"/>
  <c r="G8" i="37"/>
  <c r="CH12" i="37" l="1"/>
  <c r="CF9" i="37"/>
  <c r="CG9" i="37" s="1"/>
  <c r="CF8" i="37"/>
  <c r="CG8" i="37" s="1"/>
  <c r="CF12" i="37"/>
  <c r="CG12" i="37" s="1"/>
  <c r="CF7" i="37"/>
  <c r="CG7" i="37" s="1"/>
  <c r="CH6" i="37"/>
  <c r="CH11" i="37"/>
  <c r="CH10" i="37"/>
  <c r="CF10" i="37"/>
  <c r="CG10" i="37" s="1"/>
  <c r="CF5" i="37"/>
  <c r="CH8" i="37"/>
  <c r="CH7" i="37"/>
  <c r="CF6" i="37"/>
  <c r="CG6" i="37" s="1"/>
  <c r="CF11" i="37"/>
  <c r="CG11" i="37" s="1"/>
  <c r="CH9" i="37"/>
  <c r="CH5" i="37"/>
  <c r="BH10" i="37"/>
  <c r="BI10" i="37" s="1"/>
  <c r="BH7" i="37"/>
  <c r="BI7" i="37" s="1"/>
  <c r="BJ6" i="37"/>
  <c r="BH8" i="37"/>
  <c r="BI8" i="37" s="1"/>
  <c r="BH6" i="37"/>
  <c r="BI6" i="37" s="1"/>
  <c r="BJ5" i="37"/>
  <c r="BH5" i="37"/>
  <c r="BJ11" i="37"/>
  <c r="BH11" i="37"/>
  <c r="BI11" i="37" s="1"/>
  <c r="BJ10" i="37"/>
  <c r="BJ12" i="37"/>
  <c r="BJ9" i="37"/>
  <c r="BJ8" i="37"/>
  <c r="BH12" i="37"/>
  <c r="BI12" i="37" s="1"/>
  <c r="BH9" i="37"/>
  <c r="BI9" i="37" s="1"/>
  <c r="BJ7" i="37"/>
  <c r="AV12" i="37"/>
  <c r="AW12" i="37" s="1"/>
  <c r="AX9" i="37"/>
  <c r="AX8" i="37"/>
  <c r="AV9" i="37"/>
  <c r="AW9" i="37" s="1"/>
  <c r="AV8" i="37"/>
  <c r="AW8" i="37" s="1"/>
  <c r="AX7" i="37"/>
  <c r="AX10" i="37"/>
  <c r="AV7" i="37"/>
  <c r="AW7" i="37" s="1"/>
  <c r="AX6" i="37"/>
  <c r="AX5" i="37"/>
  <c r="AV11" i="37"/>
  <c r="AW11" i="37" s="1"/>
  <c r="AV10" i="37"/>
  <c r="AW10" i="37" s="1"/>
  <c r="AV6" i="37"/>
  <c r="AW6" i="37" s="1"/>
  <c r="AV5" i="37"/>
  <c r="AX11" i="37"/>
  <c r="AX12" i="37"/>
  <c r="BB10" i="37"/>
  <c r="AZ7" i="37"/>
  <c r="BA7" i="37" s="1"/>
  <c r="AZ6" i="37"/>
  <c r="BA6" i="37" s="1"/>
  <c r="AZ12" i="37"/>
  <c r="BA12" i="37" s="1"/>
  <c r="AZ10" i="37"/>
  <c r="BA10" i="37" s="1"/>
  <c r="BB9" i="37"/>
  <c r="BB11" i="37"/>
  <c r="AZ9" i="37"/>
  <c r="BA9" i="37" s="1"/>
  <c r="BB6" i="37"/>
  <c r="BB5" i="37"/>
  <c r="AZ8" i="37"/>
  <c r="BA8" i="37" s="1"/>
  <c r="AZ5" i="37"/>
  <c r="BB8" i="37"/>
  <c r="BB7" i="37"/>
  <c r="BB12" i="37"/>
  <c r="AZ11" i="37"/>
  <c r="BA11" i="37" s="1"/>
  <c r="AP11" i="37"/>
  <c r="AN7" i="37"/>
  <c r="AO7" i="37" s="1"/>
  <c r="AN8" i="37"/>
  <c r="AO8" i="37" s="1"/>
  <c r="AP7" i="37"/>
  <c r="AP9" i="37"/>
  <c r="AP8" i="37"/>
  <c r="AN6" i="37"/>
  <c r="AO6" i="37" s="1"/>
  <c r="AN12" i="37"/>
  <c r="AO12" i="37" s="1"/>
  <c r="AN10" i="37"/>
  <c r="AO10" i="37" s="1"/>
  <c r="AN9" i="37"/>
  <c r="AO9" i="37" s="1"/>
  <c r="AN11" i="37"/>
  <c r="AO11" i="37" s="1"/>
  <c r="AP10" i="37"/>
  <c r="AN5" i="37"/>
  <c r="AP5" i="37"/>
  <c r="AP6" i="37"/>
  <c r="AP12" i="37"/>
  <c r="BN11" i="37"/>
  <c r="BL5" i="37"/>
  <c r="BL7" i="37"/>
  <c r="BM7" i="37" s="1"/>
  <c r="BL10" i="37"/>
  <c r="BM10" i="37" s="1"/>
  <c r="BL11" i="37"/>
  <c r="BM11" i="37" s="1"/>
  <c r="BL6" i="37"/>
  <c r="BM6" i="37" s="1"/>
  <c r="BN5" i="37"/>
  <c r="BN12" i="37"/>
  <c r="BN9" i="37"/>
  <c r="BN8" i="37"/>
  <c r="BL12" i="37"/>
  <c r="BM12" i="37" s="1"/>
  <c r="BL9" i="37"/>
  <c r="BM9" i="37" s="1"/>
  <c r="BL8" i="37"/>
  <c r="BM8" i="37" s="1"/>
  <c r="BN10" i="37"/>
  <c r="BN7" i="37"/>
  <c r="BN6" i="37"/>
  <c r="R12" i="37"/>
  <c r="R7" i="37"/>
  <c r="R11" i="37"/>
  <c r="P11" i="37"/>
  <c r="Q11" i="37" s="1"/>
  <c r="P12" i="37"/>
  <c r="Q12" i="37" s="1"/>
  <c r="P9" i="37"/>
  <c r="Q9" i="37" s="1"/>
  <c r="P7" i="37"/>
  <c r="Q7" i="37" s="1"/>
  <c r="R6" i="37"/>
  <c r="P10" i="37"/>
  <c r="Q10" i="37" s="1"/>
  <c r="P6" i="37"/>
  <c r="Q6" i="37" s="1"/>
  <c r="P8" i="37"/>
  <c r="Q8" i="37" s="1"/>
  <c r="R10" i="37"/>
  <c r="R9" i="37"/>
  <c r="R5" i="37"/>
  <c r="R8" i="37"/>
  <c r="P5" i="37"/>
  <c r="BT12" i="37"/>
  <c r="BU12" i="37" s="1"/>
  <c r="BV12" i="37"/>
  <c r="BT9" i="37"/>
  <c r="BU9" i="37" s="1"/>
  <c r="BT8" i="37"/>
  <c r="BU8" i="37" s="1"/>
  <c r="BV10" i="37"/>
  <c r="BT10" i="37"/>
  <c r="BU10" i="37" s="1"/>
  <c r="BT7" i="37"/>
  <c r="BU7" i="37" s="1"/>
  <c r="BV6" i="37"/>
  <c r="BV11" i="37"/>
  <c r="BT5" i="37"/>
  <c r="BT11" i="37"/>
  <c r="BU11" i="37" s="1"/>
  <c r="BV9" i="37"/>
  <c r="BV7" i="37"/>
  <c r="BV8" i="37"/>
  <c r="BV5" i="37"/>
  <c r="BT6" i="37"/>
  <c r="BU6" i="37" s="1"/>
  <c r="AH10" i="37"/>
  <c r="AH9" i="37"/>
  <c r="AH8" i="37"/>
  <c r="AH5" i="37"/>
  <c r="AH12" i="37"/>
  <c r="AF10" i="37"/>
  <c r="AG10" i="37" s="1"/>
  <c r="AF9" i="37"/>
  <c r="AG9" i="37" s="1"/>
  <c r="AF8" i="37"/>
  <c r="AG8" i="37" s="1"/>
  <c r="AH7" i="37"/>
  <c r="AF5" i="37"/>
  <c r="AH11" i="37"/>
  <c r="AF7" i="37"/>
  <c r="AG7" i="37" s="1"/>
  <c r="AH6" i="37"/>
  <c r="AF11" i="37"/>
  <c r="AG11" i="37" s="1"/>
  <c r="AF12" i="37"/>
  <c r="AG12" i="37" s="1"/>
  <c r="AF6" i="37"/>
  <c r="AG6" i="37" s="1"/>
  <c r="Z10" i="37"/>
  <c r="Z6" i="37"/>
  <c r="X6" i="37"/>
  <c r="Y6" i="37" s="1"/>
  <c r="Z7" i="37"/>
  <c r="X7" i="37"/>
  <c r="Y7" i="37" s="1"/>
  <c r="Z8" i="37"/>
  <c r="Z11" i="37"/>
  <c r="Z12" i="37"/>
  <c r="Z5" i="37"/>
  <c r="X8" i="37"/>
  <c r="Y8" i="37" s="1"/>
  <c r="X9" i="37"/>
  <c r="Y9" i="37" s="1"/>
  <c r="X11" i="37"/>
  <c r="Y11" i="37" s="1"/>
  <c r="X5" i="37"/>
  <c r="X12" i="37"/>
  <c r="Y12" i="37" s="1"/>
  <c r="X10" i="37"/>
  <c r="Y10" i="37" s="1"/>
  <c r="Z9" i="37"/>
  <c r="BX10" i="37"/>
  <c r="BY10" i="37" s="1"/>
  <c r="BZ12" i="37"/>
  <c r="BX12" i="37"/>
  <c r="BY12" i="37" s="1"/>
  <c r="BX9" i="37"/>
  <c r="BY9" i="37" s="1"/>
  <c r="BX7" i="37"/>
  <c r="BY7" i="37" s="1"/>
  <c r="BZ6" i="37"/>
  <c r="BZ11" i="37"/>
  <c r="BX6" i="37"/>
  <c r="BY6" i="37" s="1"/>
  <c r="BZ5" i="37"/>
  <c r="BZ7" i="37"/>
  <c r="BX11" i="37"/>
  <c r="BY11" i="37" s="1"/>
  <c r="BX5" i="37"/>
  <c r="BZ9" i="37"/>
  <c r="BZ10" i="37"/>
  <c r="BZ8" i="37"/>
  <c r="BX8" i="37"/>
  <c r="BY8" i="37" s="1"/>
  <c r="AJ10" i="37"/>
  <c r="AK10" i="37" s="1"/>
  <c r="AJ9" i="37"/>
  <c r="AK9" i="37" s="1"/>
  <c r="AJ8" i="37"/>
  <c r="AK8" i="37" s="1"/>
  <c r="AL7" i="37"/>
  <c r="AL6" i="37"/>
  <c r="AJ5" i="37"/>
  <c r="AL9" i="37"/>
  <c r="AL11" i="37"/>
  <c r="AJ7" i="37"/>
  <c r="AK7" i="37" s="1"/>
  <c r="AJ11" i="37"/>
  <c r="AK11" i="37" s="1"/>
  <c r="AJ6" i="37"/>
  <c r="AK6" i="37" s="1"/>
  <c r="AL12" i="37"/>
  <c r="AL8" i="37"/>
  <c r="AJ12" i="37"/>
  <c r="AK12" i="37" s="1"/>
  <c r="AL10" i="37"/>
  <c r="AL5" i="37"/>
  <c r="V7" i="37"/>
  <c r="T10" i="37"/>
  <c r="U10" i="37" s="1"/>
  <c r="V10" i="37"/>
  <c r="V8" i="37"/>
  <c r="T6" i="37"/>
  <c r="U6" i="37" s="1"/>
  <c r="T11" i="37"/>
  <c r="U11" i="37" s="1"/>
  <c r="V11" i="37"/>
  <c r="T12" i="37"/>
  <c r="U12" i="37" s="1"/>
  <c r="T8" i="37"/>
  <c r="U8" i="37" s="1"/>
  <c r="T7" i="37"/>
  <c r="U7" i="37" s="1"/>
  <c r="V12" i="37"/>
  <c r="T5" i="37"/>
  <c r="V6" i="37"/>
  <c r="T9" i="37"/>
  <c r="U9" i="37" s="1"/>
  <c r="V5" i="37"/>
  <c r="V9" i="37"/>
  <c r="AR11" i="37"/>
  <c r="AS11" i="37" s="1"/>
  <c r="AT12" i="37"/>
  <c r="AR6" i="37"/>
  <c r="AS6" i="37" s="1"/>
  <c r="AR5" i="37"/>
  <c r="AR12" i="37"/>
  <c r="AS12" i="37" s="1"/>
  <c r="AT9" i="37"/>
  <c r="AT8" i="37"/>
  <c r="AR9" i="37"/>
  <c r="AS9" i="37" s="1"/>
  <c r="AR8" i="37"/>
  <c r="AS8" i="37" s="1"/>
  <c r="AT7" i="37"/>
  <c r="AR10" i="37"/>
  <c r="AS10" i="37" s="1"/>
  <c r="AT10" i="37"/>
  <c r="AR7" i="37"/>
  <c r="AS7" i="37" s="1"/>
  <c r="AT6" i="37"/>
  <c r="AT5" i="37"/>
  <c r="AT11" i="37"/>
  <c r="BF12" i="37"/>
  <c r="BD9" i="37"/>
  <c r="BE9" i="37" s="1"/>
  <c r="BD8" i="37"/>
  <c r="BE8" i="37" s="1"/>
  <c r="BF10" i="37"/>
  <c r="BD10" i="37"/>
  <c r="BE10" i="37" s="1"/>
  <c r="BF9" i="37"/>
  <c r="BF6" i="37"/>
  <c r="BF7" i="37"/>
  <c r="BD6" i="37"/>
  <c r="BE6" i="37" s="1"/>
  <c r="BD11" i="37"/>
  <c r="BE11" i="37" s="1"/>
  <c r="BD7" i="37"/>
  <c r="BE7" i="37" s="1"/>
  <c r="BD5" i="37"/>
  <c r="BF11" i="37"/>
  <c r="BF5" i="37"/>
  <c r="BD12" i="37"/>
  <c r="BE12" i="37" s="1"/>
  <c r="BF8" i="37"/>
  <c r="BP5" i="37"/>
  <c r="BR12" i="37"/>
  <c r="BR9" i="37"/>
  <c r="BR8" i="37"/>
  <c r="BP12" i="37"/>
  <c r="BQ12" i="37" s="1"/>
  <c r="BP9" i="37"/>
  <c r="BQ9" i="37" s="1"/>
  <c r="BP8" i="37"/>
  <c r="BQ8" i="37" s="1"/>
  <c r="BR11" i="37"/>
  <c r="BP11" i="37"/>
  <c r="BQ11" i="37" s="1"/>
  <c r="BR10" i="37"/>
  <c r="BR7" i="37"/>
  <c r="BP10" i="37"/>
  <c r="BQ10" i="37" s="1"/>
  <c r="BP7" i="37"/>
  <c r="BQ7" i="37" s="1"/>
  <c r="BR6" i="37"/>
  <c r="BP6" i="37"/>
  <c r="BQ6" i="37" s="1"/>
  <c r="BR5" i="37"/>
  <c r="AD12" i="37"/>
  <c r="AB6" i="37"/>
  <c r="AC6" i="37" s="1"/>
  <c r="AD10" i="37"/>
  <c r="AD9" i="37"/>
  <c r="AD8" i="37"/>
  <c r="AD5" i="37"/>
  <c r="AB10" i="37"/>
  <c r="AC10" i="37" s="1"/>
  <c r="AB9" i="37"/>
  <c r="AC9" i="37" s="1"/>
  <c r="AB8" i="37"/>
  <c r="AC8" i="37" s="1"/>
  <c r="AD7" i="37"/>
  <c r="AB5" i="37"/>
  <c r="AD6" i="37"/>
  <c r="AD11" i="37"/>
  <c r="AB7" i="37"/>
  <c r="AC7" i="37" s="1"/>
  <c r="AB12" i="37"/>
  <c r="AC12" i="37" s="1"/>
  <c r="AB11" i="37"/>
  <c r="AC11" i="37" s="1"/>
  <c r="CD11" i="37"/>
  <c r="CB6" i="37"/>
  <c r="CC6" i="37" s="1"/>
  <c r="CD5" i="37"/>
  <c r="CB11" i="37"/>
  <c r="CC11" i="37" s="1"/>
  <c r="CB5" i="37"/>
  <c r="CB7" i="37"/>
  <c r="CC7" i="37" s="1"/>
  <c r="CD6" i="37"/>
  <c r="CD12" i="37"/>
  <c r="CD10" i="37"/>
  <c r="CD9" i="37"/>
  <c r="CD8" i="37"/>
  <c r="CD7" i="37"/>
  <c r="CB12" i="37"/>
  <c r="CC12" i="37" s="1"/>
  <c r="CB9" i="37"/>
  <c r="CC9" i="37" s="1"/>
  <c r="CB8" i="37"/>
  <c r="CC8" i="37" s="1"/>
  <c r="CB10" i="37"/>
  <c r="CC10" i="37" s="1"/>
  <c r="CL7" i="37"/>
  <c r="CL12" i="37"/>
  <c r="CJ12" i="37"/>
  <c r="CK12" i="37" s="1"/>
  <c r="CJ11" i="37"/>
  <c r="CK11" i="37" s="1"/>
  <c r="CL11" i="37"/>
  <c r="CL5" i="37"/>
  <c r="CJ9" i="37"/>
  <c r="CK9" i="37" s="1"/>
  <c r="CJ6" i="37"/>
  <c r="CK6" i="37" s="1"/>
  <c r="CL10" i="37"/>
  <c r="CJ7" i="37"/>
  <c r="CK7" i="37" s="1"/>
  <c r="CJ10" i="37"/>
  <c r="CK10" i="37" s="1"/>
  <c r="CL8" i="37"/>
  <c r="CL9" i="37"/>
  <c r="CJ8" i="37"/>
  <c r="CK8" i="37" s="1"/>
  <c r="CJ5" i="37"/>
  <c r="CL6" i="37"/>
  <c r="AB3" i="37"/>
  <c r="L7" i="37"/>
  <c r="M7" i="37" s="1"/>
  <c r="L10" i="37"/>
  <c r="M10" i="37" s="1"/>
  <c r="N6" i="37"/>
  <c r="L6" i="37"/>
  <c r="M6" i="37" s="1"/>
  <c r="L5" i="37"/>
  <c r="M5" i="37" s="1"/>
  <c r="N9" i="37"/>
  <c r="N8" i="37"/>
  <c r="N10" i="37"/>
  <c r="N12" i="37"/>
  <c r="L9" i="37"/>
  <c r="M9" i="37" s="1"/>
  <c r="L11" i="37"/>
  <c r="M11" i="37" s="1"/>
  <c r="N7" i="37"/>
  <c r="N5" i="37"/>
  <c r="L8" i="37"/>
  <c r="M8" i="37" s="1"/>
  <c r="N11" i="37"/>
  <c r="H13" i="37"/>
  <c r="G13" i="37"/>
  <c r="AF3" i="37"/>
  <c r="AL13" i="37" l="1"/>
  <c r="CH13" i="37"/>
  <c r="BR13" i="37"/>
  <c r="Q5" i="37"/>
  <c r="Q13" i="37" s="1"/>
  <c r="P13" i="37"/>
  <c r="BV13" i="37"/>
  <c r="CL13" i="37"/>
  <c r="AD13" i="37"/>
  <c r="BF13" i="37"/>
  <c r="AK5" i="37"/>
  <c r="AK13" i="37" s="1"/>
  <c r="AJ13" i="37"/>
  <c r="R13" i="37"/>
  <c r="AP13" i="37"/>
  <c r="AW5" i="37"/>
  <c r="AW13" i="37" s="1"/>
  <c r="AV13" i="37"/>
  <c r="BJ13" i="37"/>
  <c r="CK5" i="37"/>
  <c r="CK13" i="37" s="1"/>
  <c r="CJ13" i="37"/>
  <c r="BN13" i="37"/>
  <c r="CB13" i="37"/>
  <c r="CC5" i="37"/>
  <c r="CC13" i="37" s="1"/>
  <c r="Y5" i="37"/>
  <c r="Y13" i="37" s="1"/>
  <c r="X13" i="37"/>
  <c r="AO5" i="37"/>
  <c r="AO13" i="37" s="1"/>
  <c r="AN13" i="37"/>
  <c r="AT13" i="37"/>
  <c r="BE5" i="37"/>
  <c r="BE13" i="37" s="1"/>
  <c r="BD13" i="37"/>
  <c r="AS5" i="37"/>
  <c r="AS13" i="37" s="1"/>
  <c r="AR13" i="37"/>
  <c r="U5" i="37"/>
  <c r="U13" i="37" s="1"/>
  <c r="T13" i="37"/>
  <c r="BY5" i="37"/>
  <c r="BY13" i="37" s="1"/>
  <c r="BX13" i="37"/>
  <c r="AH13" i="37"/>
  <c r="BA5" i="37"/>
  <c r="BA13" i="37" s="1"/>
  <c r="AZ13" i="37"/>
  <c r="V13" i="37"/>
  <c r="CD13" i="37"/>
  <c r="AC5" i="37"/>
  <c r="AC13" i="37" s="1"/>
  <c r="AB13" i="37"/>
  <c r="AF13" i="37"/>
  <c r="AG5" i="37"/>
  <c r="AG13" i="37" s="1"/>
  <c r="BU5" i="37"/>
  <c r="BU13" i="37" s="1"/>
  <c r="BT13" i="37"/>
  <c r="BL13" i="37"/>
  <c r="BM5" i="37"/>
  <c r="BM13" i="37" s="1"/>
  <c r="BB13" i="37"/>
  <c r="AX13" i="37"/>
  <c r="CG5" i="37"/>
  <c r="CG13" i="37" s="1"/>
  <c r="CF13" i="37"/>
  <c r="BI5" i="37"/>
  <c r="BI13" i="37" s="1"/>
  <c r="BH13" i="37"/>
  <c r="BQ5" i="37"/>
  <c r="BQ13" i="37" s="1"/>
  <c r="BP13" i="37"/>
  <c r="BZ13" i="37"/>
  <c r="Z13" i="37"/>
  <c r="N13" i="37"/>
  <c r="L13" i="37"/>
  <c r="AJ3" i="37"/>
  <c r="M13" i="37"/>
  <c r="D13" i="36"/>
  <c r="G13" i="36" s="1"/>
  <c r="D12" i="36"/>
  <c r="D11" i="36"/>
  <c r="R10" i="36"/>
  <c r="D10" i="36"/>
  <c r="G10" i="36" s="1"/>
  <c r="H9" i="36"/>
  <c r="D9" i="36"/>
  <c r="M8" i="36"/>
  <c r="H8" i="36"/>
  <c r="D8" i="36"/>
  <c r="G8" i="36" s="1"/>
  <c r="R7" i="36"/>
  <c r="D7" i="36"/>
  <c r="G7" i="36" s="1"/>
  <c r="R6" i="36"/>
  <c r="D6" i="36"/>
  <c r="G6" i="36" s="1"/>
  <c r="R5" i="36"/>
  <c r="H5" i="36"/>
  <c r="D5" i="36"/>
  <c r="W3" i="36"/>
  <c r="H12" i="36"/>
  <c r="B1" i="36"/>
  <c r="EE2" i="36" l="1"/>
  <c r="CY2" i="36"/>
  <c r="BS2" i="36"/>
  <c r="AM2" i="36"/>
  <c r="EY2" i="36"/>
  <c r="DS2" i="36"/>
  <c r="CM2" i="36"/>
  <c r="BG2" i="36"/>
  <c r="AA2" i="36"/>
  <c r="EQ2" i="36"/>
  <c r="CE2" i="36"/>
  <c r="AY2" i="36"/>
  <c r="S2" i="36"/>
  <c r="EM2" i="36"/>
  <c r="CA2" i="36"/>
  <c r="AU2" i="36"/>
  <c r="CU2" i="36"/>
  <c r="AI2" i="36"/>
  <c r="FC2" i="36"/>
  <c r="CQ2" i="36"/>
  <c r="EU2" i="36"/>
  <c r="BW2" i="36"/>
  <c r="BO2" i="36"/>
  <c r="DC2" i="36"/>
  <c r="AQ2" i="36"/>
  <c r="AE2" i="36"/>
  <c r="CI2" i="36"/>
  <c r="EI2" i="36"/>
  <c r="EA2" i="36"/>
  <c r="W2" i="36"/>
  <c r="W12" i="36" s="1"/>
  <c r="X12" i="36" s="1"/>
  <c r="DW2" i="36"/>
  <c r="BK2" i="36"/>
  <c r="BC2" i="36"/>
  <c r="AN3" i="37"/>
  <c r="AA3" i="36"/>
  <c r="AE3" i="36" s="1"/>
  <c r="H6" i="36"/>
  <c r="G11" i="36"/>
  <c r="G12" i="36"/>
  <c r="H13" i="36"/>
  <c r="H10" i="36"/>
  <c r="H11" i="36"/>
  <c r="G5" i="36"/>
  <c r="H7" i="36"/>
  <c r="G9" i="36"/>
  <c r="O2" i="35"/>
  <c r="M12" i="35"/>
  <c r="M11" i="35"/>
  <c r="M9" i="35"/>
  <c r="Y7" i="36" l="1"/>
  <c r="Y10" i="36"/>
  <c r="Y13" i="36"/>
  <c r="Y9" i="36"/>
  <c r="Y12" i="36"/>
  <c r="W5" i="36"/>
  <c r="W10" i="36"/>
  <c r="X10" i="36" s="1"/>
  <c r="Y5" i="36"/>
  <c r="W6" i="36"/>
  <c r="X6" i="36" s="1"/>
  <c r="W7" i="36"/>
  <c r="X7" i="36" s="1"/>
  <c r="W9" i="36"/>
  <c r="X9" i="36" s="1"/>
  <c r="Y6" i="36"/>
  <c r="W11" i="36"/>
  <c r="X11" i="36" s="1"/>
  <c r="Y8" i="36"/>
  <c r="W8" i="36"/>
  <c r="X8" i="36" s="1"/>
  <c r="W13" i="36"/>
  <c r="X13" i="36" s="1"/>
  <c r="Y11" i="36"/>
  <c r="AR3" i="37"/>
  <c r="AI3" i="36"/>
  <c r="AM3" i="36"/>
  <c r="S13" i="36"/>
  <c r="T13" i="36" s="1"/>
  <c r="U13" i="36"/>
  <c r="S12" i="36"/>
  <c r="T12" i="36" s="1"/>
  <c r="S11" i="36"/>
  <c r="T11" i="36" s="1"/>
  <c r="U11" i="36"/>
  <c r="U9" i="36"/>
  <c r="S9" i="36"/>
  <c r="T9" i="36" s="1"/>
  <c r="U12" i="36"/>
  <c r="U10" i="36"/>
  <c r="U5" i="36"/>
  <c r="U6" i="36"/>
  <c r="S5" i="36"/>
  <c r="U7" i="36"/>
  <c r="S10" i="36"/>
  <c r="T10" i="36" s="1"/>
  <c r="S7" i="36"/>
  <c r="T7" i="36" s="1"/>
  <c r="S6" i="36"/>
  <c r="T6" i="36" s="1"/>
  <c r="U8" i="36"/>
  <c r="S8" i="36"/>
  <c r="T8" i="36" s="1"/>
  <c r="AG12" i="36"/>
  <c r="AE11" i="36"/>
  <c r="AF11" i="36" s="1"/>
  <c r="AE10" i="36"/>
  <c r="AF10" i="36" s="1"/>
  <c r="AE9" i="36"/>
  <c r="AF9" i="36" s="1"/>
  <c r="AE12" i="36"/>
  <c r="AF12" i="36" s="1"/>
  <c r="AG9" i="36"/>
  <c r="AG10" i="36"/>
  <c r="AG13" i="36"/>
  <c r="AE13" i="36"/>
  <c r="AF13" i="36" s="1"/>
  <c r="AE8" i="36"/>
  <c r="AF8" i="36" s="1"/>
  <c r="AG6" i="36"/>
  <c r="AE5" i="36"/>
  <c r="AG7" i="36"/>
  <c r="AG11" i="36"/>
  <c r="AE7" i="36"/>
  <c r="AF7" i="36" s="1"/>
  <c r="AG5" i="36"/>
  <c r="AE6" i="36"/>
  <c r="AF6" i="36" s="1"/>
  <c r="AG8" i="36"/>
  <c r="AI15" i="35"/>
  <c r="AE15" i="35"/>
  <c r="AA15" i="35"/>
  <c r="W15" i="35"/>
  <c r="S15" i="35"/>
  <c r="E15" i="35"/>
  <c r="D14" i="35"/>
  <c r="D11" i="35"/>
  <c r="D10" i="35"/>
  <c r="D12" i="35"/>
  <c r="D13" i="35"/>
  <c r="C2" i="35"/>
  <c r="H13" i="35" s="1"/>
  <c r="Y15" i="36" l="1"/>
  <c r="U15" i="36"/>
  <c r="AG15" i="36"/>
  <c r="X5" i="36"/>
  <c r="X15" i="36" s="1"/>
  <c r="W15" i="36"/>
  <c r="AE15" i="36"/>
  <c r="S15" i="36"/>
  <c r="AV3" i="37"/>
  <c r="AA8" i="36"/>
  <c r="AB8" i="36" s="1"/>
  <c r="AC11" i="36"/>
  <c r="AC10" i="36"/>
  <c r="AC7" i="36"/>
  <c r="AA11" i="36"/>
  <c r="AB11" i="36" s="1"/>
  <c r="AA7" i="36"/>
  <c r="AB7" i="36" s="1"/>
  <c r="AA10" i="36"/>
  <c r="AB10" i="36" s="1"/>
  <c r="AA5" i="36"/>
  <c r="AC5" i="36"/>
  <c r="AA9" i="36"/>
  <c r="AB9" i="36" s="1"/>
  <c r="AC6" i="36"/>
  <c r="AA12" i="36"/>
  <c r="AB12" i="36" s="1"/>
  <c r="AC13" i="36"/>
  <c r="AC8" i="36"/>
  <c r="AC12" i="36"/>
  <c r="AA6" i="36"/>
  <c r="AB6" i="36" s="1"/>
  <c r="AA13" i="36"/>
  <c r="AB13" i="36" s="1"/>
  <c r="AC9" i="36"/>
  <c r="AI11" i="36"/>
  <c r="AJ11" i="36" s="1"/>
  <c r="AI12" i="36"/>
  <c r="AJ12" i="36" s="1"/>
  <c r="AK13" i="36"/>
  <c r="AI9" i="36"/>
  <c r="AJ9" i="36" s="1"/>
  <c r="AI7" i="36"/>
  <c r="AJ7" i="36" s="1"/>
  <c r="AK11" i="36"/>
  <c r="AI8" i="36"/>
  <c r="AJ8" i="36" s="1"/>
  <c r="AI13" i="36"/>
  <c r="AJ13" i="36" s="1"/>
  <c r="AI10" i="36"/>
  <c r="AJ10" i="36" s="1"/>
  <c r="AK7" i="36"/>
  <c r="AI6" i="36"/>
  <c r="AJ6" i="36" s="1"/>
  <c r="AK9" i="36"/>
  <c r="AK12" i="36"/>
  <c r="AK5" i="36"/>
  <c r="AK10" i="36"/>
  <c r="AK8" i="36"/>
  <c r="AI5" i="36"/>
  <c r="AK6" i="36"/>
  <c r="AF5" i="36"/>
  <c r="AF15" i="36" s="1"/>
  <c r="T5" i="36"/>
  <c r="T15" i="36" s="1"/>
  <c r="AQ3" i="36"/>
  <c r="G13" i="35"/>
  <c r="G14" i="35"/>
  <c r="H14" i="35"/>
  <c r="AI15" i="36" l="1"/>
  <c r="AK15" i="36"/>
  <c r="AC15" i="36"/>
  <c r="AA15" i="36"/>
  <c r="AZ3" i="37"/>
  <c r="AB5" i="36"/>
  <c r="AB15" i="36" s="1"/>
  <c r="AU3" i="36"/>
  <c r="AN13" i="36"/>
  <c r="AO13" i="36"/>
  <c r="AN11" i="36"/>
  <c r="AO10" i="36"/>
  <c r="AN9" i="36"/>
  <c r="AO5" i="36"/>
  <c r="AN12" i="36"/>
  <c r="AN10" i="36"/>
  <c r="AN8" i="36"/>
  <c r="AO7" i="36"/>
  <c r="AN6" i="36"/>
  <c r="AO6" i="36"/>
  <c r="AN7" i="36"/>
  <c r="AJ5" i="36"/>
  <c r="AJ15" i="36" s="1"/>
  <c r="N15" i="35"/>
  <c r="L15" i="35"/>
  <c r="H12" i="35"/>
  <c r="O10" i="35"/>
  <c r="D9" i="35"/>
  <c r="M8" i="35"/>
  <c r="M15" i="35" s="1"/>
  <c r="H8" i="35"/>
  <c r="D8" i="35"/>
  <c r="O7" i="35"/>
  <c r="D7" i="35"/>
  <c r="O6" i="35"/>
  <c r="H6" i="35"/>
  <c r="D6" i="35"/>
  <c r="O5" i="35"/>
  <c r="D5" i="35"/>
  <c r="T3" i="35"/>
  <c r="B1" i="35"/>
  <c r="EN2" i="35" l="1"/>
  <c r="DH2" i="35"/>
  <c r="CB2" i="35"/>
  <c r="AV2" i="35"/>
  <c r="P2" i="35"/>
  <c r="P6" i="35" s="1"/>
  <c r="Q6" i="35" s="1"/>
  <c r="FH2" i="35"/>
  <c r="EB2" i="35"/>
  <c r="BP2" i="35"/>
  <c r="AJ2" i="35"/>
  <c r="EZ2" i="35"/>
  <c r="DT2" i="35"/>
  <c r="CN2" i="35"/>
  <c r="BH2" i="35"/>
  <c r="AB2" i="35"/>
  <c r="EV2" i="35"/>
  <c r="CJ2" i="35"/>
  <c r="BD2" i="35"/>
  <c r="DP2" i="35"/>
  <c r="X2" i="35"/>
  <c r="EJ2" i="35"/>
  <c r="BX2" i="35"/>
  <c r="EF2" i="35"/>
  <c r="DX2" i="35"/>
  <c r="DL2" i="35"/>
  <c r="AR2" i="35"/>
  <c r="CF2" i="35"/>
  <c r="BT2" i="35"/>
  <c r="BL2" i="35"/>
  <c r="AZ2" i="35"/>
  <c r="ER2" i="35"/>
  <c r="T2" i="35"/>
  <c r="V8" i="35" s="1"/>
  <c r="FL2" i="35"/>
  <c r="AN2" i="35"/>
  <c r="FD2" i="35"/>
  <c r="CR2" i="35"/>
  <c r="AF2" i="35"/>
  <c r="AT11" i="36"/>
  <c r="AT9" i="36"/>
  <c r="AT8" i="36"/>
  <c r="BD3" i="37"/>
  <c r="AO11" i="36"/>
  <c r="AO9" i="36"/>
  <c r="AT12" i="36"/>
  <c r="AR13" i="36"/>
  <c r="AR10" i="36"/>
  <c r="AS7" i="36"/>
  <c r="AS6" i="36"/>
  <c r="AS10" i="36"/>
  <c r="AR8" i="36"/>
  <c r="AR6" i="36"/>
  <c r="AR7" i="36"/>
  <c r="AS13" i="36"/>
  <c r="AS5" i="36"/>
  <c r="AY3" i="36"/>
  <c r="AO8" i="36"/>
  <c r="AO12" i="36"/>
  <c r="AN5" i="36"/>
  <c r="AN15" i="36" s="1"/>
  <c r="P9" i="35"/>
  <c r="Q9" i="35" s="1"/>
  <c r="P5" i="35"/>
  <c r="R14" i="35"/>
  <c r="R10" i="35"/>
  <c r="D15" i="35"/>
  <c r="X3" i="35"/>
  <c r="H10" i="35"/>
  <c r="H9" i="35"/>
  <c r="H7" i="35"/>
  <c r="G10" i="35"/>
  <c r="G6" i="35"/>
  <c r="H5" i="35"/>
  <c r="G7" i="35"/>
  <c r="G5" i="35"/>
  <c r="G15" i="35" s="1"/>
  <c r="H11" i="35"/>
  <c r="G8" i="35"/>
  <c r="G11" i="35"/>
  <c r="G9" i="35"/>
  <c r="G12" i="35"/>
  <c r="GY13" i="28"/>
  <c r="P13" i="35" l="1"/>
  <c r="Q13" i="35" s="1"/>
  <c r="P10" i="35"/>
  <c r="Q10" i="35" s="1"/>
  <c r="P14" i="35"/>
  <c r="Q14" i="35" s="1"/>
  <c r="P12" i="35"/>
  <c r="Q12" i="35" s="1"/>
  <c r="P7" i="35"/>
  <c r="Q7" i="35" s="1"/>
  <c r="R11" i="35"/>
  <c r="R5" i="35"/>
  <c r="P8" i="35"/>
  <c r="Q8" i="35" s="1"/>
  <c r="R9" i="35"/>
  <c r="R12" i="35"/>
  <c r="R13" i="35"/>
  <c r="R8" i="35"/>
  <c r="R7" i="35"/>
  <c r="R6" i="35"/>
  <c r="P11" i="35"/>
  <c r="Q11" i="35" s="1"/>
  <c r="AO15" i="36"/>
  <c r="AT15" i="36"/>
  <c r="V9" i="35"/>
  <c r="T9" i="35"/>
  <c r="U9" i="35" s="1"/>
  <c r="T12" i="35"/>
  <c r="U12" i="35" s="1"/>
  <c r="T10" i="35"/>
  <c r="U10" i="35" s="1"/>
  <c r="V10" i="35"/>
  <c r="AX11" i="36"/>
  <c r="AX9" i="36"/>
  <c r="AW9" i="36" s="1"/>
  <c r="AX8" i="36"/>
  <c r="T11" i="35"/>
  <c r="U11" i="35" s="1"/>
  <c r="T14" i="35"/>
  <c r="U14" i="35" s="1"/>
  <c r="BH3" i="37"/>
  <c r="AS12" i="36"/>
  <c r="AR12" i="36"/>
  <c r="AS11" i="36"/>
  <c r="AR11" i="36"/>
  <c r="AS9" i="36"/>
  <c r="AR9" i="36"/>
  <c r="AW13" i="36"/>
  <c r="AV13" i="36"/>
  <c r="AV10" i="36"/>
  <c r="AW10" i="36"/>
  <c r="AW7" i="36"/>
  <c r="AW6" i="36"/>
  <c r="AV6" i="36"/>
  <c r="AV7" i="36"/>
  <c r="AW5" i="36"/>
  <c r="AR5" i="36"/>
  <c r="BC3" i="36"/>
  <c r="AS8" i="36"/>
  <c r="T7" i="35"/>
  <c r="U7" i="35" s="1"/>
  <c r="T8" i="35"/>
  <c r="U8" i="35" s="1"/>
  <c r="T6" i="35"/>
  <c r="U6" i="35" s="1"/>
  <c r="V6" i="35"/>
  <c r="T5" i="35"/>
  <c r="U5" i="35" s="1"/>
  <c r="V12" i="35"/>
  <c r="T13" i="35"/>
  <c r="U13" i="35" s="1"/>
  <c r="V11" i="35"/>
  <c r="V7" i="35"/>
  <c r="V13" i="35"/>
  <c r="V14" i="35"/>
  <c r="V5" i="35"/>
  <c r="H15" i="35"/>
  <c r="Q5" i="35"/>
  <c r="AB3" i="35"/>
  <c r="R15" i="35" l="1"/>
  <c r="P15" i="35"/>
  <c r="AS15" i="36"/>
  <c r="AR15" i="36"/>
  <c r="AX15" i="36"/>
  <c r="Q15" i="35"/>
  <c r="BL3" i="37"/>
  <c r="AV8" i="36"/>
  <c r="BG3" i="36"/>
  <c r="AV9" i="36"/>
  <c r="AW11" i="36"/>
  <c r="AV5" i="36"/>
  <c r="AW8" i="36"/>
  <c r="AV11" i="36"/>
  <c r="AW12" i="36"/>
  <c r="AV12" i="36"/>
  <c r="V15" i="35"/>
  <c r="T15" i="35"/>
  <c r="U15" i="35"/>
  <c r="X13" i="35"/>
  <c r="Y13" i="35" s="1"/>
  <c r="X10" i="35"/>
  <c r="Y10" i="35" s="1"/>
  <c r="X6" i="35"/>
  <c r="Y6" i="35" s="1"/>
  <c r="Z12" i="35"/>
  <c r="Z9" i="35"/>
  <c r="Z5" i="35"/>
  <c r="Z14" i="35"/>
  <c r="X9" i="35"/>
  <c r="Y9" i="35" s="1"/>
  <c r="X5" i="35"/>
  <c r="X7" i="35"/>
  <c r="Y7" i="35" s="1"/>
  <c r="X12" i="35"/>
  <c r="Y12" i="35" s="1"/>
  <c r="Z8" i="35"/>
  <c r="Z11" i="35"/>
  <c r="X8" i="35"/>
  <c r="Y8" i="35" s="1"/>
  <c r="X11" i="35"/>
  <c r="Y11" i="35" s="1"/>
  <c r="Z13" i="35"/>
  <c r="Z10" i="35"/>
  <c r="Z6" i="35"/>
  <c r="Z7" i="35"/>
  <c r="X14" i="35"/>
  <c r="Y14" i="35" s="1"/>
  <c r="AF3" i="35"/>
  <c r="AW15" i="36" l="1"/>
  <c r="AV15" i="36"/>
  <c r="BP3" i="37"/>
  <c r="BK3" i="36"/>
  <c r="AD13" i="35"/>
  <c r="AB10" i="35"/>
  <c r="AC10" i="35" s="1"/>
  <c r="AD6" i="35"/>
  <c r="AB13" i="35"/>
  <c r="AC13" i="35" s="1"/>
  <c r="AD9" i="35"/>
  <c r="AB6" i="35"/>
  <c r="AC6" i="35" s="1"/>
  <c r="AD12" i="35"/>
  <c r="AB9" i="35"/>
  <c r="AC9" i="35" s="1"/>
  <c r="AD5" i="35"/>
  <c r="AD14" i="35"/>
  <c r="AB12" i="35"/>
  <c r="AC12" i="35" s="1"/>
  <c r="AD8" i="35"/>
  <c r="AB5" i="35"/>
  <c r="AD11" i="35"/>
  <c r="AB8" i="35"/>
  <c r="AC8" i="35" s="1"/>
  <c r="AD7" i="35"/>
  <c r="AB11" i="35"/>
  <c r="AC11" i="35" s="1"/>
  <c r="AB14" i="35"/>
  <c r="AC14" i="35" s="1"/>
  <c r="AD10" i="35"/>
  <c r="AB7" i="35"/>
  <c r="AC7" i="35" s="1"/>
  <c r="Z15" i="35"/>
  <c r="Y5" i="35"/>
  <c r="X15" i="35"/>
  <c r="AJ3" i="35"/>
  <c r="Y15" i="35" l="1"/>
  <c r="BT3" i="37"/>
  <c r="BO3" i="36"/>
  <c r="AB15" i="35"/>
  <c r="AC5" i="35"/>
  <c r="AC15" i="35" s="1"/>
  <c r="AH14" i="35"/>
  <c r="AH10" i="35"/>
  <c r="AF7" i="35"/>
  <c r="AG7" i="35" s="1"/>
  <c r="AF14" i="35"/>
  <c r="AG14" i="35" s="1"/>
  <c r="AF10" i="35"/>
  <c r="AG10" i="35" s="1"/>
  <c r="AH6" i="35"/>
  <c r="AH8" i="35"/>
  <c r="AF8" i="35"/>
  <c r="AG8" i="35" s="1"/>
  <c r="AH13" i="35"/>
  <c r="AH9" i="35"/>
  <c r="AF6" i="35"/>
  <c r="AG6" i="35" s="1"/>
  <c r="AF13" i="35"/>
  <c r="AG13" i="35" s="1"/>
  <c r="AH5" i="35"/>
  <c r="AH12" i="35"/>
  <c r="AF9" i="35"/>
  <c r="AG9" i="35" s="1"/>
  <c r="AF5" i="35"/>
  <c r="AF12" i="35"/>
  <c r="AG12" i="35" s="1"/>
  <c r="AF11" i="35"/>
  <c r="AG11" i="35" s="1"/>
  <c r="AH7" i="35"/>
  <c r="AH11" i="35"/>
  <c r="AD15" i="35"/>
  <c r="AN3" i="35"/>
  <c r="BX3" i="37" l="1"/>
  <c r="BS3" i="36"/>
  <c r="AM11" i="35"/>
  <c r="AM12" i="35"/>
  <c r="AL12" i="35" s="1"/>
  <c r="AM9" i="35"/>
  <c r="AL9" i="35" s="1"/>
  <c r="AM8" i="35"/>
  <c r="AL8" i="35" s="1"/>
  <c r="AJ13" i="35"/>
  <c r="AK13" i="35" s="1"/>
  <c r="AJ10" i="35"/>
  <c r="AK10" i="35" s="1"/>
  <c r="AJ14" i="35"/>
  <c r="AK14" i="35" s="1"/>
  <c r="AG5" i="35"/>
  <c r="AG15" i="35" s="1"/>
  <c r="AF15" i="35"/>
  <c r="AL10" i="35"/>
  <c r="AL7" i="35"/>
  <c r="AL13" i="35"/>
  <c r="AJ7" i="35"/>
  <c r="AK7" i="35" s="1"/>
  <c r="AL6" i="35"/>
  <c r="AJ5" i="35"/>
  <c r="AK12" i="35"/>
  <c r="AJ6" i="35"/>
  <c r="AK6" i="35" s="1"/>
  <c r="AL14" i="35"/>
  <c r="AK11" i="35"/>
  <c r="AK8" i="35"/>
  <c r="AL5" i="35"/>
  <c r="AH15" i="35"/>
  <c r="AR3" i="35"/>
  <c r="AJ9" i="35" l="1"/>
  <c r="AK9" i="35" s="1"/>
  <c r="CB3" i="37"/>
  <c r="BW3" i="36"/>
  <c r="AL11" i="35"/>
  <c r="AL15" i="35" s="1"/>
  <c r="AM15" i="35"/>
  <c r="AK5" i="35"/>
  <c r="AV3" i="35"/>
  <c r="AK15" i="35" l="1"/>
  <c r="AJ15" i="35"/>
  <c r="CF3" i="37"/>
  <c r="CA3" i="36"/>
  <c r="AZ3" i="35"/>
  <c r="CJ3" i="37" l="1"/>
  <c r="CE3" i="36"/>
  <c r="BD3" i="35"/>
  <c r="CN3" i="37" l="1"/>
  <c r="CI3" i="36"/>
  <c r="BH3" i="35"/>
  <c r="CR3" i="37" l="1"/>
  <c r="CM3" i="36"/>
  <c r="BL3" i="35"/>
  <c r="CV3" i="37" l="1"/>
  <c r="CQ3" i="36"/>
  <c r="BP3" i="35"/>
  <c r="CZ3" i="37" l="1"/>
  <c r="CU3" i="36"/>
  <c r="BT3" i="35"/>
  <c r="DD3" i="37" l="1"/>
  <c r="CY3" i="36"/>
  <c r="BX3" i="35"/>
  <c r="CY13" i="37" l="1"/>
  <c r="DH3" i="37"/>
  <c r="DC3" i="36"/>
  <c r="CB3" i="35"/>
  <c r="DL3" i="37" l="1"/>
  <c r="DC13" i="37"/>
  <c r="DG3" i="36"/>
  <c r="CF3" i="35"/>
  <c r="DP3" i="37" l="1"/>
  <c r="DG13" i="37"/>
  <c r="DK3" i="36"/>
  <c r="CJ3" i="35"/>
  <c r="DK13" i="37" l="1"/>
  <c r="DT3" i="37"/>
  <c r="DO3" i="36"/>
  <c r="CN3" i="35"/>
  <c r="DO13" i="37" l="1"/>
  <c r="DX3" i="37"/>
  <c r="DS3" i="36"/>
  <c r="CR3" i="35"/>
  <c r="EB3" i="37" l="1"/>
  <c r="DS13" i="37"/>
  <c r="DW3" i="36"/>
  <c r="CV3" i="35"/>
  <c r="DW13" i="37" l="1"/>
  <c r="EF3" i="37"/>
  <c r="EA3" i="36"/>
  <c r="CZ3" i="35"/>
  <c r="EA13" i="37" l="1"/>
  <c r="EJ3" i="37"/>
  <c r="EE3" i="36"/>
  <c r="DD3" i="35"/>
  <c r="EN3" i="37" l="1"/>
  <c r="EE13" i="37"/>
  <c r="EI3" i="36"/>
  <c r="DH3" i="35"/>
  <c r="EI13" i="37" l="1"/>
  <c r="EM3" i="36"/>
  <c r="DC15" i="35"/>
  <c r="DL3" i="35"/>
  <c r="EM13" i="37" l="1"/>
  <c r="EQ3" i="36"/>
  <c r="DP3" i="35"/>
  <c r="EQ13" i="37" l="1"/>
  <c r="EU3" i="36"/>
  <c r="DT3" i="35"/>
  <c r="EQ14" i="36" l="1"/>
  <c r="ER14" i="36" s="1"/>
  <c r="ES14" i="36"/>
  <c r="EQ12" i="36"/>
  <c r="ER12" i="36" s="1"/>
  <c r="EQ7" i="36"/>
  <c r="ER7" i="36" s="1"/>
  <c r="ES11" i="36"/>
  <c r="ET9" i="36"/>
  <c r="ET15" i="36" s="1"/>
  <c r="ES8" i="36"/>
  <c r="ES5" i="36"/>
  <c r="EQ6" i="36"/>
  <c r="ER6" i="36" s="1"/>
  <c r="ES13" i="36"/>
  <c r="EQ11" i="36"/>
  <c r="ER11" i="36" s="1"/>
  <c r="EQ8" i="36"/>
  <c r="ER8" i="36" s="1"/>
  <c r="ES6" i="36"/>
  <c r="EQ5" i="36"/>
  <c r="EQ13" i="36"/>
  <c r="ER13" i="36" s="1"/>
  <c r="ES10" i="36"/>
  <c r="ES12" i="36"/>
  <c r="EQ10" i="36"/>
  <c r="ER10" i="36" s="1"/>
  <c r="ES7" i="36"/>
  <c r="EY3" i="36"/>
  <c r="DX3" i="35"/>
  <c r="ER5" i="36" l="1"/>
  <c r="EU14" i="36"/>
  <c r="EV14" i="36" s="1"/>
  <c r="EW14" i="36"/>
  <c r="EQ9" i="36"/>
  <c r="ER9" i="36" s="1"/>
  <c r="ES9" i="36"/>
  <c r="ES15" i="36" s="1"/>
  <c r="EU11" i="36"/>
  <c r="EV11" i="36" s="1"/>
  <c r="EU8" i="36"/>
  <c r="EV8" i="36" s="1"/>
  <c r="EW5" i="36"/>
  <c r="EU6" i="36"/>
  <c r="EV6" i="36" s="1"/>
  <c r="EU13" i="36"/>
  <c r="EV13" i="36" s="1"/>
  <c r="EW6" i="36"/>
  <c r="EU5" i="36"/>
  <c r="EU7" i="36"/>
  <c r="EV7" i="36" s="1"/>
  <c r="EW12" i="36"/>
  <c r="EW10" i="36"/>
  <c r="EW7" i="36"/>
  <c r="EU10" i="36"/>
  <c r="EV10" i="36" s="1"/>
  <c r="EW8" i="36"/>
  <c r="EW13" i="36"/>
  <c r="EW11" i="36"/>
  <c r="EX9" i="36"/>
  <c r="EU12" i="36"/>
  <c r="EV12" i="36" s="1"/>
  <c r="FC3" i="36"/>
  <c r="R12" i="36"/>
  <c r="EB3" i="35"/>
  <c r="FA14" i="36" l="1"/>
  <c r="EY14" i="36"/>
  <c r="EZ14" i="36" s="1"/>
  <c r="EQ15" i="36"/>
  <c r="ER15" i="36"/>
  <c r="EV5" i="36"/>
  <c r="EW9" i="36"/>
  <c r="EW15" i="36" s="1"/>
  <c r="EX15" i="36"/>
  <c r="EU9" i="36"/>
  <c r="EV9" i="36" s="1"/>
  <c r="EY6" i="36"/>
  <c r="EZ6" i="36" s="1"/>
  <c r="FA13" i="36"/>
  <c r="FA12" i="36"/>
  <c r="FA10" i="36"/>
  <c r="FA7" i="36"/>
  <c r="FB9" i="36"/>
  <c r="FB15" i="36" s="1"/>
  <c r="EY12" i="36"/>
  <c r="EZ12" i="36" s="1"/>
  <c r="EY10" i="36"/>
  <c r="EZ10" i="36" s="1"/>
  <c r="EY7" i="36"/>
  <c r="EZ7" i="36" s="1"/>
  <c r="FA11" i="36"/>
  <c r="FA8" i="36"/>
  <c r="EY8" i="36"/>
  <c r="EZ8" i="36" s="1"/>
  <c r="EY13" i="36"/>
  <c r="EZ13" i="36" s="1"/>
  <c r="EY11" i="36"/>
  <c r="EZ11" i="36" s="1"/>
  <c r="FA5" i="36"/>
  <c r="FA6" i="36"/>
  <c r="EY5" i="36"/>
  <c r="EF3" i="35"/>
  <c r="EJ3" i="35" s="1"/>
  <c r="EU15" i="36" l="1"/>
  <c r="EV15" i="36"/>
  <c r="EZ5" i="36"/>
  <c r="FE14" i="36"/>
  <c r="FC14" i="36"/>
  <c r="FD14" i="36" s="1"/>
  <c r="EY9" i="36"/>
  <c r="EZ9" i="36" s="1"/>
  <c r="FA9" i="36"/>
  <c r="FA15" i="36" s="1"/>
  <c r="FC12" i="36"/>
  <c r="FD12" i="36" s="1"/>
  <c r="FC10" i="36"/>
  <c r="FD10" i="36" s="1"/>
  <c r="FC7" i="36"/>
  <c r="FD7" i="36" s="1"/>
  <c r="FE8" i="36"/>
  <c r="FC5" i="36"/>
  <c r="FE13" i="36"/>
  <c r="FC8" i="36"/>
  <c r="FD8" i="36" s="1"/>
  <c r="FC13" i="36"/>
  <c r="FD13" i="36" s="1"/>
  <c r="FE11" i="36"/>
  <c r="FF9" i="36"/>
  <c r="FC9" i="36" s="1"/>
  <c r="FD9" i="36" s="1"/>
  <c r="FE5" i="36"/>
  <c r="FC11" i="36"/>
  <c r="FD11" i="36" s="1"/>
  <c r="FE6" i="36"/>
  <c r="FC6" i="36"/>
  <c r="FD6" i="36" s="1"/>
  <c r="FE12" i="36"/>
  <c r="FE10" i="36"/>
  <c r="FE7" i="36"/>
  <c r="EN3" i="35"/>
  <c r="EY15" i="36" l="1"/>
  <c r="FD5" i="36"/>
  <c r="FD15" i="36" s="1"/>
  <c r="FC15" i="36"/>
  <c r="FE9" i="36"/>
  <c r="FE15" i="36" s="1"/>
  <c r="FF15" i="36"/>
  <c r="EZ15" i="36"/>
  <c r="EI11" i="35"/>
  <c r="EH11" i="35" s="1"/>
  <c r="EI9" i="35"/>
  <c r="EH9" i="35" s="1"/>
  <c r="EF8" i="35"/>
  <c r="EG8" i="35" s="1"/>
  <c r="EI12" i="35"/>
  <c r="EH12" i="35" s="1"/>
  <c r="EF13" i="35"/>
  <c r="EG13" i="35" s="1"/>
  <c r="EF10" i="35"/>
  <c r="EG10" i="35" s="1"/>
  <c r="EF5" i="35"/>
  <c r="EH6" i="35"/>
  <c r="EF6" i="35"/>
  <c r="EG6" i="35" s="1"/>
  <c r="EF14" i="35"/>
  <c r="EG14" i="35" s="1"/>
  <c r="EH13" i="35"/>
  <c r="EH7" i="35"/>
  <c r="EH14" i="35"/>
  <c r="EF7" i="35"/>
  <c r="EG7" i="35" s="1"/>
  <c r="EH5" i="35"/>
  <c r="EH10" i="35"/>
  <c r="EM12" i="35"/>
  <c r="EL12" i="35" s="1"/>
  <c r="EM11" i="35"/>
  <c r="EL11" i="35" s="1"/>
  <c r="EM9" i="35"/>
  <c r="EL9" i="35" s="1"/>
  <c r="EJ8" i="35"/>
  <c r="EK8" i="35" s="1"/>
  <c r="EL6" i="35"/>
  <c r="EJ6" i="35"/>
  <c r="EK6" i="35" s="1"/>
  <c r="EL7" i="35"/>
  <c r="EL14" i="35"/>
  <c r="EJ7" i="35"/>
  <c r="EK7" i="35" s="1"/>
  <c r="EJ14" i="35"/>
  <c r="EK14" i="35" s="1"/>
  <c r="EL13" i="35"/>
  <c r="EJ10" i="35"/>
  <c r="EK10" i="35" s="1"/>
  <c r="EJ5" i="35"/>
  <c r="EJ13" i="35"/>
  <c r="EK13" i="35" s="1"/>
  <c r="EL5" i="35"/>
  <c r="EL10" i="35"/>
  <c r="ER3" i="35"/>
  <c r="EF11" i="35" l="1"/>
  <c r="EG11" i="35" s="1"/>
  <c r="EF12" i="35"/>
  <c r="EG12" i="35" s="1"/>
  <c r="EF9" i="35"/>
  <c r="EG9" i="35" s="1"/>
  <c r="EJ9" i="35"/>
  <c r="EK9" i="35" s="1"/>
  <c r="EJ11" i="35"/>
  <c r="EK11" i="35" s="1"/>
  <c r="EJ12" i="35"/>
  <c r="EK12" i="35" s="1"/>
  <c r="EM15" i="35"/>
  <c r="EL8" i="35"/>
  <c r="EL15" i="35" s="1"/>
  <c r="EI15" i="35"/>
  <c r="EH8" i="35"/>
  <c r="EH15" i="35" s="1"/>
  <c r="EG5" i="35"/>
  <c r="EK5" i="35"/>
  <c r="EQ11" i="35"/>
  <c r="EQ9" i="35"/>
  <c r="EN9" i="35" s="1"/>
  <c r="EO9" i="35" s="1"/>
  <c r="EQ12" i="35"/>
  <c r="EN12" i="35" s="1"/>
  <c r="EO12" i="35" s="1"/>
  <c r="EP14" i="35"/>
  <c r="EN7" i="35"/>
  <c r="EO7" i="35" s="1"/>
  <c r="EN14" i="35"/>
  <c r="EO14" i="35" s="1"/>
  <c r="EP13" i="35"/>
  <c r="EP10" i="35"/>
  <c r="EN13" i="35"/>
  <c r="EO13" i="35" s="1"/>
  <c r="EP5" i="35"/>
  <c r="EN10" i="35"/>
  <c r="EO10" i="35" s="1"/>
  <c r="EP7" i="35"/>
  <c r="EN5" i="35"/>
  <c r="EP6" i="35"/>
  <c r="EN6" i="35"/>
  <c r="EO6" i="35" s="1"/>
  <c r="EV3" i="35"/>
  <c r="EF15" i="35" l="1"/>
  <c r="EG15" i="35"/>
  <c r="EJ15" i="35"/>
  <c r="EK15" i="35"/>
  <c r="EQ15" i="35"/>
  <c r="EP8" i="35"/>
  <c r="EP12" i="35"/>
  <c r="EO5" i="35"/>
  <c r="EN8" i="35"/>
  <c r="EO8" i="35" s="1"/>
  <c r="EP9" i="35"/>
  <c r="EP11" i="35"/>
  <c r="EN11" i="35"/>
  <c r="EO11" i="35" s="1"/>
  <c r="EU11" i="35"/>
  <c r="ET11" i="35" s="1"/>
  <c r="EU9" i="35"/>
  <c r="ET9" i="35" s="1"/>
  <c r="ER8" i="35"/>
  <c r="ES8" i="35" s="1"/>
  <c r="EU12" i="35"/>
  <c r="ET12" i="35" s="1"/>
  <c r="ET14" i="35"/>
  <c r="ER14" i="35"/>
  <c r="ES14" i="35" s="1"/>
  <c r="ET13" i="35"/>
  <c r="ER13" i="35"/>
  <c r="ES13" i="35" s="1"/>
  <c r="ER10" i="35"/>
  <c r="ES10" i="35" s="1"/>
  <c r="ET5" i="35"/>
  <c r="ER5" i="35"/>
  <c r="ET6" i="35"/>
  <c r="ER7" i="35"/>
  <c r="ES7" i="35" s="1"/>
  <c r="ER6" i="35"/>
  <c r="ES6" i="35" s="1"/>
  <c r="ET10" i="35"/>
  <c r="ET7" i="35"/>
  <c r="EZ3" i="35"/>
  <c r="ER12" i="35" l="1"/>
  <c r="ES12" i="35" s="1"/>
  <c r="EP15" i="35"/>
  <c r="EN15" i="35"/>
  <c r="EO15" i="35"/>
  <c r="ER11" i="35"/>
  <c r="ES11" i="35" s="1"/>
  <c r="ER9" i="35"/>
  <c r="ES9" i="35" s="1"/>
  <c r="EY11" i="35"/>
  <c r="EY12" i="35"/>
  <c r="EY9" i="35"/>
  <c r="EX10" i="35"/>
  <c r="EV10" i="35"/>
  <c r="EW10" i="35" s="1"/>
  <c r="EX6" i="35"/>
  <c r="EV6" i="35"/>
  <c r="ES5" i="35"/>
  <c r="EU15" i="35"/>
  <c r="ET8" i="35"/>
  <c r="ET15" i="35" s="1"/>
  <c r="FD3" i="35"/>
  <c r="EX15" i="35" l="1"/>
  <c r="ES15" i="35"/>
  <c r="EY15" i="35"/>
  <c r="EW6" i="35"/>
  <c r="EW15" i="35" s="1"/>
  <c r="EV15" i="35"/>
  <c r="ER15" i="35"/>
  <c r="FC12" i="35"/>
  <c r="FC11" i="35"/>
  <c r="FC9" i="35"/>
  <c r="EZ10" i="35"/>
  <c r="FA10" i="35" s="1"/>
  <c r="FB6" i="35"/>
  <c r="EZ6" i="35"/>
  <c r="FB10" i="35"/>
  <c r="FH3" i="35"/>
  <c r="FC15" i="35" l="1"/>
  <c r="FG11" i="35"/>
  <c r="FG9" i="35"/>
  <c r="FG12" i="35"/>
  <c r="FF6" i="35"/>
  <c r="FF10" i="35"/>
  <c r="FD10" i="35"/>
  <c r="FE10" i="35" s="1"/>
  <c r="FD6" i="35"/>
  <c r="FA6" i="35"/>
  <c r="FA15" i="35" s="1"/>
  <c r="EZ15" i="35"/>
  <c r="FB15" i="35"/>
  <c r="FL3" i="35"/>
  <c r="FE6" i="35" l="1"/>
  <c r="FE15" i="35" s="1"/>
  <c r="FD15" i="35"/>
  <c r="FK11" i="35"/>
  <c r="FK9" i="35"/>
  <c r="FK12" i="35"/>
  <c r="FJ10" i="35"/>
  <c r="FH10" i="35"/>
  <c r="FI10" i="35" s="1"/>
  <c r="FJ6" i="35"/>
  <c r="FH6" i="35"/>
  <c r="FG15" i="35"/>
  <c r="FF15" i="35"/>
  <c r="FJ15" i="35" l="1"/>
  <c r="FO12" i="35"/>
  <c r="FO11" i="35"/>
  <c r="FO9" i="35"/>
  <c r="FN10" i="35"/>
  <c r="FL10" i="35"/>
  <c r="FM10" i="35" s="1"/>
  <c r="FL6" i="35"/>
  <c r="FN6" i="35"/>
  <c r="FK15" i="35"/>
  <c r="FI6" i="35"/>
  <c r="FI15" i="35" s="1"/>
  <c r="FH15" i="35"/>
  <c r="FO15" i="35" l="1"/>
  <c r="FN15" i="35"/>
  <c r="FM6" i="35"/>
  <c r="FM15" i="35" s="1"/>
  <c r="FL15" i="35"/>
  <c r="P10" i="34"/>
  <c r="R2" i="34" l="1"/>
  <c r="Q12" i="34" l="1"/>
  <c r="O12" i="34"/>
  <c r="R11" i="34"/>
  <c r="R9" i="34"/>
  <c r="P8" i="34"/>
  <c r="P12" i="34" s="1"/>
  <c r="R7" i="34"/>
  <c r="R6" i="34"/>
  <c r="R5" i="34"/>
  <c r="M8" i="34" l="1"/>
  <c r="C2" i="34"/>
  <c r="DJ12" i="34" l="1"/>
  <c r="DF12" i="34"/>
  <c r="DB12" i="34"/>
  <c r="CX12" i="34"/>
  <c r="CT12" i="34"/>
  <c r="CP12" i="34"/>
  <c r="CL12" i="34"/>
  <c r="CH12" i="34"/>
  <c r="CD12" i="34"/>
  <c r="BZ12" i="34"/>
  <c r="AD12" i="34"/>
  <c r="Z12" i="34"/>
  <c r="V12" i="34"/>
  <c r="N12" i="34"/>
  <c r="L12" i="34"/>
  <c r="E12" i="34"/>
  <c r="D11" i="34"/>
  <c r="G11" i="34" s="1"/>
  <c r="D10" i="34"/>
  <c r="D9" i="34"/>
  <c r="G9" i="34" s="1"/>
  <c r="D8" i="34"/>
  <c r="D7" i="34"/>
  <c r="D6" i="34"/>
  <c r="G6" i="34" s="1"/>
  <c r="D5" i="34"/>
  <c r="W3" i="34"/>
  <c r="B1" i="34"/>
  <c r="CE2" i="34" l="1"/>
  <c r="AY2" i="34"/>
  <c r="S2" i="34"/>
  <c r="BS2" i="34"/>
  <c r="AM2" i="34"/>
  <c r="BK2" i="34"/>
  <c r="AE2" i="34"/>
  <c r="CM2" i="34"/>
  <c r="AA2" i="34"/>
  <c r="BG2" i="34"/>
  <c r="DG2" i="34"/>
  <c r="AU2" i="34"/>
  <c r="DC2" i="34"/>
  <c r="AQ2" i="34"/>
  <c r="AI2" i="34"/>
  <c r="CI2" i="34"/>
  <c r="W2" i="34"/>
  <c r="Y5" i="34" s="1"/>
  <c r="CA2" i="34"/>
  <c r="BW2" i="34"/>
  <c r="BO2" i="34"/>
  <c r="BC2" i="34"/>
  <c r="M12" i="34"/>
  <c r="G7" i="34"/>
  <c r="G10" i="34"/>
  <c r="H6" i="34"/>
  <c r="H9" i="34"/>
  <c r="H8" i="34"/>
  <c r="H5" i="34"/>
  <c r="H10" i="34"/>
  <c r="H11" i="34"/>
  <c r="D12" i="34"/>
  <c r="G8" i="34"/>
  <c r="AA3" i="34"/>
  <c r="H7" i="34"/>
  <c r="G5" i="34"/>
  <c r="W11" i="34" l="1"/>
  <c r="X11" i="34" s="1"/>
  <c r="Y7" i="34"/>
  <c r="W10" i="34"/>
  <c r="X10" i="34" s="1"/>
  <c r="W9" i="34"/>
  <c r="X9" i="34" s="1"/>
  <c r="W6" i="34"/>
  <c r="X6" i="34" s="1"/>
  <c r="Y10" i="34"/>
  <c r="Y9" i="34"/>
  <c r="W8" i="34"/>
  <c r="X8" i="34" s="1"/>
  <c r="W5" i="34"/>
  <c r="Y6" i="34"/>
  <c r="Y11" i="34"/>
  <c r="Y8" i="34"/>
  <c r="W7" i="34"/>
  <c r="X7" i="34" s="1"/>
  <c r="S7" i="34"/>
  <c r="T7" i="34" s="1"/>
  <c r="S6" i="34"/>
  <c r="T6" i="34" s="1"/>
  <c r="S5" i="34"/>
  <c r="S10" i="34"/>
  <c r="T10" i="34" s="1"/>
  <c r="S9" i="34"/>
  <c r="T9" i="34" s="1"/>
  <c r="S8" i="34"/>
  <c r="T8" i="34" s="1"/>
  <c r="S11" i="34"/>
  <c r="T11" i="34" s="1"/>
  <c r="AE3" i="34"/>
  <c r="U7" i="34"/>
  <c r="U6" i="34"/>
  <c r="U11" i="34"/>
  <c r="U9" i="34"/>
  <c r="U5" i="34"/>
  <c r="U10" i="34"/>
  <c r="U8" i="34"/>
  <c r="G12" i="34"/>
  <c r="H12" i="34"/>
  <c r="Y12" i="34" l="1"/>
  <c r="W12" i="34"/>
  <c r="X5" i="34"/>
  <c r="X12" i="34" s="1"/>
  <c r="U12" i="34"/>
  <c r="AI3" i="34"/>
  <c r="AH8" i="34"/>
  <c r="S12" i="34"/>
  <c r="T5" i="34"/>
  <c r="AA11" i="34"/>
  <c r="AB11" i="34" s="1"/>
  <c r="AA10" i="34"/>
  <c r="AB10" i="34" s="1"/>
  <c r="AC9" i="34"/>
  <c r="AA9" i="34"/>
  <c r="AB9" i="34" s="1"/>
  <c r="AA6" i="34"/>
  <c r="AB6" i="34" s="1"/>
  <c r="AA8" i="34"/>
  <c r="AB8" i="34" s="1"/>
  <c r="AC7" i="34"/>
  <c r="AC6" i="34"/>
  <c r="AA7" i="34"/>
  <c r="AB7" i="34" s="1"/>
  <c r="AC5" i="34"/>
  <c r="AA5" i="34"/>
  <c r="AC8" i="34"/>
  <c r="AC10" i="34"/>
  <c r="AC11" i="34"/>
  <c r="AH12" i="34" l="1"/>
  <c r="AE8" i="34"/>
  <c r="AF8" i="34" s="1"/>
  <c r="AG6" i="34"/>
  <c r="AE11" i="34"/>
  <c r="AF11" i="34" s="1"/>
  <c r="AE10" i="34"/>
  <c r="AF10" i="34" s="1"/>
  <c r="AG9" i="34"/>
  <c r="AE7" i="34"/>
  <c r="AF7" i="34" s="1"/>
  <c r="AG5" i="34"/>
  <c r="AG10" i="34"/>
  <c r="AG11" i="34"/>
  <c r="AG8" i="34"/>
  <c r="AE5" i="34"/>
  <c r="AE9" i="34"/>
  <c r="AF9" i="34" s="1"/>
  <c r="AE6" i="34"/>
  <c r="AF6" i="34" s="1"/>
  <c r="AG7" i="34"/>
  <c r="AA12" i="34"/>
  <c r="AB5" i="34"/>
  <c r="AB12" i="34" s="1"/>
  <c r="AM3" i="34"/>
  <c r="T12" i="34"/>
  <c r="AC12" i="34"/>
  <c r="AG12" i="34" l="1"/>
  <c r="AE12" i="34"/>
  <c r="AF5" i="34"/>
  <c r="AF12" i="34" s="1"/>
  <c r="AQ3" i="34"/>
  <c r="AU3" i="34" l="1"/>
  <c r="AY3" i="34" l="1"/>
  <c r="BC3" i="34" l="1"/>
  <c r="BG3" i="34" l="1"/>
  <c r="BK3" i="34" l="1"/>
  <c r="BO3" i="34" l="1"/>
  <c r="BS3" i="34" l="1"/>
  <c r="BW3" i="34" l="1"/>
  <c r="CA3" i="34" l="1"/>
  <c r="CE3" i="34" l="1"/>
  <c r="CI3" i="34" l="1"/>
  <c r="CM3" i="34" l="1"/>
  <c r="CQ3" i="34" l="1"/>
  <c r="CU3" i="34" l="1"/>
  <c r="CY3" i="34" l="1"/>
  <c r="DC3" i="34" l="1"/>
  <c r="DG3" i="34" l="1"/>
  <c r="DG12" i="33" l="1"/>
  <c r="DC12" i="33"/>
  <c r="CY12" i="33"/>
  <c r="CU12" i="33"/>
  <c r="CQ12" i="33"/>
  <c r="CM12" i="33"/>
  <c r="CI12" i="33"/>
  <c r="CE12" i="33"/>
  <c r="CA12" i="33"/>
  <c r="BW12" i="33"/>
  <c r="BS12" i="33"/>
  <c r="BO12" i="33"/>
  <c r="BK12" i="33"/>
  <c r="BG12" i="33"/>
  <c r="BC12" i="33"/>
  <c r="AY12" i="33"/>
  <c r="AU12" i="33"/>
  <c r="AQ12" i="33"/>
  <c r="AM12" i="33"/>
  <c r="AI12" i="33"/>
  <c r="AE12" i="33"/>
  <c r="AA12" i="33"/>
  <c r="W12" i="33"/>
  <c r="M10" i="33" l="1"/>
  <c r="O10" i="33" s="1"/>
  <c r="C2" i="33"/>
  <c r="H6" i="33" s="1"/>
  <c r="H5" i="33" l="1"/>
  <c r="S12" i="33" l="1"/>
  <c r="N12" i="33"/>
  <c r="L12" i="33"/>
  <c r="E12" i="33"/>
  <c r="O11" i="33"/>
  <c r="D11" i="33"/>
  <c r="D10" i="33"/>
  <c r="O9" i="33"/>
  <c r="D9" i="33"/>
  <c r="D8" i="33"/>
  <c r="O7" i="33"/>
  <c r="D7" i="33"/>
  <c r="O6" i="33"/>
  <c r="D6" i="33"/>
  <c r="G6" i="33" s="1"/>
  <c r="O5" i="33"/>
  <c r="D5" i="33"/>
  <c r="G5" i="33" s="1"/>
  <c r="T3" i="33"/>
  <c r="X3" i="33" s="1"/>
  <c r="B1" i="33"/>
  <c r="GU13" i="28"/>
  <c r="GQ13" i="28"/>
  <c r="GM13" i="28"/>
  <c r="GI13" i="28"/>
  <c r="GE13" i="28"/>
  <c r="GA13" i="28"/>
  <c r="FW13" i="28"/>
  <c r="FS13" i="28"/>
  <c r="FO13" i="28"/>
  <c r="X3" i="28"/>
  <c r="T6" i="28"/>
  <c r="T2" i="33" l="1"/>
  <c r="AB3" i="28"/>
  <c r="G7" i="33"/>
  <c r="P2" i="33"/>
  <c r="AB3" i="33"/>
  <c r="X2" i="33"/>
  <c r="D12" i="33"/>
  <c r="O8" i="33"/>
  <c r="O12" i="33" s="1"/>
  <c r="M12" i="33"/>
  <c r="H11" i="33"/>
  <c r="G11" i="33"/>
  <c r="H7" i="33"/>
  <c r="H10" i="33"/>
  <c r="H9" i="33"/>
  <c r="H8" i="33"/>
  <c r="G8" i="33"/>
  <c r="G9" i="33"/>
  <c r="G10" i="33"/>
  <c r="X7" i="33" l="1"/>
  <c r="Y7" i="33" s="1"/>
  <c r="Z6" i="33"/>
  <c r="Z10" i="33"/>
  <c r="X6" i="33"/>
  <c r="Y6" i="33" s="1"/>
  <c r="Z11" i="33"/>
  <c r="Z5" i="33"/>
  <c r="X10" i="33"/>
  <c r="Y10" i="33" s="1"/>
  <c r="Z9" i="33"/>
  <c r="X5" i="33"/>
  <c r="X11" i="33"/>
  <c r="Y11" i="33" s="1"/>
  <c r="X9" i="33"/>
  <c r="Y9" i="33" s="1"/>
  <c r="Z8" i="33"/>
  <c r="X8" i="33"/>
  <c r="Y8" i="33" s="1"/>
  <c r="Z7" i="33"/>
  <c r="V10" i="33"/>
  <c r="T7" i="33"/>
  <c r="U7" i="33" s="1"/>
  <c r="T10" i="33"/>
  <c r="U10" i="33" s="1"/>
  <c r="V6" i="33"/>
  <c r="V9" i="33"/>
  <c r="T9" i="33"/>
  <c r="U9" i="33" s="1"/>
  <c r="T6" i="33"/>
  <c r="U6" i="33" s="1"/>
  <c r="V8" i="33"/>
  <c r="V5" i="33"/>
  <c r="V11" i="33"/>
  <c r="T8" i="33"/>
  <c r="U8" i="33" s="1"/>
  <c r="T5" i="33"/>
  <c r="T11" i="33"/>
  <c r="U11" i="33" s="1"/>
  <c r="V7" i="33"/>
  <c r="AF3" i="28"/>
  <c r="R11" i="33"/>
  <c r="P9" i="33"/>
  <c r="Q9" i="33" s="1"/>
  <c r="R10" i="33"/>
  <c r="P8" i="33"/>
  <c r="Q8" i="33" s="1"/>
  <c r="R9" i="33"/>
  <c r="P7" i="33"/>
  <c r="Q7" i="33" s="1"/>
  <c r="R8" i="33"/>
  <c r="P6" i="33"/>
  <c r="Q6" i="33" s="1"/>
  <c r="R7" i="33"/>
  <c r="P5" i="33"/>
  <c r="R6" i="33"/>
  <c r="R5" i="33"/>
  <c r="P11" i="33"/>
  <c r="Q11" i="33" s="1"/>
  <c r="P10" i="33"/>
  <c r="Q10" i="33" s="1"/>
  <c r="H12" i="33"/>
  <c r="G12" i="33"/>
  <c r="AB2" i="33"/>
  <c r="AF3" i="33"/>
  <c r="V12" i="33" l="1"/>
  <c r="Z12" i="33"/>
  <c r="AD11" i="33"/>
  <c r="AD10" i="33"/>
  <c r="AB6" i="33"/>
  <c r="AC6" i="33" s="1"/>
  <c r="AD5" i="33"/>
  <c r="AB10" i="33"/>
  <c r="AC10" i="33" s="1"/>
  <c r="AD9" i="33"/>
  <c r="AB11" i="33"/>
  <c r="AC11" i="33" s="1"/>
  <c r="AB5" i="33"/>
  <c r="AB9" i="33"/>
  <c r="AC9" i="33" s="1"/>
  <c r="AD8" i="33"/>
  <c r="AB8" i="33"/>
  <c r="AC8" i="33" s="1"/>
  <c r="AD7" i="33"/>
  <c r="AB7" i="33"/>
  <c r="AC7" i="33" s="1"/>
  <c r="AD6" i="33"/>
  <c r="U5" i="33"/>
  <c r="U12" i="33" s="1"/>
  <c r="T12" i="33"/>
  <c r="X12" i="33"/>
  <c r="Y5" i="33"/>
  <c r="Y12" i="33" s="1"/>
  <c r="AJ3" i="28"/>
  <c r="Q5" i="33"/>
  <c r="P12" i="33"/>
  <c r="R12" i="33"/>
  <c r="AF2" i="33"/>
  <c r="AJ3" i="33"/>
  <c r="Q12" i="33" l="1"/>
  <c r="AD12" i="33"/>
  <c r="AB12" i="33"/>
  <c r="AC5" i="33"/>
  <c r="AC12" i="33" s="1"/>
  <c r="AF9" i="33"/>
  <c r="AG9" i="33" s="1"/>
  <c r="AH8" i="33"/>
  <c r="AF8" i="33"/>
  <c r="AG8" i="33" s="1"/>
  <c r="AH7" i="33"/>
  <c r="AF7" i="33"/>
  <c r="AG7" i="33" s="1"/>
  <c r="AH6" i="33"/>
  <c r="AH5" i="33"/>
  <c r="AH11" i="33"/>
  <c r="AH10" i="33"/>
  <c r="AF6" i="33"/>
  <c r="AG6" i="33" s="1"/>
  <c r="AF11" i="33"/>
  <c r="AG11" i="33" s="1"/>
  <c r="AF10" i="33"/>
  <c r="AG10" i="33" s="1"/>
  <c r="AH9" i="33"/>
  <c r="AF5" i="33"/>
  <c r="AN3" i="28"/>
  <c r="AJ2" i="33"/>
  <c r="AN3" i="33"/>
  <c r="AJ8" i="33" l="1"/>
  <c r="AK8" i="33" s="1"/>
  <c r="AL7" i="33"/>
  <c r="AL6" i="33"/>
  <c r="AJ7" i="33"/>
  <c r="AK7" i="33" s="1"/>
  <c r="AL5" i="33"/>
  <c r="AL11" i="33"/>
  <c r="AJ6" i="33"/>
  <c r="AK6" i="33" s="1"/>
  <c r="AL10" i="33"/>
  <c r="AJ5" i="33"/>
  <c r="AJ11" i="33"/>
  <c r="AK11" i="33" s="1"/>
  <c r="AJ10" i="33"/>
  <c r="AK10" i="33" s="1"/>
  <c r="AL9" i="33"/>
  <c r="AJ9" i="33"/>
  <c r="AK9" i="33" s="1"/>
  <c r="AL8" i="33"/>
  <c r="AH12" i="33"/>
  <c r="AG5" i="33"/>
  <c r="AG12" i="33" s="1"/>
  <c r="AF12" i="33"/>
  <c r="AR3" i="28"/>
  <c r="AN2" i="33"/>
  <c r="AR3" i="33"/>
  <c r="AL12" i="33" l="1"/>
  <c r="AN6" i="33"/>
  <c r="AO6" i="33" s="1"/>
  <c r="AP5" i="33"/>
  <c r="AP11" i="33"/>
  <c r="AN5" i="33"/>
  <c r="AN11" i="33"/>
  <c r="AO11" i="33" s="1"/>
  <c r="AP10" i="33"/>
  <c r="AN10" i="33"/>
  <c r="AO10" i="33" s="1"/>
  <c r="AP9" i="33"/>
  <c r="AN9" i="33"/>
  <c r="AO9" i="33" s="1"/>
  <c r="AP8" i="33"/>
  <c r="AP7" i="33"/>
  <c r="AN8" i="33"/>
  <c r="AO8" i="33" s="1"/>
  <c r="AP6" i="33"/>
  <c r="AN7" i="33"/>
  <c r="AO7" i="33" s="1"/>
  <c r="AK5" i="33"/>
  <c r="AK12" i="33" s="1"/>
  <c r="AJ12" i="33"/>
  <c r="AV3" i="28"/>
  <c r="AV3" i="33"/>
  <c r="AO5" i="33" l="1"/>
  <c r="AO12" i="33" s="1"/>
  <c r="AN12" i="33"/>
  <c r="AP12" i="33"/>
  <c r="AZ3" i="28"/>
  <c r="AZ3" i="33"/>
  <c r="BD3" i="28" l="1"/>
  <c r="BD3" i="33"/>
  <c r="BH3" i="28" l="1"/>
  <c r="BH3" i="33"/>
  <c r="BL3" i="28" l="1"/>
  <c r="BL3" i="33"/>
  <c r="BP3" i="28" l="1"/>
  <c r="BP3" i="33"/>
  <c r="BT3" i="28" l="1"/>
  <c r="BT3" i="33"/>
  <c r="BX3" i="28" l="1"/>
  <c r="BX3" i="33"/>
  <c r="CB3" i="28" l="1"/>
  <c r="CB3" i="33"/>
  <c r="CF3" i="28" l="1"/>
  <c r="CF3" i="33"/>
  <c r="CJ3" i="28" l="1"/>
  <c r="CJ3" i="33"/>
  <c r="CN3" i="28" l="1"/>
  <c r="CN3" i="33"/>
  <c r="CR3" i="28" l="1"/>
  <c r="CR3" i="33"/>
  <c r="CV3" i="28" l="1"/>
  <c r="CV3" i="33"/>
  <c r="CZ3" i="28" l="1"/>
  <c r="CZ3" i="33"/>
  <c r="DD3" i="28" l="1"/>
  <c r="DD3" i="33"/>
  <c r="DH3" i="28" l="1"/>
  <c r="DL3" i="28" l="1"/>
  <c r="DP3" i="28" l="1"/>
  <c r="DT3" i="28" l="1"/>
  <c r="DX3" i="28" l="1"/>
  <c r="EB3" i="28" l="1"/>
  <c r="EF3" i="28" l="1"/>
  <c r="EJ3" i="28" l="1"/>
  <c r="EN3" i="28" l="1"/>
  <c r="ER3" i="28" l="1"/>
  <c r="EV3" i="28" l="1"/>
  <c r="EZ3" i="28" l="1"/>
  <c r="FD3" i="28" l="1"/>
  <c r="FH3" i="28" l="1"/>
  <c r="FL3" i="28" l="1"/>
  <c r="FP3" i="28" l="1"/>
  <c r="FT3" i="28" l="1"/>
  <c r="FX3" i="28" l="1"/>
  <c r="GB3" i="28" l="1"/>
  <c r="GF3" i="28" l="1"/>
  <c r="D6" i="28"/>
  <c r="D7" i="28"/>
  <c r="D8" i="28"/>
  <c r="D9" i="28"/>
  <c r="D10" i="28"/>
  <c r="D11" i="28"/>
  <c r="D12" i="28"/>
  <c r="D5" i="28"/>
  <c r="B1" i="28"/>
  <c r="C2" i="28"/>
  <c r="H10" i="28" s="1"/>
  <c r="FT2" i="28" l="1"/>
  <c r="EN2" i="28"/>
  <c r="DH2" i="28"/>
  <c r="CB2" i="28"/>
  <c r="AV2" i="28"/>
  <c r="GN2" i="28"/>
  <c r="FH2" i="28"/>
  <c r="EB2" i="28"/>
  <c r="BP2" i="28"/>
  <c r="AJ2" i="28"/>
  <c r="GF2" i="28"/>
  <c r="EZ2" i="28"/>
  <c r="DT2" i="28"/>
  <c r="CN2" i="28"/>
  <c r="BH2" i="28"/>
  <c r="AB2" i="28"/>
  <c r="GB2" i="28"/>
  <c r="EV2" i="28"/>
  <c r="CJ2" i="28"/>
  <c r="BD2" i="28"/>
  <c r="FX2" i="28"/>
  <c r="ER2" i="28"/>
  <c r="CF2" i="28"/>
  <c r="AZ2" i="28"/>
  <c r="T2" i="28"/>
  <c r="DP2" i="28"/>
  <c r="X2" i="28"/>
  <c r="Z8" i="28" s="1"/>
  <c r="DL2" i="28"/>
  <c r="GJ2" i="28"/>
  <c r="CR2" i="28"/>
  <c r="FL2" i="28"/>
  <c r="FD2" i="28"/>
  <c r="BL2" i="28"/>
  <c r="AF2" i="28"/>
  <c r="FP2" i="28"/>
  <c r="BX2" i="28"/>
  <c r="BT2" i="28"/>
  <c r="EJ2" i="28"/>
  <c r="GR2" i="28"/>
  <c r="EF2" i="28"/>
  <c r="AR2" i="28"/>
  <c r="GV2" i="28"/>
  <c r="DX2" i="28"/>
  <c r="AN2" i="28"/>
  <c r="G6" i="28"/>
  <c r="H5" i="28"/>
  <c r="H8" i="28"/>
  <c r="H6" i="28"/>
  <c r="H7" i="28"/>
  <c r="H9" i="28"/>
  <c r="GJ3" i="28"/>
  <c r="U6" i="28"/>
  <c r="G5" i="28"/>
  <c r="D13" i="28"/>
  <c r="Q97" i="32"/>
  <c r="J97" i="32"/>
  <c r="C97" i="32"/>
  <c r="S96" i="32"/>
  <c r="Q96" i="32"/>
  <c r="L96" i="32"/>
  <c r="J96" i="32"/>
  <c r="E96" i="32"/>
  <c r="C96" i="32"/>
  <c r="S95" i="32"/>
  <c r="Q95" i="32"/>
  <c r="L95" i="32"/>
  <c r="J95" i="32"/>
  <c r="E95" i="32"/>
  <c r="C95" i="32"/>
  <c r="S94" i="32"/>
  <c r="Q94" i="32"/>
  <c r="L94" i="32"/>
  <c r="J94" i="32"/>
  <c r="E94" i="32"/>
  <c r="C94" i="32"/>
  <c r="S93" i="32"/>
  <c r="Q93" i="32"/>
  <c r="L93" i="32"/>
  <c r="J93" i="32"/>
  <c r="E93" i="32"/>
  <c r="C93" i="32"/>
  <c r="S92" i="32"/>
  <c r="Q92" i="32"/>
  <c r="L92" i="32"/>
  <c r="J92" i="32"/>
  <c r="E92" i="32"/>
  <c r="C92" i="32"/>
  <c r="S91" i="32"/>
  <c r="Q91" i="32"/>
  <c r="L91" i="32"/>
  <c r="J91" i="32"/>
  <c r="E91" i="32"/>
  <c r="C91" i="32"/>
  <c r="S90" i="32"/>
  <c r="Q90" i="32"/>
  <c r="L90" i="32"/>
  <c r="J90" i="32"/>
  <c r="E90" i="32"/>
  <c r="C90" i="32"/>
  <c r="S89" i="32"/>
  <c r="Q89" i="32"/>
  <c r="L89" i="32"/>
  <c r="J89" i="32"/>
  <c r="E89" i="32"/>
  <c r="C89" i="32"/>
  <c r="S88" i="32"/>
  <c r="Q88" i="32"/>
  <c r="L88" i="32"/>
  <c r="J88" i="32"/>
  <c r="E88" i="32"/>
  <c r="C88" i="32"/>
  <c r="S87" i="32"/>
  <c r="Q87" i="32"/>
  <c r="L87" i="32"/>
  <c r="J87" i="32"/>
  <c r="E87" i="32"/>
  <c r="C87" i="32"/>
  <c r="S86" i="32"/>
  <c r="Q86" i="32"/>
  <c r="L86" i="32"/>
  <c r="J86" i="32"/>
  <c r="E86" i="32"/>
  <c r="C86" i="32"/>
  <c r="S85" i="32"/>
  <c r="Q85" i="32"/>
  <c r="L85" i="32"/>
  <c r="J85" i="32"/>
  <c r="E85" i="32"/>
  <c r="C85" i="32"/>
  <c r="S84" i="32"/>
  <c r="Q84" i="32"/>
  <c r="L84" i="32"/>
  <c r="J84" i="32"/>
  <c r="E84" i="32"/>
  <c r="C84" i="32"/>
  <c r="S83" i="32"/>
  <c r="Q83" i="32"/>
  <c r="L83" i="32"/>
  <c r="J83" i="32"/>
  <c r="E83" i="32"/>
  <c r="C83" i="32"/>
  <c r="S82" i="32"/>
  <c r="Q82" i="32"/>
  <c r="L82" i="32"/>
  <c r="J82" i="32"/>
  <c r="E82" i="32"/>
  <c r="C82" i="32"/>
  <c r="S81" i="32"/>
  <c r="Q81" i="32"/>
  <c r="L81" i="32"/>
  <c r="J81" i="32"/>
  <c r="E81" i="32"/>
  <c r="C81" i="32"/>
  <c r="S80" i="32"/>
  <c r="Q80" i="32"/>
  <c r="L80" i="32"/>
  <c r="J80" i="32"/>
  <c r="E80" i="32"/>
  <c r="C80" i="32"/>
  <c r="S79" i="32"/>
  <c r="Q79" i="32"/>
  <c r="L79" i="32"/>
  <c r="J79" i="32"/>
  <c r="E79" i="32"/>
  <c r="C79" i="32"/>
  <c r="S78" i="32"/>
  <c r="Q78" i="32"/>
  <c r="L78" i="32"/>
  <c r="J78" i="32"/>
  <c r="E78" i="32"/>
  <c r="C78" i="32"/>
  <c r="S77" i="32"/>
  <c r="Q77" i="32"/>
  <c r="L77" i="32"/>
  <c r="J77" i="32"/>
  <c r="E77" i="32"/>
  <c r="C77" i="32"/>
  <c r="S76" i="32"/>
  <c r="Q76" i="32"/>
  <c r="L76" i="32"/>
  <c r="J76" i="32"/>
  <c r="E76" i="32"/>
  <c r="C76" i="32"/>
  <c r="S75" i="32"/>
  <c r="Q75" i="32"/>
  <c r="L75" i="32"/>
  <c r="J75" i="32"/>
  <c r="E75" i="32"/>
  <c r="C75" i="32"/>
  <c r="S74" i="32"/>
  <c r="Q74" i="32"/>
  <c r="L74" i="32"/>
  <c r="J74" i="32"/>
  <c r="E74" i="32"/>
  <c r="C74" i="32"/>
  <c r="S73" i="32"/>
  <c r="Q73" i="32"/>
  <c r="L73" i="32"/>
  <c r="J73" i="32"/>
  <c r="E73" i="32"/>
  <c r="C73" i="32"/>
  <c r="S72" i="32"/>
  <c r="Q72" i="32"/>
  <c r="L72" i="32"/>
  <c r="J72" i="32"/>
  <c r="E72" i="32"/>
  <c r="C72" i="32"/>
  <c r="S71" i="32"/>
  <c r="Q71" i="32"/>
  <c r="L71" i="32"/>
  <c r="J71" i="32"/>
  <c r="E71" i="32"/>
  <c r="C71" i="32"/>
  <c r="S70" i="32"/>
  <c r="Q70" i="32"/>
  <c r="L70" i="32"/>
  <c r="J70" i="32"/>
  <c r="E70" i="32"/>
  <c r="C70" i="32"/>
  <c r="S69" i="32"/>
  <c r="Q69" i="32"/>
  <c r="L69" i="32"/>
  <c r="J69" i="32"/>
  <c r="E69" i="32"/>
  <c r="C69" i="32"/>
  <c r="S68" i="32"/>
  <c r="Q68" i="32"/>
  <c r="L68" i="32"/>
  <c r="J68" i="32"/>
  <c r="E68" i="32"/>
  <c r="C68" i="32"/>
  <c r="S67" i="32"/>
  <c r="Q67" i="32"/>
  <c r="L67" i="32"/>
  <c r="J67" i="32"/>
  <c r="E67" i="32"/>
  <c r="C67" i="32"/>
  <c r="S66" i="32"/>
  <c r="Q66" i="32"/>
  <c r="L66" i="32"/>
  <c r="J66" i="32"/>
  <c r="E66" i="32"/>
  <c r="C66" i="32"/>
  <c r="S65" i="32"/>
  <c r="Q65" i="32"/>
  <c r="L65" i="32"/>
  <c r="J65" i="32"/>
  <c r="E65" i="32"/>
  <c r="C65" i="32"/>
  <c r="S64" i="32"/>
  <c r="Q64" i="32"/>
  <c r="L64" i="32"/>
  <c r="J64" i="32"/>
  <c r="E64" i="32"/>
  <c r="C64" i="32"/>
  <c r="S63" i="32"/>
  <c r="Q63" i="32"/>
  <c r="L63" i="32"/>
  <c r="J63" i="32"/>
  <c r="E63" i="32"/>
  <c r="C63" i="32"/>
  <c r="S62" i="32"/>
  <c r="Q62" i="32"/>
  <c r="L62" i="32"/>
  <c r="J62" i="32"/>
  <c r="E62" i="32"/>
  <c r="C62" i="32"/>
  <c r="S61" i="32"/>
  <c r="Q61" i="32"/>
  <c r="L61" i="32"/>
  <c r="J61" i="32"/>
  <c r="E61" i="32"/>
  <c r="C61" i="32"/>
  <c r="S60" i="32"/>
  <c r="Q60" i="32"/>
  <c r="L60" i="32"/>
  <c r="J60" i="32"/>
  <c r="E60" i="32"/>
  <c r="C60" i="32"/>
  <c r="S59" i="32"/>
  <c r="Q59" i="32"/>
  <c r="L59" i="32"/>
  <c r="J59" i="32"/>
  <c r="E59" i="32"/>
  <c r="C59" i="32"/>
  <c r="S58" i="32"/>
  <c r="Q58" i="32"/>
  <c r="L58" i="32"/>
  <c r="J58" i="32"/>
  <c r="E58" i="32"/>
  <c r="DD2" i="39" s="1"/>
  <c r="C58" i="32"/>
  <c r="S57" i="32"/>
  <c r="Q57" i="32"/>
  <c r="L57" i="32"/>
  <c r="J57" i="32"/>
  <c r="E57" i="32"/>
  <c r="C57" i="32"/>
  <c r="S56" i="32"/>
  <c r="Q56" i="32"/>
  <c r="L56" i="32"/>
  <c r="J56" i="32"/>
  <c r="E56" i="32"/>
  <c r="C56" i="32"/>
  <c r="S55" i="32"/>
  <c r="Q55" i="32"/>
  <c r="L55" i="32"/>
  <c r="J55" i="32"/>
  <c r="E55" i="32"/>
  <c r="C55" i="32"/>
  <c r="T54" i="32"/>
  <c r="S54" i="32"/>
  <c r="Q54" i="32"/>
  <c r="R54" i="32"/>
  <c r="L54" i="32"/>
  <c r="J54" i="32"/>
  <c r="E54" i="32"/>
  <c r="D54" i="32"/>
  <c r="C54" i="32"/>
  <c r="F54" i="32"/>
  <c r="T53" i="32"/>
  <c r="S53" i="32"/>
  <c r="Q53" i="32"/>
  <c r="R53" i="32"/>
  <c r="L53" i="32"/>
  <c r="J53" i="32"/>
  <c r="K53" i="32"/>
  <c r="F53" i="32"/>
  <c r="E53" i="32"/>
  <c r="D53" i="32"/>
  <c r="C53" i="32"/>
  <c r="T52" i="32"/>
  <c r="S52" i="32"/>
  <c r="R52" i="32"/>
  <c r="Q52" i="32"/>
  <c r="M52" i="32"/>
  <c r="L52" i="32"/>
  <c r="K52" i="32"/>
  <c r="J52" i="32"/>
  <c r="F52" i="32"/>
  <c r="E52" i="32"/>
  <c r="D52" i="32"/>
  <c r="C52" i="32"/>
  <c r="T51" i="32"/>
  <c r="S51" i="32"/>
  <c r="R51" i="32"/>
  <c r="Q51" i="32"/>
  <c r="M51" i="32"/>
  <c r="L51" i="32"/>
  <c r="K51" i="32"/>
  <c r="J51" i="32"/>
  <c r="F51" i="32"/>
  <c r="E51" i="32"/>
  <c r="CJ2" i="39" s="1"/>
  <c r="D51" i="32"/>
  <c r="C51" i="32"/>
  <c r="T50" i="32"/>
  <c r="S50" i="32"/>
  <c r="R50" i="32"/>
  <c r="Q50" i="32"/>
  <c r="M50" i="32"/>
  <c r="L50" i="32"/>
  <c r="K50" i="32"/>
  <c r="J50" i="32"/>
  <c r="F50" i="32"/>
  <c r="E50" i="32"/>
  <c r="D50" i="32"/>
  <c r="C50" i="32"/>
  <c r="T49" i="32"/>
  <c r="S49" i="32"/>
  <c r="R49" i="32"/>
  <c r="Q49" i="32"/>
  <c r="M49" i="32"/>
  <c r="L49" i="32"/>
  <c r="K49" i="32"/>
  <c r="J49" i="32"/>
  <c r="F49" i="32"/>
  <c r="E49" i="32"/>
  <c r="D49" i="32"/>
  <c r="C49" i="32"/>
  <c r="T48" i="32"/>
  <c r="S48" i="32"/>
  <c r="R48" i="32"/>
  <c r="Q48" i="32"/>
  <c r="M48" i="32"/>
  <c r="L48" i="32"/>
  <c r="K48" i="32"/>
  <c r="J48" i="32"/>
  <c r="F48" i="32"/>
  <c r="E48" i="32"/>
  <c r="D48" i="32"/>
  <c r="C48" i="32"/>
  <c r="T47" i="32"/>
  <c r="S47" i="32"/>
  <c r="R47" i="32"/>
  <c r="Q47" i="32"/>
  <c r="M47" i="32"/>
  <c r="L47" i="32"/>
  <c r="K47" i="32"/>
  <c r="J47" i="32"/>
  <c r="F47" i="32"/>
  <c r="E47" i="32"/>
  <c r="D47" i="32"/>
  <c r="C47" i="32"/>
  <c r="T46" i="32"/>
  <c r="S46" i="32"/>
  <c r="R46" i="32"/>
  <c r="Q46" i="32"/>
  <c r="M46" i="32"/>
  <c r="L46" i="32"/>
  <c r="K46" i="32"/>
  <c r="J46" i="32"/>
  <c r="F46" i="32"/>
  <c r="E46" i="32"/>
  <c r="D46" i="32"/>
  <c r="C46" i="32"/>
  <c r="T45" i="32"/>
  <c r="S45" i="32"/>
  <c r="R45" i="32"/>
  <c r="Q45" i="32"/>
  <c r="M45" i="32"/>
  <c r="L45" i="32"/>
  <c r="K45" i="32"/>
  <c r="J45" i="32"/>
  <c r="F45" i="32"/>
  <c r="E45" i="32"/>
  <c r="D45" i="32"/>
  <c r="C45" i="32"/>
  <c r="T44" i="32"/>
  <c r="S44" i="32"/>
  <c r="R44" i="32"/>
  <c r="Q44" i="32"/>
  <c r="M44" i="32"/>
  <c r="L44" i="32"/>
  <c r="K44" i="32"/>
  <c r="J44" i="32"/>
  <c r="F44" i="32"/>
  <c r="E44" i="32"/>
  <c r="D44" i="32"/>
  <c r="C44" i="32"/>
  <c r="T43" i="32"/>
  <c r="S43" i="32"/>
  <c r="R43" i="32"/>
  <c r="Q43" i="32"/>
  <c r="M43" i="32"/>
  <c r="L43" i="32"/>
  <c r="K43" i="32"/>
  <c r="J43" i="32"/>
  <c r="F43" i="32"/>
  <c r="E43" i="32"/>
  <c r="D43" i="32"/>
  <c r="C43" i="32"/>
  <c r="T42" i="32"/>
  <c r="S42" i="32"/>
  <c r="R42" i="32"/>
  <c r="Q42" i="32"/>
  <c r="M42" i="32"/>
  <c r="L42" i="32"/>
  <c r="K42" i="32"/>
  <c r="J42" i="32"/>
  <c r="F42" i="32"/>
  <c r="E42" i="32"/>
  <c r="D42" i="32"/>
  <c r="C42" i="32"/>
  <c r="T41" i="32"/>
  <c r="S41" i="32"/>
  <c r="R41" i="32"/>
  <c r="Q41" i="32"/>
  <c r="M41" i="32"/>
  <c r="L41" i="32"/>
  <c r="K41" i="32"/>
  <c r="J41" i="32"/>
  <c r="F41" i="32"/>
  <c r="E41" i="32"/>
  <c r="D41" i="32"/>
  <c r="C41" i="32"/>
  <c r="T40" i="32"/>
  <c r="S40" i="32"/>
  <c r="R40" i="32"/>
  <c r="Q40" i="32"/>
  <c r="M40" i="32"/>
  <c r="L40" i="32"/>
  <c r="K40" i="32"/>
  <c r="J40" i="32"/>
  <c r="F40" i="32"/>
  <c r="E40" i="32"/>
  <c r="D40" i="32"/>
  <c r="C40" i="32"/>
  <c r="T39" i="32"/>
  <c r="S39" i="32"/>
  <c r="R39" i="32"/>
  <c r="Q39" i="32"/>
  <c r="M39" i="32"/>
  <c r="L39" i="32"/>
  <c r="K39" i="32"/>
  <c r="J39" i="32"/>
  <c r="F39" i="32"/>
  <c r="E39" i="32"/>
  <c r="D39" i="32"/>
  <c r="C39" i="32"/>
  <c r="T38" i="32"/>
  <c r="S38" i="32"/>
  <c r="R38" i="32"/>
  <c r="Q38" i="32"/>
  <c r="M38" i="32"/>
  <c r="L38" i="32"/>
  <c r="K38" i="32"/>
  <c r="J38" i="32"/>
  <c r="F38" i="32"/>
  <c r="E38" i="32"/>
  <c r="D38" i="32"/>
  <c r="C38" i="32"/>
  <c r="T37" i="32"/>
  <c r="S37" i="32"/>
  <c r="R37" i="32"/>
  <c r="Q37" i="32"/>
  <c r="M37" i="32"/>
  <c r="L37" i="32"/>
  <c r="K37" i="32"/>
  <c r="J37" i="32"/>
  <c r="F37" i="32"/>
  <c r="E37" i="32"/>
  <c r="D37" i="32"/>
  <c r="C37" i="32"/>
  <c r="T36" i="32"/>
  <c r="S36" i="32"/>
  <c r="R36" i="32"/>
  <c r="Q36" i="32"/>
  <c r="M36" i="32"/>
  <c r="L36" i="32"/>
  <c r="K36" i="32"/>
  <c r="J36" i="32"/>
  <c r="F36" i="32"/>
  <c r="E36" i="32"/>
  <c r="D36" i="32"/>
  <c r="C36" i="32"/>
  <c r="T35" i="32"/>
  <c r="S35" i="32"/>
  <c r="R35" i="32"/>
  <c r="Q35" i="32"/>
  <c r="M35" i="32"/>
  <c r="L35" i="32"/>
  <c r="K35" i="32"/>
  <c r="J35" i="32"/>
  <c r="F35" i="32"/>
  <c r="E35" i="32"/>
  <c r="D35" i="32"/>
  <c r="C35" i="32"/>
  <c r="T34" i="32"/>
  <c r="S34" i="32"/>
  <c r="R34" i="32"/>
  <c r="Q34" i="32"/>
  <c r="M34" i="32"/>
  <c r="L34" i="32"/>
  <c r="K34" i="32"/>
  <c r="J34" i="32"/>
  <c r="F34" i="32"/>
  <c r="E34" i="32"/>
  <c r="D34" i="32"/>
  <c r="C34" i="32"/>
  <c r="T33" i="32"/>
  <c r="S33" i="32"/>
  <c r="R33" i="32"/>
  <c r="Q33" i="32"/>
  <c r="M33" i="32"/>
  <c r="L33" i="32"/>
  <c r="K33" i="32"/>
  <c r="J33" i="32"/>
  <c r="F33" i="32"/>
  <c r="E33" i="32"/>
  <c r="D33" i="32"/>
  <c r="C33" i="32"/>
  <c r="T32" i="32"/>
  <c r="S32" i="32"/>
  <c r="R32" i="32"/>
  <c r="Q32" i="32"/>
  <c r="M32" i="32"/>
  <c r="L32" i="32"/>
  <c r="K32" i="32"/>
  <c r="J32" i="32"/>
  <c r="F32" i="32"/>
  <c r="E32" i="32"/>
  <c r="D32" i="32"/>
  <c r="C32" i="32"/>
  <c r="T31" i="32"/>
  <c r="S31" i="32"/>
  <c r="R31" i="32"/>
  <c r="Q31" i="32"/>
  <c r="M31" i="32"/>
  <c r="L31" i="32"/>
  <c r="K31" i="32"/>
  <c r="J31" i="32"/>
  <c r="F31" i="32"/>
  <c r="E31" i="32"/>
  <c r="D31" i="32"/>
  <c r="C31" i="32"/>
  <c r="T30" i="32"/>
  <c r="S30" i="32"/>
  <c r="R30" i="32"/>
  <c r="Q30" i="32"/>
  <c r="M30" i="32"/>
  <c r="L30" i="32"/>
  <c r="K30" i="32"/>
  <c r="J30" i="32"/>
  <c r="F30" i="32"/>
  <c r="E30" i="32"/>
  <c r="D30" i="32"/>
  <c r="C30" i="32"/>
  <c r="T29" i="32"/>
  <c r="S29" i="32"/>
  <c r="R29" i="32"/>
  <c r="Q29" i="32"/>
  <c r="M29" i="32"/>
  <c r="L29" i="32"/>
  <c r="K29" i="32"/>
  <c r="J29" i="32"/>
  <c r="F29" i="32"/>
  <c r="E29" i="32"/>
  <c r="D29" i="32"/>
  <c r="C29" i="32"/>
  <c r="T28" i="32"/>
  <c r="S28" i="32"/>
  <c r="R28" i="32"/>
  <c r="Q28" i="32"/>
  <c r="M28" i="32"/>
  <c r="L28" i="32"/>
  <c r="K28" i="32"/>
  <c r="J28" i="32"/>
  <c r="F28" i="32"/>
  <c r="E28" i="32"/>
  <c r="D28" i="32"/>
  <c r="C28" i="32"/>
  <c r="T27" i="32"/>
  <c r="S27" i="32"/>
  <c r="R27" i="32"/>
  <c r="Q27" i="32"/>
  <c r="M27" i="32"/>
  <c r="L27" i="32"/>
  <c r="K27" i="32"/>
  <c r="J27" i="32"/>
  <c r="F27" i="32"/>
  <c r="E27" i="32"/>
  <c r="D27" i="32"/>
  <c r="C27" i="32"/>
  <c r="T26" i="32"/>
  <c r="S26" i="32"/>
  <c r="R26" i="32"/>
  <c r="Q26" i="32"/>
  <c r="M26" i="32"/>
  <c r="L26" i="32"/>
  <c r="K26" i="32"/>
  <c r="J26" i="32"/>
  <c r="F26" i="32"/>
  <c r="E26" i="32"/>
  <c r="D26" i="32"/>
  <c r="C26" i="32"/>
  <c r="T25" i="32"/>
  <c r="S25" i="32"/>
  <c r="R25" i="32"/>
  <c r="Q25" i="32"/>
  <c r="M25" i="32"/>
  <c r="L25" i="32"/>
  <c r="K25" i="32"/>
  <c r="J25" i="32"/>
  <c r="F25" i="32"/>
  <c r="E25" i="32"/>
  <c r="D25" i="32"/>
  <c r="C25" i="32"/>
  <c r="T24" i="32"/>
  <c r="S24" i="32"/>
  <c r="R24" i="32"/>
  <c r="Q24" i="32"/>
  <c r="M24" i="32"/>
  <c r="L24" i="32"/>
  <c r="K24" i="32"/>
  <c r="J24" i="32"/>
  <c r="F24" i="32"/>
  <c r="E24" i="32"/>
  <c r="D24" i="32"/>
  <c r="C24" i="32"/>
  <c r="T23" i="32"/>
  <c r="S23" i="32"/>
  <c r="R23" i="32"/>
  <c r="Q23" i="32"/>
  <c r="M23" i="32"/>
  <c r="L23" i="32"/>
  <c r="K23" i="32"/>
  <c r="J23" i="32"/>
  <c r="F23" i="32"/>
  <c r="E23" i="32"/>
  <c r="D23" i="32"/>
  <c r="C23" i="32"/>
  <c r="T22" i="32"/>
  <c r="S22" i="32"/>
  <c r="R22" i="32"/>
  <c r="Q22" i="32"/>
  <c r="M22" i="32"/>
  <c r="L22" i="32"/>
  <c r="K22" i="32"/>
  <c r="J22" i="32"/>
  <c r="F22" i="32"/>
  <c r="E22" i="32"/>
  <c r="D22" i="32"/>
  <c r="C22" i="32"/>
  <c r="T21" i="32"/>
  <c r="S21" i="32"/>
  <c r="R21" i="32"/>
  <c r="Q21" i="32"/>
  <c r="M21" i="32"/>
  <c r="L21" i="32"/>
  <c r="K21" i="32"/>
  <c r="J21" i="32"/>
  <c r="F21" i="32"/>
  <c r="E21" i="32"/>
  <c r="D21" i="32"/>
  <c r="C21" i="32"/>
  <c r="T20" i="32"/>
  <c r="S20" i="32"/>
  <c r="R20" i="32"/>
  <c r="Q20" i="32"/>
  <c r="M20" i="32"/>
  <c r="L20" i="32"/>
  <c r="K20" i="32"/>
  <c r="J20" i="32"/>
  <c r="F20" i="32"/>
  <c r="E20" i="32"/>
  <c r="D20" i="32"/>
  <c r="C20" i="32"/>
  <c r="T19" i="32"/>
  <c r="S19" i="32"/>
  <c r="R19" i="32"/>
  <c r="Q19" i="32"/>
  <c r="M19" i="32"/>
  <c r="L19" i="32"/>
  <c r="K19" i="32"/>
  <c r="J19" i="32"/>
  <c r="F19" i="32"/>
  <c r="E19" i="32"/>
  <c r="D19" i="32"/>
  <c r="C19" i="32"/>
  <c r="T18" i="32"/>
  <c r="S18" i="32"/>
  <c r="R18" i="32"/>
  <c r="Q18" i="32"/>
  <c r="M18" i="32"/>
  <c r="L18" i="32"/>
  <c r="K18" i="32"/>
  <c r="J18" i="32"/>
  <c r="F18" i="32"/>
  <c r="E18" i="32"/>
  <c r="D18" i="32"/>
  <c r="C18" i="32"/>
  <c r="T17" i="32"/>
  <c r="S17" i="32"/>
  <c r="R17" i="32"/>
  <c r="Q17" i="32"/>
  <c r="M17" i="32"/>
  <c r="L17" i="32"/>
  <c r="K17" i="32"/>
  <c r="J17" i="32"/>
  <c r="F17" i="32"/>
  <c r="E17" i="32"/>
  <c r="D17" i="32"/>
  <c r="C17" i="32"/>
  <c r="T16" i="32"/>
  <c r="S16" i="32"/>
  <c r="R16" i="32"/>
  <c r="Q16" i="32"/>
  <c r="M16" i="32"/>
  <c r="L16" i="32"/>
  <c r="K16" i="32"/>
  <c r="J16" i="32"/>
  <c r="F16" i="32"/>
  <c r="E16" i="32"/>
  <c r="D16" i="32"/>
  <c r="C16" i="32"/>
  <c r="T15" i="32"/>
  <c r="S15" i="32"/>
  <c r="R15" i="32"/>
  <c r="Q15" i="32"/>
  <c r="M15" i="32"/>
  <c r="L15" i="32"/>
  <c r="K15" i="32"/>
  <c r="J15" i="32"/>
  <c r="F15" i="32"/>
  <c r="E15" i="32"/>
  <c r="D15" i="32"/>
  <c r="C15" i="32"/>
  <c r="T14" i="32"/>
  <c r="S14" i="32"/>
  <c r="R14" i="32"/>
  <c r="Q14" i="32"/>
  <c r="M14" i="32"/>
  <c r="L14" i="32"/>
  <c r="K14" i="32"/>
  <c r="J14" i="32"/>
  <c r="F14" i="32"/>
  <c r="E14" i="32"/>
  <c r="D14" i="32"/>
  <c r="C14" i="32"/>
  <c r="T13" i="32"/>
  <c r="S13" i="32"/>
  <c r="R13" i="32"/>
  <c r="Q13" i="32"/>
  <c r="M13" i="32"/>
  <c r="L13" i="32"/>
  <c r="K13" i="32"/>
  <c r="J13" i="32"/>
  <c r="F13" i="32"/>
  <c r="E13" i="32"/>
  <c r="D13" i="32"/>
  <c r="C13" i="32"/>
  <c r="T12" i="32"/>
  <c r="S12" i="32"/>
  <c r="R12" i="32"/>
  <c r="Q12" i="32"/>
  <c r="M12" i="32"/>
  <c r="L12" i="32"/>
  <c r="K12" i="32"/>
  <c r="J12" i="32"/>
  <c r="F12" i="32"/>
  <c r="E12" i="32"/>
  <c r="D12" i="32"/>
  <c r="C12" i="32"/>
  <c r="T11" i="32"/>
  <c r="S11" i="32"/>
  <c r="R11" i="32"/>
  <c r="Q11" i="32"/>
  <c r="M11" i="32"/>
  <c r="L11" i="32"/>
  <c r="K11" i="32"/>
  <c r="J11" i="32"/>
  <c r="F11" i="32"/>
  <c r="E11" i="32"/>
  <c r="D11" i="32"/>
  <c r="C11" i="32"/>
  <c r="T10" i="32"/>
  <c r="S10" i="32"/>
  <c r="R10" i="32"/>
  <c r="Q10" i="32"/>
  <c r="M10" i="32"/>
  <c r="L10" i="32"/>
  <c r="K10" i="32"/>
  <c r="J10" i="32"/>
  <c r="F10" i="32"/>
  <c r="E10" i="32"/>
  <c r="D10" i="32"/>
  <c r="C10" i="32"/>
  <c r="T9" i="32"/>
  <c r="S9" i="32"/>
  <c r="R9" i="32"/>
  <c r="Q9" i="32"/>
  <c r="M9" i="32"/>
  <c r="L9" i="32"/>
  <c r="K9" i="32"/>
  <c r="J9" i="32"/>
  <c r="F9" i="32"/>
  <c r="E9" i="32"/>
  <c r="D9" i="32"/>
  <c r="C9" i="32"/>
  <c r="T8" i="32"/>
  <c r="S8" i="32"/>
  <c r="R8" i="32"/>
  <c r="Q8" i="32"/>
  <c r="M8" i="32"/>
  <c r="L8" i="32"/>
  <c r="K8" i="32"/>
  <c r="J8" i="32"/>
  <c r="F8" i="32"/>
  <c r="E8" i="32"/>
  <c r="D8" i="32"/>
  <c r="C8" i="32"/>
  <c r="T7" i="32"/>
  <c r="S7" i="32"/>
  <c r="R7" i="32"/>
  <c r="Q7" i="32"/>
  <c r="M7" i="32"/>
  <c r="L7" i="32"/>
  <c r="K7" i="32"/>
  <c r="J7" i="32"/>
  <c r="F7" i="32"/>
  <c r="E7" i="32"/>
  <c r="D7" i="32"/>
  <c r="C7" i="32"/>
  <c r="T6" i="32"/>
  <c r="S6" i="32"/>
  <c r="R6" i="32"/>
  <c r="Q6" i="32"/>
  <c r="M6" i="32"/>
  <c r="L6" i="32"/>
  <c r="K6" i="32"/>
  <c r="J6" i="32"/>
  <c r="F6" i="32"/>
  <c r="E6" i="32"/>
  <c r="D6" i="32"/>
  <c r="C6" i="32"/>
  <c r="T5" i="32"/>
  <c r="S5" i="32"/>
  <c r="R5" i="32"/>
  <c r="Q5" i="32"/>
  <c r="M5" i="32"/>
  <c r="L5" i="32"/>
  <c r="K5" i="32"/>
  <c r="J5" i="32"/>
  <c r="F5" i="32"/>
  <c r="E5" i="32"/>
  <c r="C5" i="32"/>
  <c r="T4" i="32"/>
  <c r="S4" i="32"/>
  <c r="R4" i="32"/>
  <c r="Q4" i="32"/>
  <c r="M4" i="32"/>
  <c r="L4" i="32"/>
  <c r="K4" i="32"/>
  <c r="J4" i="32"/>
  <c r="F4" i="32"/>
  <c r="E4" i="32"/>
  <c r="C4" i="32"/>
  <c r="BB8" i="28" l="1"/>
  <c r="P2" i="50"/>
  <c r="AL2" i="49"/>
  <c r="AJ2" i="48"/>
  <c r="AZ2" i="47"/>
  <c r="FP2" i="18"/>
  <c r="DG2" i="36"/>
  <c r="CV2" i="35"/>
  <c r="CQ2" i="34"/>
  <c r="CV2" i="28"/>
  <c r="DD8" i="39"/>
  <c r="DE8" i="39" s="1"/>
  <c r="DF5" i="39"/>
  <c r="DF9" i="39"/>
  <c r="DD11" i="39"/>
  <c r="DE11" i="39" s="1"/>
  <c r="DD7" i="39"/>
  <c r="DE7" i="39" s="1"/>
  <c r="DF11" i="39"/>
  <c r="DD10" i="39"/>
  <c r="DE10" i="39" s="1"/>
  <c r="DF7" i="39"/>
  <c r="DF6" i="39"/>
  <c r="DF10" i="39"/>
  <c r="DD6" i="39"/>
  <c r="DE6" i="39" s="1"/>
  <c r="DD5" i="39"/>
  <c r="DF8" i="39"/>
  <c r="DD9" i="39"/>
  <c r="DE9" i="39" s="1"/>
  <c r="ER12" i="28"/>
  <c r="ES12" i="28" s="1"/>
  <c r="ET11" i="28"/>
  <c r="ER10" i="28"/>
  <c r="ES10" i="28" s="1"/>
  <c r="ER9" i="28"/>
  <c r="ES9" i="28" s="1"/>
  <c r="ER7" i="28"/>
  <c r="ES7" i="28" s="1"/>
  <c r="ET5" i="28"/>
  <c r="ER11" i="28"/>
  <c r="ES11" i="28" s="1"/>
  <c r="ER5" i="28"/>
  <c r="ES5" i="28" s="1"/>
  <c r="ET8" i="28"/>
  <c r="ET10" i="28"/>
  <c r="ER8" i="28"/>
  <c r="ES8" i="28" s="1"/>
  <c r="ET7" i="28"/>
  <c r="ET6" i="28"/>
  <c r="ER6" i="28"/>
  <c r="ES6" i="28" s="1"/>
  <c r="ET12" i="28"/>
  <c r="ET9" i="28"/>
  <c r="EP12" i="28"/>
  <c r="EN8" i="28"/>
  <c r="EO8" i="28" s="1"/>
  <c r="EP10" i="28"/>
  <c r="EP9" i="28"/>
  <c r="EN12" i="28"/>
  <c r="EO12" i="28" s="1"/>
  <c r="EN10" i="28"/>
  <c r="EO10" i="28" s="1"/>
  <c r="EN9" i="28"/>
  <c r="EO9" i="28" s="1"/>
  <c r="EP7" i="28"/>
  <c r="EP11" i="28"/>
  <c r="EP5" i="28"/>
  <c r="EN7" i="28"/>
  <c r="EO7" i="28" s="1"/>
  <c r="EP8" i="28"/>
  <c r="EN5" i="28"/>
  <c r="EO5" i="28" s="1"/>
  <c r="EP6" i="28"/>
  <c r="EN11" i="28"/>
  <c r="EO11" i="28" s="1"/>
  <c r="EN6" i="28"/>
  <c r="EO6" i="28" s="1"/>
  <c r="EJ11" i="28"/>
  <c r="EK11" i="28" s="1"/>
  <c r="EL6" i="28"/>
  <c r="EL8" i="28"/>
  <c r="EL12" i="28"/>
  <c r="EJ8" i="28"/>
  <c r="EK8" i="28" s="1"/>
  <c r="EJ6" i="28"/>
  <c r="EK6" i="28" s="1"/>
  <c r="EJ12" i="28"/>
  <c r="EK12" i="28" s="1"/>
  <c r="EL10" i="28"/>
  <c r="EL9" i="28"/>
  <c r="EJ9" i="28"/>
  <c r="EK9" i="28" s="1"/>
  <c r="EL5" i="28"/>
  <c r="EJ10" i="28"/>
  <c r="EK10" i="28" s="1"/>
  <c r="EJ5" i="28"/>
  <c r="EK5" i="28" s="1"/>
  <c r="EL7" i="28"/>
  <c r="EL11" i="28"/>
  <c r="EJ7" i="28"/>
  <c r="EK7" i="28" s="1"/>
  <c r="EF10" i="28"/>
  <c r="EG10" i="28" s="1"/>
  <c r="EF5" i="28"/>
  <c r="EG5" i="28" s="1"/>
  <c r="EF7" i="28"/>
  <c r="EG7" i="28" s="1"/>
  <c r="EH11" i="28"/>
  <c r="EF11" i="28"/>
  <c r="EG11" i="28" s="1"/>
  <c r="EH8" i="28"/>
  <c r="EH6" i="28"/>
  <c r="EH12" i="28"/>
  <c r="EF8" i="28"/>
  <c r="EG8" i="28" s="1"/>
  <c r="EF6" i="28"/>
  <c r="EG6" i="28" s="1"/>
  <c r="EH5" i="28"/>
  <c r="EH10" i="28"/>
  <c r="EF12" i="28"/>
  <c r="EG12" i="28" s="1"/>
  <c r="EH9" i="28"/>
  <c r="EH7" i="28"/>
  <c r="EF9" i="28"/>
  <c r="EG9" i="28" s="1"/>
  <c r="FJ11" i="28"/>
  <c r="FH7" i="28"/>
  <c r="FI7" i="28" s="1"/>
  <c r="FH5" i="28"/>
  <c r="FI5" i="28" s="1"/>
  <c r="FH11" i="28"/>
  <c r="FI11" i="28" s="1"/>
  <c r="FJ8" i="28"/>
  <c r="FJ12" i="28"/>
  <c r="FJ9" i="28"/>
  <c r="FH8" i="28"/>
  <c r="FI8" i="28" s="1"/>
  <c r="FJ6" i="28"/>
  <c r="FH12" i="28"/>
  <c r="FI12" i="28" s="1"/>
  <c r="FH9" i="28"/>
  <c r="FI9" i="28" s="1"/>
  <c r="FJ5" i="28"/>
  <c r="FJ10" i="28"/>
  <c r="FH10" i="28"/>
  <c r="FI10" i="28" s="1"/>
  <c r="FH6" i="28"/>
  <c r="FI6" i="28" s="1"/>
  <c r="FJ7" i="28"/>
  <c r="FB12" i="28"/>
  <c r="EZ8" i="28"/>
  <c r="FA8" i="28" s="1"/>
  <c r="FB6" i="28"/>
  <c r="FB9" i="28"/>
  <c r="EZ12" i="28"/>
  <c r="FA12" i="28" s="1"/>
  <c r="EZ6" i="28"/>
  <c r="FA6" i="28" s="1"/>
  <c r="FB10" i="28"/>
  <c r="EZ9" i="28"/>
  <c r="FA9" i="28" s="1"/>
  <c r="FB7" i="28"/>
  <c r="FB11" i="28"/>
  <c r="EZ10" i="28"/>
  <c r="FA10" i="28" s="1"/>
  <c r="EZ7" i="28"/>
  <c r="FA7" i="28" s="1"/>
  <c r="EZ11" i="28"/>
  <c r="FA11" i="28" s="1"/>
  <c r="FB5" i="28"/>
  <c r="EZ5" i="28"/>
  <c r="FA5" i="28" s="1"/>
  <c r="FB8" i="28"/>
  <c r="FD12" i="28"/>
  <c r="FE12" i="28" s="1"/>
  <c r="FF10" i="28"/>
  <c r="FD9" i="28"/>
  <c r="FE9" i="28" s="1"/>
  <c r="FF5" i="28"/>
  <c r="FF7" i="28"/>
  <c r="FF11" i="28"/>
  <c r="FD10" i="28"/>
  <c r="FE10" i="28" s="1"/>
  <c r="FD7" i="28"/>
  <c r="FE7" i="28" s="1"/>
  <c r="FD11" i="28"/>
  <c r="FE11" i="28" s="1"/>
  <c r="FD5" i="28"/>
  <c r="FE5" i="28" s="1"/>
  <c r="FF6" i="28"/>
  <c r="FF9" i="28"/>
  <c r="FD6" i="28"/>
  <c r="FE6" i="28" s="1"/>
  <c r="FF8" i="28"/>
  <c r="FF12" i="28"/>
  <c r="FD8" i="28"/>
  <c r="FE8" i="28" s="1"/>
  <c r="EX11" i="28"/>
  <c r="EV11" i="28"/>
  <c r="EW11" i="28" s="1"/>
  <c r="EV5" i="28"/>
  <c r="EW5" i="28" s="1"/>
  <c r="EX8" i="28"/>
  <c r="EX12" i="28"/>
  <c r="EX6" i="28"/>
  <c r="EV8" i="28"/>
  <c r="EW8" i="28" s="1"/>
  <c r="EV6" i="28"/>
  <c r="EW6" i="28" s="1"/>
  <c r="EV12" i="28"/>
  <c r="EW12" i="28" s="1"/>
  <c r="EX9" i="28"/>
  <c r="EX7" i="28"/>
  <c r="EX5" i="28"/>
  <c r="EV7" i="28"/>
  <c r="EW7" i="28" s="1"/>
  <c r="EV9" i="28"/>
  <c r="EW9" i="28" s="1"/>
  <c r="EX10" i="28"/>
  <c r="EV10" i="28"/>
  <c r="EW10" i="28" s="1"/>
  <c r="P2" i="46"/>
  <c r="CN2" i="39"/>
  <c r="CN7" i="39" s="1"/>
  <c r="CO7" i="39" s="1"/>
  <c r="CL9" i="39"/>
  <c r="CJ7" i="39"/>
  <c r="CK7" i="39" s="1"/>
  <c r="CL8" i="39"/>
  <c r="CJ6" i="39"/>
  <c r="CK6" i="39" s="1"/>
  <c r="CL5" i="39"/>
  <c r="CL10" i="39"/>
  <c r="CL6" i="39"/>
  <c r="CJ5" i="39"/>
  <c r="CJ9" i="39"/>
  <c r="CK9" i="39" s="1"/>
  <c r="CL7" i="39"/>
  <c r="CL11" i="39"/>
  <c r="CJ10" i="39"/>
  <c r="CK10" i="39" s="1"/>
  <c r="CJ11" i="39"/>
  <c r="CK11" i="39" s="1"/>
  <c r="CJ8" i="39"/>
  <c r="CK8" i="39" s="1"/>
  <c r="EQ2" i="40"/>
  <c r="BD2" i="33"/>
  <c r="DT2" i="42"/>
  <c r="DX2" i="42"/>
  <c r="BX2" i="38"/>
  <c r="CB2" i="38"/>
  <c r="CR2" i="37"/>
  <c r="CN2" i="37"/>
  <c r="EB2" i="42"/>
  <c r="CF2" i="38"/>
  <c r="CV2" i="37"/>
  <c r="CB2" i="39"/>
  <c r="BX2" i="39"/>
  <c r="CF2" i="39"/>
  <c r="EE2" i="40"/>
  <c r="EI2" i="40"/>
  <c r="AR2" i="33"/>
  <c r="AV2" i="33"/>
  <c r="EM2" i="40"/>
  <c r="AZ2" i="33"/>
  <c r="FR10" i="28"/>
  <c r="FP7" i="28"/>
  <c r="FQ7" i="28" s="1"/>
  <c r="FP6" i="28"/>
  <c r="FQ6" i="28" s="1"/>
  <c r="FR5" i="28"/>
  <c r="FP10" i="28"/>
  <c r="FQ10" i="28" s="1"/>
  <c r="FR6" i="28"/>
  <c r="FR9" i="28"/>
  <c r="FP8" i="28"/>
  <c r="FQ8" i="28" s="1"/>
  <c r="FP12" i="28"/>
  <c r="FQ12" i="28" s="1"/>
  <c r="FR12" i="28"/>
  <c r="FP9" i="28"/>
  <c r="FQ9" i="28" s="1"/>
  <c r="FR8" i="28"/>
  <c r="FP11" i="28"/>
  <c r="FQ11" i="28" s="1"/>
  <c r="FR7" i="28"/>
  <c r="FR11" i="28"/>
  <c r="FP5" i="28"/>
  <c r="FQ5" i="28" s="1"/>
  <c r="FL12" i="28"/>
  <c r="FM12" i="28" s="1"/>
  <c r="FN5" i="28"/>
  <c r="FL11" i="28"/>
  <c r="FM11" i="28" s="1"/>
  <c r="FN7" i="28"/>
  <c r="FN11" i="28"/>
  <c r="FL9" i="28"/>
  <c r="FM9" i="28" s="1"/>
  <c r="FL5" i="28"/>
  <c r="FM5" i="28" s="1"/>
  <c r="FN8" i="28"/>
  <c r="FL8" i="28"/>
  <c r="FM8" i="28" s="1"/>
  <c r="FN6" i="28"/>
  <c r="FN10" i="28"/>
  <c r="FL7" i="28"/>
  <c r="FM7" i="28" s="1"/>
  <c r="FN12" i="28"/>
  <c r="FN9" i="28"/>
  <c r="FL6" i="28"/>
  <c r="FM6" i="28" s="1"/>
  <c r="FL10" i="28"/>
  <c r="FM10" i="28" s="1"/>
  <c r="FZ9" i="28"/>
  <c r="FX9" i="28"/>
  <c r="FY9" i="28" s="1"/>
  <c r="FZ6" i="28"/>
  <c r="FX6" i="28"/>
  <c r="FV9" i="28"/>
  <c r="FT9" i="28"/>
  <c r="FU9" i="28" s="1"/>
  <c r="FV6" i="28"/>
  <c r="FT6" i="28"/>
  <c r="GN3" i="28"/>
  <c r="GF9" i="28"/>
  <c r="GG9" i="28" s="1"/>
  <c r="GH6" i="28"/>
  <c r="GF6" i="28"/>
  <c r="GH9" i="28"/>
  <c r="GB6" i="28"/>
  <c r="GD9" i="28"/>
  <c r="GB9" i="28"/>
  <c r="GC9" i="28" s="1"/>
  <c r="GD6" i="28"/>
  <c r="D55" i="32"/>
  <c r="M53" i="32"/>
  <c r="DE5" i="39" l="1"/>
  <c r="DE12" i="39" s="1"/>
  <c r="DD12" i="39"/>
  <c r="DF12" i="39"/>
  <c r="P7" i="46"/>
  <c r="Q7" i="46" s="1"/>
  <c r="P6" i="46"/>
  <c r="Q6" i="46" s="1"/>
  <c r="P5" i="46"/>
  <c r="P12" i="44"/>
  <c r="Q8" i="44"/>
  <c r="I8" i="44" s="1"/>
  <c r="R5" i="44"/>
  <c r="J5" i="44" s="1"/>
  <c r="R8" i="44"/>
  <c r="J8" i="44" s="1"/>
  <c r="R7" i="44"/>
  <c r="Q6" i="44"/>
  <c r="I6" i="44" s="1"/>
  <c r="Q7" i="44"/>
  <c r="R6" i="44"/>
  <c r="J6" i="44" s="1"/>
  <c r="R6" i="46"/>
  <c r="R7" i="46"/>
  <c r="R5" i="46"/>
  <c r="CN9" i="39"/>
  <c r="CO9" i="39" s="1"/>
  <c r="CN6" i="39"/>
  <c r="CO6" i="39" s="1"/>
  <c r="CP7" i="39"/>
  <c r="CP9" i="39"/>
  <c r="CN11" i="39"/>
  <c r="CO11" i="39" s="1"/>
  <c r="CN8" i="39"/>
  <c r="CO8" i="39" s="1"/>
  <c r="CN10" i="39"/>
  <c r="CO10" i="39" s="1"/>
  <c r="CN5" i="39"/>
  <c r="CO5" i="39" s="1"/>
  <c r="CP8" i="39"/>
  <c r="CP6" i="39"/>
  <c r="CP10" i="39"/>
  <c r="CP11" i="39"/>
  <c r="CP5" i="39"/>
  <c r="EU2" i="40"/>
  <c r="BH2" i="33"/>
  <c r="CJ12" i="39"/>
  <c r="CK5" i="39"/>
  <c r="CK12" i="39" s="1"/>
  <c r="CL12" i="39"/>
  <c r="BF11" i="33"/>
  <c r="BF6" i="33"/>
  <c r="BF5" i="33"/>
  <c r="BD11" i="33"/>
  <c r="BE11" i="33" s="1"/>
  <c r="BD8" i="33"/>
  <c r="BE8" i="33" s="1"/>
  <c r="BF9" i="33"/>
  <c r="BD7" i="33"/>
  <c r="BE7" i="33" s="1"/>
  <c r="BD10" i="33"/>
  <c r="BE10" i="33" s="1"/>
  <c r="BD6" i="33"/>
  <c r="BE6" i="33" s="1"/>
  <c r="BD5" i="33"/>
  <c r="BF7" i="33"/>
  <c r="BF10" i="33"/>
  <c r="BF8" i="33"/>
  <c r="BD9" i="33"/>
  <c r="BE9" i="33" s="1"/>
  <c r="AU7" i="34"/>
  <c r="AV7" i="34" s="1"/>
  <c r="AX10" i="34"/>
  <c r="AW10" i="34" s="1"/>
  <c r="AW9" i="34"/>
  <c r="AW7" i="34"/>
  <c r="AW5" i="34"/>
  <c r="AU11" i="34"/>
  <c r="AV11" i="34" s="1"/>
  <c r="AU5" i="34"/>
  <c r="AU6" i="34"/>
  <c r="AV6" i="34" s="1"/>
  <c r="AW11" i="34"/>
  <c r="AU9" i="34"/>
  <c r="AV9" i="34" s="1"/>
  <c r="AX8" i="34"/>
  <c r="AW6" i="34"/>
  <c r="BB14" i="35"/>
  <c r="BB10" i="35"/>
  <c r="AZ14" i="35"/>
  <c r="BA14" i="35" s="1"/>
  <c r="BB13" i="35"/>
  <c r="AZ10" i="35"/>
  <c r="BA10" i="35" s="1"/>
  <c r="AZ7" i="35"/>
  <c r="BA7" i="35" s="1"/>
  <c r="BB6" i="35"/>
  <c r="AZ5" i="35"/>
  <c r="BB5" i="35"/>
  <c r="BC11" i="35"/>
  <c r="BB11" i="35" s="1"/>
  <c r="BC9" i="35"/>
  <c r="BC12" i="35"/>
  <c r="BB7" i="35"/>
  <c r="AZ6" i="35"/>
  <c r="BA6" i="35" s="1"/>
  <c r="BC8" i="35"/>
  <c r="AZ8" i="35" s="1"/>
  <c r="BA8" i="35" s="1"/>
  <c r="AZ13" i="35"/>
  <c r="BA13" i="35" s="1"/>
  <c r="BK12" i="36"/>
  <c r="BL12" i="36" s="1"/>
  <c r="BK13" i="36"/>
  <c r="BL13" i="36" s="1"/>
  <c r="BN8" i="36"/>
  <c r="BM7" i="36"/>
  <c r="BM10" i="36"/>
  <c r="BN11" i="36"/>
  <c r="BM11" i="36" s="1"/>
  <c r="BK10" i="36"/>
  <c r="BL10" i="36" s="1"/>
  <c r="BN9" i="36"/>
  <c r="BM9" i="36" s="1"/>
  <c r="BM5" i="36"/>
  <c r="BM12" i="36"/>
  <c r="BM6" i="36"/>
  <c r="BK6" i="36"/>
  <c r="BL6" i="36" s="1"/>
  <c r="BM13" i="36"/>
  <c r="BK5" i="36"/>
  <c r="BK7" i="36"/>
  <c r="BL7" i="36" s="1"/>
  <c r="ES15" i="40"/>
  <c r="EQ15" i="40"/>
  <c r="ER15" i="40" s="1"/>
  <c r="EQ5" i="40"/>
  <c r="ES9" i="40"/>
  <c r="ES10" i="40"/>
  <c r="ES5" i="40"/>
  <c r="ES13" i="40"/>
  <c r="ES8" i="40"/>
  <c r="ES7" i="40"/>
  <c r="EQ7" i="40"/>
  <c r="ER7" i="40" s="1"/>
  <c r="ES6" i="40"/>
  <c r="EQ12" i="40"/>
  <c r="ER12" i="40" s="1"/>
  <c r="EQ14" i="40"/>
  <c r="ER14" i="40" s="1"/>
  <c r="EQ11" i="40"/>
  <c r="ER11" i="40" s="1"/>
  <c r="EQ13" i="40"/>
  <c r="ER13" i="40" s="1"/>
  <c r="ES11" i="40"/>
  <c r="EQ10" i="40"/>
  <c r="ER10" i="40" s="1"/>
  <c r="ES14" i="40"/>
  <c r="EQ9" i="40"/>
  <c r="ER9" i="40" s="1"/>
  <c r="EQ6" i="40"/>
  <c r="ER6" i="40" s="1"/>
  <c r="ES12" i="40"/>
  <c r="EQ8" i="40"/>
  <c r="ER8" i="40" s="1"/>
  <c r="GD13" i="28"/>
  <c r="CY18" i="18"/>
  <c r="CY17" i="18"/>
  <c r="CZ12" i="18"/>
  <c r="CW7" i="18"/>
  <c r="DA6" i="18"/>
  <c r="CZ6" i="18" s="1"/>
  <c r="DA14" i="18"/>
  <c r="CZ14" i="18" s="1"/>
  <c r="CY10" i="18"/>
  <c r="DA15" i="18"/>
  <c r="CZ15" i="18" s="1"/>
  <c r="CW16" i="18"/>
  <c r="CZ9" i="18"/>
  <c r="CY5" i="18"/>
  <c r="CX12" i="18"/>
  <c r="CY12" i="18" s="1"/>
  <c r="CW6" i="18"/>
  <c r="CX13" i="18"/>
  <c r="CY13" i="18" s="1"/>
  <c r="CW8" i="18"/>
  <c r="DA10" i="18"/>
  <c r="CZ10" i="18" s="1"/>
  <c r="CX16" i="18"/>
  <c r="CY16" i="18" s="1"/>
  <c r="CX11" i="18"/>
  <c r="CY11" i="18" s="1"/>
  <c r="CW15" i="18"/>
  <c r="CZ16" i="18"/>
  <c r="CW12" i="18"/>
  <c r="CY15" i="18"/>
  <c r="CW11" i="18"/>
  <c r="CY7" i="18"/>
  <c r="CW13" i="18"/>
  <c r="CW5" i="18"/>
  <c r="CW10" i="18"/>
  <c r="CZ13" i="18"/>
  <c r="DA5" i="18"/>
  <c r="DA7" i="18"/>
  <c r="CZ7" i="18" s="1"/>
  <c r="CW9" i="18"/>
  <c r="CY14" i="18"/>
  <c r="CW14" i="18"/>
  <c r="CZ8" i="18"/>
  <c r="CZ11" i="18"/>
  <c r="CY6" i="18"/>
  <c r="CX8" i="18"/>
  <c r="CX9" i="18"/>
  <c r="CY9" i="18" s="1"/>
  <c r="AT10" i="34"/>
  <c r="AT8" i="34"/>
  <c r="FZ13" i="28"/>
  <c r="CN5" i="37"/>
  <c r="CN6" i="37"/>
  <c r="CO6" i="37" s="1"/>
  <c r="CN12" i="37"/>
  <c r="CO12" i="37" s="1"/>
  <c r="CN10" i="37"/>
  <c r="CO10" i="37" s="1"/>
  <c r="CP9" i="37"/>
  <c r="CN7" i="37"/>
  <c r="CO7" i="37" s="1"/>
  <c r="CP8" i="37"/>
  <c r="CP5" i="37"/>
  <c r="CP10" i="37"/>
  <c r="CP11" i="37"/>
  <c r="CN9" i="37"/>
  <c r="CO9" i="37" s="1"/>
  <c r="CN11" i="37"/>
  <c r="CO11" i="37" s="1"/>
  <c r="CN8" i="37"/>
  <c r="CO8" i="37" s="1"/>
  <c r="CP6" i="37"/>
  <c r="CP7" i="37"/>
  <c r="CP12" i="37"/>
  <c r="CR12" i="37"/>
  <c r="CS12" i="37" s="1"/>
  <c r="CT12" i="37"/>
  <c r="CT10" i="37"/>
  <c r="CT9" i="37"/>
  <c r="CR9" i="37"/>
  <c r="CS9" i="37" s="1"/>
  <c r="CT8" i="37"/>
  <c r="CR8" i="37"/>
  <c r="CS8" i="37" s="1"/>
  <c r="CR11" i="37"/>
  <c r="CS11" i="37" s="1"/>
  <c r="CT7" i="37"/>
  <c r="CT6" i="37"/>
  <c r="CR10" i="37"/>
  <c r="CS10" i="37" s="1"/>
  <c r="CR6" i="37"/>
  <c r="CS6" i="37" s="1"/>
  <c r="CR7" i="37"/>
  <c r="CS7" i="37" s="1"/>
  <c r="CT5" i="37"/>
  <c r="CT11" i="37"/>
  <c r="CR5" i="37"/>
  <c r="CB5" i="38"/>
  <c r="CD6" i="38"/>
  <c r="CB6" i="38"/>
  <c r="CC6" i="38" s="1"/>
  <c r="CD5" i="38"/>
  <c r="CB9" i="38"/>
  <c r="CC9" i="38" s="1"/>
  <c r="CD7" i="38"/>
  <c r="CD11" i="38"/>
  <c r="CD8" i="38"/>
  <c r="CD9" i="38"/>
  <c r="CB7" i="38"/>
  <c r="CC7" i="38" s="1"/>
  <c r="CD10" i="38"/>
  <c r="CB11" i="38"/>
  <c r="CC11" i="38" s="1"/>
  <c r="CB10" i="38"/>
  <c r="CC10" i="38" s="1"/>
  <c r="CB8" i="38"/>
  <c r="CC8" i="38" s="1"/>
  <c r="BZ8" i="38"/>
  <c r="BX10" i="38"/>
  <c r="BY10" i="38" s="1"/>
  <c r="BX6" i="38"/>
  <c r="BY6" i="38" s="1"/>
  <c r="BZ7" i="38"/>
  <c r="BX8" i="38"/>
  <c r="BY8" i="38" s="1"/>
  <c r="BZ6" i="38"/>
  <c r="BZ11" i="38"/>
  <c r="BX9" i="38"/>
  <c r="BY9" i="38" s="1"/>
  <c r="BZ10" i="38"/>
  <c r="BX7" i="38"/>
  <c r="BY7" i="38" s="1"/>
  <c r="BX5" i="38"/>
  <c r="BX11" i="38"/>
  <c r="BY11" i="38" s="1"/>
  <c r="BZ5" i="38"/>
  <c r="BZ9" i="38"/>
  <c r="DZ7" i="42"/>
  <c r="DZ6" i="42"/>
  <c r="DX7" i="42"/>
  <c r="DY7" i="42" s="1"/>
  <c r="DZ12" i="42"/>
  <c r="DZ5" i="42"/>
  <c r="DZ11" i="42"/>
  <c r="DZ8" i="42"/>
  <c r="DY9" i="42"/>
  <c r="DX12" i="42"/>
  <c r="DY12" i="42" s="1"/>
  <c r="DZ9" i="42"/>
  <c r="DX10" i="42"/>
  <c r="DY10" i="42" s="1"/>
  <c r="DX5" i="42"/>
  <c r="DZ10" i="42"/>
  <c r="DY8" i="42"/>
  <c r="DY11" i="42"/>
  <c r="DX6" i="42"/>
  <c r="DY6" i="42" s="1"/>
  <c r="DV12" i="42"/>
  <c r="DV7" i="42"/>
  <c r="DV5" i="42"/>
  <c r="DT10" i="42"/>
  <c r="DU10" i="42" s="1"/>
  <c r="DV8" i="42"/>
  <c r="DV11" i="42"/>
  <c r="DU9" i="42"/>
  <c r="DT7" i="42"/>
  <c r="DU7" i="42" s="1"/>
  <c r="DV6" i="42"/>
  <c r="DU8" i="42"/>
  <c r="DU11" i="42"/>
  <c r="DT5" i="42"/>
  <c r="DV10" i="42"/>
  <c r="DT12" i="42"/>
  <c r="DU12" i="42" s="1"/>
  <c r="DV9" i="42"/>
  <c r="DT6" i="42"/>
  <c r="DU6" i="42" s="1"/>
  <c r="CV9" i="37"/>
  <c r="CW9" i="37" s="1"/>
  <c r="CX11" i="37"/>
  <c r="CX5" i="37"/>
  <c r="CV10" i="37"/>
  <c r="CW10" i="37" s="1"/>
  <c r="CX7" i="37"/>
  <c r="CV7" i="37"/>
  <c r="CW7" i="37" s="1"/>
  <c r="CX12" i="37"/>
  <c r="CV6" i="37"/>
  <c r="CW6" i="37" s="1"/>
  <c r="CX8" i="37"/>
  <c r="CV11" i="37"/>
  <c r="CW11" i="37" s="1"/>
  <c r="CX9" i="37"/>
  <c r="CV5" i="37"/>
  <c r="CV12" i="37"/>
  <c r="CW12" i="37" s="1"/>
  <c r="CX10" i="37"/>
  <c r="CV8" i="37"/>
  <c r="CW8" i="37" s="1"/>
  <c r="CX6" i="37"/>
  <c r="CH11" i="38"/>
  <c r="CH7" i="38"/>
  <c r="CH6" i="38"/>
  <c r="CF8" i="38"/>
  <c r="CG8" i="38" s="1"/>
  <c r="CF7" i="38"/>
  <c r="CG7" i="38" s="1"/>
  <c r="CF11" i="38"/>
  <c r="CG11" i="38" s="1"/>
  <c r="CF9" i="38"/>
  <c r="CG9" i="38" s="1"/>
  <c r="CH9" i="38"/>
  <c r="CH8" i="38"/>
  <c r="CH5" i="38"/>
  <c r="CF6" i="38"/>
  <c r="CG6" i="38" s="1"/>
  <c r="CF10" i="38"/>
  <c r="CG10" i="38" s="1"/>
  <c r="CH10" i="38"/>
  <c r="CF5" i="38"/>
  <c r="EB10" i="42"/>
  <c r="EC10" i="42" s="1"/>
  <c r="EB5" i="42"/>
  <c r="EC9" i="42"/>
  <c r="ED11" i="42"/>
  <c r="EC8" i="42"/>
  <c r="ED7" i="42"/>
  <c r="EC11" i="42"/>
  <c r="ED10" i="42"/>
  <c r="ED6" i="42"/>
  <c r="ED9" i="42"/>
  <c r="ED12" i="42"/>
  <c r="EB12" i="42"/>
  <c r="EC12" i="42" s="1"/>
  <c r="ED5" i="42"/>
  <c r="EB7" i="42"/>
  <c r="EC7" i="42" s="1"/>
  <c r="EB6" i="42"/>
  <c r="EC6" i="42" s="1"/>
  <c r="ED8" i="42"/>
  <c r="AV10" i="33"/>
  <c r="AW10" i="33" s="1"/>
  <c r="AX11" i="33"/>
  <c r="AX9" i="33"/>
  <c r="AX7" i="33"/>
  <c r="AV11" i="33"/>
  <c r="AW11" i="33" s="1"/>
  <c r="AV7" i="33"/>
  <c r="AW7" i="33" s="1"/>
  <c r="AX6" i="33"/>
  <c r="AV9" i="33"/>
  <c r="AW9" i="33" s="1"/>
  <c r="AV8" i="33"/>
  <c r="AW8" i="33" s="1"/>
  <c r="AX10" i="33"/>
  <c r="AV6" i="33"/>
  <c r="AW6" i="33" s="1"/>
  <c r="AX5" i="33"/>
  <c r="AV5" i="33"/>
  <c r="AX8" i="33"/>
  <c r="EI12" i="40"/>
  <c r="EJ12" i="40" s="1"/>
  <c r="EK5" i="40"/>
  <c r="EK9" i="40"/>
  <c r="EK14" i="40"/>
  <c r="EK6" i="40"/>
  <c r="EK10" i="40"/>
  <c r="EI9" i="40"/>
  <c r="EJ9" i="40" s="1"/>
  <c r="EK7" i="40"/>
  <c r="EK11" i="40"/>
  <c r="EI6" i="40"/>
  <c r="EJ6" i="40" s="1"/>
  <c r="EI10" i="40"/>
  <c r="EJ10" i="40" s="1"/>
  <c r="EK8" i="40"/>
  <c r="EI13" i="40"/>
  <c r="EJ13" i="40" s="1"/>
  <c r="EK12" i="40"/>
  <c r="EI7" i="40"/>
  <c r="EJ7" i="40" s="1"/>
  <c r="EI8" i="40"/>
  <c r="EJ8" i="40" s="1"/>
  <c r="EI5" i="40"/>
  <c r="EI11" i="40"/>
  <c r="EJ11" i="40" s="1"/>
  <c r="EK15" i="40"/>
  <c r="EI14" i="40"/>
  <c r="EJ14" i="40" s="1"/>
  <c r="EK13" i="40"/>
  <c r="EI15" i="40"/>
  <c r="EJ15" i="40" s="1"/>
  <c r="AT7" i="33"/>
  <c r="AR8" i="33"/>
  <c r="AS8" i="33" s="1"/>
  <c r="AR7" i="33"/>
  <c r="AS7" i="33" s="1"/>
  <c r="AT10" i="33"/>
  <c r="AT6" i="33"/>
  <c r="AT5" i="33"/>
  <c r="AT8" i="33"/>
  <c r="AR9" i="33"/>
  <c r="AS9" i="33" s="1"/>
  <c r="AR11" i="33"/>
  <c r="AS11" i="33" s="1"/>
  <c r="AT9" i="33"/>
  <c r="AR6" i="33"/>
  <c r="AS6" i="33" s="1"/>
  <c r="AS10" i="33"/>
  <c r="AT11" i="33"/>
  <c r="AR5" i="33"/>
  <c r="AP10" i="34"/>
  <c r="AO10" i="34" s="1"/>
  <c r="AO11" i="34"/>
  <c r="AO9" i="34"/>
  <c r="AM6" i="34"/>
  <c r="AN6" i="34" s="1"/>
  <c r="AM11" i="34"/>
  <c r="AN11" i="34" s="1"/>
  <c r="AM9" i="34"/>
  <c r="AN9" i="34" s="1"/>
  <c r="AP8" i="34"/>
  <c r="AM8" i="34" s="1"/>
  <c r="AN8" i="34" s="1"/>
  <c r="AM7" i="34"/>
  <c r="AN7" i="34" s="1"/>
  <c r="AO6" i="34"/>
  <c r="AO7" i="34"/>
  <c r="AO5" i="34"/>
  <c r="AM5" i="34"/>
  <c r="AN10" i="34"/>
  <c r="CO14" i="18"/>
  <c r="CO10" i="18"/>
  <c r="CL13" i="18"/>
  <c r="CO7" i="18"/>
  <c r="CK13" i="18"/>
  <c r="AL10" i="34"/>
  <c r="AK10" i="34" s="1"/>
  <c r="AL8" i="34"/>
  <c r="AI7" i="34"/>
  <c r="AJ7" i="34" s="1"/>
  <c r="AI6" i="34"/>
  <c r="AJ6" i="34" s="1"/>
  <c r="AI5" i="34"/>
  <c r="AI11" i="34"/>
  <c r="AJ11" i="34" s="1"/>
  <c r="AK9" i="34"/>
  <c r="AI9" i="34"/>
  <c r="AJ9" i="34" s="1"/>
  <c r="AK6" i="34"/>
  <c r="AK11" i="34"/>
  <c r="AK5" i="34"/>
  <c r="AK7" i="34"/>
  <c r="AU11" i="35"/>
  <c r="AT10" i="35"/>
  <c r="AR13" i="35"/>
  <c r="AS13" i="35" s="1"/>
  <c r="AR7" i="35"/>
  <c r="AS7" i="35" s="1"/>
  <c r="AU9" i="35"/>
  <c r="AT9" i="35" s="1"/>
  <c r="AT7" i="35"/>
  <c r="AU12" i="35"/>
  <c r="AT12" i="35" s="1"/>
  <c r="AT5" i="35"/>
  <c r="AR5" i="35"/>
  <c r="AR10" i="35"/>
  <c r="AS10" i="35" s="1"/>
  <c r="AT14" i="35"/>
  <c r="AR14" i="35"/>
  <c r="AS14" i="35" s="1"/>
  <c r="AU8" i="35"/>
  <c r="AR8" i="35" s="1"/>
  <c r="AS8" i="35" s="1"/>
  <c r="AT6" i="35"/>
  <c r="AR6" i="35"/>
  <c r="AS6" i="35" s="1"/>
  <c r="AT13" i="35"/>
  <c r="AN10" i="35"/>
  <c r="AO10" i="35" s="1"/>
  <c r="AQ12" i="35"/>
  <c r="AP12" i="35" s="1"/>
  <c r="AN13" i="35"/>
  <c r="AO13" i="35" s="1"/>
  <c r="AP7" i="35"/>
  <c r="AP6" i="35"/>
  <c r="AP10" i="35"/>
  <c r="AQ9" i="35"/>
  <c r="AP9" i="35" s="1"/>
  <c r="AQ8" i="35"/>
  <c r="AN6" i="35"/>
  <c r="AO6" i="35" s="1"/>
  <c r="AN14" i="35"/>
  <c r="AO14" i="35" s="1"/>
  <c r="AP14" i="35"/>
  <c r="AO11" i="35"/>
  <c r="AN7" i="35"/>
  <c r="AO7" i="35" s="1"/>
  <c r="AO12" i="35"/>
  <c r="AP13" i="35"/>
  <c r="AN5" i="35"/>
  <c r="AO5" i="35" s="1"/>
  <c r="AP5" i="35"/>
  <c r="AQ11" i="35"/>
  <c r="AP11" i="35" s="1"/>
  <c r="AO8" i="35"/>
  <c r="CH5" i="39"/>
  <c r="CF8" i="39"/>
  <c r="CG8" i="39" s="1"/>
  <c r="CH10" i="39"/>
  <c r="CF9" i="39"/>
  <c r="CG9" i="39" s="1"/>
  <c r="CF5" i="39"/>
  <c r="CF11" i="39"/>
  <c r="CG11" i="39" s="1"/>
  <c r="CF10" i="39"/>
  <c r="CG10" i="39" s="1"/>
  <c r="CF7" i="39"/>
  <c r="CG7" i="39" s="1"/>
  <c r="CF6" i="39"/>
  <c r="CG6" i="39" s="1"/>
  <c r="CH8" i="39"/>
  <c r="CH9" i="39"/>
  <c r="CH7" i="39"/>
  <c r="CH6" i="39"/>
  <c r="CH11" i="39"/>
  <c r="BF9" i="36"/>
  <c r="BE9" i="36" s="1"/>
  <c r="BE10" i="36"/>
  <c r="BC5" i="36"/>
  <c r="BF8" i="36"/>
  <c r="BC12" i="36"/>
  <c r="BD12" i="36" s="1"/>
  <c r="BE6" i="36"/>
  <c r="BE5" i="36"/>
  <c r="BC7" i="36"/>
  <c r="BD7" i="36" s="1"/>
  <c r="BC13" i="36"/>
  <c r="BD13" i="36" s="1"/>
  <c r="BC6" i="36"/>
  <c r="BD6" i="36" s="1"/>
  <c r="BE13" i="36"/>
  <c r="BF11" i="36"/>
  <c r="BE11" i="36" s="1"/>
  <c r="BC10" i="36"/>
  <c r="BD10" i="36" s="1"/>
  <c r="BE7" i="36"/>
  <c r="BE12" i="36"/>
  <c r="BX10" i="39"/>
  <c r="BY10" i="39" s="1"/>
  <c r="BZ8" i="39"/>
  <c r="BX8" i="39"/>
  <c r="BY8" i="39" s="1"/>
  <c r="BZ9" i="39"/>
  <c r="BX11" i="39"/>
  <c r="BY11" i="39" s="1"/>
  <c r="BZ10" i="39"/>
  <c r="BZ6" i="39"/>
  <c r="BZ7" i="39"/>
  <c r="BX7" i="39"/>
  <c r="BY7" i="39" s="1"/>
  <c r="BZ5" i="39"/>
  <c r="BX6" i="39"/>
  <c r="BY6" i="39" s="1"/>
  <c r="BZ11" i="39"/>
  <c r="BX5" i="39"/>
  <c r="BX9" i="39"/>
  <c r="BY9" i="39" s="1"/>
  <c r="BB11" i="36"/>
  <c r="BA11" i="36" s="1"/>
  <c r="BA12" i="36"/>
  <c r="BA7" i="36"/>
  <c r="AZ10" i="36"/>
  <c r="BB9" i="36"/>
  <c r="BA9" i="36" s="1"/>
  <c r="BA13" i="36"/>
  <c r="BA10" i="36"/>
  <c r="BB8" i="36"/>
  <c r="AZ6" i="36"/>
  <c r="AZ7" i="36"/>
  <c r="AZ13" i="36"/>
  <c r="BA5" i="36"/>
  <c r="BA6" i="36"/>
  <c r="AZ12" i="36"/>
  <c r="AZ9" i="36"/>
  <c r="AZ8" i="36"/>
  <c r="AZ5" i="36"/>
  <c r="AZ11" i="36"/>
  <c r="CD10" i="39"/>
  <c r="CD9" i="39"/>
  <c r="CD5" i="39"/>
  <c r="CB9" i="39"/>
  <c r="CC9" i="39" s="1"/>
  <c r="CB8" i="39"/>
  <c r="CC8" i="39" s="1"/>
  <c r="CD11" i="39"/>
  <c r="CB11" i="39"/>
  <c r="CC11" i="39" s="1"/>
  <c r="CB5" i="39"/>
  <c r="CD8" i="39"/>
  <c r="CD7" i="39"/>
  <c r="CB10" i="39"/>
  <c r="CC10" i="39" s="1"/>
  <c r="CD6" i="39"/>
  <c r="CB6" i="39"/>
  <c r="CC6" i="39" s="1"/>
  <c r="CB7" i="39"/>
  <c r="CC7" i="39" s="1"/>
  <c r="AY9" i="35"/>
  <c r="AV9" i="35" s="1"/>
  <c r="AW9" i="35" s="1"/>
  <c r="AV10" i="35"/>
  <c r="AW10" i="35" s="1"/>
  <c r="AV7" i="35"/>
  <c r="AW7" i="35" s="1"/>
  <c r="AY12" i="35"/>
  <c r="AV12" i="35" s="1"/>
  <c r="AW12" i="35" s="1"/>
  <c r="AY8" i="35"/>
  <c r="AX14" i="35"/>
  <c r="AX10" i="35"/>
  <c r="AX6" i="35"/>
  <c r="AV14" i="35"/>
  <c r="AW14" i="35" s="1"/>
  <c r="AV6" i="35"/>
  <c r="AW6" i="35" s="1"/>
  <c r="AX7" i="35"/>
  <c r="AV13" i="35"/>
  <c r="AW13" i="35" s="1"/>
  <c r="AX13" i="35"/>
  <c r="AV5" i="35"/>
  <c r="AX5" i="35"/>
  <c r="AY11" i="35"/>
  <c r="AV11" i="35" s="1"/>
  <c r="AW11" i="35" s="1"/>
  <c r="BG13" i="36"/>
  <c r="BH13" i="36" s="1"/>
  <c r="BG5" i="36"/>
  <c r="BJ9" i="36"/>
  <c r="BG10" i="36"/>
  <c r="BH10" i="36" s="1"/>
  <c r="BI6" i="36"/>
  <c r="BI5" i="36"/>
  <c r="BI7" i="36"/>
  <c r="BG6" i="36"/>
  <c r="BH6" i="36" s="1"/>
  <c r="BI13" i="36"/>
  <c r="BI10" i="36"/>
  <c r="BJ8" i="36"/>
  <c r="BG7" i="36"/>
  <c r="BH7" i="36" s="1"/>
  <c r="BI12" i="36"/>
  <c r="BJ11" i="36"/>
  <c r="BG11" i="36" s="1"/>
  <c r="BH11" i="36" s="1"/>
  <c r="BG12" i="36"/>
  <c r="BH12" i="36" s="1"/>
  <c r="AZ6" i="33"/>
  <c r="BA6" i="33" s="1"/>
  <c r="AZ11" i="33"/>
  <c r="BA11" i="33" s="1"/>
  <c r="AZ9" i="33"/>
  <c r="BA9" i="33" s="1"/>
  <c r="BB7" i="33"/>
  <c r="BB5" i="33"/>
  <c r="BB10" i="33"/>
  <c r="BB8" i="33"/>
  <c r="AZ7" i="33"/>
  <c r="BA7" i="33" s="1"/>
  <c r="AZ5" i="33"/>
  <c r="AZ10" i="33"/>
  <c r="BA10" i="33" s="1"/>
  <c r="BB11" i="33"/>
  <c r="BB6" i="33"/>
  <c r="AZ8" i="33"/>
  <c r="BA8" i="33" s="1"/>
  <c r="BB9" i="33"/>
  <c r="EO11" i="40"/>
  <c r="EO6" i="40"/>
  <c r="EM9" i="40"/>
  <c r="EN9" i="40" s="1"/>
  <c r="EO7" i="40"/>
  <c r="EO13" i="40"/>
  <c r="EO5" i="40"/>
  <c r="EM10" i="40"/>
  <c r="EN10" i="40" s="1"/>
  <c r="EM7" i="40"/>
  <c r="EN7" i="40" s="1"/>
  <c r="EM5" i="40"/>
  <c r="EO10" i="40"/>
  <c r="EM8" i="40"/>
  <c r="EN8" i="40" s="1"/>
  <c r="EO15" i="40"/>
  <c r="EO9" i="40"/>
  <c r="EM6" i="40"/>
  <c r="EN6" i="40" s="1"/>
  <c r="EM12" i="40"/>
  <c r="EN12" i="40" s="1"/>
  <c r="EO14" i="40"/>
  <c r="EO12" i="40"/>
  <c r="EM11" i="40"/>
  <c r="EN11" i="40" s="1"/>
  <c r="EM13" i="40"/>
  <c r="EN13" i="40" s="1"/>
  <c r="EO8" i="40"/>
  <c r="EM15" i="40"/>
  <c r="EN15" i="40" s="1"/>
  <c r="EM14" i="40"/>
  <c r="EN14" i="40" s="1"/>
  <c r="CS6" i="18"/>
  <c r="CT13" i="18"/>
  <c r="CT11" i="18"/>
  <c r="CR8" i="18"/>
  <c r="CQ16" i="18"/>
  <c r="CQ15" i="18"/>
  <c r="CR13" i="18"/>
  <c r="CS13" i="18" s="1"/>
  <c r="CQ5" i="18"/>
  <c r="CR12" i="18"/>
  <c r="CS12" i="18" s="1"/>
  <c r="CQ6" i="18"/>
  <c r="CT16" i="18"/>
  <c r="CS15" i="18"/>
  <c r="CU10" i="18"/>
  <c r="CT10" i="18" s="1"/>
  <c r="CQ7" i="18"/>
  <c r="CR16" i="18"/>
  <c r="CS16" i="18" s="1"/>
  <c r="CT12" i="18"/>
  <c r="CS7" i="18"/>
  <c r="CR9" i="18"/>
  <c r="CS9" i="18" s="1"/>
  <c r="CU15" i="18"/>
  <c r="CT15" i="18" s="1"/>
  <c r="CS14" i="18"/>
  <c r="CQ9" i="18"/>
  <c r="CS18" i="18"/>
  <c r="CS10" i="18"/>
  <c r="CQ14" i="18"/>
  <c r="CU7" i="18"/>
  <c r="CT7" i="18" s="1"/>
  <c r="CQ11" i="18"/>
  <c r="CT9" i="18"/>
  <c r="CU14" i="18"/>
  <c r="CT14" i="18" s="1"/>
  <c r="CT8" i="18"/>
  <c r="CR11" i="18"/>
  <c r="CS11" i="18" s="1"/>
  <c r="CQ10" i="18"/>
  <c r="CU5" i="18"/>
  <c r="CS17" i="18"/>
  <c r="CQ13" i="18"/>
  <c r="CS5" i="18"/>
  <c r="CQ12" i="18"/>
  <c r="CU6" i="18"/>
  <c r="CT6" i="18" s="1"/>
  <c r="CQ8" i="18"/>
  <c r="AQ7" i="34"/>
  <c r="AR7" i="34" s="1"/>
  <c r="AS9" i="34"/>
  <c r="AQ11" i="34"/>
  <c r="AR11" i="34" s="1"/>
  <c r="AS5" i="34"/>
  <c r="AS6" i="34"/>
  <c r="AQ9" i="34"/>
  <c r="AR9" i="34" s="1"/>
  <c r="AQ5" i="34"/>
  <c r="AQ6" i="34"/>
  <c r="AR6" i="34" s="1"/>
  <c r="AS7" i="34"/>
  <c r="AS11" i="34"/>
  <c r="F55" i="32"/>
  <c r="FV13" i="28"/>
  <c r="GC6" i="28"/>
  <c r="GC13" i="28" s="1"/>
  <c r="GB13" i="28"/>
  <c r="GL9" i="28"/>
  <c r="GJ9" i="28"/>
  <c r="GK9" i="28" s="1"/>
  <c r="GL6" i="28"/>
  <c r="GJ6" i="28"/>
  <c r="GR3" i="28"/>
  <c r="GF13" i="28"/>
  <c r="GG6" i="28"/>
  <c r="GG13" i="28" s="1"/>
  <c r="FX13" i="28"/>
  <c r="FY6" i="28"/>
  <c r="FY13" i="28" s="1"/>
  <c r="GH13" i="28"/>
  <c r="FL13" i="28"/>
  <c r="FM13" i="28"/>
  <c r="FP13" i="28"/>
  <c r="FQ13" i="28"/>
  <c r="FR13" i="28"/>
  <c r="FN13" i="28"/>
  <c r="FU6" i="28"/>
  <c r="FU13" i="28" s="1"/>
  <c r="FT13" i="28"/>
  <c r="K54" i="32"/>
  <c r="M54" i="32"/>
  <c r="T55" i="32"/>
  <c r="R55" i="32"/>
  <c r="BK8" i="36" l="1"/>
  <c r="BL8" i="36" s="1"/>
  <c r="BN15" i="36"/>
  <c r="BG8" i="36"/>
  <c r="BH8" i="36" s="1"/>
  <c r="BJ15" i="36"/>
  <c r="BF15" i="36"/>
  <c r="AZ15" i="36"/>
  <c r="BB15" i="36"/>
  <c r="K6" i="44"/>
  <c r="F6" i="44" s="1"/>
  <c r="K8" i="44"/>
  <c r="F8" i="44" s="1"/>
  <c r="P8" i="46"/>
  <c r="Q5" i="46"/>
  <c r="P10" i="44"/>
  <c r="Q5" i="44"/>
  <c r="R8" i="46"/>
  <c r="R10" i="44"/>
  <c r="CO12" i="39"/>
  <c r="CP12" i="39"/>
  <c r="CR2" i="39"/>
  <c r="CN12" i="39"/>
  <c r="BK9" i="36"/>
  <c r="BL9" i="36" s="1"/>
  <c r="AZ11" i="35"/>
  <c r="BA11" i="35" s="1"/>
  <c r="AY7" i="34"/>
  <c r="AZ7" i="34" s="1"/>
  <c r="AY6" i="34"/>
  <c r="AZ6" i="34" s="1"/>
  <c r="BA7" i="34"/>
  <c r="BA11" i="34"/>
  <c r="BB10" i="34"/>
  <c r="BA10" i="34" s="1"/>
  <c r="BA5" i="34"/>
  <c r="BA6" i="34"/>
  <c r="AY5" i="34"/>
  <c r="BA9" i="34"/>
  <c r="BB8" i="34"/>
  <c r="AY9" i="34"/>
  <c r="AZ9" i="34" s="1"/>
  <c r="AY11" i="34"/>
  <c r="AZ11" i="34" s="1"/>
  <c r="AZ10" i="34"/>
  <c r="BD14" i="35"/>
  <c r="BE14" i="35" s="1"/>
  <c r="BD13" i="35"/>
  <c r="BE13" i="35" s="1"/>
  <c r="BD5" i="35"/>
  <c r="BF14" i="35"/>
  <c r="BG11" i="35"/>
  <c r="BF11" i="35" s="1"/>
  <c r="BD7" i="35"/>
  <c r="BE7" i="35" s="1"/>
  <c r="BF10" i="35"/>
  <c r="BF7" i="35"/>
  <c r="BF13" i="35"/>
  <c r="BD6" i="35"/>
  <c r="BE6" i="35" s="1"/>
  <c r="BD10" i="35"/>
  <c r="BE10" i="35" s="1"/>
  <c r="BF6" i="35"/>
  <c r="BG9" i="35"/>
  <c r="BF9" i="35" s="1"/>
  <c r="BG8" i="35"/>
  <c r="BF5" i="35"/>
  <c r="BG12" i="35"/>
  <c r="BF12" i="35" s="1"/>
  <c r="BH11" i="33"/>
  <c r="BI11" i="33" s="1"/>
  <c r="BH7" i="33"/>
  <c r="BI7" i="33" s="1"/>
  <c r="BH6" i="33"/>
  <c r="BI6" i="33" s="1"/>
  <c r="BJ8" i="33"/>
  <c r="BH5" i="33"/>
  <c r="BH9" i="33"/>
  <c r="BI9" i="33" s="1"/>
  <c r="BJ10" i="33"/>
  <c r="BJ6" i="33"/>
  <c r="BH10" i="33"/>
  <c r="BI10" i="33" s="1"/>
  <c r="BJ11" i="33"/>
  <c r="BJ7" i="33"/>
  <c r="BJ9" i="33"/>
  <c r="BJ5" i="33"/>
  <c r="BH8" i="33"/>
  <c r="BI8" i="33" s="1"/>
  <c r="BR8" i="36"/>
  <c r="BO6" i="36"/>
  <c r="BP6" i="36" s="1"/>
  <c r="BQ10" i="36"/>
  <c r="BR9" i="36"/>
  <c r="BQ9" i="36" s="1"/>
  <c r="BR11" i="36"/>
  <c r="BQ11" i="36" s="1"/>
  <c r="BQ12" i="36"/>
  <c r="BO7" i="36"/>
  <c r="BP7" i="36" s="1"/>
  <c r="BO12" i="36"/>
  <c r="BP12" i="36" s="1"/>
  <c r="BQ7" i="36"/>
  <c r="BO13" i="36"/>
  <c r="BP13" i="36" s="1"/>
  <c r="BQ5" i="36"/>
  <c r="BQ6" i="36"/>
  <c r="BO5" i="36"/>
  <c r="BQ13" i="36"/>
  <c r="BO10" i="36"/>
  <c r="BP10" i="36" s="1"/>
  <c r="EU11" i="40"/>
  <c r="EV11" i="40" s="1"/>
  <c r="EW13" i="40"/>
  <c r="EU13" i="40"/>
  <c r="EV13" i="40" s="1"/>
  <c r="EW5" i="40"/>
  <c r="EU12" i="40"/>
  <c r="EV12" i="40" s="1"/>
  <c r="EU8" i="40"/>
  <c r="EV8" i="40" s="1"/>
  <c r="EW12" i="40"/>
  <c r="EW8" i="40"/>
  <c r="EW15" i="40"/>
  <c r="EU15" i="40"/>
  <c r="EV15" i="40" s="1"/>
  <c r="EU7" i="40"/>
  <c r="EV7" i="40" s="1"/>
  <c r="EU14" i="40"/>
  <c r="EV14" i="40" s="1"/>
  <c r="EW7" i="40"/>
  <c r="EU6" i="40"/>
  <c r="EV6" i="40" s="1"/>
  <c r="EW10" i="40"/>
  <c r="EW9" i="40"/>
  <c r="EW11" i="40"/>
  <c r="EW6" i="40"/>
  <c r="EU9" i="40"/>
  <c r="EV9" i="40" s="1"/>
  <c r="EW14" i="40"/>
  <c r="EU5" i="40"/>
  <c r="EU10" i="40"/>
  <c r="EV10" i="40" s="1"/>
  <c r="BK11" i="36"/>
  <c r="BL11" i="36" s="1"/>
  <c r="DF12" i="18"/>
  <c r="DG7" i="18"/>
  <c r="DF7" i="18" s="1"/>
  <c r="DE15" i="18"/>
  <c r="DG10" i="18"/>
  <c r="DF10" i="18" s="1"/>
  <c r="DC16" i="18"/>
  <c r="DC12" i="18"/>
  <c r="DC5" i="18"/>
  <c r="DC14" i="18"/>
  <c r="DD8" i="18"/>
  <c r="DE6" i="18"/>
  <c r="DC6" i="18"/>
  <c r="DD16" i="18"/>
  <c r="DE16" i="18" s="1"/>
  <c r="DC15" i="18"/>
  <c r="DC7" i="18"/>
  <c r="DD9" i="18"/>
  <c r="DE9" i="18" s="1"/>
  <c r="DE17" i="18"/>
  <c r="DD12" i="18"/>
  <c r="DE12" i="18" s="1"/>
  <c r="DC13" i="18"/>
  <c r="DF9" i="18"/>
  <c r="DC8" i="18"/>
  <c r="DF11" i="18"/>
  <c r="DF16" i="18"/>
  <c r="DE5" i="18"/>
  <c r="DG5" i="18"/>
  <c r="DE18" i="18"/>
  <c r="DG15" i="18"/>
  <c r="DF15" i="18" s="1"/>
  <c r="DE7" i="18"/>
  <c r="DG6" i="18"/>
  <c r="DF6" i="18" s="1"/>
  <c r="DD13" i="18"/>
  <c r="DE13" i="18" s="1"/>
  <c r="DE14" i="18"/>
  <c r="DF8" i="18"/>
  <c r="DC11" i="18"/>
  <c r="DF13" i="18"/>
  <c r="DD11" i="18"/>
  <c r="DE11" i="18" s="1"/>
  <c r="DE10" i="18"/>
  <c r="DC9" i="18"/>
  <c r="DG14" i="18"/>
  <c r="DF14" i="18" s="1"/>
  <c r="DC10" i="18"/>
  <c r="GR9" i="28"/>
  <c r="GS9" i="28" s="1"/>
  <c r="GV3" i="28"/>
  <c r="AZ12" i="35"/>
  <c r="BA12" i="35" s="1"/>
  <c r="BB12" i="35"/>
  <c r="AZ9" i="35"/>
  <c r="BA9" i="35" s="1"/>
  <c r="BB9" i="35"/>
  <c r="ES16" i="40"/>
  <c r="AV10" i="34"/>
  <c r="AV5" i="34"/>
  <c r="CY8" i="18"/>
  <c r="CY19" i="18" s="1"/>
  <c r="CX19" i="18"/>
  <c r="CZ5" i="18"/>
  <c r="CZ19" i="18" s="1"/>
  <c r="DA19" i="18"/>
  <c r="BL5" i="36"/>
  <c r="BA5" i="35"/>
  <c r="EQ16" i="40"/>
  <c r="ER5" i="40"/>
  <c r="ER16" i="40" s="1"/>
  <c r="BC15" i="35"/>
  <c r="BB8" i="35"/>
  <c r="AX12" i="34"/>
  <c r="AW8" i="34"/>
  <c r="AW12" i="34" s="1"/>
  <c r="BF12" i="33"/>
  <c r="AU8" i="34"/>
  <c r="AV8" i="34" s="1"/>
  <c r="BE5" i="33"/>
  <c r="BE12" i="33" s="1"/>
  <c r="BD12" i="33"/>
  <c r="CW19" i="18"/>
  <c r="BM8" i="36"/>
  <c r="BM15" i="36" s="1"/>
  <c r="EF2" i="42"/>
  <c r="CJ2" i="38"/>
  <c r="CZ2" i="37"/>
  <c r="AR12" i="35"/>
  <c r="AS12" i="35" s="1"/>
  <c r="DV13" i="42"/>
  <c r="BC9" i="36"/>
  <c r="BD9" i="36" s="1"/>
  <c r="AR9" i="35"/>
  <c r="AS9" i="35" s="1"/>
  <c r="DU5" i="42"/>
  <c r="DU13" i="42" s="1"/>
  <c r="DT13" i="42"/>
  <c r="DY5" i="42"/>
  <c r="DY13" i="42" s="1"/>
  <c r="DX13" i="42"/>
  <c r="CR13" i="37"/>
  <c r="CS5" i="37"/>
  <c r="CS13" i="37" s="1"/>
  <c r="CP13" i="37"/>
  <c r="CT13" i="37"/>
  <c r="CD12" i="38"/>
  <c r="BZ12" i="38"/>
  <c r="DZ13" i="42"/>
  <c r="BX12" i="38"/>
  <c r="BY5" i="38"/>
  <c r="BY12" i="38" s="1"/>
  <c r="CC5" i="38"/>
  <c r="CC12" i="38" s="1"/>
  <c r="CB12" i="38"/>
  <c r="CO5" i="37"/>
  <c r="CO13" i="37" s="1"/>
  <c r="CN13" i="37"/>
  <c r="CG5" i="38"/>
  <c r="CF12" i="38"/>
  <c r="CW5" i="37"/>
  <c r="CV13" i="37"/>
  <c r="ED13" i="42"/>
  <c r="CX13" i="37"/>
  <c r="CH12" i="38"/>
  <c r="EC5" i="42"/>
  <c r="EB13" i="42"/>
  <c r="BA8" i="36"/>
  <c r="BA15" i="36" s="1"/>
  <c r="AI10" i="34"/>
  <c r="AJ10" i="34" s="1"/>
  <c r="EK16" i="40"/>
  <c r="BX12" i="39"/>
  <c r="BY5" i="39"/>
  <c r="CG5" i="39"/>
  <c r="CG12" i="39" s="1"/>
  <c r="CF12" i="39"/>
  <c r="AK8" i="34"/>
  <c r="AK12" i="34" s="1"/>
  <c r="AL12" i="34"/>
  <c r="EJ5" i="40"/>
  <c r="EJ16" i="40" s="1"/>
  <c r="EI16" i="40"/>
  <c r="AP8" i="35"/>
  <c r="AP15" i="35" s="1"/>
  <c r="AQ15" i="35"/>
  <c r="AN5" i="34"/>
  <c r="AN12" i="34" s="1"/>
  <c r="AM12" i="34"/>
  <c r="CD12" i="39"/>
  <c r="AV12" i="33"/>
  <c r="AW5" i="33"/>
  <c r="AW12" i="33" s="1"/>
  <c r="BZ12" i="39"/>
  <c r="BE8" i="36"/>
  <c r="BE15" i="36" s="1"/>
  <c r="AS5" i="35"/>
  <c r="AR11" i="35"/>
  <c r="AS11" i="35" s="1"/>
  <c r="AT11" i="35"/>
  <c r="AX12" i="33"/>
  <c r="BD5" i="36"/>
  <c r="CH12" i="39"/>
  <c r="AI8" i="34"/>
  <c r="AJ8" i="34" s="1"/>
  <c r="AJ5" i="34"/>
  <c r="CC5" i="39"/>
  <c r="CC12" i="39" s="1"/>
  <c r="CB12" i="39"/>
  <c r="BC8" i="36"/>
  <c r="BD8" i="36" s="1"/>
  <c r="AN9" i="35"/>
  <c r="AS5" i="33"/>
  <c r="AS12" i="33" s="1"/>
  <c r="AR12" i="33"/>
  <c r="AT12" i="33"/>
  <c r="GL13" i="28"/>
  <c r="BC11" i="36"/>
  <c r="BD11" i="36" s="1"/>
  <c r="AT8" i="35"/>
  <c r="AU15" i="35"/>
  <c r="AP12" i="34"/>
  <c r="AO8" i="34"/>
  <c r="AO12" i="34" s="1"/>
  <c r="AS8" i="34"/>
  <c r="AT12" i="34"/>
  <c r="D56" i="32"/>
  <c r="P2" i="45" s="1"/>
  <c r="F56" i="32"/>
  <c r="CV2" i="39" s="1"/>
  <c r="AR5" i="34"/>
  <c r="BI8" i="36"/>
  <c r="AW5" i="35"/>
  <c r="AS10" i="34"/>
  <c r="AZ12" i="33"/>
  <c r="BA5" i="33"/>
  <c r="BI9" i="36"/>
  <c r="CS8" i="18"/>
  <c r="CS19" i="18" s="1"/>
  <c r="CR19" i="18"/>
  <c r="BG9" i="36"/>
  <c r="BH9" i="36" s="1"/>
  <c r="BH5" i="36"/>
  <c r="AV8" i="35"/>
  <c r="AW8" i="35" s="1"/>
  <c r="AX8" i="35"/>
  <c r="AY15" i="35"/>
  <c r="EN5" i="40"/>
  <c r="EM16" i="40"/>
  <c r="AX12" i="35"/>
  <c r="AR10" i="34"/>
  <c r="BB12" i="33"/>
  <c r="BI11" i="36"/>
  <c r="AQ8" i="34"/>
  <c r="AR8" i="34" s="1"/>
  <c r="CU19" i="18"/>
  <c r="CT5" i="18"/>
  <c r="CT19" i="18" s="1"/>
  <c r="CQ19" i="18"/>
  <c r="EO16" i="40"/>
  <c r="AX11" i="35"/>
  <c r="AX9" i="35"/>
  <c r="GP9" i="28"/>
  <c r="GN9" i="28"/>
  <c r="GO9" i="28" s="1"/>
  <c r="GP6" i="28"/>
  <c r="GN6" i="28"/>
  <c r="GK6" i="28"/>
  <c r="GK13" i="28" s="1"/>
  <c r="GJ13" i="28"/>
  <c r="R56" i="32"/>
  <c r="T56" i="32"/>
  <c r="M55" i="32"/>
  <c r="K55" i="32"/>
  <c r="BD15" i="36" l="1"/>
  <c r="BH15" i="36"/>
  <c r="BI15" i="36"/>
  <c r="BR15" i="36"/>
  <c r="BC15" i="36"/>
  <c r="BK15" i="36"/>
  <c r="BG15" i="36"/>
  <c r="BL15" i="36"/>
  <c r="BD9" i="35"/>
  <c r="BE9" i="35" s="1"/>
  <c r="Q10" i="44"/>
  <c r="I5" i="44"/>
  <c r="Q8" i="46"/>
  <c r="CX5" i="39"/>
  <c r="CX11" i="39"/>
  <c r="CV11" i="39"/>
  <c r="CW11" i="39" s="1"/>
  <c r="CV9" i="39"/>
  <c r="CW9" i="39" s="1"/>
  <c r="CV8" i="39"/>
  <c r="CW8" i="39" s="1"/>
  <c r="CX10" i="39"/>
  <c r="CV6" i="39"/>
  <c r="CW6" i="39" s="1"/>
  <c r="CV10" i="39"/>
  <c r="CW10" i="39" s="1"/>
  <c r="CV7" i="39"/>
  <c r="CW7" i="39" s="1"/>
  <c r="CX8" i="39"/>
  <c r="CV5" i="39"/>
  <c r="CX6" i="39"/>
  <c r="CX9" i="39"/>
  <c r="CX7" i="39"/>
  <c r="R5" i="45"/>
  <c r="P7" i="45"/>
  <c r="Q7" i="45" s="1"/>
  <c r="P5" i="45"/>
  <c r="R7" i="45"/>
  <c r="P6" i="45"/>
  <c r="Q6" i="45" s="1"/>
  <c r="R6" i="45"/>
  <c r="BO9" i="36"/>
  <c r="BP9" i="36" s="1"/>
  <c r="GR6" i="28"/>
  <c r="GS6" i="28" s="1"/>
  <c r="GS13" i="28" s="1"/>
  <c r="GT6" i="28"/>
  <c r="CR6" i="39"/>
  <c r="CS6" i="39" s="1"/>
  <c r="CR11" i="39"/>
  <c r="CS11" i="39" s="1"/>
  <c r="CR10" i="39"/>
  <c r="CS10" i="39" s="1"/>
  <c r="CR9" i="39"/>
  <c r="CS9" i="39" s="1"/>
  <c r="CR8" i="39"/>
  <c r="CS8" i="39" s="1"/>
  <c r="CR5" i="39"/>
  <c r="CT6" i="39"/>
  <c r="CT10" i="39"/>
  <c r="CT7" i="39"/>
  <c r="CR7" i="39"/>
  <c r="CS7" i="39" s="1"/>
  <c r="CT11" i="39"/>
  <c r="CT9" i="39"/>
  <c r="CT5" i="39"/>
  <c r="CT8" i="39"/>
  <c r="GT9" i="28"/>
  <c r="EY2" i="40"/>
  <c r="BL2" i="33"/>
  <c r="BD11" i="35"/>
  <c r="BE11" i="35" s="1"/>
  <c r="EJ2" i="42"/>
  <c r="CN2" i="38"/>
  <c r="DD2" i="37"/>
  <c r="AT15" i="35"/>
  <c r="BJ12" i="33"/>
  <c r="AI12" i="34"/>
  <c r="BB12" i="34"/>
  <c r="BA8" i="34"/>
  <c r="BI5" i="33"/>
  <c r="BI12" i="33" s="1"/>
  <c r="BH12" i="33"/>
  <c r="EV5" i="40"/>
  <c r="EV16" i="40" s="1"/>
  <c r="EU16" i="40"/>
  <c r="AZ5" i="34"/>
  <c r="EW16" i="40"/>
  <c r="BP5" i="36"/>
  <c r="BD8" i="35"/>
  <c r="BE8" i="35" s="1"/>
  <c r="BF8" i="35"/>
  <c r="BF15" i="35" s="1"/>
  <c r="BG15" i="35"/>
  <c r="AY8" i="34"/>
  <c r="AZ8" i="34" s="1"/>
  <c r="DD19" i="18"/>
  <c r="DE8" i="18"/>
  <c r="DE19" i="18" s="1"/>
  <c r="BB15" i="35"/>
  <c r="DG19" i="18"/>
  <c r="DF5" i="18"/>
  <c r="DF19" i="18" s="1"/>
  <c r="DC19" i="18"/>
  <c r="BO11" i="36"/>
  <c r="BP11" i="36" s="1"/>
  <c r="BO8" i="36"/>
  <c r="BP8" i="36" s="1"/>
  <c r="BQ8" i="36"/>
  <c r="BQ15" i="36" s="1"/>
  <c r="BD12" i="35"/>
  <c r="BE12" i="35" s="1"/>
  <c r="BE5" i="35"/>
  <c r="AS15" i="35"/>
  <c r="AZ15" i="35"/>
  <c r="BA15" i="35"/>
  <c r="AU12" i="34"/>
  <c r="GV6" i="28"/>
  <c r="GX6" i="28"/>
  <c r="GX9" i="28"/>
  <c r="GV9" i="28"/>
  <c r="GW9" i="28" s="1"/>
  <c r="AV12" i="34"/>
  <c r="AJ12" i="34"/>
  <c r="EF10" i="42"/>
  <c r="EG10" i="42" s="1"/>
  <c r="EF5" i="42"/>
  <c r="EH11" i="42"/>
  <c r="EH7" i="42"/>
  <c r="EF7" i="42"/>
  <c r="EG7" i="42" s="1"/>
  <c r="EH6" i="42"/>
  <c r="EH9" i="42"/>
  <c r="EH8" i="42"/>
  <c r="EG9" i="42"/>
  <c r="EH12" i="42"/>
  <c r="EF12" i="42"/>
  <c r="EG12" i="42" s="1"/>
  <c r="EH10" i="42"/>
  <c r="EH5" i="42"/>
  <c r="EG8" i="42"/>
  <c r="EF6" i="42"/>
  <c r="EG6" i="42" s="1"/>
  <c r="EG11" i="42"/>
  <c r="DB12" i="37"/>
  <c r="DB10" i="37"/>
  <c r="CZ8" i="37"/>
  <c r="DA8" i="37" s="1"/>
  <c r="CZ5" i="37"/>
  <c r="CZ9" i="37"/>
  <c r="DA9" i="37" s="1"/>
  <c r="CZ11" i="37"/>
  <c r="DA11" i="37" s="1"/>
  <c r="DB9" i="37"/>
  <c r="DB7" i="37"/>
  <c r="DB5" i="37"/>
  <c r="CZ12" i="37"/>
  <c r="DA12" i="37" s="1"/>
  <c r="CZ6" i="37"/>
  <c r="DA6" i="37" s="1"/>
  <c r="CZ7" i="37"/>
  <c r="DA7" i="37" s="1"/>
  <c r="CZ10" i="37"/>
  <c r="DA10" i="37" s="1"/>
  <c r="DB8" i="37"/>
  <c r="DB11" i="37"/>
  <c r="DB6" i="37"/>
  <c r="CJ9" i="38"/>
  <c r="CK9" i="38" s="1"/>
  <c r="CL6" i="38"/>
  <c r="CJ8" i="38"/>
  <c r="CK8" i="38" s="1"/>
  <c r="CL11" i="38"/>
  <c r="CJ7" i="38"/>
  <c r="CK7" i="38" s="1"/>
  <c r="CL5" i="38"/>
  <c r="CL10" i="38"/>
  <c r="CJ10" i="38"/>
  <c r="CK10" i="38" s="1"/>
  <c r="CJ11" i="38"/>
  <c r="CK11" i="38" s="1"/>
  <c r="CJ6" i="38"/>
  <c r="CK6" i="38" s="1"/>
  <c r="CJ5" i="38"/>
  <c r="CL8" i="38"/>
  <c r="CL9" i="38"/>
  <c r="CL7" i="38"/>
  <c r="AS12" i="34"/>
  <c r="CW13" i="37"/>
  <c r="EC13" i="42"/>
  <c r="CG12" i="38"/>
  <c r="AR15" i="35"/>
  <c r="BY12" i="39"/>
  <c r="GP13" i="28"/>
  <c r="AN15" i="35"/>
  <c r="AO9" i="35"/>
  <c r="EN16" i="40"/>
  <c r="AX15" i="35"/>
  <c r="AQ12" i="34"/>
  <c r="AV15" i="35"/>
  <c r="AR12" i="34"/>
  <c r="AW15" i="35"/>
  <c r="BA12" i="33"/>
  <c r="D57" i="32"/>
  <c r="F57" i="32"/>
  <c r="CZ2" i="39" s="1"/>
  <c r="GO6" i="28"/>
  <c r="GO13" i="28" s="1"/>
  <c r="GN13" i="28"/>
  <c r="T57" i="32"/>
  <c r="R57" i="32"/>
  <c r="K56" i="32"/>
  <c r="M56" i="32"/>
  <c r="BP15" i="36" l="1"/>
  <c r="BO15" i="36"/>
  <c r="GR13" i="28"/>
  <c r="GT13" i="28"/>
  <c r="DB9" i="39"/>
  <c r="J9" i="39" s="1"/>
  <c r="DB11" i="39"/>
  <c r="J11" i="39" s="1"/>
  <c r="CZ6" i="39"/>
  <c r="DA6" i="39" s="1"/>
  <c r="I6" i="39" s="1"/>
  <c r="DB7" i="39"/>
  <c r="J7" i="39" s="1"/>
  <c r="CZ7" i="39"/>
  <c r="DA7" i="39" s="1"/>
  <c r="I7" i="39" s="1"/>
  <c r="CZ9" i="39"/>
  <c r="DA9" i="39" s="1"/>
  <c r="I9" i="39" s="1"/>
  <c r="CZ11" i="39"/>
  <c r="DA11" i="39" s="1"/>
  <c r="I11" i="39" s="1"/>
  <c r="CZ5" i="39"/>
  <c r="CZ8" i="39"/>
  <c r="DA8" i="39" s="1"/>
  <c r="I8" i="39" s="1"/>
  <c r="DB10" i="39"/>
  <c r="J10" i="39" s="1"/>
  <c r="DB6" i="39"/>
  <c r="J6" i="39" s="1"/>
  <c r="DB8" i="39"/>
  <c r="J8" i="39" s="1"/>
  <c r="CZ10" i="39"/>
  <c r="DA10" i="39" s="1"/>
  <c r="I10" i="39" s="1"/>
  <c r="DB5" i="39"/>
  <c r="K5" i="44"/>
  <c r="R8" i="45"/>
  <c r="CV12" i="39"/>
  <c r="CW5" i="39"/>
  <c r="CW12" i="39" s="1"/>
  <c r="Q5" i="45"/>
  <c r="Q8" i="45" s="1"/>
  <c r="P8" i="45"/>
  <c r="CX12" i="39"/>
  <c r="T2" i="45"/>
  <c r="FC2" i="40"/>
  <c r="BP2" i="33"/>
  <c r="CS5" i="39"/>
  <c r="CR12" i="39"/>
  <c r="CT12" i="39"/>
  <c r="BE7" i="34"/>
  <c r="BE11" i="34"/>
  <c r="BC7" i="34"/>
  <c r="BD7" i="34" s="1"/>
  <c r="BE9" i="34"/>
  <c r="BF10" i="34"/>
  <c r="BF8" i="34"/>
  <c r="BC8" i="34" s="1"/>
  <c r="BD8" i="34" s="1"/>
  <c r="BC6" i="34"/>
  <c r="BD6" i="34" s="1"/>
  <c r="BC9" i="34"/>
  <c r="BD9" i="34" s="1"/>
  <c r="BE5" i="34"/>
  <c r="BC5" i="34"/>
  <c r="BC11" i="34"/>
  <c r="BD11" i="34" s="1"/>
  <c r="BE6" i="34"/>
  <c r="BK11" i="35"/>
  <c r="BJ5" i="35"/>
  <c r="BH13" i="35"/>
  <c r="BI13" i="35" s="1"/>
  <c r="BK12" i="35"/>
  <c r="BH12" i="35" s="1"/>
  <c r="BI12" i="35" s="1"/>
  <c r="BJ6" i="35"/>
  <c r="BH5" i="35"/>
  <c r="BJ14" i="35"/>
  <c r="BJ10" i="35"/>
  <c r="BK9" i="35"/>
  <c r="BH9" i="35" s="1"/>
  <c r="BI9" i="35" s="1"/>
  <c r="BH14" i="35"/>
  <c r="BI14" i="35" s="1"/>
  <c r="BH6" i="35"/>
  <c r="BI6" i="35" s="1"/>
  <c r="BJ7" i="35"/>
  <c r="BJ13" i="35"/>
  <c r="BK8" i="35"/>
  <c r="BH7" i="35"/>
  <c r="BI7" i="35" s="1"/>
  <c r="BH10" i="35"/>
  <c r="BI10" i="35" s="1"/>
  <c r="BH11" i="35"/>
  <c r="BI11" i="35" s="1"/>
  <c r="BS10" i="36"/>
  <c r="BT10" i="36" s="1"/>
  <c r="BV11" i="36"/>
  <c r="BU12" i="36"/>
  <c r="BS7" i="36"/>
  <c r="BT7" i="36" s="1"/>
  <c r="BU6" i="36"/>
  <c r="BU5" i="36"/>
  <c r="BS5" i="36"/>
  <c r="BS6" i="36"/>
  <c r="BT6" i="36" s="1"/>
  <c r="BS12" i="36"/>
  <c r="BT12" i="36" s="1"/>
  <c r="BU10" i="36"/>
  <c r="BV8" i="36"/>
  <c r="BS13" i="36"/>
  <c r="BT13" i="36" s="1"/>
  <c r="BU7" i="36"/>
  <c r="BV9" i="36"/>
  <c r="BU13" i="36"/>
  <c r="EY12" i="40"/>
  <c r="EZ12" i="40" s="1"/>
  <c r="EY9" i="40"/>
  <c r="EZ9" i="40" s="1"/>
  <c r="FA8" i="40"/>
  <c r="FA15" i="40"/>
  <c r="FA7" i="40"/>
  <c r="EY14" i="40"/>
  <c r="EZ14" i="40" s="1"/>
  <c r="FA6" i="40"/>
  <c r="FA10" i="40"/>
  <c r="FA13" i="40"/>
  <c r="EY15" i="40"/>
  <c r="EZ15" i="40" s="1"/>
  <c r="EY7" i="40"/>
  <c r="EZ7" i="40" s="1"/>
  <c r="FA11" i="40"/>
  <c r="EY6" i="40"/>
  <c r="EZ6" i="40" s="1"/>
  <c r="EY13" i="40"/>
  <c r="EZ13" i="40" s="1"/>
  <c r="FA9" i="40"/>
  <c r="EY11" i="40"/>
  <c r="EZ11" i="40" s="1"/>
  <c r="EY8" i="40"/>
  <c r="EZ8" i="40" s="1"/>
  <c r="FA5" i="40"/>
  <c r="EY5" i="40"/>
  <c r="FA14" i="40"/>
  <c r="FA12" i="40"/>
  <c r="EY10" i="40"/>
  <c r="EZ10" i="40" s="1"/>
  <c r="BL7" i="33"/>
  <c r="BM7" i="33" s="1"/>
  <c r="BL8" i="33"/>
  <c r="BM8" i="33" s="1"/>
  <c r="BN5" i="33"/>
  <c r="BN6" i="33"/>
  <c r="BL6" i="33"/>
  <c r="BM6" i="33" s="1"/>
  <c r="BL5" i="33"/>
  <c r="BN11" i="33"/>
  <c r="BN10" i="33"/>
  <c r="BN9" i="33"/>
  <c r="BN8" i="33"/>
  <c r="BL11" i="33"/>
  <c r="BM11" i="33" s="1"/>
  <c r="BL10" i="33"/>
  <c r="BM10" i="33" s="1"/>
  <c r="BL9" i="33"/>
  <c r="BM9" i="33" s="1"/>
  <c r="BN7" i="33"/>
  <c r="DM15" i="18"/>
  <c r="DL15" i="18" s="1"/>
  <c r="DI5" i="18"/>
  <c r="DI16" i="18"/>
  <c r="DI9" i="18"/>
  <c r="DL8" i="18"/>
  <c r="DI12" i="18"/>
  <c r="DI7" i="18"/>
  <c r="DL9" i="18"/>
  <c r="DJ16" i="18"/>
  <c r="DK16" i="18" s="1"/>
  <c r="DI11" i="18"/>
  <c r="DM6" i="18"/>
  <c r="DL6" i="18" s="1"/>
  <c r="DL11" i="18"/>
  <c r="DL16" i="18"/>
  <c r="DL12" i="18"/>
  <c r="DK14" i="18"/>
  <c r="DI14" i="18"/>
  <c r="DM7" i="18"/>
  <c r="DL7" i="18" s="1"/>
  <c r="DJ11" i="18"/>
  <c r="DK11" i="18" s="1"/>
  <c r="DK5" i="18"/>
  <c r="DM14" i="18"/>
  <c r="DL14" i="18" s="1"/>
  <c r="DK18" i="18"/>
  <c r="DJ8" i="18"/>
  <c r="DK15" i="18"/>
  <c r="DJ9" i="18"/>
  <c r="DK9" i="18" s="1"/>
  <c r="DI8" i="18"/>
  <c r="DK17" i="18"/>
  <c r="DK7" i="18"/>
  <c r="DI15" i="18"/>
  <c r="DL13" i="18"/>
  <c r="DK10" i="18"/>
  <c r="DM5" i="18"/>
  <c r="DI10" i="18"/>
  <c r="DI13" i="18"/>
  <c r="DM10" i="18"/>
  <c r="DL10" i="18" s="1"/>
  <c r="DJ12" i="18"/>
  <c r="DK12" i="18" s="1"/>
  <c r="DK6" i="18"/>
  <c r="DI6" i="18"/>
  <c r="DJ13" i="18"/>
  <c r="DK13" i="18" s="1"/>
  <c r="EN2" i="42"/>
  <c r="CR2" i="38"/>
  <c r="DH2" i="37"/>
  <c r="DF8" i="37"/>
  <c r="DD7" i="37"/>
  <c r="DE7" i="37" s="1"/>
  <c r="DD5" i="37"/>
  <c r="DD10" i="37"/>
  <c r="DE10" i="37" s="1"/>
  <c r="DF5" i="37"/>
  <c r="DD12" i="37"/>
  <c r="DE12" i="37" s="1"/>
  <c r="DF9" i="37"/>
  <c r="DF6" i="37"/>
  <c r="DF10" i="37"/>
  <c r="DD8" i="37"/>
  <c r="DE8" i="37" s="1"/>
  <c r="DF12" i="37"/>
  <c r="DF7" i="37"/>
  <c r="DF11" i="37"/>
  <c r="DD9" i="37"/>
  <c r="DE9" i="37" s="1"/>
  <c r="DD6" i="37"/>
  <c r="DE6" i="37" s="1"/>
  <c r="DD11" i="37"/>
  <c r="DE11" i="37" s="1"/>
  <c r="CN9" i="38"/>
  <c r="CO9" i="38" s="1"/>
  <c r="CP7" i="38"/>
  <c r="CN10" i="38"/>
  <c r="CO10" i="38" s="1"/>
  <c r="CP8" i="38"/>
  <c r="CN6" i="38"/>
  <c r="CO6" i="38" s="1"/>
  <c r="CP5" i="38"/>
  <c r="CN8" i="38"/>
  <c r="CO8" i="38" s="1"/>
  <c r="CP10" i="38"/>
  <c r="CN7" i="38"/>
  <c r="CO7" i="38" s="1"/>
  <c r="CN11" i="38"/>
  <c r="CO11" i="38" s="1"/>
  <c r="CN5" i="38"/>
  <c r="CP6" i="38"/>
  <c r="CP9" i="38"/>
  <c r="CP11" i="38"/>
  <c r="EJ6" i="42"/>
  <c r="EK6" i="42" s="1"/>
  <c r="EL8" i="42"/>
  <c r="EJ5" i="42"/>
  <c r="EL7" i="42"/>
  <c r="EL12" i="42"/>
  <c r="EL11" i="42"/>
  <c r="EK9" i="42"/>
  <c r="EK8" i="42"/>
  <c r="EJ7" i="42"/>
  <c r="EK7" i="42" s="1"/>
  <c r="EL5" i="42"/>
  <c r="EJ10" i="42"/>
  <c r="EK10" i="42" s="1"/>
  <c r="EJ12" i="42"/>
  <c r="EK12" i="42" s="1"/>
  <c r="EL6" i="42"/>
  <c r="EL9" i="42"/>
  <c r="EL10" i="42"/>
  <c r="EK11" i="42"/>
  <c r="AY12" i="34"/>
  <c r="AZ12" i="34"/>
  <c r="BE15" i="35"/>
  <c r="BA12" i="34"/>
  <c r="BD15" i="35"/>
  <c r="GX13" i="28"/>
  <c r="GW6" i="28"/>
  <c r="GW13" i="28" s="1"/>
  <c r="GV13" i="28"/>
  <c r="CL12" i="38"/>
  <c r="DA5" i="37"/>
  <c r="CZ13" i="37"/>
  <c r="EH13" i="42"/>
  <c r="DB13" i="37"/>
  <c r="EG5" i="42"/>
  <c r="EF13" i="42"/>
  <c r="CK5" i="38"/>
  <c r="CJ12" i="38"/>
  <c r="AO15" i="35"/>
  <c r="F58" i="32"/>
  <c r="D58" i="32"/>
  <c r="M57" i="32"/>
  <c r="K57" i="32"/>
  <c r="R58" i="32"/>
  <c r="T58" i="32"/>
  <c r="BV15" i="36" l="1"/>
  <c r="K11" i="39"/>
  <c r="DB12" i="39"/>
  <c r="K10" i="39"/>
  <c r="K8" i="39"/>
  <c r="K6" i="39"/>
  <c r="K9" i="39"/>
  <c r="T2" i="46"/>
  <c r="CV2" i="38"/>
  <c r="DL2" i="37"/>
  <c r="K7" i="39"/>
  <c r="J5" i="39"/>
  <c r="J12" i="39" s="1"/>
  <c r="DA5" i="39"/>
  <c r="DA12" i="39" s="1"/>
  <c r="CZ12" i="39"/>
  <c r="X2" i="45"/>
  <c r="FG2" i="40"/>
  <c r="BT2" i="33"/>
  <c r="F5" i="44"/>
  <c r="BN14" i="35"/>
  <c r="BN5" i="35"/>
  <c r="BL6" i="35"/>
  <c r="BM6" i="35" s="1"/>
  <c r="BO12" i="35"/>
  <c r="BN12" i="35" s="1"/>
  <c r="BN13" i="35"/>
  <c r="BL13" i="35"/>
  <c r="BM13" i="35" s="1"/>
  <c r="BL14" i="35"/>
  <c r="BM14" i="35" s="1"/>
  <c r="BO9" i="35"/>
  <c r="BN9" i="35" s="1"/>
  <c r="BO11" i="35"/>
  <c r="BN11" i="35" s="1"/>
  <c r="BN6" i="35"/>
  <c r="BL5" i="35"/>
  <c r="BL10" i="35"/>
  <c r="BM10" i="35" s="1"/>
  <c r="BL7" i="35"/>
  <c r="BM7" i="35" s="1"/>
  <c r="BN10" i="35"/>
  <c r="BO8" i="35"/>
  <c r="BN7" i="35"/>
  <c r="BW12" i="36"/>
  <c r="BX12" i="36" s="1"/>
  <c r="BY7" i="36"/>
  <c r="BZ8" i="36"/>
  <c r="BW6" i="36"/>
  <c r="BX6" i="36" s="1"/>
  <c r="BY5" i="36"/>
  <c r="BY12" i="36"/>
  <c r="BW13" i="36"/>
  <c r="BX13" i="36" s="1"/>
  <c r="BW7" i="36"/>
  <c r="BX7" i="36" s="1"/>
  <c r="BW5" i="36"/>
  <c r="BY6" i="36"/>
  <c r="BW10" i="36"/>
  <c r="BX10" i="36" s="1"/>
  <c r="BZ11" i="36"/>
  <c r="BY11" i="36" s="1"/>
  <c r="BZ9" i="36"/>
  <c r="BY9" i="36" s="1"/>
  <c r="BY10" i="36"/>
  <c r="BY13" i="36"/>
  <c r="FE9" i="40"/>
  <c r="FC10" i="40"/>
  <c r="FD10" i="40" s="1"/>
  <c r="FE8" i="40"/>
  <c r="FE5" i="40"/>
  <c r="FE7" i="40"/>
  <c r="FE12" i="40"/>
  <c r="FC11" i="40"/>
  <c r="FD11" i="40" s="1"/>
  <c r="FC14" i="40"/>
  <c r="FD14" i="40" s="1"/>
  <c r="FC8" i="40"/>
  <c r="FD8" i="40" s="1"/>
  <c r="FE14" i="40"/>
  <c r="FC13" i="40"/>
  <c r="FD13" i="40" s="1"/>
  <c r="FE10" i="40"/>
  <c r="FC7" i="40"/>
  <c r="FD7" i="40" s="1"/>
  <c r="FC5" i="40"/>
  <c r="FE13" i="40"/>
  <c r="FC9" i="40"/>
  <c r="FD9" i="40" s="1"/>
  <c r="FC6" i="40"/>
  <c r="FD6" i="40" s="1"/>
  <c r="FE6" i="40"/>
  <c r="FC12" i="40"/>
  <c r="FD12" i="40" s="1"/>
  <c r="FE11" i="40"/>
  <c r="FE15" i="40"/>
  <c r="FC15" i="40"/>
  <c r="FD15" i="40" s="1"/>
  <c r="DO9" i="18"/>
  <c r="DS7" i="18"/>
  <c r="DR7" i="18" s="1"/>
  <c r="DR13" i="18"/>
  <c r="DQ15" i="18"/>
  <c r="DO7" i="18"/>
  <c r="DP8" i="18"/>
  <c r="DO15" i="18"/>
  <c r="DO11" i="18"/>
  <c r="DR16" i="18"/>
  <c r="DO16" i="18"/>
  <c r="DR8" i="18"/>
  <c r="DP9" i="18"/>
  <c r="DQ9" i="18" s="1"/>
  <c r="DS14" i="18"/>
  <c r="DR14" i="18" s="1"/>
  <c r="DQ5" i="18"/>
  <c r="DP11" i="18"/>
  <c r="DQ11" i="18" s="1"/>
  <c r="DO14" i="18"/>
  <c r="DS15" i="18"/>
  <c r="DR15" i="18" s="1"/>
  <c r="DR9" i="18"/>
  <c r="DP13" i="18"/>
  <c r="DQ13" i="18" s="1"/>
  <c r="DQ7" i="18"/>
  <c r="DQ6" i="18"/>
  <c r="DO10" i="18"/>
  <c r="DS5" i="18"/>
  <c r="DO13" i="18"/>
  <c r="DR12" i="18"/>
  <c r="DO5" i="18"/>
  <c r="DP12" i="18"/>
  <c r="DQ12" i="18" s="1"/>
  <c r="DO8" i="18"/>
  <c r="DQ18" i="18"/>
  <c r="DQ14" i="18"/>
  <c r="DP16" i="18"/>
  <c r="DQ16" i="18" s="1"/>
  <c r="DR11" i="18"/>
  <c r="DO6" i="18"/>
  <c r="DS6" i="18"/>
  <c r="DR6" i="18" s="1"/>
  <c r="DQ10" i="18"/>
  <c r="DO12" i="18"/>
  <c r="DQ17" i="18"/>
  <c r="DS10" i="18"/>
  <c r="DR10" i="18" s="1"/>
  <c r="T6" i="45"/>
  <c r="U6" i="45" s="1"/>
  <c r="T5" i="45"/>
  <c r="V6" i="45"/>
  <c r="V7" i="45"/>
  <c r="V5" i="45"/>
  <c r="T7" i="45"/>
  <c r="U7" i="45" s="1"/>
  <c r="BR11" i="33"/>
  <c r="BP8" i="33"/>
  <c r="BQ8" i="33" s="1"/>
  <c r="BR8" i="33"/>
  <c r="BR5" i="33"/>
  <c r="BR7" i="33"/>
  <c r="BP5" i="33"/>
  <c r="BP9" i="33"/>
  <c r="BQ9" i="33" s="1"/>
  <c r="BR10" i="33"/>
  <c r="BR6" i="33"/>
  <c r="BR9" i="33"/>
  <c r="BP7" i="33"/>
  <c r="BQ7" i="33" s="1"/>
  <c r="BP6" i="33"/>
  <c r="BQ6" i="33" s="1"/>
  <c r="BP10" i="33"/>
  <c r="BQ10" i="33" s="1"/>
  <c r="BP11" i="33"/>
  <c r="BQ11" i="33" s="1"/>
  <c r="BG7" i="34"/>
  <c r="BH7" i="34" s="1"/>
  <c r="BG9" i="34"/>
  <c r="BH9" i="34" s="1"/>
  <c r="BI7" i="34"/>
  <c r="BG6" i="34"/>
  <c r="BH6" i="34" s="1"/>
  <c r="BJ10" i="34"/>
  <c r="BJ8" i="34"/>
  <c r="BG5" i="34"/>
  <c r="BI6" i="34"/>
  <c r="BG11" i="34"/>
  <c r="BH11" i="34" s="1"/>
  <c r="BI11" i="34"/>
  <c r="BI5" i="34"/>
  <c r="BI9" i="34"/>
  <c r="P5" i="47"/>
  <c r="R9" i="47"/>
  <c r="R8" i="47"/>
  <c r="R6" i="47"/>
  <c r="R5" i="47"/>
  <c r="P10" i="47"/>
  <c r="Q10" i="47" s="1"/>
  <c r="P9" i="47"/>
  <c r="Q9" i="47" s="1"/>
  <c r="P7" i="47"/>
  <c r="Q7" i="47" s="1"/>
  <c r="P6" i="47"/>
  <c r="Q6" i="47" s="1"/>
  <c r="R7" i="47"/>
  <c r="R10" i="47"/>
  <c r="P8" i="47"/>
  <c r="Q8" i="47" s="1"/>
  <c r="CS12" i="39"/>
  <c r="I5" i="39"/>
  <c r="DI19" i="18"/>
  <c r="FA16" i="40"/>
  <c r="BS8" i="36"/>
  <c r="BT8" i="36" s="1"/>
  <c r="BU8" i="36"/>
  <c r="BI5" i="35"/>
  <c r="BU9" i="36"/>
  <c r="BD5" i="34"/>
  <c r="BJ12" i="35"/>
  <c r="BE10" i="34"/>
  <c r="DM19" i="18"/>
  <c r="DL5" i="18"/>
  <c r="DL19" i="18" s="1"/>
  <c r="BT5" i="36"/>
  <c r="BH8" i="35"/>
  <c r="BI8" i="35" s="1"/>
  <c r="BJ8" i="35"/>
  <c r="BK15" i="35"/>
  <c r="BU11" i="36"/>
  <c r="EY16" i="40"/>
  <c r="EZ5" i="40"/>
  <c r="DJ19" i="18"/>
  <c r="DK8" i="18"/>
  <c r="DK19" i="18" s="1"/>
  <c r="BM5" i="33"/>
  <c r="BL12" i="33"/>
  <c r="BN12" i="33"/>
  <c r="BJ11" i="35"/>
  <c r="BS9" i="36"/>
  <c r="BT9" i="36" s="1"/>
  <c r="BJ9" i="35"/>
  <c r="BF12" i="34"/>
  <c r="BE8" i="34"/>
  <c r="BS11" i="36"/>
  <c r="BT11" i="36" s="1"/>
  <c r="BD10" i="34"/>
  <c r="CT8" i="38"/>
  <c r="CT11" i="38"/>
  <c r="CT6" i="38"/>
  <c r="CR7" i="38"/>
  <c r="CS7" i="38" s="1"/>
  <c r="CT5" i="38"/>
  <c r="CR11" i="38"/>
  <c r="CS11" i="38" s="1"/>
  <c r="CT7" i="38"/>
  <c r="CR6" i="38"/>
  <c r="CS6" i="38" s="1"/>
  <c r="CT9" i="38"/>
  <c r="CR9" i="38"/>
  <c r="CS9" i="38" s="1"/>
  <c r="CR10" i="38"/>
  <c r="CS10" i="38" s="1"/>
  <c r="CR8" i="38"/>
  <c r="CS8" i="38" s="1"/>
  <c r="CR5" i="38"/>
  <c r="CT10" i="38"/>
  <c r="DH5" i="37"/>
  <c r="DJ9" i="37"/>
  <c r="DJ12" i="37"/>
  <c r="DH10" i="37"/>
  <c r="DI10" i="37" s="1"/>
  <c r="DJ6" i="37"/>
  <c r="DJ7" i="37"/>
  <c r="DJ8" i="37"/>
  <c r="DH8" i="37"/>
  <c r="DI8" i="37" s="1"/>
  <c r="DH7" i="37"/>
  <c r="DI7" i="37" s="1"/>
  <c r="DH9" i="37"/>
  <c r="DI9" i="37" s="1"/>
  <c r="DH12" i="37"/>
  <c r="DI12" i="37" s="1"/>
  <c r="DH11" i="37"/>
  <c r="DI11" i="37" s="1"/>
  <c r="DH6" i="37"/>
  <c r="DI6" i="37" s="1"/>
  <c r="DJ5" i="37"/>
  <c r="DJ10" i="37"/>
  <c r="DJ11" i="37"/>
  <c r="EP12" i="42"/>
  <c r="J12" i="42" s="1"/>
  <c r="EP6" i="42"/>
  <c r="J6" i="42" s="1"/>
  <c r="EN12" i="42"/>
  <c r="EO12" i="42" s="1"/>
  <c r="I12" i="42" s="1"/>
  <c r="EN6" i="42"/>
  <c r="EO6" i="42" s="1"/>
  <c r="I6" i="42" s="1"/>
  <c r="EP11" i="42"/>
  <c r="J11" i="42" s="1"/>
  <c r="EP10" i="42"/>
  <c r="J10" i="42" s="1"/>
  <c r="EN5" i="42"/>
  <c r="EO11" i="42"/>
  <c r="I11" i="42" s="1"/>
  <c r="EN10" i="42"/>
  <c r="EO10" i="42" s="1"/>
  <c r="I10" i="42" s="1"/>
  <c r="EP9" i="42"/>
  <c r="J9" i="42" s="1"/>
  <c r="EP8" i="42"/>
  <c r="J8" i="42" s="1"/>
  <c r="EP7" i="42"/>
  <c r="J7" i="42" s="1"/>
  <c r="EO8" i="42"/>
  <c r="I8" i="42" s="1"/>
  <c r="EN7" i="42"/>
  <c r="EO7" i="42" s="1"/>
  <c r="I7" i="42" s="1"/>
  <c r="EP5" i="42"/>
  <c r="J5" i="42" s="1"/>
  <c r="EO9" i="42"/>
  <c r="I9" i="42" s="1"/>
  <c r="CP12" i="38"/>
  <c r="DE5" i="37"/>
  <c r="DE13" i="37" s="1"/>
  <c r="DD13" i="37"/>
  <c r="CO5" i="38"/>
  <c r="CO12" i="38" s="1"/>
  <c r="CN12" i="38"/>
  <c r="EK5" i="42"/>
  <c r="EK13" i="42" s="1"/>
  <c r="EJ13" i="42"/>
  <c r="EL13" i="42"/>
  <c r="DF13" i="37"/>
  <c r="CK12" i="38"/>
  <c r="EG13" i="42"/>
  <c r="DA13" i="37"/>
  <c r="D59" i="32"/>
  <c r="F59" i="32"/>
  <c r="M58" i="32"/>
  <c r="K58" i="32"/>
  <c r="T59" i="32"/>
  <c r="R59" i="32"/>
  <c r="BU15" i="36" l="1"/>
  <c r="BT15" i="36"/>
  <c r="BZ15" i="36"/>
  <c r="BS15" i="36"/>
  <c r="BW11" i="36"/>
  <c r="BX11" i="36" s="1"/>
  <c r="AB2" i="45"/>
  <c r="FK2" i="40"/>
  <c r="BX2" i="33"/>
  <c r="DL9" i="37"/>
  <c r="DM9" i="37" s="1"/>
  <c r="DL6" i="37"/>
  <c r="DM6" i="37" s="1"/>
  <c r="DN11" i="37"/>
  <c r="DL5" i="37"/>
  <c r="DL7" i="37"/>
  <c r="DM7" i="37" s="1"/>
  <c r="DN6" i="37"/>
  <c r="DL8" i="37"/>
  <c r="DM8" i="37" s="1"/>
  <c r="DN12" i="37"/>
  <c r="DL12" i="37"/>
  <c r="DM12" i="37" s="1"/>
  <c r="DN8" i="37"/>
  <c r="DN9" i="37"/>
  <c r="DN7" i="37"/>
  <c r="DN10" i="37"/>
  <c r="DN5" i="37"/>
  <c r="DL10" i="37"/>
  <c r="DM10" i="37" s="1"/>
  <c r="DL11" i="37"/>
  <c r="DM11" i="37" s="1"/>
  <c r="CV11" i="38"/>
  <c r="CW11" i="38" s="1"/>
  <c r="CX5" i="38"/>
  <c r="CX9" i="38"/>
  <c r="CV9" i="38"/>
  <c r="CW9" i="38" s="1"/>
  <c r="CX11" i="38"/>
  <c r="CV8" i="38"/>
  <c r="CW8" i="38" s="1"/>
  <c r="CX6" i="38"/>
  <c r="CV10" i="38"/>
  <c r="CW10" i="38" s="1"/>
  <c r="CV5" i="38"/>
  <c r="CX8" i="38"/>
  <c r="CV6" i="38"/>
  <c r="CW6" i="38" s="1"/>
  <c r="CV7" i="38"/>
  <c r="CW7" i="38" s="1"/>
  <c r="CX7" i="38"/>
  <c r="CX10" i="38"/>
  <c r="V7" i="46"/>
  <c r="V5" i="46"/>
  <c r="T5" i="46"/>
  <c r="V6" i="46"/>
  <c r="T7" i="46"/>
  <c r="U7" i="46" s="1"/>
  <c r="T6" i="46"/>
  <c r="U6" i="46" s="1"/>
  <c r="X2" i="46"/>
  <c r="CZ2" i="38"/>
  <c r="DP2" i="37"/>
  <c r="FI12" i="40"/>
  <c r="FI9" i="40"/>
  <c r="FI10" i="40"/>
  <c r="FG8" i="40"/>
  <c r="FH8" i="40" s="1"/>
  <c r="FI5" i="40"/>
  <c r="FI11" i="40"/>
  <c r="FG11" i="40"/>
  <c r="FH11" i="40" s="1"/>
  <c r="FI8" i="40"/>
  <c r="FG7" i="40"/>
  <c r="FH7" i="40" s="1"/>
  <c r="FG6" i="40"/>
  <c r="FH6" i="40" s="1"/>
  <c r="FI6" i="40"/>
  <c r="FG14" i="40"/>
  <c r="FH14" i="40" s="1"/>
  <c r="FI13" i="40"/>
  <c r="FI15" i="40"/>
  <c r="FG5" i="40"/>
  <c r="FG13" i="40"/>
  <c r="FH13" i="40" s="1"/>
  <c r="FG12" i="40"/>
  <c r="FH12" i="40" s="1"/>
  <c r="FG9" i="40"/>
  <c r="FH9" i="40" s="1"/>
  <c r="FG10" i="40"/>
  <c r="FH10" i="40" s="1"/>
  <c r="FG15" i="40"/>
  <c r="FH15" i="40" s="1"/>
  <c r="FI7" i="40"/>
  <c r="FI14" i="40"/>
  <c r="DV13" i="18"/>
  <c r="DW13" i="18" s="1"/>
  <c r="DX8" i="18"/>
  <c r="DW17" i="18"/>
  <c r="DX16" i="18"/>
  <c r="DV16" i="18"/>
  <c r="DW16" i="18" s="1"/>
  <c r="DV12" i="18"/>
  <c r="DW12" i="18" s="1"/>
  <c r="DU13" i="18"/>
  <c r="DW6" i="18"/>
  <c r="DW15" i="18"/>
  <c r="DU12" i="18"/>
  <c r="DU11" i="18"/>
  <c r="DY6" i="18"/>
  <c r="DX6" i="18" s="1"/>
  <c r="DX12" i="18"/>
  <c r="DX9" i="18"/>
  <c r="DU7" i="18"/>
  <c r="DW10" i="18"/>
  <c r="DU9" i="18"/>
  <c r="DU16" i="18"/>
  <c r="DU10" i="18"/>
  <c r="DV9" i="18"/>
  <c r="DW9" i="18" s="1"/>
  <c r="DW18" i="18"/>
  <c r="DX13" i="18"/>
  <c r="DY14" i="18"/>
  <c r="DX14" i="18" s="1"/>
  <c r="DU8" i="18"/>
  <c r="DU14" i="18"/>
  <c r="DY10" i="18"/>
  <c r="DX10" i="18" s="1"/>
  <c r="DY15" i="18"/>
  <c r="DX15" i="18" s="1"/>
  <c r="DW5" i="18"/>
  <c r="DY5" i="18"/>
  <c r="DU5" i="18"/>
  <c r="DY7" i="18"/>
  <c r="DX7" i="18" s="1"/>
  <c r="DW14" i="18"/>
  <c r="DV11" i="18"/>
  <c r="DW11" i="18" s="1"/>
  <c r="DV8" i="18"/>
  <c r="DW7" i="18"/>
  <c r="DU15" i="18"/>
  <c r="DX11" i="18"/>
  <c r="DU6" i="18"/>
  <c r="Z6" i="45"/>
  <c r="X6" i="45"/>
  <c r="Y6" i="45" s="1"/>
  <c r="X5" i="45"/>
  <c r="Z7" i="45"/>
  <c r="X7" i="45"/>
  <c r="Y7" i="45" s="1"/>
  <c r="Z5" i="45"/>
  <c r="T6" i="47"/>
  <c r="U6" i="47" s="1"/>
  <c r="V10" i="47"/>
  <c r="T8" i="47"/>
  <c r="U8" i="47" s="1"/>
  <c r="T7" i="47"/>
  <c r="U7" i="47" s="1"/>
  <c r="V7" i="47"/>
  <c r="V8" i="47"/>
  <c r="V9" i="47"/>
  <c r="T5" i="47"/>
  <c r="T10" i="47"/>
  <c r="U10" i="47" s="1"/>
  <c r="V5" i="47"/>
  <c r="V6" i="47"/>
  <c r="T9" i="47"/>
  <c r="U9" i="47" s="1"/>
  <c r="BV11" i="33"/>
  <c r="BT9" i="33"/>
  <c r="BU9" i="33" s="1"/>
  <c r="BV10" i="33"/>
  <c r="BT8" i="33"/>
  <c r="BU8" i="33" s="1"/>
  <c r="BV9" i="33"/>
  <c r="BT7" i="33"/>
  <c r="BU7" i="33" s="1"/>
  <c r="BV8" i="33"/>
  <c r="BV5" i="33"/>
  <c r="BT6" i="33"/>
  <c r="BU6" i="33" s="1"/>
  <c r="BV6" i="33"/>
  <c r="BT11" i="33"/>
  <c r="BU11" i="33" s="1"/>
  <c r="BT10" i="33"/>
  <c r="BU10" i="33" s="1"/>
  <c r="BV7" i="33"/>
  <c r="BT5" i="33"/>
  <c r="BM7" i="34"/>
  <c r="BM5" i="34"/>
  <c r="BK7" i="34"/>
  <c r="BL7" i="34" s="1"/>
  <c r="BK6" i="34"/>
  <c r="BL6" i="34" s="1"/>
  <c r="BN10" i="34"/>
  <c r="BN8" i="34"/>
  <c r="BK5" i="34"/>
  <c r="BK11" i="34"/>
  <c r="BL11" i="34" s="1"/>
  <c r="BK9" i="34"/>
  <c r="BL9" i="34" s="1"/>
  <c r="BM9" i="34"/>
  <c r="BM6" i="34"/>
  <c r="BM11" i="34"/>
  <c r="BR6" i="35"/>
  <c r="BP5" i="35"/>
  <c r="BP13" i="35"/>
  <c r="BQ13" i="35" s="1"/>
  <c r="BS9" i="35"/>
  <c r="BP9" i="35" s="1"/>
  <c r="BQ9" i="35" s="1"/>
  <c r="BP6" i="35"/>
  <c r="BQ6" i="35" s="1"/>
  <c r="BP10" i="35"/>
  <c r="BQ10" i="35" s="1"/>
  <c r="BR13" i="35"/>
  <c r="BP7" i="35"/>
  <c r="BQ7" i="35" s="1"/>
  <c r="BR10" i="35"/>
  <c r="BR14" i="35"/>
  <c r="BS12" i="35"/>
  <c r="BR5" i="35"/>
  <c r="BS8" i="35"/>
  <c r="BP8" i="35" s="1"/>
  <c r="BQ8" i="35" s="1"/>
  <c r="BS11" i="35"/>
  <c r="BP11" i="35" s="1"/>
  <c r="BQ11" i="35" s="1"/>
  <c r="BP14" i="35"/>
  <c r="BQ14" i="35" s="1"/>
  <c r="BR7" i="35"/>
  <c r="CC13" i="36"/>
  <c r="CA6" i="36"/>
  <c r="CB6" i="36" s="1"/>
  <c r="CC12" i="36"/>
  <c r="CA12" i="36"/>
  <c r="CB12" i="36" s="1"/>
  <c r="CC5" i="36"/>
  <c r="CA13" i="36"/>
  <c r="CB13" i="36" s="1"/>
  <c r="CD8" i="36"/>
  <c r="CA10" i="36"/>
  <c r="CB10" i="36" s="1"/>
  <c r="CC7" i="36"/>
  <c r="CA7" i="36"/>
  <c r="CB7" i="36" s="1"/>
  <c r="CA5" i="36"/>
  <c r="CD11" i="36"/>
  <c r="CA11" i="36" s="1"/>
  <c r="CB11" i="36" s="1"/>
  <c r="CD9" i="36"/>
  <c r="CA9" i="36" s="1"/>
  <c r="CB9" i="36" s="1"/>
  <c r="CC6" i="36"/>
  <c r="CC10" i="36"/>
  <c r="K11" i="42"/>
  <c r="BW9" i="36"/>
  <c r="BX9" i="36" s="1"/>
  <c r="DQ8" i="18"/>
  <c r="DQ19" i="18" s="1"/>
  <c r="DP19" i="18"/>
  <c r="BL9" i="35"/>
  <c r="BM9" i="35" s="1"/>
  <c r="V8" i="45"/>
  <c r="BH5" i="34"/>
  <c r="BP12" i="33"/>
  <c r="BQ5" i="33"/>
  <c r="BQ12" i="33" s="1"/>
  <c r="BW8" i="36"/>
  <c r="BX8" i="36" s="1"/>
  <c r="BY8" i="36"/>
  <c r="BY15" i="36" s="1"/>
  <c r="BL8" i="35"/>
  <c r="BM8" i="35" s="1"/>
  <c r="BO15" i="35"/>
  <c r="BN8" i="35"/>
  <c r="BN15" i="35" s="1"/>
  <c r="Q5" i="47"/>
  <c r="P11" i="47"/>
  <c r="BJ12" i="34"/>
  <c r="BI8" i="34"/>
  <c r="BG8" i="34"/>
  <c r="BH8" i="34" s="1"/>
  <c r="BH10" i="34"/>
  <c r="BI10" i="34"/>
  <c r="BR12" i="33"/>
  <c r="U5" i="45"/>
  <c r="T8" i="45"/>
  <c r="DO19" i="18"/>
  <c r="BX5" i="36"/>
  <c r="FC16" i="40"/>
  <c r="FD5" i="40"/>
  <c r="FD16" i="40" s="1"/>
  <c r="BL11" i="35"/>
  <c r="BM11" i="35" s="1"/>
  <c r="BM5" i="35"/>
  <c r="R11" i="47"/>
  <c r="DR5" i="18"/>
  <c r="DR19" i="18" s="1"/>
  <c r="DS19" i="18"/>
  <c r="FE16" i="40"/>
  <c r="BL12" i="35"/>
  <c r="BM12" i="35" s="1"/>
  <c r="K8" i="42"/>
  <c r="BC12" i="34"/>
  <c r="K5" i="39"/>
  <c r="I12" i="39"/>
  <c r="BM12" i="33"/>
  <c r="BD12" i="34"/>
  <c r="BE12" i="34"/>
  <c r="BJ15" i="35"/>
  <c r="EZ16" i="40"/>
  <c r="BH15" i="35"/>
  <c r="BI15" i="35"/>
  <c r="K12" i="42"/>
  <c r="K9" i="42"/>
  <c r="CT12" i="38"/>
  <c r="K10" i="42"/>
  <c r="K6" i="42"/>
  <c r="J13" i="42"/>
  <c r="CR12" i="38"/>
  <c r="CS5" i="38"/>
  <c r="CS12" i="38" s="1"/>
  <c r="K7" i="42"/>
  <c r="DI5" i="37"/>
  <c r="DI13" i="37" s="1"/>
  <c r="DH13" i="37"/>
  <c r="EP13" i="42"/>
  <c r="EO5" i="42"/>
  <c r="EN13" i="42"/>
  <c r="DJ13" i="37"/>
  <c r="F60" i="32"/>
  <c r="D60" i="32"/>
  <c r="T60" i="32"/>
  <c r="R60" i="32"/>
  <c r="K59" i="32"/>
  <c r="M59" i="32"/>
  <c r="BX15" i="36" l="1"/>
  <c r="CA8" i="36"/>
  <c r="CB8" i="36" s="1"/>
  <c r="CD15" i="36"/>
  <c r="BW15" i="36"/>
  <c r="CA15" i="36"/>
  <c r="L10" i="48"/>
  <c r="AF2" i="45"/>
  <c r="CB2" i="33"/>
  <c r="AB2" i="46"/>
  <c r="DT2" i="37"/>
  <c r="CE6" i="36"/>
  <c r="CF6" i="36" s="1"/>
  <c r="CG7" i="36"/>
  <c r="CG12" i="36"/>
  <c r="CE10" i="36"/>
  <c r="CF10" i="36" s="1"/>
  <c r="CH9" i="36"/>
  <c r="CG9" i="36" s="1"/>
  <c r="CE13" i="36"/>
  <c r="CF13" i="36" s="1"/>
  <c r="CE7" i="36"/>
  <c r="CF7" i="36" s="1"/>
  <c r="CG6" i="36"/>
  <c r="CH8" i="36"/>
  <c r="CE5" i="36"/>
  <c r="CE12" i="36"/>
  <c r="CF12" i="36" s="1"/>
  <c r="CG5" i="36"/>
  <c r="CH11" i="36"/>
  <c r="CG11" i="36" s="1"/>
  <c r="CG13" i="36"/>
  <c r="CG10" i="36"/>
  <c r="FM12" i="40"/>
  <c r="J12" i="40" s="1"/>
  <c r="FM8" i="40"/>
  <c r="J8" i="40" s="1"/>
  <c r="FM15" i="40"/>
  <c r="FK7" i="40"/>
  <c r="FL7" i="40" s="1"/>
  <c r="I7" i="40" s="1"/>
  <c r="FK14" i="40"/>
  <c r="FL14" i="40" s="1"/>
  <c r="I14" i="40" s="1"/>
  <c r="FM7" i="40"/>
  <c r="J7" i="40" s="1"/>
  <c r="FK15" i="40"/>
  <c r="FL15" i="40" s="1"/>
  <c r="I15" i="40" s="1"/>
  <c r="FM13" i="40"/>
  <c r="J13" i="40" s="1"/>
  <c r="FM11" i="40"/>
  <c r="J11" i="40" s="1"/>
  <c r="FK10" i="40"/>
  <c r="FL10" i="40" s="1"/>
  <c r="I10" i="40" s="1"/>
  <c r="FK8" i="40"/>
  <c r="FL8" i="40" s="1"/>
  <c r="I8" i="40" s="1"/>
  <c r="FK13" i="40"/>
  <c r="FL13" i="40" s="1"/>
  <c r="I13" i="40" s="1"/>
  <c r="FM6" i="40"/>
  <c r="J6" i="40" s="1"/>
  <c r="FK11" i="40"/>
  <c r="FL11" i="40" s="1"/>
  <c r="I11" i="40" s="1"/>
  <c r="FM14" i="40"/>
  <c r="J14" i="40" s="1"/>
  <c r="FK12" i="40"/>
  <c r="FL12" i="40" s="1"/>
  <c r="I12" i="40" s="1"/>
  <c r="FK6" i="40"/>
  <c r="FL6" i="40" s="1"/>
  <c r="I6" i="40" s="1"/>
  <c r="FM9" i="40"/>
  <c r="J9" i="40" s="1"/>
  <c r="FK5" i="40"/>
  <c r="FM10" i="40"/>
  <c r="J10" i="40" s="1"/>
  <c r="FM5" i="40"/>
  <c r="J5" i="40" s="1"/>
  <c r="FK9" i="40"/>
  <c r="FL9" i="40" s="1"/>
  <c r="I9" i="40" s="1"/>
  <c r="EA5" i="18"/>
  <c r="EC17" i="18"/>
  <c r="EE6" i="18"/>
  <c r="ED6" i="18" s="1"/>
  <c r="EB11" i="18"/>
  <c r="EC11" i="18" s="1"/>
  <c r="ED16" i="18"/>
  <c r="EE14" i="18"/>
  <c r="ED14" i="18" s="1"/>
  <c r="EC18" i="18"/>
  <c r="EB16" i="18"/>
  <c r="EC16" i="18" s="1"/>
  <c r="ED8" i="18"/>
  <c r="EC10" i="18"/>
  <c r="EB9" i="18"/>
  <c r="EC9" i="18" s="1"/>
  <c r="ED13" i="18"/>
  <c r="EE10" i="18"/>
  <c r="ED10" i="18" s="1"/>
  <c r="EA11" i="18"/>
  <c r="EA8" i="18"/>
  <c r="EC6" i="18"/>
  <c r="EB13" i="18"/>
  <c r="EC13" i="18" s="1"/>
  <c r="EC14" i="18"/>
  <c r="EB12" i="18"/>
  <c r="EC12" i="18" s="1"/>
  <c r="EA15" i="18"/>
  <c r="ED9" i="18"/>
  <c r="EE5" i="18"/>
  <c r="EA14" i="18"/>
  <c r="EC5" i="18"/>
  <c r="EA9" i="18"/>
  <c r="EA13" i="18"/>
  <c r="EE15" i="18"/>
  <c r="ED15" i="18" s="1"/>
  <c r="EA12" i="18"/>
  <c r="EA16" i="18"/>
  <c r="EA10" i="18"/>
  <c r="ED12" i="18"/>
  <c r="EC15" i="18"/>
  <c r="EA7" i="18"/>
  <c r="EE7" i="18"/>
  <c r="ED7" i="18" s="1"/>
  <c r="EB8" i="18"/>
  <c r="EC7" i="18"/>
  <c r="EA6" i="18"/>
  <c r="ED11" i="18"/>
  <c r="BI12" i="34"/>
  <c r="AB5" i="45"/>
  <c r="AD5" i="45"/>
  <c r="AD7" i="45"/>
  <c r="AD6" i="45"/>
  <c r="AB6" i="45"/>
  <c r="AC6" i="45" s="1"/>
  <c r="AB7" i="45"/>
  <c r="AC7" i="45" s="1"/>
  <c r="Z10" i="47"/>
  <c r="Z7" i="47"/>
  <c r="Z8" i="47"/>
  <c r="X10" i="47"/>
  <c r="Y10" i="47" s="1"/>
  <c r="X6" i="47"/>
  <c r="Y6" i="47" s="1"/>
  <c r="X7" i="47"/>
  <c r="Y7" i="47" s="1"/>
  <c r="Z5" i="47"/>
  <c r="Z9" i="47"/>
  <c r="X8" i="47"/>
  <c r="Y8" i="47" s="1"/>
  <c r="Z6" i="47"/>
  <c r="X5" i="47"/>
  <c r="X9" i="47"/>
  <c r="Y9" i="47" s="1"/>
  <c r="J15" i="40"/>
  <c r="BX11" i="33"/>
  <c r="BY11" i="33" s="1"/>
  <c r="BZ10" i="33"/>
  <c r="BX9" i="33"/>
  <c r="BY9" i="33" s="1"/>
  <c r="BZ8" i="33"/>
  <c r="BX8" i="33"/>
  <c r="BY8" i="33" s="1"/>
  <c r="BZ7" i="33"/>
  <c r="BZ5" i="33"/>
  <c r="BZ11" i="33"/>
  <c r="BX10" i="33"/>
  <c r="BY10" i="33" s="1"/>
  <c r="BZ9" i="33"/>
  <c r="BX7" i="33"/>
  <c r="BY7" i="33" s="1"/>
  <c r="BZ6" i="33"/>
  <c r="BX6" i="33"/>
  <c r="BY6" i="33" s="1"/>
  <c r="BX5" i="33"/>
  <c r="BR8" i="34"/>
  <c r="BO8" i="34" s="1"/>
  <c r="BP8" i="34" s="1"/>
  <c r="BQ11" i="34"/>
  <c r="BO6" i="34"/>
  <c r="BP6" i="34" s="1"/>
  <c r="BQ7" i="34"/>
  <c r="BO5" i="34"/>
  <c r="BO9" i="34"/>
  <c r="BP9" i="34" s="1"/>
  <c r="BQ5" i="34"/>
  <c r="BO11" i="34"/>
  <c r="BP11" i="34" s="1"/>
  <c r="BQ9" i="34"/>
  <c r="BQ6" i="34"/>
  <c r="BO7" i="34"/>
  <c r="BP7" i="34" s="1"/>
  <c r="BO10" i="34"/>
  <c r="BP10" i="34" s="1"/>
  <c r="BQ10" i="34"/>
  <c r="BW11" i="35"/>
  <c r="BV11" i="35" s="1"/>
  <c r="BV7" i="35"/>
  <c r="BV6" i="35"/>
  <c r="BW9" i="35"/>
  <c r="BV9" i="35" s="1"/>
  <c r="BV5" i="35"/>
  <c r="BW12" i="35"/>
  <c r="BV12" i="35" s="1"/>
  <c r="BV13" i="35"/>
  <c r="BV10" i="35"/>
  <c r="BV14" i="35"/>
  <c r="BW8" i="35"/>
  <c r="BT7" i="35"/>
  <c r="BU7" i="35" s="1"/>
  <c r="BT14" i="35"/>
  <c r="BU14" i="35" s="1"/>
  <c r="BT5" i="35"/>
  <c r="BT13" i="35"/>
  <c r="BU13" i="35" s="1"/>
  <c r="BT6" i="35"/>
  <c r="BU6" i="35" s="1"/>
  <c r="BT10" i="35"/>
  <c r="BU10" i="35" s="1"/>
  <c r="Z8" i="45"/>
  <c r="V8" i="46"/>
  <c r="DN13" i="37"/>
  <c r="DM5" i="37"/>
  <c r="DM13" i="37" s="1"/>
  <c r="DL13" i="37"/>
  <c r="CX12" i="38"/>
  <c r="U5" i="46"/>
  <c r="U8" i="46" s="1"/>
  <c r="T8" i="46"/>
  <c r="CV12" i="38"/>
  <c r="CW5" i="38"/>
  <c r="CW12" i="38" s="1"/>
  <c r="DR12" i="37"/>
  <c r="DP5" i="37"/>
  <c r="DR6" i="37"/>
  <c r="DR8" i="37"/>
  <c r="DP11" i="37"/>
  <c r="DQ11" i="37" s="1"/>
  <c r="DP6" i="37"/>
  <c r="DQ6" i="37" s="1"/>
  <c r="DP12" i="37"/>
  <c r="DQ12" i="37" s="1"/>
  <c r="DR7" i="37"/>
  <c r="DR9" i="37"/>
  <c r="DP7" i="37"/>
  <c r="DQ7" i="37" s="1"/>
  <c r="DP10" i="37"/>
  <c r="DQ10" i="37" s="1"/>
  <c r="DR5" i="37"/>
  <c r="DP8" i="37"/>
  <c r="DQ8" i="37" s="1"/>
  <c r="DR11" i="37"/>
  <c r="DR10" i="37"/>
  <c r="DP9" i="37"/>
  <c r="DQ9" i="37" s="1"/>
  <c r="DB11" i="38"/>
  <c r="J11" i="38" s="1"/>
  <c r="CZ11" i="38"/>
  <c r="DA11" i="38" s="1"/>
  <c r="I11" i="38" s="1"/>
  <c r="CZ10" i="38"/>
  <c r="DA10" i="38" s="1"/>
  <c r="I10" i="38" s="1"/>
  <c r="CZ9" i="38"/>
  <c r="DA9" i="38" s="1"/>
  <c r="I9" i="38" s="1"/>
  <c r="DB7" i="38"/>
  <c r="J7" i="38" s="1"/>
  <c r="CZ7" i="38"/>
  <c r="DA7" i="38" s="1"/>
  <c r="I7" i="38" s="1"/>
  <c r="DB5" i="38"/>
  <c r="CZ6" i="38"/>
  <c r="DA6" i="38" s="1"/>
  <c r="I6" i="38" s="1"/>
  <c r="DB8" i="38"/>
  <c r="J8" i="38" s="1"/>
  <c r="DB6" i="38"/>
  <c r="J6" i="38" s="1"/>
  <c r="DB9" i="38"/>
  <c r="J9" i="38" s="1"/>
  <c r="CZ5" i="38"/>
  <c r="CZ8" i="38"/>
  <c r="DA8" i="38" s="1"/>
  <c r="I8" i="38" s="1"/>
  <c r="DB10" i="38"/>
  <c r="J10" i="38" s="1"/>
  <c r="X5" i="46"/>
  <c r="Z7" i="46"/>
  <c r="Z6" i="46"/>
  <c r="X7" i="46"/>
  <c r="Y7" i="46" s="1"/>
  <c r="X6" i="46"/>
  <c r="Y6" i="46" s="1"/>
  <c r="Z5" i="46"/>
  <c r="BM15" i="35"/>
  <c r="CC9" i="36"/>
  <c r="BR11" i="35"/>
  <c r="CC11" i="36"/>
  <c r="BS15" i="35"/>
  <c r="BR8" i="35"/>
  <c r="V11" i="47"/>
  <c r="DW8" i="18"/>
  <c r="DW19" i="18" s="1"/>
  <c r="DV19" i="18"/>
  <c r="FG16" i="40"/>
  <c r="FH5" i="40"/>
  <c r="CB5" i="36"/>
  <c r="CB15" i="36" s="1"/>
  <c r="BR9" i="35"/>
  <c r="BV12" i="33"/>
  <c r="BR12" i="35"/>
  <c r="U5" i="47"/>
  <c r="U11" i="47" s="1"/>
  <c r="T11" i="47"/>
  <c r="FI16" i="40"/>
  <c r="BP12" i="35"/>
  <c r="BQ12" i="35" s="1"/>
  <c r="BQ5" i="35"/>
  <c r="BL5" i="34"/>
  <c r="BU5" i="33"/>
  <c r="BT12" i="33"/>
  <c r="Y5" i="45"/>
  <c r="Y8" i="45" s="1"/>
  <c r="X8" i="45"/>
  <c r="BN12" i="34"/>
  <c r="BM8" i="34"/>
  <c r="DU19" i="18"/>
  <c r="CC8" i="36"/>
  <c r="BK8" i="34"/>
  <c r="BL8" i="34" s="1"/>
  <c r="BL10" i="34"/>
  <c r="BM10" i="34"/>
  <c r="R10" i="34"/>
  <c r="DX5" i="18"/>
  <c r="DX19" i="18" s="1"/>
  <c r="DY19" i="18"/>
  <c r="U8" i="45"/>
  <c r="BL15" i="35"/>
  <c r="Q11" i="47"/>
  <c r="BG12" i="34"/>
  <c r="BH12" i="34"/>
  <c r="K12" i="39"/>
  <c r="EO13" i="42"/>
  <c r="I5" i="42"/>
  <c r="F61" i="32"/>
  <c r="D61" i="32"/>
  <c r="M60" i="32"/>
  <c r="K60" i="32"/>
  <c r="T61" i="32"/>
  <c r="R61" i="32"/>
  <c r="K8" i="40" l="1"/>
  <c r="CC15" i="36"/>
  <c r="CH15" i="36"/>
  <c r="AJ2" i="45"/>
  <c r="CF2" i="33"/>
  <c r="BT11" i="35"/>
  <c r="BU11" i="35" s="1"/>
  <c r="K11" i="40"/>
  <c r="K6" i="40"/>
  <c r="CK12" i="36"/>
  <c r="CK13" i="36"/>
  <c r="CI12" i="36"/>
  <c r="CJ12" i="36" s="1"/>
  <c r="CI10" i="36"/>
  <c r="CJ10" i="36" s="1"/>
  <c r="CK6" i="36"/>
  <c r="CK7" i="36"/>
  <c r="CK10" i="36"/>
  <c r="CI13" i="36"/>
  <c r="CJ13" i="36" s="1"/>
  <c r="CK5" i="36"/>
  <c r="CL9" i="36"/>
  <c r="CI9" i="36" s="1"/>
  <c r="CJ9" i="36" s="1"/>
  <c r="CI7" i="36"/>
  <c r="CJ7" i="36" s="1"/>
  <c r="CL8" i="36"/>
  <c r="CI6" i="36"/>
  <c r="CJ6" i="36" s="1"/>
  <c r="CI5" i="36"/>
  <c r="CL11" i="36"/>
  <c r="R8" i="34"/>
  <c r="R12" i="34" s="1"/>
  <c r="EG15" i="18"/>
  <c r="EG11" i="18"/>
  <c r="EJ13" i="18"/>
  <c r="EI7" i="18"/>
  <c r="EH12" i="18"/>
  <c r="EI12" i="18" s="1"/>
  <c r="EH11" i="18"/>
  <c r="EI11" i="18" s="1"/>
  <c r="EH16" i="18"/>
  <c r="EI16" i="18" s="1"/>
  <c r="EG7" i="18"/>
  <c r="EG13" i="18"/>
  <c r="EG12" i="18"/>
  <c r="EG6" i="18"/>
  <c r="EK6" i="18"/>
  <c r="EJ6" i="18" s="1"/>
  <c r="EI6" i="18"/>
  <c r="EK15" i="18"/>
  <c r="EJ15" i="18" s="1"/>
  <c r="EJ12" i="18"/>
  <c r="EJ8" i="18"/>
  <c r="EK5" i="18"/>
  <c r="EJ16" i="18"/>
  <c r="EH8" i="18"/>
  <c r="EK7" i="18"/>
  <c r="EJ7" i="18" s="1"/>
  <c r="EG10" i="18"/>
  <c r="EI17" i="18"/>
  <c r="EK10" i="18"/>
  <c r="EJ10" i="18" s="1"/>
  <c r="EJ11" i="18"/>
  <c r="EG8" i="18"/>
  <c r="EI18" i="18"/>
  <c r="EK14" i="18"/>
  <c r="EJ14" i="18" s="1"/>
  <c r="EI14" i="18"/>
  <c r="EH9" i="18"/>
  <c r="EI9" i="18" s="1"/>
  <c r="EI15" i="18"/>
  <c r="EI5" i="18"/>
  <c r="EH13" i="18"/>
  <c r="EI13" i="18" s="1"/>
  <c r="EG9" i="18"/>
  <c r="EG14" i="18"/>
  <c r="EG16" i="18"/>
  <c r="EJ9" i="18"/>
  <c r="EG5" i="18"/>
  <c r="EI10" i="18"/>
  <c r="AH6" i="45"/>
  <c r="AF6" i="45"/>
  <c r="AG6" i="45" s="1"/>
  <c r="AH5" i="45"/>
  <c r="AH7" i="45"/>
  <c r="AF5" i="45"/>
  <c r="AF7" i="45"/>
  <c r="AG7" i="45" s="1"/>
  <c r="AB9" i="47"/>
  <c r="AC9" i="47" s="1"/>
  <c r="AB5" i="47"/>
  <c r="AD9" i="47"/>
  <c r="AD7" i="47"/>
  <c r="AD5" i="47"/>
  <c r="AB7" i="47"/>
  <c r="AC7" i="47" s="1"/>
  <c r="AD8" i="47"/>
  <c r="AD6" i="47"/>
  <c r="AB10" i="47"/>
  <c r="AC10" i="47" s="1"/>
  <c r="AD10" i="47"/>
  <c r="AB8" i="47"/>
  <c r="AC8" i="47" s="1"/>
  <c r="AB6" i="47"/>
  <c r="AC6" i="47" s="1"/>
  <c r="N6" i="48"/>
  <c r="M9" i="48"/>
  <c r="N10" i="48"/>
  <c r="L5" i="48"/>
  <c r="N9" i="48"/>
  <c r="M10" i="48"/>
  <c r="L6" i="48"/>
  <c r="M6" i="48" s="1"/>
  <c r="M7" i="48"/>
  <c r="M8" i="48"/>
  <c r="N7" i="48"/>
  <c r="N5" i="48"/>
  <c r="N8" i="48"/>
  <c r="CE11" i="36"/>
  <c r="CF11" i="36" s="1"/>
  <c r="CD11" i="33"/>
  <c r="CB10" i="33"/>
  <c r="CC10" i="33" s="1"/>
  <c r="CD10" i="33"/>
  <c r="CB9" i="33"/>
  <c r="CC9" i="33" s="1"/>
  <c r="CB11" i="33"/>
  <c r="CC11" i="33" s="1"/>
  <c r="CB8" i="33"/>
  <c r="CC8" i="33" s="1"/>
  <c r="CD9" i="33"/>
  <c r="CD8" i="33"/>
  <c r="CB6" i="33"/>
  <c r="CC6" i="33" s="1"/>
  <c r="CD7" i="33"/>
  <c r="CD6" i="33"/>
  <c r="CB7" i="33"/>
  <c r="CC7" i="33" s="1"/>
  <c r="CD5" i="33"/>
  <c r="CB5" i="33"/>
  <c r="BV12" i="34"/>
  <c r="BU7" i="34"/>
  <c r="BU10" i="34"/>
  <c r="BS7" i="34"/>
  <c r="BT7" i="34" s="1"/>
  <c r="BS8" i="34"/>
  <c r="BT8" i="34" s="1"/>
  <c r="BU6" i="34"/>
  <c r="BS10" i="34"/>
  <c r="BT10" i="34" s="1"/>
  <c r="BS5" i="34"/>
  <c r="BU8" i="34"/>
  <c r="BS6" i="34"/>
  <c r="BT6" i="34" s="1"/>
  <c r="BU5" i="34"/>
  <c r="BS11" i="34"/>
  <c r="BT11" i="34" s="1"/>
  <c r="BU9" i="34"/>
  <c r="BS9" i="34"/>
  <c r="BT9" i="34" s="1"/>
  <c r="BU11" i="34"/>
  <c r="BX7" i="35"/>
  <c r="BY7" i="35" s="1"/>
  <c r="BZ7" i="35"/>
  <c r="BX10" i="35"/>
  <c r="BY10" i="35" s="1"/>
  <c r="CA11" i="35"/>
  <c r="BZ11" i="35" s="1"/>
  <c r="CA8" i="35"/>
  <c r="BZ13" i="35"/>
  <c r="BX5" i="35"/>
  <c r="BX14" i="35"/>
  <c r="BY14" i="35" s="1"/>
  <c r="BZ14" i="35"/>
  <c r="BX6" i="35"/>
  <c r="BY6" i="35" s="1"/>
  <c r="BX13" i="35"/>
  <c r="BY13" i="35" s="1"/>
  <c r="CA12" i="35"/>
  <c r="BX12" i="35" s="1"/>
  <c r="BY12" i="35" s="1"/>
  <c r="BZ10" i="35"/>
  <c r="BZ5" i="35"/>
  <c r="BZ6" i="35"/>
  <c r="CA9" i="35"/>
  <c r="BX9" i="35" s="1"/>
  <c r="BY9" i="35" s="1"/>
  <c r="AF2" i="46"/>
  <c r="DX2" i="37"/>
  <c r="BP15" i="35"/>
  <c r="K8" i="38"/>
  <c r="K13" i="40"/>
  <c r="DT11" i="37"/>
  <c r="DU11" i="37" s="1"/>
  <c r="DT5" i="37"/>
  <c r="DV7" i="37"/>
  <c r="DT10" i="37"/>
  <c r="DU10" i="37" s="1"/>
  <c r="DT8" i="37"/>
  <c r="DU8" i="37" s="1"/>
  <c r="DT6" i="37"/>
  <c r="DU6" i="37" s="1"/>
  <c r="DT7" i="37"/>
  <c r="DU7" i="37" s="1"/>
  <c r="DV5" i="37"/>
  <c r="DV12" i="37"/>
  <c r="DV10" i="37"/>
  <c r="DV11" i="37"/>
  <c r="DV6" i="37"/>
  <c r="DT9" i="37"/>
  <c r="DU9" i="37" s="1"/>
  <c r="DV8" i="37"/>
  <c r="DT12" i="37"/>
  <c r="DU12" i="37" s="1"/>
  <c r="DV9" i="37"/>
  <c r="AB5" i="46"/>
  <c r="AD7" i="46"/>
  <c r="AB6" i="46"/>
  <c r="AC6" i="46" s="1"/>
  <c r="AB7" i="46"/>
  <c r="AC7" i="46" s="1"/>
  <c r="AD5" i="46"/>
  <c r="AD6" i="46"/>
  <c r="K10" i="40"/>
  <c r="K9" i="40"/>
  <c r="BT9" i="35"/>
  <c r="BU9" i="35" s="1"/>
  <c r="CE9" i="36"/>
  <c r="CF9" i="36" s="1"/>
  <c r="BU12" i="33"/>
  <c r="BP5" i="34"/>
  <c r="BP12" i="34" s="1"/>
  <c r="BO12" i="34"/>
  <c r="EA19" i="18"/>
  <c r="AD8" i="45"/>
  <c r="K12" i="40"/>
  <c r="CF5" i="36"/>
  <c r="Y5" i="47"/>
  <c r="Y11" i="47" s="1"/>
  <c r="X11" i="47"/>
  <c r="AC5" i="45"/>
  <c r="AC8" i="45" s="1"/>
  <c r="AB8" i="45"/>
  <c r="K15" i="40"/>
  <c r="CE8" i="36"/>
  <c r="CF8" i="36" s="1"/>
  <c r="CG8" i="36"/>
  <c r="CG15" i="36" s="1"/>
  <c r="BU5" i="35"/>
  <c r="BZ12" i="33"/>
  <c r="ED5" i="18"/>
  <c r="ED19" i="18" s="1"/>
  <c r="EE19" i="18"/>
  <c r="BR12" i="34"/>
  <c r="BQ8" i="34"/>
  <c r="BX12" i="33"/>
  <c r="BY5" i="33"/>
  <c r="BY12" i="33" s="1"/>
  <c r="K14" i="40"/>
  <c r="FM16" i="40"/>
  <c r="K7" i="40"/>
  <c r="BT8" i="35"/>
  <c r="BU8" i="35" s="1"/>
  <c r="BV8" i="35"/>
  <c r="BV15" i="35" s="1"/>
  <c r="BW15" i="35"/>
  <c r="Z11" i="47"/>
  <c r="EB19" i="18"/>
  <c r="EC8" i="18"/>
  <c r="EC19" i="18" s="1"/>
  <c r="FK16" i="40"/>
  <c r="FL5" i="40"/>
  <c r="FL16" i="40" s="1"/>
  <c r="J16" i="40"/>
  <c r="BT12" i="35"/>
  <c r="BU12" i="35" s="1"/>
  <c r="K7" i="38"/>
  <c r="K6" i="38"/>
  <c r="Z8" i="46"/>
  <c r="DA5" i="38"/>
  <c r="CZ12" i="38"/>
  <c r="K9" i="38"/>
  <c r="DR13" i="37"/>
  <c r="DB12" i="38"/>
  <c r="J5" i="38"/>
  <c r="J12" i="38" s="1"/>
  <c r="K10" i="38"/>
  <c r="K11" i="38"/>
  <c r="DQ5" i="37"/>
  <c r="DP13" i="37"/>
  <c r="X8" i="46"/>
  <c r="Y5" i="46"/>
  <c r="BL12" i="34"/>
  <c r="BK12" i="34"/>
  <c r="BQ15" i="35"/>
  <c r="BM12" i="34"/>
  <c r="FH16" i="40"/>
  <c r="BR15" i="35"/>
  <c r="I13" i="42"/>
  <c r="K5" i="42"/>
  <c r="F62" i="32"/>
  <c r="D62" i="32"/>
  <c r="R5" i="49" s="1"/>
  <c r="Q5" i="49" s="1"/>
  <c r="T62" i="32"/>
  <c r="R62" i="32"/>
  <c r="K61" i="32"/>
  <c r="EB2" i="37" s="1"/>
  <c r="M61" i="32"/>
  <c r="CL15" i="36" l="1"/>
  <c r="CF15" i="36"/>
  <c r="CE15" i="36"/>
  <c r="CW14" i="49"/>
  <c r="CY10" i="49"/>
  <c r="CX10" i="49" s="1"/>
  <c r="CW13" i="49"/>
  <c r="CY12" i="49"/>
  <c r="CX12" i="49" s="1"/>
  <c r="CY11" i="49"/>
  <c r="CX11" i="49" s="1"/>
  <c r="CW12" i="49"/>
  <c r="CW11" i="49"/>
  <c r="CY8" i="49"/>
  <c r="CX8" i="49" s="1"/>
  <c r="CW6" i="49"/>
  <c r="CW5" i="49"/>
  <c r="CW8" i="49"/>
  <c r="CW10" i="49"/>
  <c r="CY9" i="49"/>
  <c r="CX9" i="49" s="1"/>
  <c r="CW9" i="49"/>
  <c r="CW7" i="49"/>
  <c r="CY14" i="49"/>
  <c r="CX14" i="49" s="1"/>
  <c r="CY6" i="49"/>
  <c r="CX6" i="49" s="1"/>
  <c r="CY13" i="49"/>
  <c r="CX13" i="49" s="1"/>
  <c r="CY5" i="49"/>
  <c r="CX5" i="49" s="1"/>
  <c r="CY7" i="49"/>
  <c r="CX7" i="49" s="1"/>
  <c r="CU13" i="49"/>
  <c r="CU10" i="49"/>
  <c r="CU9" i="49"/>
  <c r="CU7" i="49"/>
  <c r="CU5" i="49"/>
  <c r="CU8" i="49"/>
  <c r="CU14" i="49"/>
  <c r="CU12" i="49"/>
  <c r="CU6" i="49"/>
  <c r="CU11" i="49"/>
  <c r="DU12" i="49"/>
  <c r="DW13" i="49"/>
  <c r="DV13" i="49" s="1"/>
  <c r="DU13" i="49"/>
  <c r="DU10" i="49"/>
  <c r="DU8" i="49"/>
  <c r="DU6" i="49"/>
  <c r="DU5" i="49"/>
  <c r="DW14" i="49"/>
  <c r="DV14" i="49" s="1"/>
  <c r="DW7" i="49"/>
  <c r="DV7" i="49" s="1"/>
  <c r="DU14" i="49"/>
  <c r="DW11" i="49"/>
  <c r="DV11" i="49" s="1"/>
  <c r="DU11" i="49"/>
  <c r="DU7" i="49"/>
  <c r="DW12" i="49"/>
  <c r="DV12" i="49" s="1"/>
  <c r="DW10" i="49"/>
  <c r="DV10" i="49" s="1"/>
  <c r="DW6" i="49"/>
  <c r="DV6" i="49" s="1"/>
  <c r="DW8" i="49"/>
  <c r="DV8" i="49" s="1"/>
  <c r="DW9" i="49"/>
  <c r="DV9" i="49" s="1"/>
  <c r="DU9" i="49"/>
  <c r="DW5" i="49"/>
  <c r="DV5" i="49" s="1"/>
  <c r="DS13" i="49"/>
  <c r="DS10" i="49"/>
  <c r="DS11" i="49"/>
  <c r="DS14" i="49"/>
  <c r="DS6" i="49"/>
  <c r="DS12" i="49"/>
  <c r="DS7" i="49"/>
  <c r="DS8" i="49"/>
  <c r="DS5" i="49"/>
  <c r="DS9" i="49"/>
  <c r="EU10" i="49"/>
  <c r="ET10" i="49" s="1"/>
  <c r="EU14" i="49"/>
  <c r="ET14" i="49" s="1"/>
  <c r="EU11" i="49"/>
  <c r="ET11" i="49" s="1"/>
  <c r="ES14" i="49"/>
  <c r="EU13" i="49"/>
  <c r="ET13" i="49" s="1"/>
  <c r="EU8" i="49"/>
  <c r="ET8" i="49" s="1"/>
  <c r="ES6" i="49"/>
  <c r="ES5" i="49"/>
  <c r="ES8" i="49"/>
  <c r="EU7" i="49"/>
  <c r="ET7" i="49" s="1"/>
  <c r="EU12" i="49"/>
  <c r="ET12" i="49" s="1"/>
  <c r="EU9" i="49"/>
  <c r="ET9" i="49" s="1"/>
  <c r="ES13" i="49"/>
  <c r="ES12" i="49"/>
  <c r="ES9" i="49"/>
  <c r="ES7" i="49"/>
  <c r="ES11" i="49"/>
  <c r="ES10" i="49"/>
  <c r="EU6" i="49"/>
  <c r="ET6" i="49" s="1"/>
  <c r="EU5" i="49"/>
  <c r="ET5" i="49" s="1"/>
  <c r="EQ5" i="49"/>
  <c r="EQ14" i="49"/>
  <c r="EQ11" i="49"/>
  <c r="EQ8" i="49"/>
  <c r="EQ9" i="49"/>
  <c r="EQ12" i="49"/>
  <c r="EQ13" i="49"/>
  <c r="EQ7" i="49"/>
  <c r="EQ6" i="49"/>
  <c r="EQ10" i="49"/>
  <c r="FA11" i="49"/>
  <c r="EZ11" i="49" s="1"/>
  <c r="EY13" i="49"/>
  <c r="FA12" i="49"/>
  <c r="EZ12" i="49" s="1"/>
  <c r="FA10" i="49"/>
  <c r="EZ10" i="49" s="1"/>
  <c r="EY10" i="49"/>
  <c r="FA8" i="49"/>
  <c r="EZ8" i="49" s="1"/>
  <c r="FA7" i="49"/>
  <c r="EZ7" i="49" s="1"/>
  <c r="EY9" i="49"/>
  <c r="EY12" i="49"/>
  <c r="FA14" i="49"/>
  <c r="EZ14" i="49" s="1"/>
  <c r="FA13" i="49"/>
  <c r="EZ13" i="49" s="1"/>
  <c r="EY11" i="49"/>
  <c r="FA6" i="49"/>
  <c r="EZ6" i="49" s="1"/>
  <c r="FA5" i="49"/>
  <c r="EZ5" i="49" s="1"/>
  <c r="EY14" i="49"/>
  <c r="EY8" i="49"/>
  <c r="EY7" i="49"/>
  <c r="FA9" i="49"/>
  <c r="EZ9" i="49" s="1"/>
  <c r="EY6" i="49"/>
  <c r="EY5" i="49"/>
  <c r="EW6" i="49"/>
  <c r="EW10" i="49"/>
  <c r="EW12" i="49"/>
  <c r="EW5" i="49"/>
  <c r="EW13" i="49"/>
  <c r="EW11" i="49"/>
  <c r="EW7" i="49"/>
  <c r="EW14" i="49"/>
  <c r="EW9" i="49"/>
  <c r="EW8" i="49"/>
  <c r="HU13" i="49"/>
  <c r="HT13" i="49" s="1"/>
  <c r="HS11" i="49"/>
  <c r="HU12" i="49"/>
  <c r="HT12" i="49" s="1"/>
  <c r="HU14" i="49"/>
  <c r="HT14" i="49" s="1"/>
  <c r="HS12" i="49"/>
  <c r="HU11" i="49"/>
  <c r="HT11" i="49" s="1"/>
  <c r="HU7" i="49"/>
  <c r="HT7" i="49" s="1"/>
  <c r="HU8" i="49"/>
  <c r="HT8" i="49" s="1"/>
  <c r="HU10" i="49"/>
  <c r="HT10" i="49" s="1"/>
  <c r="HS8" i="49"/>
  <c r="HU6" i="49"/>
  <c r="HT6" i="49" s="1"/>
  <c r="HU5" i="49"/>
  <c r="HT5" i="49" s="1"/>
  <c r="HS14" i="49"/>
  <c r="HS13" i="49"/>
  <c r="HS10" i="49"/>
  <c r="HU9" i="49"/>
  <c r="HT9" i="49" s="1"/>
  <c r="HS9" i="49"/>
  <c r="HS7" i="49"/>
  <c r="HS5" i="49"/>
  <c r="HS6" i="49"/>
  <c r="HQ8" i="49"/>
  <c r="HQ11" i="49"/>
  <c r="HQ6" i="49"/>
  <c r="HQ12" i="49"/>
  <c r="HQ7" i="49"/>
  <c r="HQ10" i="49"/>
  <c r="HQ13" i="49"/>
  <c r="HQ9" i="49"/>
  <c r="HQ14" i="49"/>
  <c r="HQ5" i="49"/>
  <c r="FS13" i="49"/>
  <c r="FR13" i="49" s="1"/>
  <c r="FS12" i="49"/>
  <c r="FR12" i="49" s="1"/>
  <c r="FQ12" i="49"/>
  <c r="FS14" i="49"/>
  <c r="FR14" i="49" s="1"/>
  <c r="FQ10" i="49"/>
  <c r="FQ14" i="49"/>
  <c r="FS11" i="49"/>
  <c r="FR11" i="49" s="1"/>
  <c r="FQ11" i="49"/>
  <c r="FQ8" i="49"/>
  <c r="FS10" i="49"/>
  <c r="FR10" i="49" s="1"/>
  <c r="FQ6" i="49"/>
  <c r="FQ5" i="49"/>
  <c r="FS7" i="49"/>
  <c r="FR7" i="49" s="1"/>
  <c r="FQ7" i="49"/>
  <c r="FQ13" i="49"/>
  <c r="FS6" i="49"/>
  <c r="FR6" i="49" s="1"/>
  <c r="FS8" i="49"/>
  <c r="FR8" i="49" s="1"/>
  <c r="FS9" i="49"/>
  <c r="FR9" i="49" s="1"/>
  <c r="FQ9" i="49"/>
  <c r="FS5" i="49"/>
  <c r="FR5" i="49" s="1"/>
  <c r="FO11" i="49"/>
  <c r="FO9" i="49"/>
  <c r="FO14" i="49"/>
  <c r="FO13" i="49"/>
  <c r="FO12" i="49"/>
  <c r="FO6" i="49"/>
  <c r="FO10" i="49"/>
  <c r="FO5" i="49"/>
  <c r="FO7" i="49"/>
  <c r="FO8" i="49"/>
  <c r="GC11" i="49"/>
  <c r="GE12" i="49"/>
  <c r="GD12" i="49" s="1"/>
  <c r="GC12" i="49"/>
  <c r="GE14" i="49"/>
  <c r="GD14" i="49" s="1"/>
  <c r="GE10" i="49"/>
  <c r="GD10" i="49" s="1"/>
  <c r="GC10" i="49"/>
  <c r="GE9" i="49"/>
  <c r="GD9" i="49" s="1"/>
  <c r="GC6" i="49"/>
  <c r="GC5" i="49"/>
  <c r="GE11" i="49"/>
  <c r="GD11" i="49" s="1"/>
  <c r="GC9" i="49"/>
  <c r="GE7" i="49"/>
  <c r="GD7" i="49" s="1"/>
  <c r="GE13" i="49"/>
  <c r="GD13" i="49" s="1"/>
  <c r="GC7" i="49"/>
  <c r="GC13" i="49"/>
  <c r="GC14" i="49"/>
  <c r="GC8" i="49"/>
  <c r="GE5" i="49"/>
  <c r="GD5" i="49" s="1"/>
  <c r="GE8" i="49"/>
  <c r="GD8" i="49" s="1"/>
  <c r="GE6" i="49"/>
  <c r="GD6" i="49" s="1"/>
  <c r="GA14" i="49"/>
  <c r="GA7" i="49"/>
  <c r="GA10" i="49"/>
  <c r="GA12" i="49"/>
  <c r="GA11" i="49"/>
  <c r="GA9" i="49"/>
  <c r="GA6" i="49"/>
  <c r="GA13" i="49"/>
  <c r="GA8" i="49"/>
  <c r="GA5" i="49"/>
  <c r="GO14" i="49"/>
  <c r="GQ11" i="49"/>
  <c r="GP11" i="49" s="1"/>
  <c r="GQ10" i="49"/>
  <c r="GP10" i="49" s="1"/>
  <c r="GO13" i="49"/>
  <c r="GQ12" i="49"/>
  <c r="GP12" i="49" s="1"/>
  <c r="GO12" i="49"/>
  <c r="GQ8" i="49"/>
  <c r="GP8" i="49" s="1"/>
  <c r="GO6" i="49"/>
  <c r="GO5" i="49"/>
  <c r="GQ14" i="49"/>
  <c r="GP14" i="49" s="1"/>
  <c r="GQ13" i="49"/>
  <c r="GP13" i="49" s="1"/>
  <c r="GO8" i="49"/>
  <c r="GQ7" i="49"/>
  <c r="GP7" i="49" s="1"/>
  <c r="GO10" i="49"/>
  <c r="GQ9" i="49"/>
  <c r="GP9" i="49" s="1"/>
  <c r="GO9" i="49"/>
  <c r="GO7" i="49"/>
  <c r="GO11" i="49"/>
  <c r="GQ6" i="49"/>
  <c r="GP6" i="49" s="1"/>
  <c r="GQ5" i="49"/>
  <c r="GP5" i="49" s="1"/>
  <c r="GM7" i="49"/>
  <c r="GM13" i="49"/>
  <c r="GM5" i="49"/>
  <c r="GM14" i="49"/>
  <c r="GM6" i="49"/>
  <c r="GM12" i="49"/>
  <c r="GM10" i="49"/>
  <c r="GM8" i="49"/>
  <c r="GM11" i="49"/>
  <c r="GM9" i="49"/>
  <c r="GU13" i="49"/>
  <c r="GW14" i="49"/>
  <c r="GV14" i="49" s="1"/>
  <c r="GU12" i="49"/>
  <c r="GU14" i="49"/>
  <c r="GW10" i="49"/>
  <c r="GV10" i="49" s="1"/>
  <c r="GW13" i="49"/>
  <c r="GV13" i="49" s="1"/>
  <c r="GU11" i="49"/>
  <c r="GU10" i="49"/>
  <c r="GW8" i="49"/>
  <c r="GV8" i="49" s="1"/>
  <c r="GW7" i="49"/>
  <c r="GV7" i="49" s="1"/>
  <c r="GU9" i="49"/>
  <c r="GW6" i="49"/>
  <c r="GV6" i="49" s="1"/>
  <c r="GW5" i="49"/>
  <c r="GV5" i="49" s="1"/>
  <c r="GW9" i="49"/>
  <c r="GV9" i="49" s="1"/>
  <c r="GW11" i="49"/>
  <c r="GV11" i="49" s="1"/>
  <c r="GW12" i="49"/>
  <c r="GV12" i="49" s="1"/>
  <c r="GU7" i="49"/>
  <c r="GU5" i="49"/>
  <c r="GU8" i="49"/>
  <c r="GU6" i="49"/>
  <c r="GS10" i="49"/>
  <c r="GS14" i="49"/>
  <c r="GS5" i="49"/>
  <c r="GS12" i="49"/>
  <c r="GS13" i="49"/>
  <c r="GS6" i="49"/>
  <c r="GS9" i="49"/>
  <c r="GS11" i="49"/>
  <c r="GS8" i="49"/>
  <c r="GS7" i="49"/>
  <c r="DO10" i="49"/>
  <c r="DQ14" i="49"/>
  <c r="DP14" i="49" s="1"/>
  <c r="DO12" i="49"/>
  <c r="DO11" i="49"/>
  <c r="DO14" i="49"/>
  <c r="DQ10" i="49"/>
  <c r="DP10" i="49" s="1"/>
  <c r="DQ7" i="49"/>
  <c r="DP7" i="49" s="1"/>
  <c r="DO8" i="49"/>
  <c r="DQ13" i="49"/>
  <c r="DP13" i="49" s="1"/>
  <c r="DQ12" i="49"/>
  <c r="DP12" i="49" s="1"/>
  <c r="DQ9" i="49"/>
  <c r="DP9" i="49" s="1"/>
  <c r="DO13" i="49"/>
  <c r="DO9" i="49"/>
  <c r="DQ6" i="49"/>
  <c r="DP6" i="49" s="1"/>
  <c r="DQ5" i="49"/>
  <c r="DP5" i="49" s="1"/>
  <c r="DO5" i="49"/>
  <c r="DO7" i="49"/>
  <c r="DQ11" i="49"/>
  <c r="DP11" i="49" s="1"/>
  <c r="DO6" i="49"/>
  <c r="DQ8" i="49"/>
  <c r="DP8" i="49" s="1"/>
  <c r="DM5" i="49"/>
  <c r="DM11" i="49"/>
  <c r="DM6" i="49"/>
  <c r="DM8" i="49"/>
  <c r="DM12" i="49"/>
  <c r="DM7" i="49"/>
  <c r="DM9" i="49"/>
  <c r="DM14" i="49"/>
  <c r="DM10" i="49"/>
  <c r="DM13" i="49"/>
  <c r="HM12" i="49"/>
  <c r="HM11" i="49"/>
  <c r="HO13" i="49"/>
  <c r="HN13" i="49" s="1"/>
  <c r="HM13" i="49"/>
  <c r="HM10" i="49"/>
  <c r="HM14" i="49"/>
  <c r="HM8" i="49"/>
  <c r="HM6" i="49"/>
  <c r="HM5" i="49"/>
  <c r="HO7" i="49"/>
  <c r="HN7" i="49" s="1"/>
  <c r="HO12" i="49"/>
  <c r="HN12" i="49" s="1"/>
  <c r="HM7" i="49"/>
  <c r="HO14" i="49"/>
  <c r="HN14" i="49" s="1"/>
  <c r="HO11" i="49"/>
  <c r="HN11" i="49" s="1"/>
  <c r="HO8" i="49"/>
  <c r="HN8" i="49" s="1"/>
  <c r="HO6" i="49"/>
  <c r="HN6" i="49" s="1"/>
  <c r="HO9" i="49"/>
  <c r="HN9" i="49" s="1"/>
  <c r="HM9" i="49"/>
  <c r="HO5" i="49"/>
  <c r="HN5" i="49" s="1"/>
  <c r="HO10" i="49"/>
  <c r="HN10" i="49" s="1"/>
  <c r="HK14" i="49"/>
  <c r="HK12" i="49"/>
  <c r="HK8" i="49"/>
  <c r="HK13" i="49"/>
  <c r="HK10" i="49"/>
  <c r="HK11" i="49"/>
  <c r="HK9" i="49"/>
  <c r="HK6" i="49"/>
  <c r="HK5" i="49"/>
  <c r="HK7" i="49"/>
  <c r="IM10" i="49"/>
  <c r="IL10" i="49" s="1"/>
  <c r="IM14" i="49"/>
  <c r="IL14" i="49" s="1"/>
  <c r="IK14" i="49"/>
  <c r="IK11" i="49"/>
  <c r="IM13" i="49"/>
  <c r="IL13" i="49" s="1"/>
  <c r="IM12" i="49"/>
  <c r="IL12" i="49" s="1"/>
  <c r="IM11" i="49"/>
  <c r="IL11" i="49" s="1"/>
  <c r="IM8" i="49"/>
  <c r="IL8" i="49" s="1"/>
  <c r="IK6" i="49"/>
  <c r="IK5" i="49"/>
  <c r="IK8" i="49"/>
  <c r="IM7" i="49"/>
  <c r="IL7" i="49" s="1"/>
  <c r="IM9" i="49"/>
  <c r="IL9" i="49" s="1"/>
  <c r="IK9" i="49"/>
  <c r="IK7" i="49"/>
  <c r="IK12" i="49"/>
  <c r="IK10" i="49"/>
  <c r="IK13" i="49"/>
  <c r="IM6" i="49"/>
  <c r="IL6" i="49" s="1"/>
  <c r="IM5" i="49"/>
  <c r="IL5" i="49" s="1"/>
  <c r="II11" i="49"/>
  <c r="II8" i="49"/>
  <c r="II12" i="49"/>
  <c r="II13" i="49"/>
  <c r="II5" i="49"/>
  <c r="II14" i="49"/>
  <c r="II7" i="49"/>
  <c r="II9" i="49"/>
  <c r="II6" i="49"/>
  <c r="II10" i="49"/>
  <c r="IS11" i="49"/>
  <c r="IR11" i="49" s="1"/>
  <c r="IQ13" i="49"/>
  <c r="IS12" i="49"/>
  <c r="IR12" i="49" s="1"/>
  <c r="IS10" i="49"/>
  <c r="IR10" i="49" s="1"/>
  <c r="IQ10" i="49"/>
  <c r="IS14" i="49"/>
  <c r="IR14" i="49" s="1"/>
  <c r="IS13" i="49"/>
  <c r="IR13" i="49" s="1"/>
  <c r="IS8" i="49"/>
  <c r="IR8" i="49" s="1"/>
  <c r="IS7" i="49"/>
  <c r="IR7" i="49" s="1"/>
  <c r="IQ9" i="49"/>
  <c r="IS6" i="49"/>
  <c r="IR6" i="49" s="1"/>
  <c r="IS5" i="49"/>
  <c r="IR5" i="49" s="1"/>
  <c r="IQ7" i="49"/>
  <c r="IQ6" i="49"/>
  <c r="IQ14" i="49"/>
  <c r="IQ11" i="49"/>
  <c r="IQ8" i="49"/>
  <c r="IQ5" i="49"/>
  <c r="IQ12" i="49"/>
  <c r="IS9" i="49"/>
  <c r="IR9" i="49" s="1"/>
  <c r="IO6" i="49"/>
  <c r="IO12" i="49"/>
  <c r="IO10" i="49"/>
  <c r="IO8" i="49"/>
  <c r="IO9" i="49"/>
  <c r="IO13" i="49"/>
  <c r="IO14" i="49"/>
  <c r="IO5" i="49"/>
  <c r="IO11" i="49"/>
  <c r="IO7" i="49"/>
  <c r="FM14" i="49"/>
  <c r="FL14" i="49" s="1"/>
  <c r="FK12" i="49"/>
  <c r="FK10" i="49"/>
  <c r="FM13" i="49"/>
  <c r="FL13" i="49" s="1"/>
  <c r="FK11" i="49"/>
  <c r="FK13" i="49"/>
  <c r="FM12" i="49"/>
  <c r="FL12" i="49" s="1"/>
  <c r="FM7" i="49"/>
  <c r="FL7" i="49" s="1"/>
  <c r="FK8" i="49"/>
  <c r="FK14" i="49"/>
  <c r="FM10" i="49"/>
  <c r="FL10" i="49" s="1"/>
  <c r="FM9" i="49"/>
  <c r="FL9" i="49" s="1"/>
  <c r="FK9" i="49"/>
  <c r="FM6" i="49"/>
  <c r="FL6" i="49" s="1"/>
  <c r="FM5" i="49"/>
  <c r="FL5" i="49" s="1"/>
  <c r="FK5" i="49"/>
  <c r="FK7" i="49"/>
  <c r="FM11" i="49"/>
  <c r="FL11" i="49" s="1"/>
  <c r="FM8" i="49"/>
  <c r="FL8" i="49" s="1"/>
  <c r="FK6" i="49"/>
  <c r="FI11" i="49"/>
  <c r="FI7" i="49"/>
  <c r="FI10" i="49"/>
  <c r="FI14" i="49"/>
  <c r="FI8" i="49"/>
  <c r="FI5" i="49"/>
  <c r="FI9" i="49"/>
  <c r="FI12" i="49"/>
  <c r="FI13" i="49"/>
  <c r="FI6" i="49"/>
  <c r="IW13" i="49"/>
  <c r="IW12" i="49"/>
  <c r="IW10" i="49"/>
  <c r="IY14" i="49"/>
  <c r="IX14" i="49" s="1"/>
  <c r="IW14" i="49"/>
  <c r="IY11" i="49"/>
  <c r="IX11" i="49" s="1"/>
  <c r="IW11" i="49"/>
  <c r="IW9" i="49"/>
  <c r="IW6" i="49"/>
  <c r="IW5" i="49"/>
  <c r="IY7" i="49"/>
  <c r="IX7" i="49" s="1"/>
  <c r="IY8" i="49"/>
  <c r="IX8" i="49" s="1"/>
  <c r="IY13" i="49"/>
  <c r="IX13" i="49" s="1"/>
  <c r="IY12" i="49"/>
  <c r="IX12" i="49" s="1"/>
  <c r="IY10" i="49"/>
  <c r="IX10" i="49" s="1"/>
  <c r="IW8" i="49"/>
  <c r="IW7" i="49"/>
  <c r="IY5" i="49"/>
  <c r="IX5" i="49" s="1"/>
  <c r="IY9" i="49"/>
  <c r="IX9" i="49" s="1"/>
  <c r="IY6" i="49"/>
  <c r="IX6" i="49" s="1"/>
  <c r="IU14" i="49"/>
  <c r="IU5" i="49"/>
  <c r="IU12" i="49"/>
  <c r="IU9" i="49"/>
  <c r="IU11" i="49"/>
  <c r="IU13" i="49"/>
  <c r="IU7" i="49"/>
  <c r="IU10" i="49"/>
  <c r="IU6" i="49"/>
  <c r="IU8" i="49"/>
  <c r="EM14" i="49"/>
  <c r="EM11" i="49"/>
  <c r="EM13" i="49"/>
  <c r="EO10" i="49"/>
  <c r="EN10" i="49" s="1"/>
  <c r="EO12" i="49"/>
  <c r="EN12" i="49" s="1"/>
  <c r="EO14" i="49"/>
  <c r="EN14" i="49" s="1"/>
  <c r="EM12" i="49"/>
  <c r="EO11" i="49"/>
  <c r="EN11" i="49" s="1"/>
  <c r="EO9" i="49"/>
  <c r="EN9" i="49" s="1"/>
  <c r="EO7" i="49"/>
  <c r="EN7" i="49" s="1"/>
  <c r="EM10" i="49"/>
  <c r="EO6" i="49"/>
  <c r="EN6" i="49" s="1"/>
  <c r="EO5" i="49"/>
  <c r="EN5" i="49" s="1"/>
  <c r="EO8" i="49"/>
  <c r="EN8" i="49" s="1"/>
  <c r="EO13" i="49"/>
  <c r="EN13" i="49" s="1"/>
  <c r="EM9" i="49"/>
  <c r="EM7" i="49"/>
  <c r="EM6" i="49"/>
  <c r="EM5" i="49"/>
  <c r="EM8" i="49"/>
  <c r="EK6" i="49"/>
  <c r="EK7" i="49"/>
  <c r="EK9" i="49"/>
  <c r="EK8" i="49"/>
  <c r="EK10" i="49"/>
  <c r="EK5" i="49"/>
  <c r="EK13" i="49"/>
  <c r="EK14" i="49"/>
  <c r="EK12" i="49"/>
  <c r="EK11" i="49"/>
  <c r="HG10" i="49"/>
  <c r="HI14" i="49"/>
  <c r="HH14" i="49" s="1"/>
  <c r="HG12" i="49"/>
  <c r="HI11" i="49"/>
  <c r="HH11" i="49" s="1"/>
  <c r="HG14" i="49"/>
  <c r="HG13" i="49"/>
  <c r="HI10" i="49"/>
  <c r="HH10" i="49" s="1"/>
  <c r="HI7" i="49"/>
  <c r="HH7" i="49" s="1"/>
  <c r="HG8" i="49"/>
  <c r="HG11" i="49"/>
  <c r="HI9" i="49"/>
  <c r="HH9" i="49" s="1"/>
  <c r="HG9" i="49"/>
  <c r="HI6" i="49"/>
  <c r="HH6" i="49" s="1"/>
  <c r="HI5" i="49"/>
  <c r="HH5" i="49" s="1"/>
  <c r="HI12" i="49"/>
  <c r="HH12" i="49" s="1"/>
  <c r="HG7" i="49"/>
  <c r="HI13" i="49"/>
  <c r="HH13" i="49" s="1"/>
  <c r="HI8" i="49"/>
  <c r="HH8" i="49" s="1"/>
  <c r="HG6" i="49"/>
  <c r="HG5" i="49"/>
  <c r="HE5" i="49"/>
  <c r="HE13" i="49"/>
  <c r="HE12" i="49"/>
  <c r="HE6" i="49"/>
  <c r="HE7" i="49"/>
  <c r="HE10" i="49"/>
  <c r="HE11" i="49"/>
  <c r="HE14" i="49"/>
  <c r="HE9" i="49"/>
  <c r="HE8" i="49"/>
  <c r="GK12" i="49"/>
  <c r="GJ12" i="49" s="1"/>
  <c r="GK11" i="49"/>
  <c r="GJ11" i="49" s="1"/>
  <c r="GK10" i="49"/>
  <c r="GJ10" i="49" s="1"/>
  <c r="GI14" i="49"/>
  <c r="GK13" i="49"/>
  <c r="GJ13" i="49" s="1"/>
  <c r="GI11" i="49"/>
  <c r="GK9" i="49"/>
  <c r="GJ9" i="49" s="1"/>
  <c r="GK7" i="49"/>
  <c r="GJ7" i="49" s="1"/>
  <c r="GI13" i="49"/>
  <c r="GI12" i="49"/>
  <c r="GK6" i="49"/>
  <c r="GJ6" i="49" s="1"/>
  <c r="GK5" i="49"/>
  <c r="GJ5" i="49" s="1"/>
  <c r="GK14" i="49"/>
  <c r="GJ14" i="49" s="1"/>
  <c r="GK8" i="49"/>
  <c r="GJ8" i="49" s="1"/>
  <c r="GI8" i="49"/>
  <c r="GI10" i="49"/>
  <c r="GI6" i="49"/>
  <c r="GI7" i="49"/>
  <c r="GI9" i="49"/>
  <c r="GI5" i="49"/>
  <c r="GG14" i="49"/>
  <c r="GG11" i="49"/>
  <c r="GG5" i="49"/>
  <c r="GG12" i="49"/>
  <c r="GG8" i="49"/>
  <c r="GG13" i="49"/>
  <c r="GG10" i="49"/>
  <c r="GG6" i="49"/>
  <c r="GG7" i="49"/>
  <c r="GG9" i="49"/>
  <c r="IA12" i="49"/>
  <c r="HZ12" i="49" s="1"/>
  <c r="HY14" i="49"/>
  <c r="IA11" i="49"/>
  <c r="HZ11" i="49" s="1"/>
  <c r="IA13" i="49"/>
  <c r="HZ13" i="49" s="1"/>
  <c r="HY13" i="49"/>
  <c r="IA10" i="49"/>
  <c r="HZ10" i="49" s="1"/>
  <c r="HY12" i="49"/>
  <c r="IA9" i="49"/>
  <c r="HZ9" i="49" s="1"/>
  <c r="HY6" i="49"/>
  <c r="HY5" i="49"/>
  <c r="HY10" i="49"/>
  <c r="HY9" i="49"/>
  <c r="IA7" i="49"/>
  <c r="HZ7" i="49" s="1"/>
  <c r="IA14" i="49"/>
  <c r="HZ14" i="49" s="1"/>
  <c r="HY7" i="49"/>
  <c r="HY8" i="49"/>
  <c r="IA8" i="49"/>
  <c r="HZ8" i="49" s="1"/>
  <c r="IA5" i="49"/>
  <c r="HZ5" i="49" s="1"/>
  <c r="HY11" i="49"/>
  <c r="IA6" i="49"/>
  <c r="HZ6" i="49" s="1"/>
  <c r="HW14" i="49"/>
  <c r="HW13" i="49"/>
  <c r="HW6" i="49"/>
  <c r="HW10" i="49"/>
  <c r="HW9" i="49"/>
  <c r="HW8" i="49"/>
  <c r="HW12" i="49"/>
  <c r="HW7" i="49"/>
  <c r="HW11" i="49"/>
  <c r="HW5" i="49"/>
  <c r="DK14" i="49"/>
  <c r="DJ14" i="49" s="1"/>
  <c r="DI11" i="49"/>
  <c r="DK13" i="49"/>
  <c r="DJ13" i="49" s="1"/>
  <c r="DI10" i="49"/>
  <c r="DI13" i="49"/>
  <c r="DK12" i="49"/>
  <c r="DJ12" i="49" s="1"/>
  <c r="DK11" i="49"/>
  <c r="DJ11" i="49" s="1"/>
  <c r="DI9" i="49"/>
  <c r="DI6" i="49"/>
  <c r="DI5" i="49"/>
  <c r="DK7" i="49"/>
  <c r="DJ7" i="49" s="1"/>
  <c r="DI12" i="49"/>
  <c r="DK8" i="49"/>
  <c r="DJ8" i="49" s="1"/>
  <c r="DI8" i="49"/>
  <c r="DI7" i="49"/>
  <c r="DK9" i="49"/>
  <c r="DJ9" i="49" s="1"/>
  <c r="DI14" i="49"/>
  <c r="DK5" i="49"/>
  <c r="DJ5" i="49" s="1"/>
  <c r="DK10" i="49"/>
  <c r="DJ10" i="49" s="1"/>
  <c r="DK6" i="49"/>
  <c r="DJ6" i="49" s="1"/>
  <c r="DG5" i="49"/>
  <c r="DG11" i="49"/>
  <c r="DG14" i="49"/>
  <c r="DG9" i="49"/>
  <c r="DG12" i="49"/>
  <c r="DG10" i="49"/>
  <c r="DG8" i="49"/>
  <c r="DG13" i="49"/>
  <c r="DG6" i="49"/>
  <c r="DG7" i="49"/>
  <c r="JE14" i="49"/>
  <c r="JD14" i="49" s="1"/>
  <c r="JC12" i="49"/>
  <c r="JC10" i="49"/>
  <c r="JE13" i="49"/>
  <c r="JD13" i="49" s="1"/>
  <c r="JC11" i="49"/>
  <c r="JC13" i="49"/>
  <c r="JE12" i="49"/>
  <c r="JD12" i="49" s="1"/>
  <c r="JE7" i="49"/>
  <c r="JD7" i="49" s="1"/>
  <c r="JC8" i="49"/>
  <c r="JE10" i="49"/>
  <c r="JD10" i="49" s="1"/>
  <c r="JE9" i="49"/>
  <c r="JD9" i="49" s="1"/>
  <c r="JE11" i="49"/>
  <c r="JD11" i="49" s="1"/>
  <c r="JC9" i="49"/>
  <c r="JE6" i="49"/>
  <c r="JD6" i="49" s="1"/>
  <c r="JE5" i="49"/>
  <c r="JD5" i="49" s="1"/>
  <c r="JC5" i="49"/>
  <c r="JC7" i="49"/>
  <c r="JE8" i="49"/>
  <c r="JD8" i="49" s="1"/>
  <c r="JC14" i="49"/>
  <c r="JC6" i="49"/>
  <c r="JA8" i="49"/>
  <c r="JA12" i="49"/>
  <c r="JA9" i="49"/>
  <c r="JA5" i="49"/>
  <c r="JA13" i="49"/>
  <c r="JA11" i="49"/>
  <c r="JA14" i="49"/>
  <c r="JA6" i="49"/>
  <c r="JA10" i="49"/>
  <c r="JA7" i="49"/>
  <c r="DC13" i="49"/>
  <c r="DE14" i="49"/>
  <c r="DD14" i="49" s="1"/>
  <c r="DC12" i="49"/>
  <c r="DC11" i="49"/>
  <c r="DC14" i="49"/>
  <c r="DE10" i="49"/>
  <c r="DD10" i="49" s="1"/>
  <c r="DE13" i="49"/>
  <c r="DD13" i="49" s="1"/>
  <c r="DC10" i="49"/>
  <c r="DE8" i="49"/>
  <c r="DD8" i="49" s="1"/>
  <c r="DE7" i="49"/>
  <c r="DD7" i="49" s="1"/>
  <c r="DC9" i="49"/>
  <c r="DE6" i="49"/>
  <c r="DD6" i="49" s="1"/>
  <c r="DE5" i="49"/>
  <c r="DD5" i="49" s="1"/>
  <c r="DE12" i="49"/>
  <c r="DD12" i="49" s="1"/>
  <c r="DE11" i="49"/>
  <c r="DD11" i="49" s="1"/>
  <c r="DC8" i="49"/>
  <c r="DC7" i="49"/>
  <c r="DC5" i="49"/>
  <c r="DE9" i="49"/>
  <c r="DD9" i="49" s="1"/>
  <c r="DC6" i="49"/>
  <c r="DA5" i="49"/>
  <c r="DA11" i="49"/>
  <c r="DA8" i="49"/>
  <c r="DA14" i="49"/>
  <c r="DA13" i="49"/>
  <c r="DA6" i="49"/>
  <c r="DA12" i="49"/>
  <c r="DA9" i="49"/>
  <c r="DA7" i="49"/>
  <c r="DA10" i="49"/>
  <c r="EI12" i="49"/>
  <c r="EH12" i="49" s="1"/>
  <c r="EG14" i="49"/>
  <c r="EG11" i="49"/>
  <c r="EI13" i="49"/>
  <c r="EH13" i="49" s="1"/>
  <c r="EG13" i="49"/>
  <c r="EI10" i="49"/>
  <c r="EH10" i="49" s="1"/>
  <c r="EG12" i="49"/>
  <c r="EI9" i="49"/>
  <c r="EH9" i="49" s="1"/>
  <c r="EG6" i="49"/>
  <c r="EG5" i="49"/>
  <c r="EG10" i="49"/>
  <c r="EG9" i="49"/>
  <c r="EI7" i="49"/>
  <c r="EH7" i="49" s="1"/>
  <c r="EG7" i="49"/>
  <c r="EI14" i="49"/>
  <c r="EH14" i="49" s="1"/>
  <c r="EI11" i="49"/>
  <c r="EH11" i="49" s="1"/>
  <c r="EI8" i="49"/>
  <c r="EH8" i="49" s="1"/>
  <c r="EI5" i="49"/>
  <c r="EH5" i="49" s="1"/>
  <c r="EG8" i="49"/>
  <c r="EI6" i="49"/>
  <c r="EH6" i="49" s="1"/>
  <c r="EE14" i="49"/>
  <c r="EE5" i="49"/>
  <c r="EE12" i="49"/>
  <c r="EE10" i="49"/>
  <c r="EE8" i="49"/>
  <c r="EE6" i="49"/>
  <c r="EE7" i="49"/>
  <c r="EE11" i="49"/>
  <c r="EE9" i="49"/>
  <c r="EE13" i="49"/>
  <c r="EC13" i="49"/>
  <c r="EB13" i="49" s="1"/>
  <c r="EC12" i="49"/>
  <c r="EB12" i="49" s="1"/>
  <c r="EC14" i="49"/>
  <c r="EB14" i="49" s="1"/>
  <c r="EA12" i="49"/>
  <c r="EC11" i="49"/>
  <c r="EB11" i="49" s="1"/>
  <c r="EC7" i="49"/>
  <c r="EB7" i="49" s="1"/>
  <c r="EA14" i="49"/>
  <c r="EA13" i="49"/>
  <c r="EA11" i="49"/>
  <c r="EC8" i="49"/>
  <c r="EB8" i="49" s="1"/>
  <c r="EC10" i="49"/>
  <c r="EB10" i="49" s="1"/>
  <c r="EA8" i="49"/>
  <c r="EC6" i="49"/>
  <c r="EB6" i="49" s="1"/>
  <c r="EC5" i="49"/>
  <c r="EB5" i="49" s="1"/>
  <c r="EA10" i="49"/>
  <c r="EC9" i="49"/>
  <c r="EB9" i="49" s="1"/>
  <c r="EA6" i="49"/>
  <c r="EA9" i="49"/>
  <c r="EA7" i="49"/>
  <c r="EA5" i="49"/>
  <c r="DY14" i="49"/>
  <c r="DY11" i="49"/>
  <c r="DY6" i="49"/>
  <c r="DY8" i="49"/>
  <c r="DY7" i="49"/>
  <c r="DY12" i="49"/>
  <c r="DY10" i="49"/>
  <c r="DY13" i="49"/>
  <c r="DY9" i="49"/>
  <c r="DY5" i="49"/>
  <c r="IE14" i="49"/>
  <c r="IE13" i="49"/>
  <c r="IG10" i="49"/>
  <c r="IF10" i="49" s="1"/>
  <c r="IG12" i="49"/>
  <c r="IF12" i="49" s="1"/>
  <c r="IG14" i="49"/>
  <c r="IF14" i="49" s="1"/>
  <c r="IE12" i="49"/>
  <c r="IG9" i="49"/>
  <c r="IF9" i="49" s="1"/>
  <c r="IG7" i="49"/>
  <c r="IF7" i="49" s="1"/>
  <c r="IE10" i="49"/>
  <c r="IG11" i="49"/>
  <c r="IF11" i="49" s="1"/>
  <c r="IE11" i="49"/>
  <c r="IG6" i="49"/>
  <c r="IF6" i="49" s="1"/>
  <c r="IG5" i="49"/>
  <c r="IF5" i="49" s="1"/>
  <c r="IG8" i="49"/>
  <c r="IF8" i="49" s="1"/>
  <c r="IE8" i="49"/>
  <c r="IE5" i="49"/>
  <c r="IE9" i="49"/>
  <c r="IE7" i="49"/>
  <c r="IG13" i="49"/>
  <c r="IF13" i="49" s="1"/>
  <c r="IE6" i="49"/>
  <c r="IC14" i="49"/>
  <c r="IC9" i="49"/>
  <c r="IC6" i="49"/>
  <c r="IC8" i="49"/>
  <c r="IC7" i="49"/>
  <c r="IC10" i="49"/>
  <c r="IC13" i="49"/>
  <c r="IC5" i="49"/>
  <c r="IC11" i="49"/>
  <c r="IC12" i="49"/>
  <c r="CS12" i="49"/>
  <c r="CR12" i="49" s="1"/>
  <c r="CS11" i="49"/>
  <c r="CR11" i="49" s="1"/>
  <c r="CS10" i="49"/>
  <c r="CR10" i="49" s="1"/>
  <c r="CQ14" i="49"/>
  <c r="CS13" i="49"/>
  <c r="CR13" i="49" s="1"/>
  <c r="CS9" i="49"/>
  <c r="CR9" i="49" s="1"/>
  <c r="CS7" i="49"/>
  <c r="CR7" i="49" s="1"/>
  <c r="CS14" i="49"/>
  <c r="CR14" i="49" s="1"/>
  <c r="CS6" i="49"/>
  <c r="CR6" i="49" s="1"/>
  <c r="CS5" i="49"/>
  <c r="CR5" i="49" s="1"/>
  <c r="CQ11" i="49"/>
  <c r="CS8" i="49"/>
  <c r="CR8" i="49" s="1"/>
  <c r="CQ13" i="49"/>
  <c r="CQ7" i="49"/>
  <c r="CQ8" i="49"/>
  <c r="CQ9" i="49"/>
  <c r="CQ12" i="49"/>
  <c r="CQ10" i="49"/>
  <c r="CQ6" i="49"/>
  <c r="CQ5" i="49"/>
  <c r="CO11" i="49"/>
  <c r="CO14" i="49"/>
  <c r="CO5" i="49"/>
  <c r="CO9" i="49"/>
  <c r="CO12" i="49"/>
  <c r="CO8" i="49"/>
  <c r="CO6" i="49"/>
  <c r="CO7" i="49"/>
  <c r="CO13" i="49"/>
  <c r="CO10" i="49"/>
  <c r="FE13" i="49"/>
  <c r="FE12" i="49"/>
  <c r="FE10" i="49"/>
  <c r="FG14" i="49"/>
  <c r="FF14" i="49" s="1"/>
  <c r="FE14" i="49"/>
  <c r="FG11" i="49"/>
  <c r="FF11" i="49" s="1"/>
  <c r="FE11" i="49"/>
  <c r="FE9" i="49"/>
  <c r="FG13" i="49"/>
  <c r="FF13" i="49" s="1"/>
  <c r="FG12" i="49"/>
  <c r="FF12" i="49" s="1"/>
  <c r="FE6" i="49"/>
  <c r="FE5" i="49"/>
  <c r="FG7" i="49"/>
  <c r="FF7" i="49" s="1"/>
  <c r="FG8" i="49"/>
  <c r="FF8" i="49" s="1"/>
  <c r="FG10" i="49"/>
  <c r="FF10" i="49" s="1"/>
  <c r="FE8" i="49"/>
  <c r="FE7" i="49"/>
  <c r="FG5" i="49"/>
  <c r="FF5" i="49" s="1"/>
  <c r="FG9" i="49"/>
  <c r="FF9" i="49" s="1"/>
  <c r="FG6" i="49"/>
  <c r="FF6" i="49" s="1"/>
  <c r="FC14" i="49"/>
  <c r="FC10" i="49"/>
  <c r="FC13" i="49"/>
  <c r="FC12" i="49"/>
  <c r="FC9" i="49"/>
  <c r="FC11" i="49"/>
  <c r="FC7" i="49"/>
  <c r="FC8" i="49"/>
  <c r="FC5" i="49"/>
  <c r="FC6" i="49"/>
  <c r="JK13" i="49"/>
  <c r="JJ13" i="49" s="1"/>
  <c r="JK12" i="49"/>
  <c r="JJ12" i="49" s="1"/>
  <c r="JI12" i="49"/>
  <c r="JK14" i="49"/>
  <c r="JJ14" i="49" s="1"/>
  <c r="JI10" i="49"/>
  <c r="JI14" i="49"/>
  <c r="JK11" i="49"/>
  <c r="JJ11" i="49" s="1"/>
  <c r="JI8" i="49"/>
  <c r="JK10" i="49"/>
  <c r="JJ10" i="49" s="1"/>
  <c r="JI6" i="49"/>
  <c r="JI5" i="49"/>
  <c r="JI13" i="49"/>
  <c r="JI11" i="49"/>
  <c r="JI7" i="49"/>
  <c r="JK9" i="49"/>
  <c r="JJ9" i="49" s="1"/>
  <c r="JK6" i="49"/>
  <c r="JJ6" i="49" s="1"/>
  <c r="JI9" i="49"/>
  <c r="JK5" i="49"/>
  <c r="JJ5" i="49" s="1"/>
  <c r="JK8" i="49"/>
  <c r="JJ8" i="49" s="1"/>
  <c r="JK7" i="49"/>
  <c r="JJ7" i="49" s="1"/>
  <c r="JG13" i="49"/>
  <c r="JG12" i="49"/>
  <c r="JG10" i="49"/>
  <c r="JG11" i="49"/>
  <c r="JG9" i="49"/>
  <c r="JG14" i="49"/>
  <c r="JG7" i="49"/>
  <c r="JG8" i="49"/>
  <c r="JG6" i="49"/>
  <c r="JG5" i="49"/>
  <c r="FW14" i="49"/>
  <c r="FY13" i="49"/>
  <c r="FX13" i="49" s="1"/>
  <c r="FW13" i="49"/>
  <c r="FY14" i="49"/>
  <c r="FX14" i="49" s="1"/>
  <c r="FY7" i="49"/>
  <c r="FX7" i="49" s="1"/>
  <c r="FY8" i="49"/>
  <c r="FX8" i="49" s="1"/>
  <c r="FW8" i="49"/>
  <c r="FY6" i="49"/>
  <c r="FX6" i="49" s="1"/>
  <c r="FY5" i="49"/>
  <c r="FX5" i="49" s="1"/>
  <c r="FY12" i="49"/>
  <c r="FX12" i="49" s="1"/>
  <c r="FY11" i="49"/>
  <c r="FX11" i="49" s="1"/>
  <c r="FY9" i="49"/>
  <c r="FX9" i="49" s="1"/>
  <c r="FW9" i="49"/>
  <c r="FW11" i="49"/>
  <c r="FY10" i="49"/>
  <c r="FX10" i="49" s="1"/>
  <c r="FW5" i="49"/>
  <c r="FW7" i="49"/>
  <c r="FW6" i="49"/>
  <c r="FW12" i="49"/>
  <c r="FW10" i="49"/>
  <c r="FU11" i="49"/>
  <c r="FU14" i="49"/>
  <c r="FU13" i="49"/>
  <c r="FU5" i="49"/>
  <c r="FU12" i="49"/>
  <c r="FU10" i="49"/>
  <c r="FU9" i="49"/>
  <c r="FU6" i="49"/>
  <c r="FU7" i="49"/>
  <c r="FU8" i="49"/>
  <c r="HC14" i="49"/>
  <c r="HB14" i="49" s="1"/>
  <c r="HC13" i="49"/>
  <c r="HB13" i="49" s="1"/>
  <c r="HA10" i="49"/>
  <c r="HA13" i="49"/>
  <c r="HC12" i="49"/>
  <c r="HB12" i="49" s="1"/>
  <c r="HA12" i="49"/>
  <c r="HA9" i="49"/>
  <c r="HA6" i="49"/>
  <c r="HA5" i="49"/>
  <c r="HC7" i="49"/>
  <c r="HB7" i="49" s="1"/>
  <c r="HC11" i="49"/>
  <c r="HB11" i="49" s="1"/>
  <c r="HC8" i="49"/>
  <c r="HB8" i="49" s="1"/>
  <c r="HA11" i="49"/>
  <c r="HA8" i="49"/>
  <c r="HA7" i="49"/>
  <c r="HC5" i="49"/>
  <c r="HB5" i="49" s="1"/>
  <c r="HC10" i="49"/>
  <c r="HB10" i="49" s="1"/>
  <c r="HC9" i="49"/>
  <c r="HB9" i="49" s="1"/>
  <c r="HC6" i="49"/>
  <c r="HB6" i="49" s="1"/>
  <c r="HA14" i="49"/>
  <c r="GY11" i="49"/>
  <c r="GY12" i="49"/>
  <c r="GY10" i="49"/>
  <c r="GY8" i="49"/>
  <c r="GY13" i="49"/>
  <c r="GY14" i="49"/>
  <c r="GY5" i="49"/>
  <c r="GY9" i="49"/>
  <c r="GY6" i="49"/>
  <c r="GY7" i="49"/>
  <c r="CQ8" i="36"/>
  <c r="CJ2" i="33"/>
  <c r="EB11" i="37"/>
  <c r="EC11" i="37" s="1"/>
  <c r="ED12" i="37"/>
  <c r="ED8" i="37"/>
  <c r="ED11" i="37"/>
  <c r="EB9" i="37"/>
  <c r="EC9" i="37" s="1"/>
  <c r="EB7" i="37"/>
  <c r="EC7" i="37" s="1"/>
  <c r="ED10" i="37"/>
  <c r="ED9" i="37"/>
  <c r="ED6" i="37"/>
  <c r="ED7" i="37"/>
  <c r="EB8" i="37"/>
  <c r="EC8" i="37" s="1"/>
  <c r="EB10" i="37"/>
  <c r="EC10" i="37" s="1"/>
  <c r="EB12" i="37"/>
  <c r="EC12" i="37" s="1"/>
  <c r="EB6" i="37"/>
  <c r="EC6" i="37" s="1"/>
  <c r="EB5" i="37"/>
  <c r="ED5" i="37"/>
  <c r="P10" i="48"/>
  <c r="Q10" i="48" s="1"/>
  <c r="Q8" i="48"/>
  <c r="P5" i="48"/>
  <c r="P6" i="48"/>
  <c r="Q6" i="48" s="1"/>
  <c r="R8" i="48"/>
  <c r="R9" i="48"/>
  <c r="R10" i="48"/>
  <c r="R5" i="48"/>
  <c r="R6" i="48"/>
  <c r="Q9" i="48"/>
  <c r="R7" i="48"/>
  <c r="Q7" i="48"/>
  <c r="CD12" i="28"/>
  <c r="CB10" i="28"/>
  <c r="CC10" i="28" s="1"/>
  <c r="CB12" i="28"/>
  <c r="CC12" i="28" s="1"/>
  <c r="CB7" i="28"/>
  <c r="CC7" i="28" s="1"/>
  <c r="CD9" i="28"/>
  <c r="CB5" i="28"/>
  <c r="CC5" i="28" s="1"/>
  <c r="CD7" i="28"/>
  <c r="CB11" i="28"/>
  <c r="CC11" i="28" s="1"/>
  <c r="CD5" i="28"/>
  <c r="CB6" i="28"/>
  <c r="CC6" i="28" s="1"/>
  <c r="CD10" i="28"/>
  <c r="CB8" i="28"/>
  <c r="CC8" i="28" s="1"/>
  <c r="CB9" i="28"/>
  <c r="CC9" i="28" s="1"/>
  <c r="CD6" i="28"/>
  <c r="CD11" i="28"/>
  <c r="CD8" i="28"/>
  <c r="AF7" i="47"/>
  <c r="AG7" i="47" s="1"/>
  <c r="AF8" i="47"/>
  <c r="AG8" i="47" s="1"/>
  <c r="AH10" i="47"/>
  <c r="AH6" i="47"/>
  <c r="AH7" i="47"/>
  <c r="AH9" i="47"/>
  <c r="AF6" i="47"/>
  <c r="AG6" i="47" s="1"/>
  <c r="AH8" i="47"/>
  <c r="AF10" i="47"/>
  <c r="AG10" i="47" s="1"/>
  <c r="AF9" i="47"/>
  <c r="AG9" i="47" s="1"/>
  <c r="AH5" i="47"/>
  <c r="AF5" i="47"/>
  <c r="CH11" i="33"/>
  <c r="CH5" i="33"/>
  <c r="CF9" i="33"/>
  <c r="CG9" i="33" s="1"/>
  <c r="CF11" i="33"/>
  <c r="CG11" i="33" s="1"/>
  <c r="CF8" i="33"/>
  <c r="CG8" i="33" s="1"/>
  <c r="CH9" i="33"/>
  <c r="CF7" i="33"/>
  <c r="CG7" i="33" s="1"/>
  <c r="CF10" i="33"/>
  <c r="CG10" i="33" s="1"/>
  <c r="CH8" i="33"/>
  <c r="CH6" i="33"/>
  <c r="CH10" i="33"/>
  <c r="CF6" i="33"/>
  <c r="CG6" i="33" s="1"/>
  <c r="CF5" i="33"/>
  <c r="CH7" i="33"/>
  <c r="R8" i="49"/>
  <c r="Q8" i="49" s="1"/>
  <c r="O9" i="49"/>
  <c r="O14" i="49"/>
  <c r="O8" i="49"/>
  <c r="O13" i="49"/>
  <c r="O7" i="49"/>
  <c r="O12" i="49"/>
  <c r="O6" i="49"/>
  <c r="O10" i="49"/>
  <c r="O11" i="49"/>
  <c r="R14" i="49"/>
  <c r="Q14" i="49" s="1"/>
  <c r="R10" i="49"/>
  <c r="Q10" i="49" s="1"/>
  <c r="M6" i="49"/>
  <c r="R6" i="49"/>
  <c r="Q6" i="49" s="1"/>
  <c r="R9" i="49"/>
  <c r="Q9" i="49" s="1"/>
  <c r="M11" i="49"/>
  <c r="R13" i="49"/>
  <c r="Q13" i="49" s="1"/>
  <c r="M14" i="49"/>
  <c r="M13" i="49"/>
  <c r="M8" i="49"/>
  <c r="R7" i="49"/>
  <c r="Q7" i="49" s="1"/>
  <c r="M5" i="49"/>
  <c r="R12" i="49"/>
  <c r="Q12" i="49" s="1"/>
  <c r="M9" i="49"/>
  <c r="R11" i="49"/>
  <c r="Q11" i="49" s="1"/>
  <c r="M12" i="49"/>
  <c r="M7" i="49"/>
  <c r="O5" i="49"/>
  <c r="M10" i="49"/>
  <c r="BY7" i="34"/>
  <c r="BW6" i="34"/>
  <c r="BX6" i="34" s="1"/>
  <c r="BY5" i="34"/>
  <c r="BW5" i="34"/>
  <c r="BY11" i="34"/>
  <c r="BY9" i="34"/>
  <c r="BY8" i="34"/>
  <c r="BY10" i="34"/>
  <c r="BW7" i="34"/>
  <c r="BX7" i="34" s="1"/>
  <c r="BW11" i="34"/>
  <c r="BX11" i="34" s="1"/>
  <c r="BW9" i="34"/>
  <c r="BX9" i="34" s="1"/>
  <c r="BW10" i="34"/>
  <c r="BX10" i="34" s="1"/>
  <c r="BW8" i="34"/>
  <c r="BX8" i="34" s="1"/>
  <c r="BY6" i="34"/>
  <c r="CD14" i="35"/>
  <c r="CD7" i="35"/>
  <c r="CE11" i="35"/>
  <c r="CD11" i="35" s="1"/>
  <c r="CB6" i="35"/>
  <c r="CC6" i="35" s="1"/>
  <c r="CE12" i="35"/>
  <c r="CD12" i="35" s="1"/>
  <c r="CB5" i="35"/>
  <c r="CD10" i="35"/>
  <c r="CB10" i="35"/>
  <c r="CC10" i="35" s="1"/>
  <c r="CD5" i="35"/>
  <c r="CB7" i="35"/>
  <c r="CC7" i="35" s="1"/>
  <c r="CB14" i="35"/>
  <c r="CC14" i="35" s="1"/>
  <c r="CB13" i="35"/>
  <c r="CC13" i="35" s="1"/>
  <c r="CD6" i="35"/>
  <c r="CE9" i="35"/>
  <c r="CD9" i="35" s="1"/>
  <c r="CD13" i="35"/>
  <c r="CE8" i="35"/>
  <c r="CP11" i="36"/>
  <c r="CO11" i="36" s="1"/>
  <c r="CM13" i="36"/>
  <c r="CN13" i="36" s="1"/>
  <c r="CO12" i="36"/>
  <c r="CM7" i="36"/>
  <c r="CN7" i="36" s="1"/>
  <c r="CO13" i="36"/>
  <c r="CM12" i="36"/>
  <c r="CN12" i="36" s="1"/>
  <c r="CM10" i="36"/>
  <c r="CN10" i="36" s="1"/>
  <c r="CO6" i="36"/>
  <c r="CP9" i="36"/>
  <c r="CM6" i="36"/>
  <c r="CN6" i="36" s="1"/>
  <c r="CO7" i="36"/>
  <c r="CO10" i="36"/>
  <c r="CO5" i="36"/>
  <c r="CM5" i="36"/>
  <c r="CN8" i="36"/>
  <c r="JO14" i="49"/>
  <c r="JM14" i="49"/>
  <c r="JQ7" i="49"/>
  <c r="JP7" i="49" s="1"/>
  <c r="JO7" i="49"/>
  <c r="JQ13" i="49"/>
  <c r="JP13" i="49" s="1"/>
  <c r="JM13" i="49"/>
  <c r="JO5" i="49"/>
  <c r="JQ12" i="49"/>
  <c r="JP12" i="49" s="1"/>
  <c r="JM12" i="49"/>
  <c r="JQ5" i="49"/>
  <c r="JM10" i="49"/>
  <c r="JQ10" i="49"/>
  <c r="JP10" i="49" s="1"/>
  <c r="JQ14" i="49"/>
  <c r="JP14" i="49" s="1"/>
  <c r="JO12" i="49"/>
  <c r="JO10" i="49"/>
  <c r="JO13" i="49"/>
  <c r="JM5" i="49"/>
  <c r="JM7" i="49"/>
  <c r="JQ6" i="49"/>
  <c r="JP6" i="49" s="1"/>
  <c r="JO6" i="49"/>
  <c r="JM6" i="49"/>
  <c r="JQ11" i="49"/>
  <c r="JP11" i="49" s="1"/>
  <c r="JM9" i="49"/>
  <c r="JM8" i="49"/>
  <c r="JM11" i="49"/>
  <c r="JO9" i="49"/>
  <c r="JO11" i="49"/>
  <c r="JO8" i="49"/>
  <c r="JQ8" i="49"/>
  <c r="JP8" i="49" s="1"/>
  <c r="JQ9" i="49"/>
  <c r="JP9" i="49" s="1"/>
  <c r="EN8" i="18"/>
  <c r="EQ14" i="18"/>
  <c r="EP14" i="18" s="1"/>
  <c r="EO18" i="18"/>
  <c r="EM12" i="18"/>
  <c r="EP9" i="18"/>
  <c r="EQ15" i="18"/>
  <c r="EP15" i="18" s="1"/>
  <c r="EN12" i="18"/>
  <c r="EO12" i="18" s="1"/>
  <c r="EN11" i="18"/>
  <c r="EO11" i="18" s="1"/>
  <c r="EO10" i="18"/>
  <c r="EM7" i="18"/>
  <c r="EQ10" i="18"/>
  <c r="EP10" i="18" s="1"/>
  <c r="EQ6" i="18"/>
  <c r="EP6" i="18" s="1"/>
  <c r="EM15" i="18"/>
  <c r="EP16" i="18"/>
  <c r="EO17" i="18"/>
  <c r="EO6" i="18"/>
  <c r="EM8" i="18"/>
  <c r="EO14" i="18"/>
  <c r="EQ7" i="18"/>
  <c r="EP7" i="18" s="1"/>
  <c r="EM16" i="18"/>
  <c r="EP13" i="18"/>
  <c r="EM9" i="18"/>
  <c r="EO7" i="18"/>
  <c r="EN16" i="18"/>
  <c r="EO16" i="18" s="1"/>
  <c r="EN13" i="18"/>
  <c r="EO13" i="18" s="1"/>
  <c r="EM13" i="18"/>
  <c r="EP12" i="18"/>
  <c r="EM14" i="18"/>
  <c r="EM11" i="18"/>
  <c r="EP11" i="18"/>
  <c r="EM5" i="18"/>
  <c r="EP8" i="18"/>
  <c r="EM6" i="18"/>
  <c r="EM10" i="18"/>
  <c r="EQ5" i="18"/>
  <c r="EO15" i="18"/>
  <c r="EN9" i="18"/>
  <c r="EO9" i="18" s="1"/>
  <c r="EO5" i="18"/>
  <c r="JW7" i="49"/>
  <c r="JV7" i="49" s="1"/>
  <c r="JW13" i="49"/>
  <c r="JV13" i="49" s="1"/>
  <c r="JU7" i="49"/>
  <c r="JS7" i="49"/>
  <c r="JU13" i="49"/>
  <c r="JW5" i="49"/>
  <c r="JW14" i="49"/>
  <c r="JV14" i="49" s="1"/>
  <c r="JS13" i="49"/>
  <c r="JU5" i="49"/>
  <c r="JS5" i="49"/>
  <c r="JS14" i="49"/>
  <c r="JS10" i="49"/>
  <c r="JU14" i="49"/>
  <c r="JW12" i="49"/>
  <c r="JV12" i="49" s="1"/>
  <c r="JU12" i="49"/>
  <c r="JS12" i="49"/>
  <c r="JW6" i="49"/>
  <c r="JV6" i="49" s="1"/>
  <c r="JU6" i="49"/>
  <c r="JW10" i="49"/>
  <c r="JV10" i="49" s="1"/>
  <c r="JS6" i="49"/>
  <c r="JW11" i="49"/>
  <c r="JV11" i="49" s="1"/>
  <c r="JU10" i="49"/>
  <c r="JW9" i="49"/>
  <c r="JV9" i="49" s="1"/>
  <c r="JS8" i="49"/>
  <c r="JU11" i="49"/>
  <c r="JU8" i="49"/>
  <c r="JW8" i="49"/>
  <c r="JV8" i="49" s="1"/>
  <c r="JS9" i="49"/>
  <c r="JS11" i="49"/>
  <c r="JU9" i="49"/>
  <c r="AJ6" i="45"/>
  <c r="AK6" i="45" s="1"/>
  <c r="I6" i="45" s="1"/>
  <c r="AL5" i="45"/>
  <c r="AL6" i="45"/>
  <c r="J6" i="45" s="1"/>
  <c r="AJ5" i="45"/>
  <c r="AL7" i="45"/>
  <c r="J7" i="45" s="1"/>
  <c r="AJ7" i="45"/>
  <c r="AK7" i="45" s="1"/>
  <c r="I7" i="45" s="1"/>
  <c r="I5" i="40"/>
  <c r="K5" i="40" s="1"/>
  <c r="BQ12" i="34"/>
  <c r="EG19" i="18"/>
  <c r="AH8" i="45"/>
  <c r="M5" i="48"/>
  <c r="L11" i="48"/>
  <c r="BX8" i="35"/>
  <c r="BY8" i="35" s="1"/>
  <c r="CA15" i="35"/>
  <c r="BZ8" i="35"/>
  <c r="BU12" i="34"/>
  <c r="CC5" i="33"/>
  <c r="CC12" i="33" s="1"/>
  <c r="CB12" i="33"/>
  <c r="N11" i="48"/>
  <c r="AD11" i="47"/>
  <c r="AG5" i="45"/>
  <c r="AF8" i="45"/>
  <c r="CK11" i="36"/>
  <c r="BZ12" i="35"/>
  <c r="CD12" i="33"/>
  <c r="CJ5" i="36"/>
  <c r="BS12" i="34"/>
  <c r="BT5" i="34"/>
  <c r="BT12" i="34" s="1"/>
  <c r="AC5" i="47"/>
  <c r="AC11" i="47" s="1"/>
  <c r="AB11" i="47"/>
  <c r="EI8" i="18"/>
  <c r="EI19" i="18" s="1"/>
  <c r="EH19" i="18"/>
  <c r="CK8" i="36"/>
  <c r="BX11" i="35"/>
  <c r="BY11" i="35" s="1"/>
  <c r="BZ9" i="35"/>
  <c r="EK19" i="18"/>
  <c r="EJ5" i="18"/>
  <c r="EJ19" i="18" s="1"/>
  <c r="CI11" i="36"/>
  <c r="CJ11" i="36" s="1"/>
  <c r="CK9" i="36"/>
  <c r="BY5" i="35"/>
  <c r="CI8" i="36"/>
  <c r="CJ8" i="36" s="1"/>
  <c r="DX12" i="37"/>
  <c r="DY12" i="37" s="1"/>
  <c r="DZ12" i="37"/>
  <c r="DX6" i="37"/>
  <c r="DY6" i="37" s="1"/>
  <c r="DZ11" i="37"/>
  <c r="DX11" i="37"/>
  <c r="DY11" i="37" s="1"/>
  <c r="DX10" i="37"/>
  <c r="DY10" i="37" s="1"/>
  <c r="DZ9" i="37"/>
  <c r="DZ5" i="37"/>
  <c r="DZ8" i="37"/>
  <c r="DZ10" i="37"/>
  <c r="DX5" i="37"/>
  <c r="DX8" i="37"/>
  <c r="DY8" i="37" s="1"/>
  <c r="DX9" i="37"/>
  <c r="DY9" i="37" s="1"/>
  <c r="DZ6" i="37"/>
  <c r="DX7" i="37"/>
  <c r="DY7" i="37" s="1"/>
  <c r="DZ7" i="37"/>
  <c r="AF6" i="46"/>
  <c r="AG6" i="46" s="1"/>
  <c r="I6" i="46" s="1"/>
  <c r="AF5" i="46"/>
  <c r="AF7" i="46"/>
  <c r="AG7" i="46" s="1"/>
  <c r="I7" i="46" s="1"/>
  <c r="AH5" i="46"/>
  <c r="AH7" i="46"/>
  <c r="J7" i="46" s="1"/>
  <c r="AH6" i="46"/>
  <c r="J6" i="46" s="1"/>
  <c r="AD8" i="46"/>
  <c r="DV13" i="37"/>
  <c r="DU5" i="37"/>
  <c r="DU13" i="37" s="1"/>
  <c r="DT13" i="37"/>
  <c r="AB8" i="46"/>
  <c r="AC5" i="46"/>
  <c r="AC8" i="46" s="1"/>
  <c r="BT15" i="35"/>
  <c r="BU15" i="35"/>
  <c r="Y8" i="46"/>
  <c r="DA12" i="38"/>
  <c r="I5" i="38"/>
  <c r="DQ13" i="37"/>
  <c r="K13" i="42"/>
  <c r="D63" i="32"/>
  <c r="F63" i="32"/>
  <c r="T63" i="32"/>
  <c r="R63" i="32"/>
  <c r="K62" i="32"/>
  <c r="EF2" i="37" s="1"/>
  <c r="M62" i="32"/>
  <c r="CK15" i="36" l="1"/>
  <c r="CJ15" i="36"/>
  <c r="CO9" i="36"/>
  <c r="CP15" i="36"/>
  <c r="CI15" i="36"/>
  <c r="CM9" i="36"/>
  <c r="CN9" i="36" s="1"/>
  <c r="CM11" i="36"/>
  <c r="CN11" i="36" s="1"/>
  <c r="CN2" i="33"/>
  <c r="K6" i="46"/>
  <c r="EH6" i="37"/>
  <c r="EF11" i="37"/>
  <c r="EG11" i="37" s="1"/>
  <c r="EH12" i="37"/>
  <c r="EF9" i="37"/>
  <c r="EG9" i="37" s="1"/>
  <c r="EF10" i="37"/>
  <c r="EG10" i="37" s="1"/>
  <c r="EH11" i="37"/>
  <c r="EH10" i="37"/>
  <c r="EF6" i="37"/>
  <c r="EG6" i="37" s="1"/>
  <c r="EF7" i="37"/>
  <c r="EG7" i="37" s="1"/>
  <c r="EH9" i="37"/>
  <c r="EH5" i="37"/>
  <c r="EH8" i="37"/>
  <c r="EF5" i="37"/>
  <c r="EH7" i="37"/>
  <c r="EF12" i="37"/>
  <c r="EG12" i="37" s="1"/>
  <c r="EF8" i="37"/>
  <c r="EG8" i="37" s="1"/>
  <c r="CB12" i="35"/>
  <c r="CC12" i="35" s="1"/>
  <c r="V8" i="48"/>
  <c r="T10" i="48"/>
  <c r="U10" i="48" s="1"/>
  <c r="V6" i="48"/>
  <c r="T6" i="48"/>
  <c r="U6" i="48" s="1"/>
  <c r="V7" i="48"/>
  <c r="T9" i="48"/>
  <c r="U9" i="48" s="1"/>
  <c r="U7" i="48"/>
  <c r="V9" i="48"/>
  <c r="V10" i="48"/>
  <c r="T5" i="48"/>
  <c r="V5" i="48"/>
  <c r="U8" i="48"/>
  <c r="CF11" i="28"/>
  <c r="CG11" i="28" s="1"/>
  <c r="CH11" i="28"/>
  <c r="CH8" i="28"/>
  <c r="CH9" i="28"/>
  <c r="CH6" i="28"/>
  <c r="CF9" i="28"/>
  <c r="CG9" i="28" s="1"/>
  <c r="CH12" i="28"/>
  <c r="CH7" i="28"/>
  <c r="CH10" i="28"/>
  <c r="CF8" i="28"/>
  <c r="CG8" i="28" s="1"/>
  <c r="CF7" i="28"/>
  <c r="CG7" i="28" s="1"/>
  <c r="CF6" i="28"/>
  <c r="CG6" i="28" s="1"/>
  <c r="CF10" i="28"/>
  <c r="CG10" i="28" s="1"/>
  <c r="CH5" i="28"/>
  <c r="CF5" i="28"/>
  <c r="CG5" i="28" s="1"/>
  <c r="CF12" i="28"/>
  <c r="CG12" i="28" s="1"/>
  <c r="CJ10" i="33"/>
  <c r="CK10" i="33" s="1"/>
  <c r="CJ6" i="33"/>
  <c r="CK6" i="33" s="1"/>
  <c r="CL7" i="33"/>
  <c r="CJ11" i="33"/>
  <c r="CK11" i="33" s="1"/>
  <c r="CL9" i="33"/>
  <c r="CJ7" i="33"/>
  <c r="CK7" i="33" s="1"/>
  <c r="CL8" i="33"/>
  <c r="CJ5" i="33"/>
  <c r="CJ9" i="33"/>
  <c r="CK9" i="33" s="1"/>
  <c r="CL11" i="33"/>
  <c r="CL10" i="33"/>
  <c r="CL6" i="33"/>
  <c r="CL5" i="33"/>
  <c r="CJ8" i="33"/>
  <c r="CK8" i="33" s="1"/>
  <c r="CC7" i="34"/>
  <c r="CA9" i="34"/>
  <c r="CB9" i="34" s="1"/>
  <c r="CA7" i="34"/>
  <c r="CB7" i="34" s="1"/>
  <c r="CC6" i="34"/>
  <c r="CC10" i="34"/>
  <c r="CA11" i="34"/>
  <c r="CB11" i="34" s="1"/>
  <c r="CA10" i="34"/>
  <c r="CB10" i="34" s="1"/>
  <c r="CC9" i="34"/>
  <c r="CA6" i="34"/>
  <c r="CB6" i="34" s="1"/>
  <c r="CC5" i="34"/>
  <c r="CA8" i="34"/>
  <c r="CB8" i="34" s="1"/>
  <c r="CC11" i="34"/>
  <c r="CC8" i="34"/>
  <c r="CA5" i="34"/>
  <c r="CF14" i="35"/>
  <c r="CG14" i="35" s="1"/>
  <c r="CH6" i="35"/>
  <c r="CI8" i="35"/>
  <c r="CF5" i="35"/>
  <c r="CH13" i="35"/>
  <c r="CF10" i="35"/>
  <c r="CG10" i="35" s="1"/>
  <c r="CH10" i="35"/>
  <c r="CF13" i="35"/>
  <c r="CG13" i="35" s="1"/>
  <c r="CH7" i="35"/>
  <c r="CI9" i="35"/>
  <c r="CH9" i="35" s="1"/>
  <c r="CI11" i="35"/>
  <c r="CF11" i="35" s="1"/>
  <c r="CG11" i="35" s="1"/>
  <c r="CH14" i="35"/>
  <c r="CF7" i="35"/>
  <c r="CG7" i="35" s="1"/>
  <c r="CH5" i="35"/>
  <c r="CI12" i="35"/>
  <c r="CF12" i="35" s="1"/>
  <c r="CG12" i="35" s="1"/>
  <c r="CF6" i="35"/>
  <c r="CG6" i="35" s="1"/>
  <c r="CQ13" i="36"/>
  <c r="CR13" i="36" s="1"/>
  <c r="CQ6" i="36"/>
  <c r="CR6" i="36" s="1"/>
  <c r="CS12" i="36"/>
  <c r="CS10" i="36"/>
  <c r="CS7" i="36"/>
  <c r="CQ12" i="36"/>
  <c r="CR12" i="36" s="1"/>
  <c r="CS5" i="36"/>
  <c r="CS6" i="36"/>
  <c r="CQ10" i="36"/>
  <c r="CR10" i="36" s="1"/>
  <c r="CT9" i="36"/>
  <c r="CQ7" i="36"/>
  <c r="CR7" i="36" s="1"/>
  <c r="CS13" i="36"/>
  <c r="CQ5" i="36"/>
  <c r="CQ11" i="36"/>
  <c r="CR11" i="36" s="1"/>
  <c r="CR8" i="36"/>
  <c r="ET13" i="18"/>
  <c r="EU13" i="18" s="1"/>
  <c r="EV9" i="18"/>
  <c r="EW5" i="18"/>
  <c r="ES6" i="18"/>
  <c r="EW14" i="18"/>
  <c r="EV14" i="18" s="1"/>
  <c r="ET8" i="18"/>
  <c r="ES15" i="18"/>
  <c r="ES9" i="18"/>
  <c r="ES13" i="18"/>
  <c r="ES7" i="18"/>
  <c r="ES5" i="18"/>
  <c r="EW6" i="18"/>
  <c r="EV6" i="18" s="1"/>
  <c r="EV12" i="18"/>
  <c r="EW15" i="18"/>
  <c r="EV15" i="18" s="1"/>
  <c r="EW7" i="18"/>
  <c r="EV7" i="18" s="1"/>
  <c r="ES10" i="18"/>
  <c r="ES12" i="18"/>
  <c r="ES11" i="18"/>
  <c r="ES14" i="18"/>
  <c r="EV16" i="18"/>
  <c r="ES16" i="18"/>
  <c r="EU5" i="18"/>
  <c r="ET11" i="18"/>
  <c r="EU11" i="18" s="1"/>
  <c r="EU17" i="18"/>
  <c r="EU6" i="18"/>
  <c r="ET9" i="18"/>
  <c r="EU9" i="18" s="1"/>
  <c r="EU10" i="18"/>
  <c r="EV8" i="18"/>
  <c r="EU15" i="18"/>
  <c r="EU18" i="18"/>
  <c r="ES8" i="18"/>
  <c r="EU7" i="18"/>
  <c r="EV11" i="18"/>
  <c r="EU14" i="18"/>
  <c r="ET16" i="18"/>
  <c r="EU16" i="18" s="1"/>
  <c r="EW10" i="18"/>
  <c r="EV10" i="18" s="1"/>
  <c r="EV13" i="18"/>
  <c r="ET12" i="18"/>
  <c r="EU12" i="18" s="1"/>
  <c r="AJ10" i="47"/>
  <c r="AK10" i="47" s="1"/>
  <c r="AL7" i="47"/>
  <c r="AJ7" i="47"/>
  <c r="AK7" i="47" s="1"/>
  <c r="AL9" i="47"/>
  <c r="AJ8" i="47"/>
  <c r="AK8" i="47" s="1"/>
  <c r="AL8" i="47"/>
  <c r="AJ6" i="47"/>
  <c r="AK6" i="47" s="1"/>
  <c r="AL5" i="47"/>
  <c r="AL6" i="47"/>
  <c r="AJ5" i="47"/>
  <c r="AJ9" i="47"/>
  <c r="AK9" i="47" s="1"/>
  <c r="AL10" i="47"/>
  <c r="ED13" i="37"/>
  <c r="EC5" i="37"/>
  <c r="EC13" i="37" s="1"/>
  <c r="EB13" i="37"/>
  <c r="K6" i="45"/>
  <c r="I16" i="40"/>
  <c r="HQ15" i="49"/>
  <c r="K7" i="45"/>
  <c r="BY12" i="34"/>
  <c r="R11" i="48"/>
  <c r="EK15" i="49"/>
  <c r="EW15" i="49"/>
  <c r="II15" i="49"/>
  <c r="FC15" i="49"/>
  <c r="CQ15" i="49"/>
  <c r="CO15" i="49"/>
  <c r="CB9" i="35"/>
  <c r="CC9" i="35" s="1"/>
  <c r="DG15" i="49"/>
  <c r="DV15" i="49"/>
  <c r="DW15" i="49"/>
  <c r="AL8" i="45"/>
  <c r="J5" i="45"/>
  <c r="J8" i="45" s="1"/>
  <c r="DD15" i="49"/>
  <c r="DE15" i="49"/>
  <c r="CW15" i="49"/>
  <c r="HS15" i="49"/>
  <c r="EQ19" i="18"/>
  <c r="EP5" i="18"/>
  <c r="EP19" i="18" s="1"/>
  <c r="JM15" i="49"/>
  <c r="CO8" i="36"/>
  <c r="CO15" i="36" s="1"/>
  <c r="IC15" i="49"/>
  <c r="CC5" i="35"/>
  <c r="HE15" i="49"/>
  <c r="GJ15" i="49"/>
  <c r="GK15" i="49"/>
  <c r="IL15" i="49"/>
  <c r="IM15" i="49"/>
  <c r="HM15" i="49"/>
  <c r="GU15" i="49"/>
  <c r="FQ15" i="49"/>
  <c r="JI15" i="49"/>
  <c r="JV5" i="49"/>
  <c r="JV15" i="49" s="1"/>
  <c r="JW15" i="49"/>
  <c r="IU15" i="49"/>
  <c r="IE15" i="49"/>
  <c r="EE15" i="49"/>
  <c r="HG15" i="49"/>
  <c r="HY15" i="49"/>
  <c r="HZ15" i="49"/>
  <c r="IA15" i="49"/>
  <c r="FL15" i="49"/>
  <c r="FM15" i="49"/>
  <c r="O15" i="49"/>
  <c r="DO15" i="49"/>
  <c r="HN15" i="49"/>
  <c r="HO15" i="49"/>
  <c r="GS15" i="49"/>
  <c r="IW15" i="49"/>
  <c r="EN19" i="18"/>
  <c r="EO8" i="18"/>
  <c r="EO19" i="18" s="1"/>
  <c r="JO15" i="49"/>
  <c r="FX15" i="49"/>
  <c r="FY15" i="49"/>
  <c r="FW15" i="49"/>
  <c r="CN5" i="36"/>
  <c r="EB15" i="49"/>
  <c r="EC15" i="49"/>
  <c r="DI15" i="49"/>
  <c r="EM15" i="49"/>
  <c r="CH12" i="33"/>
  <c r="IK15" i="49"/>
  <c r="EZ15" i="49"/>
  <c r="FA15" i="49"/>
  <c r="EQ15" i="49"/>
  <c r="DS15" i="49"/>
  <c r="GY15" i="49"/>
  <c r="HB15" i="49"/>
  <c r="HC15" i="49"/>
  <c r="JC15" i="49"/>
  <c r="EH15" i="49"/>
  <c r="EI15" i="49"/>
  <c r="IO15" i="49"/>
  <c r="GC15" i="49"/>
  <c r="FR15" i="49"/>
  <c r="FS15" i="49"/>
  <c r="JJ15" i="49"/>
  <c r="JK15" i="49"/>
  <c r="DU15" i="49"/>
  <c r="IX15" i="49"/>
  <c r="IY15" i="49"/>
  <c r="CU15" i="49"/>
  <c r="EM19" i="18"/>
  <c r="HA15" i="49"/>
  <c r="CB11" i="35"/>
  <c r="CC11" i="35" s="1"/>
  <c r="HH15" i="49"/>
  <c r="HI15" i="49"/>
  <c r="GG15" i="49"/>
  <c r="FK15" i="49"/>
  <c r="IR15" i="49"/>
  <c r="IS15" i="49"/>
  <c r="HK15" i="49"/>
  <c r="AG5" i="47"/>
  <c r="AF11" i="47"/>
  <c r="GV15" i="49"/>
  <c r="GW15" i="49"/>
  <c r="GO15" i="49"/>
  <c r="GM15" i="49"/>
  <c r="JG15" i="49"/>
  <c r="EY15" i="49"/>
  <c r="ET15" i="49"/>
  <c r="EU15" i="49"/>
  <c r="JS15" i="49"/>
  <c r="DA15" i="49"/>
  <c r="FE15" i="49"/>
  <c r="IF15" i="49"/>
  <c r="IG15" i="49"/>
  <c r="EN15" i="49"/>
  <c r="EO15" i="49"/>
  <c r="IQ15" i="49"/>
  <c r="AH11" i="47"/>
  <c r="GA15" i="49"/>
  <c r="AK5" i="45"/>
  <c r="AK8" i="45" s="1"/>
  <c r="AJ8" i="45"/>
  <c r="JU15" i="49"/>
  <c r="CX15" i="49"/>
  <c r="CY15" i="49"/>
  <c r="JA15" i="49"/>
  <c r="JD15" i="49"/>
  <c r="JE15" i="49"/>
  <c r="DY15" i="49"/>
  <c r="EG15" i="49"/>
  <c r="CB8" i="35"/>
  <c r="CC8" i="35" s="1"/>
  <c r="CE15" i="35"/>
  <c r="CD8" i="35"/>
  <c r="CD15" i="35" s="1"/>
  <c r="GI15" i="49"/>
  <c r="DP15" i="49"/>
  <c r="DQ15" i="49"/>
  <c r="GP15" i="49"/>
  <c r="GQ15" i="49"/>
  <c r="FO15" i="49"/>
  <c r="ES15" i="49"/>
  <c r="DC15" i="49"/>
  <c r="HT15" i="49"/>
  <c r="HU15" i="49"/>
  <c r="JP5" i="49"/>
  <c r="JP15" i="49" s="1"/>
  <c r="JQ15" i="49"/>
  <c r="FU15" i="49"/>
  <c r="FF15" i="49"/>
  <c r="FG15" i="49"/>
  <c r="CR15" i="49"/>
  <c r="CS15" i="49"/>
  <c r="EA15" i="49"/>
  <c r="DJ15" i="49"/>
  <c r="DK15" i="49"/>
  <c r="HW15" i="49"/>
  <c r="BX5" i="34"/>
  <c r="BX12" i="34" s="1"/>
  <c r="BW12" i="34"/>
  <c r="FI15" i="49"/>
  <c r="M15" i="49"/>
  <c r="CF12" i="33"/>
  <c r="CG5" i="33"/>
  <c r="DM15" i="49"/>
  <c r="GD15" i="49"/>
  <c r="GE15" i="49"/>
  <c r="P11" i="48"/>
  <c r="Q5" i="48"/>
  <c r="Q11" i="48" s="1"/>
  <c r="M11" i="48"/>
  <c r="BX15" i="35"/>
  <c r="AG8" i="45"/>
  <c r="BZ15" i="35"/>
  <c r="BY15" i="35"/>
  <c r="K7" i="46"/>
  <c r="AH8" i="46"/>
  <c r="J5" i="46"/>
  <c r="J8" i="46" s="1"/>
  <c r="AG5" i="46"/>
  <c r="AF8" i="46"/>
  <c r="DY5" i="37"/>
  <c r="DX13" i="37"/>
  <c r="DZ13" i="37"/>
  <c r="K5" i="38"/>
  <c r="I12" i="38"/>
  <c r="K16" i="40"/>
  <c r="D64" i="32"/>
  <c r="F64" i="32"/>
  <c r="M63" i="32"/>
  <c r="K63" i="32"/>
  <c r="EJ2" i="37" s="1"/>
  <c r="T64" i="32"/>
  <c r="R64" i="32"/>
  <c r="CR2" i="33" l="1"/>
  <c r="CM15" i="36"/>
  <c r="CN15" i="36"/>
  <c r="CQ9" i="36"/>
  <c r="CR9" i="36" s="1"/>
  <c r="CT15" i="36"/>
  <c r="EL11" i="37"/>
  <c r="EL9" i="37"/>
  <c r="EJ9" i="37"/>
  <c r="EK9" i="37" s="1"/>
  <c r="EJ10" i="37"/>
  <c r="EK10" i="37" s="1"/>
  <c r="EJ8" i="37"/>
  <c r="EK8" i="37" s="1"/>
  <c r="EL5" i="37"/>
  <c r="EL6" i="37"/>
  <c r="EJ11" i="37"/>
  <c r="EK11" i="37" s="1"/>
  <c r="EL12" i="37"/>
  <c r="EJ5" i="37"/>
  <c r="EJ7" i="37"/>
  <c r="EK7" i="37" s="1"/>
  <c r="EL10" i="37"/>
  <c r="EL8" i="37"/>
  <c r="EJ6" i="37"/>
  <c r="EK6" i="37" s="1"/>
  <c r="EL7" i="37"/>
  <c r="EJ12" i="37"/>
  <c r="EK12" i="37" s="1"/>
  <c r="CG7" i="34"/>
  <c r="CG11" i="34"/>
  <c r="CG9" i="34"/>
  <c r="CG6" i="34"/>
  <c r="CG5" i="34"/>
  <c r="CE9" i="34"/>
  <c r="CF9" i="34" s="1"/>
  <c r="CG10" i="34"/>
  <c r="CG8" i="34"/>
  <c r="CE7" i="34"/>
  <c r="CF7" i="34" s="1"/>
  <c r="CE10" i="34"/>
  <c r="CF10" i="34" s="1"/>
  <c r="CE5" i="34"/>
  <c r="CE6" i="34"/>
  <c r="CF6" i="34" s="1"/>
  <c r="CE8" i="34"/>
  <c r="CF8" i="34" s="1"/>
  <c r="CE11" i="34"/>
  <c r="CF11" i="34" s="1"/>
  <c r="V9" i="49"/>
  <c r="Y11" i="49"/>
  <c r="X11" i="49" s="1"/>
  <c r="T7" i="49"/>
  <c r="T8" i="49"/>
  <c r="Y13" i="49"/>
  <c r="X13" i="49" s="1"/>
  <c r="Y6" i="49"/>
  <c r="X6" i="49" s="1"/>
  <c r="V13" i="49"/>
  <c r="T14" i="49"/>
  <c r="Y5" i="49"/>
  <c r="V11" i="49"/>
  <c r="T11" i="49"/>
  <c r="V5" i="49"/>
  <c r="Y14" i="49"/>
  <c r="X14" i="49" s="1"/>
  <c r="Y10" i="49"/>
  <c r="X10" i="49" s="1"/>
  <c r="V6" i="49"/>
  <c r="T6" i="49"/>
  <c r="V12" i="49"/>
  <c r="V14" i="49"/>
  <c r="V7" i="49"/>
  <c r="V10" i="49"/>
  <c r="T10" i="49"/>
  <c r="T13" i="49"/>
  <c r="V8" i="49"/>
  <c r="Y8" i="49"/>
  <c r="X8" i="49" s="1"/>
  <c r="Y7" i="49"/>
  <c r="X7" i="49" s="1"/>
  <c r="T12" i="49"/>
  <c r="Y9" i="49"/>
  <c r="X9" i="49" s="1"/>
  <c r="Y12" i="49"/>
  <c r="X12" i="49" s="1"/>
  <c r="T5" i="49"/>
  <c r="T9" i="49"/>
  <c r="CM11" i="35"/>
  <c r="CL11" i="35" s="1"/>
  <c r="CJ5" i="35"/>
  <c r="CJ13" i="35"/>
  <c r="CK13" i="35" s="1"/>
  <c r="CL14" i="35"/>
  <c r="CL7" i="35"/>
  <c r="CJ14" i="35"/>
  <c r="CK14" i="35" s="1"/>
  <c r="CL10" i="35"/>
  <c r="CM9" i="35"/>
  <c r="CJ9" i="35" s="1"/>
  <c r="CK9" i="35" s="1"/>
  <c r="CM12" i="35"/>
  <c r="CL12" i="35" s="1"/>
  <c r="CL5" i="35"/>
  <c r="CM8" i="35"/>
  <c r="CL13" i="35"/>
  <c r="CL6" i="35"/>
  <c r="CJ6" i="35"/>
  <c r="CK6" i="35" s="1"/>
  <c r="CJ10" i="35"/>
  <c r="CK10" i="35" s="1"/>
  <c r="CJ7" i="35"/>
  <c r="CK7" i="35" s="1"/>
  <c r="EZ8" i="18"/>
  <c r="FB13" i="18"/>
  <c r="FC6" i="18"/>
  <c r="FB6" i="18" s="1"/>
  <c r="EZ16" i="18"/>
  <c r="FA16" i="18" s="1"/>
  <c r="EY10" i="18"/>
  <c r="FC5" i="18"/>
  <c r="FA17" i="18"/>
  <c r="EY5" i="18"/>
  <c r="FB9" i="18"/>
  <c r="EY6" i="18"/>
  <c r="FC14" i="18"/>
  <c r="FB14" i="18" s="1"/>
  <c r="FC15" i="18"/>
  <c r="FB15" i="18" s="1"/>
  <c r="EZ13" i="18"/>
  <c r="FA13" i="18" s="1"/>
  <c r="EY8" i="18"/>
  <c r="EY12" i="18"/>
  <c r="FA7" i="18"/>
  <c r="EY15" i="18"/>
  <c r="EY9" i="18"/>
  <c r="FB8" i="18"/>
  <c r="EZ11" i="18"/>
  <c r="FA11" i="18" s="1"/>
  <c r="FA14" i="18"/>
  <c r="FA15" i="18"/>
  <c r="EY7" i="18"/>
  <c r="EY13" i="18"/>
  <c r="FC7" i="18"/>
  <c r="FB7" i="18" s="1"/>
  <c r="FA5" i="18"/>
  <c r="FA18" i="18"/>
  <c r="FC10" i="18"/>
  <c r="FB10" i="18" s="1"/>
  <c r="EY11" i="18"/>
  <c r="FA10" i="18"/>
  <c r="EZ9" i="18"/>
  <c r="FA9" i="18" s="1"/>
  <c r="FB12" i="18"/>
  <c r="EY14" i="18"/>
  <c r="FB16" i="18"/>
  <c r="FB11" i="18"/>
  <c r="FA6" i="18"/>
  <c r="EZ12" i="18"/>
  <c r="FA12" i="18" s="1"/>
  <c r="EY16" i="18"/>
  <c r="AN7" i="47"/>
  <c r="AO7" i="47" s="1"/>
  <c r="AN5" i="47"/>
  <c r="AP10" i="47"/>
  <c r="AN8" i="47"/>
  <c r="AO8" i="47" s="1"/>
  <c r="AN9" i="47"/>
  <c r="AO9" i="47" s="1"/>
  <c r="AP9" i="47"/>
  <c r="AP6" i="47"/>
  <c r="AP7" i="47"/>
  <c r="AN10" i="47"/>
  <c r="AO10" i="47" s="1"/>
  <c r="AN6" i="47"/>
  <c r="AO6" i="47" s="1"/>
  <c r="AP5" i="47"/>
  <c r="AP8" i="47"/>
  <c r="Y8" i="48"/>
  <c r="Y7" i="48"/>
  <c r="Z10" i="48"/>
  <c r="X9" i="48"/>
  <c r="Y9" i="48" s="1"/>
  <c r="X5" i="48"/>
  <c r="X10" i="48"/>
  <c r="Y10" i="48" s="1"/>
  <c r="Z8" i="48"/>
  <c r="Z5" i="48"/>
  <c r="Z6" i="48"/>
  <c r="Z7" i="48"/>
  <c r="X6" i="48"/>
  <c r="Y6" i="48" s="1"/>
  <c r="Z9" i="48"/>
  <c r="CU6" i="36"/>
  <c r="CV6" i="36" s="1"/>
  <c r="CW7" i="36"/>
  <c r="CU5" i="36"/>
  <c r="CW10" i="36"/>
  <c r="CU13" i="36"/>
  <c r="CV13" i="36" s="1"/>
  <c r="CW11" i="36"/>
  <c r="CU7" i="36"/>
  <c r="CV7" i="36" s="1"/>
  <c r="CW6" i="36"/>
  <c r="CW13" i="36"/>
  <c r="CX9" i="36"/>
  <c r="CU12" i="36"/>
  <c r="CV12" i="36" s="1"/>
  <c r="CU10" i="36"/>
  <c r="CV10" i="36" s="1"/>
  <c r="CW12" i="36"/>
  <c r="CW5" i="36"/>
  <c r="CW8" i="36"/>
  <c r="CU8" i="36"/>
  <c r="CV8" i="36" s="1"/>
  <c r="CU11" i="36"/>
  <c r="CV11" i="36" s="1"/>
  <c r="CJ8" i="28"/>
  <c r="CK8" i="28" s="1"/>
  <c r="CJ7" i="28"/>
  <c r="CK7" i="28" s="1"/>
  <c r="CJ6" i="28"/>
  <c r="CK6" i="28" s="1"/>
  <c r="CJ9" i="28"/>
  <c r="CK9" i="28" s="1"/>
  <c r="CJ12" i="28"/>
  <c r="CK12" i="28" s="1"/>
  <c r="CL8" i="28"/>
  <c r="CL9" i="28"/>
  <c r="CL10" i="28"/>
  <c r="CL7" i="28"/>
  <c r="CJ10" i="28"/>
  <c r="CK10" i="28" s="1"/>
  <c r="CL11" i="28"/>
  <c r="CL5" i="28"/>
  <c r="CL12" i="28"/>
  <c r="CJ11" i="28"/>
  <c r="CK11" i="28" s="1"/>
  <c r="CL6" i="28"/>
  <c r="CJ5" i="28"/>
  <c r="CK5" i="28" s="1"/>
  <c r="CN7" i="33"/>
  <c r="CO7" i="33" s="1"/>
  <c r="CP8" i="33"/>
  <c r="CN9" i="33"/>
  <c r="CO9" i="33" s="1"/>
  <c r="CN5" i="33"/>
  <c r="CP7" i="33"/>
  <c r="CP11" i="33"/>
  <c r="CN8" i="33"/>
  <c r="CO8" i="33" s="1"/>
  <c r="CP6" i="33"/>
  <c r="CP5" i="33"/>
  <c r="CN11" i="33"/>
  <c r="CO11" i="33" s="1"/>
  <c r="CN6" i="33"/>
  <c r="CO6" i="33" s="1"/>
  <c r="CP10" i="33"/>
  <c r="CP9" i="33"/>
  <c r="CN10" i="33"/>
  <c r="CO10" i="33" s="1"/>
  <c r="V11" i="48"/>
  <c r="EH13" i="37"/>
  <c r="EG5" i="37"/>
  <c r="EG13" i="37" s="1"/>
  <c r="EF13" i="37"/>
  <c r="AL11" i="47"/>
  <c r="CR5" i="36"/>
  <c r="CR15" i="36" s="1"/>
  <c r="CS11" i="36"/>
  <c r="R11" i="36"/>
  <c r="CG5" i="35"/>
  <c r="ES19" i="18"/>
  <c r="EW19" i="18"/>
  <c r="EV5" i="18"/>
  <c r="EV19" i="18" s="1"/>
  <c r="CH11" i="35"/>
  <c r="CF8" i="35"/>
  <c r="CG8" i="35" s="1"/>
  <c r="CH8" i="35"/>
  <c r="CI15" i="35"/>
  <c r="U5" i="48"/>
  <c r="U11" i="48" s="1"/>
  <c r="T11" i="48"/>
  <c r="CJ12" i="33"/>
  <c r="CK5" i="33"/>
  <c r="CK12" i="33" s="1"/>
  <c r="CS8" i="36"/>
  <c r="R8" i="36"/>
  <c r="CL12" i="33"/>
  <c r="CF9" i="35"/>
  <c r="CG9" i="35" s="1"/>
  <c r="CB5" i="34"/>
  <c r="CA12" i="34"/>
  <c r="CC12" i="34"/>
  <c r="CS9" i="36"/>
  <c r="AK5" i="47"/>
  <c r="AK11" i="47" s="1"/>
  <c r="AJ11" i="47"/>
  <c r="CH12" i="35"/>
  <c r="ET19" i="18"/>
  <c r="EU8" i="18"/>
  <c r="EU19" i="18" s="1"/>
  <c r="I5" i="45"/>
  <c r="K5" i="45" s="1"/>
  <c r="AG11" i="47"/>
  <c r="CB15" i="35"/>
  <c r="CG12" i="33"/>
  <c r="CC15" i="35"/>
  <c r="DY13" i="37"/>
  <c r="AG8" i="46"/>
  <c r="I5" i="46"/>
  <c r="K12" i="38"/>
  <c r="F65" i="32"/>
  <c r="D65" i="32"/>
  <c r="T65" i="32"/>
  <c r="R65" i="32"/>
  <c r="M64" i="32"/>
  <c r="K64" i="32"/>
  <c r="EN2" i="37" s="1"/>
  <c r="CQ15" i="36" l="1"/>
  <c r="EN5" i="37"/>
  <c r="EP12" i="37"/>
  <c r="J12" i="37" s="1"/>
  <c r="EP11" i="37"/>
  <c r="J11" i="37" s="1"/>
  <c r="EP9" i="37"/>
  <c r="J9" i="37" s="1"/>
  <c r="EN11" i="37"/>
  <c r="EO11" i="37" s="1"/>
  <c r="I11" i="37" s="1"/>
  <c r="EN12" i="37"/>
  <c r="EO12" i="37" s="1"/>
  <c r="I12" i="37" s="1"/>
  <c r="EP7" i="37"/>
  <c r="J7" i="37" s="1"/>
  <c r="EN9" i="37"/>
  <c r="EO9" i="37" s="1"/>
  <c r="I9" i="37" s="1"/>
  <c r="EN10" i="37"/>
  <c r="EO10" i="37" s="1"/>
  <c r="I10" i="37" s="1"/>
  <c r="EN7" i="37"/>
  <c r="EO7" i="37" s="1"/>
  <c r="I7" i="37" s="1"/>
  <c r="EP6" i="37"/>
  <c r="EP8" i="37"/>
  <c r="J8" i="37" s="1"/>
  <c r="EP5" i="37"/>
  <c r="EN8" i="37"/>
  <c r="EO8" i="37" s="1"/>
  <c r="I8" i="37" s="1"/>
  <c r="EN6" i="37"/>
  <c r="EO6" i="37" s="1"/>
  <c r="I6" i="37" s="1"/>
  <c r="EP10" i="37"/>
  <c r="J10" i="37" s="1"/>
  <c r="J6" i="37"/>
  <c r="CP7" i="28"/>
  <c r="CN11" i="28"/>
  <c r="CO11" i="28" s="1"/>
  <c r="CN10" i="28"/>
  <c r="CO10" i="28" s="1"/>
  <c r="CP8" i="28"/>
  <c r="CN9" i="28"/>
  <c r="CO9" i="28" s="1"/>
  <c r="CP12" i="28"/>
  <c r="CN7" i="28"/>
  <c r="CO7" i="28" s="1"/>
  <c r="CN8" i="28"/>
  <c r="CO8" i="28" s="1"/>
  <c r="CP5" i="28"/>
  <c r="CP6" i="28"/>
  <c r="CP11" i="28"/>
  <c r="CN6" i="28"/>
  <c r="CO6" i="28" s="1"/>
  <c r="CN12" i="28"/>
  <c r="CO12" i="28" s="1"/>
  <c r="CP10" i="28"/>
  <c r="CP9" i="28"/>
  <c r="CN5" i="28"/>
  <c r="CO5" i="28" s="1"/>
  <c r="CT11" i="33"/>
  <c r="CR11" i="33"/>
  <c r="CS11" i="33" s="1"/>
  <c r="CR8" i="33"/>
  <c r="CS8" i="33" s="1"/>
  <c r="CR6" i="33"/>
  <c r="CT10" i="33"/>
  <c r="CR10" i="33"/>
  <c r="CS10" i="33" s="1"/>
  <c r="CT6" i="33"/>
  <c r="CT7" i="33"/>
  <c r="CT9" i="33"/>
  <c r="CR5" i="33"/>
  <c r="CR7" i="33"/>
  <c r="CS7" i="33" s="1"/>
  <c r="CR9" i="33"/>
  <c r="CS9" i="33" s="1"/>
  <c r="CT8" i="33"/>
  <c r="CT5" i="33"/>
  <c r="CI8" i="34"/>
  <c r="CJ8" i="34" s="1"/>
  <c r="CK11" i="34"/>
  <c r="CK8" i="34"/>
  <c r="CI10" i="34"/>
  <c r="CJ10" i="34" s="1"/>
  <c r="CI5" i="34"/>
  <c r="CI9" i="34"/>
  <c r="CJ9" i="34" s="1"/>
  <c r="CI7" i="34"/>
  <c r="CJ7" i="34" s="1"/>
  <c r="CI11" i="34"/>
  <c r="CJ11" i="34" s="1"/>
  <c r="CK6" i="34"/>
  <c r="CK7" i="34"/>
  <c r="CK5" i="34"/>
  <c r="CI6" i="34"/>
  <c r="CJ6" i="34" s="1"/>
  <c r="CK9" i="34"/>
  <c r="CK10" i="34"/>
  <c r="CQ8" i="35"/>
  <c r="CN7" i="35"/>
  <c r="CO7" i="35" s="1"/>
  <c r="CQ9" i="35"/>
  <c r="CP9" i="35" s="1"/>
  <c r="CP10" i="35"/>
  <c r="CN6" i="35"/>
  <c r="CO6" i="35" s="1"/>
  <c r="CQ12" i="35"/>
  <c r="CP12" i="35" s="1"/>
  <c r="CP5" i="35"/>
  <c r="CP6" i="35"/>
  <c r="CP14" i="35"/>
  <c r="CN10" i="35"/>
  <c r="CO10" i="35" s="1"/>
  <c r="CQ11" i="35"/>
  <c r="CP11" i="35" s="1"/>
  <c r="CN5" i="35"/>
  <c r="CN14" i="35"/>
  <c r="CO14" i="35" s="1"/>
  <c r="CN13" i="35"/>
  <c r="CO13" i="35" s="1"/>
  <c r="CP13" i="35"/>
  <c r="CP7" i="35"/>
  <c r="CN8" i="35"/>
  <c r="CO8" i="35" s="1"/>
  <c r="CY6" i="36"/>
  <c r="CZ6" i="36" s="1"/>
  <c r="DA11" i="36"/>
  <c r="DA13" i="36"/>
  <c r="CY12" i="36"/>
  <c r="CZ12" i="36" s="1"/>
  <c r="DA12" i="36"/>
  <c r="DB9" i="36"/>
  <c r="CY9" i="36" s="1"/>
  <c r="CZ9" i="36" s="1"/>
  <c r="DA8" i="36"/>
  <c r="CY13" i="36"/>
  <c r="CZ13" i="36" s="1"/>
  <c r="DA10" i="36"/>
  <c r="DA6" i="36"/>
  <c r="CY8" i="36"/>
  <c r="CZ8" i="36" s="1"/>
  <c r="CY10" i="36"/>
  <c r="CZ10" i="36" s="1"/>
  <c r="CY5" i="36"/>
  <c r="DA5" i="36"/>
  <c r="CY7" i="36"/>
  <c r="CZ7" i="36" s="1"/>
  <c r="DA7" i="36"/>
  <c r="CY11" i="36"/>
  <c r="CZ11" i="36" s="1"/>
  <c r="FI7" i="18"/>
  <c r="FH7" i="18" s="1"/>
  <c r="FG14" i="18"/>
  <c r="FG18" i="18"/>
  <c r="FE6" i="18"/>
  <c r="FI5" i="18"/>
  <c r="FG7" i="18"/>
  <c r="FI15" i="18"/>
  <c r="FH15" i="18" s="1"/>
  <c r="FE10" i="18"/>
  <c r="FF12" i="18"/>
  <c r="FG12" i="18" s="1"/>
  <c r="FE12" i="18"/>
  <c r="FF8" i="18"/>
  <c r="FH8" i="18"/>
  <c r="FE7" i="18"/>
  <c r="FE16" i="18"/>
  <c r="FG10" i="18"/>
  <c r="FF16" i="18"/>
  <c r="FG16" i="18" s="1"/>
  <c r="FG6" i="18"/>
  <c r="FH12" i="18"/>
  <c r="FE15" i="18"/>
  <c r="FG15" i="18"/>
  <c r="FH13" i="18"/>
  <c r="FF9" i="18"/>
  <c r="FG9" i="18" s="1"/>
  <c r="FE9" i="18"/>
  <c r="FI10" i="18"/>
  <c r="FH10" i="18" s="1"/>
  <c r="FI14" i="18"/>
  <c r="FH14" i="18" s="1"/>
  <c r="FH16" i="18"/>
  <c r="FE13" i="18"/>
  <c r="FF11" i="18"/>
  <c r="FG11" i="18" s="1"/>
  <c r="FE11" i="18"/>
  <c r="FH11" i="18"/>
  <c r="FE8" i="18"/>
  <c r="FE5" i="18"/>
  <c r="FG17" i="18"/>
  <c r="FI6" i="18"/>
  <c r="FH6" i="18" s="1"/>
  <c r="FG5" i="18"/>
  <c r="FH9" i="18"/>
  <c r="FE14" i="18"/>
  <c r="FF13" i="18"/>
  <c r="FG13" i="18" s="1"/>
  <c r="AR8" i="47"/>
  <c r="AS8" i="47" s="1"/>
  <c r="AT9" i="47"/>
  <c r="AT5" i="47"/>
  <c r="AT7" i="47"/>
  <c r="AR6" i="47"/>
  <c r="AS6" i="47" s="1"/>
  <c r="AR10" i="47"/>
  <c r="AS10" i="47" s="1"/>
  <c r="AT6" i="47"/>
  <c r="AR7" i="47"/>
  <c r="AS7" i="47" s="1"/>
  <c r="AT8" i="47"/>
  <c r="AR9" i="47"/>
  <c r="AS9" i="47" s="1"/>
  <c r="AT10" i="47"/>
  <c r="AR5" i="47"/>
  <c r="AE13" i="49"/>
  <c r="AD13" i="49" s="1"/>
  <c r="AC6" i="49"/>
  <c r="AE8" i="49"/>
  <c r="AD8" i="49" s="1"/>
  <c r="AA14" i="49"/>
  <c r="AC13" i="49"/>
  <c r="AC5" i="49"/>
  <c r="AE5" i="49"/>
  <c r="AA8" i="49"/>
  <c r="AE11" i="49"/>
  <c r="AD11" i="49" s="1"/>
  <c r="AC10" i="49"/>
  <c r="AE7" i="49"/>
  <c r="AD7" i="49" s="1"/>
  <c r="AA5" i="49"/>
  <c r="AE12" i="49"/>
  <c r="AD12" i="49" s="1"/>
  <c r="AE14" i="49"/>
  <c r="AD14" i="49" s="1"/>
  <c r="AA6" i="49"/>
  <c r="AA7" i="49"/>
  <c r="AC11" i="49"/>
  <c r="AE9" i="49"/>
  <c r="AD9" i="49" s="1"/>
  <c r="AA11" i="49"/>
  <c r="AA12" i="49"/>
  <c r="AC8" i="49"/>
  <c r="AC14" i="49"/>
  <c r="AA13" i="49"/>
  <c r="AE10" i="49"/>
  <c r="AD10" i="49" s="1"/>
  <c r="AC9" i="49"/>
  <c r="AA10" i="49"/>
  <c r="AC12" i="49"/>
  <c r="AC7" i="49"/>
  <c r="AE6" i="49"/>
  <c r="AD6" i="49" s="1"/>
  <c r="AA9" i="49"/>
  <c r="AB5" i="48"/>
  <c r="AC7" i="48"/>
  <c r="AC8" i="48"/>
  <c r="AD6" i="48"/>
  <c r="AD8" i="48"/>
  <c r="AD10" i="48"/>
  <c r="AB6" i="48"/>
  <c r="AC6" i="48" s="1"/>
  <c r="AB9" i="48"/>
  <c r="AC9" i="48" s="1"/>
  <c r="AD7" i="48"/>
  <c r="AB10" i="48"/>
  <c r="AC10" i="48" s="1"/>
  <c r="AD9" i="48"/>
  <c r="AD5" i="48"/>
  <c r="CV2" i="33"/>
  <c r="CS15" i="36"/>
  <c r="CU9" i="36"/>
  <c r="CV9" i="36" s="1"/>
  <c r="CX15" i="36"/>
  <c r="EK5" i="37"/>
  <c r="EJ13" i="37"/>
  <c r="EL13" i="37"/>
  <c r="T15" i="49"/>
  <c r="CJ11" i="35"/>
  <c r="CK11" i="35" s="1"/>
  <c r="CP12" i="33"/>
  <c r="CW9" i="36"/>
  <c r="EY19" i="18"/>
  <c r="V15" i="49"/>
  <c r="Z11" i="48"/>
  <c r="FC19" i="18"/>
  <c r="FB5" i="18"/>
  <c r="FB19" i="18" s="1"/>
  <c r="CG12" i="34"/>
  <c r="AP11" i="47"/>
  <c r="CJ8" i="35"/>
  <c r="CK8" i="35" s="1"/>
  <c r="CM15" i="35"/>
  <c r="CL8" i="35"/>
  <c r="X5" i="49"/>
  <c r="Y15" i="49"/>
  <c r="X11" i="48"/>
  <c r="Y5" i="48"/>
  <c r="AO5" i="47"/>
  <c r="AO11" i="47" s="1"/>
  <c r="AN11" i="47"/>
  <c r="CJ12" i="35"/>
  <c r="CK12" i="35" s="1"/>
  <c r="CK5" i="35"/>
  <c r="CE12" i="34"/>
  <c r="CF5" i="34"/>
  <c r="CF12" i="34" s="1"/>
  <c r="CV5" i="36"/>
  <c r="CN12" i="33"/>
  <c r="CO5" i="33"/>
  <c r="CO12" i="33" s="1"/>
  <c r="FA8" i="18"/>
  <c r="FA19" i="18" s="1"/>
  <c r="EZ19" i="18"/>
  <c r="CL9" i="35"/>
  <c r="CH15" i="35"/>
  <c r="CF15" i="35"/>
  <c r="CB12" i="34"/>
  <c r="CG15" i="35"/>
  <c r="I8" i="45"/>
  <c r="K8" i="45"/>
  <c r="K5" i="46"/>
  <c r="I8" i="46"/>
  <c r="F66" i="32"/>
  <c r="D66" i="32"/>
  <c r="M65" i="32"/>
  <c r="K65" i="32"/>
  <c r="R66" i="32"/>
  <c r="T66" i="32"/>
  <c r="K7" i="37" l="1"/>
  <c r="K11" i="37"/>
  <c r="CN11" i="35"/>
  <c r="CO11" i="35" s="1"/>
  <c r="CN12" i="35"/>
  <c r="CO12" i="35" s="1"/>
  <c r="K9" i="37"/>
  <c r="K8" i="37"/>
  <c r="K6" i="37"/>
  <c r="K10" i="37"/>
  <c r="K12" i="37"/>
  <c r="ER2" i="37"/>
  <c r="EO5" i="37"/>
  <c r="EO13" i="37" s="1"/>
  <c r="EN13" i="37"/>
  <c r="EP13" i="37"/>
  <c r="J5" i="37"/>
  <c r="J13" i="37" s="1"/>
  <c r="AD11" i="48"/>
  <c r="FG8" i="18"/>
  <c r="FG19" i="18" s="1"/>
  <c r="FF19" i="18"/>
  <c r="DA9" i="36"/>
  <c r="DA15" i="36" s="1"/>
  <c r="DB15" i="36"/>
  <c r="CT12" i="33"/>
  <c r="FI19" i="18"/>
  <c r="FH5" i="18"/>
  <c r="FH19" i="18" s="1"/>
  <c r="AS5" i="47"/>
  <c r="AS11" i="47" s="1"/>
  <c r="AR11" i="47"/>
  <c r="CZ5" i="36"/>
  <c r="CZ15" i="36" s="1"/>
  <c r="CY15" i="36"/>
  <c r="CP8" i="35"/>
  <c r="CP15" i="35" s="1"/>
  <c r="CQ15" i="35"/>
  <c r="AC5" i="48"/>
  <c r="AC11" i="48" s="1"/>
  <c r="AB11" i="48"/>
  <c r="AD5" i="49"/>
  <c r="AD15" i="49" s="1"/>
  <c r="AE15" i="49"/>
  <c r="AT11" i="47"/>
  <c r="CS6" i="33"/>
  <c r="CR16" i="33"/>
  <c r="AC15" i="49"/>
  <c r="FE19" i="18"/>
  <c r="CN9" i="35"/>
  <c r="CO9" i="35" s="1"/>
  <c r="CJ5" i="34"/>
  <c r="CJ12" i="34" s="1"/>
  <c r="CI12" i="34"/>
  <c r="CO5" i="35"/>
  <c r="CR12" i="33"/>
  <c r="CS5" i="33"/>
  <c r="AA15" i="49"/>
  <c r="CK12" i="34"/>
  <c r="CO7" i="34"/>
  <c r="CM6" i="34"/>
  <c r="CN6" i="34" s="1"/>
  <c r="CM7" i="34"/>
  <c r="CN7" i="34" s="1"/>
  <c r="CM5" i="34"/>
  <c r="CM10" i="34"/>
  <c r="CN10" i="34" s="1"/>
  <c r="CM8" i="34"/>
  <c r="CN8" i="34" s="1"/>
  <c r="CO9" i="34"/>
  <c r="CO6" i="34"/>
  <c r="CO8" i="34"/>
  <c r="CM11" i="34"/>
  <c r="CN11" i="34" s="1"/>
  <c r="CM9" i="34"/>
  <c r="CN9" i="34" s="1"/>
  <c r="CO10" i="34"/>
  <c r="CO5" i="34"/>
  <c r="CO11" i="34"/>
  <c r="AX10" i="47"/>
  <c r="AV9" i="47"/>
  <c r="AW9" i="47" s="1"/>
  <c r="AV5" i="47"/>
  <c r="AV7" i="47"/>
  <c r="AW7" i="47" s="1"/>
  <c r="AX8" i="47"/>
  <c r="AX9" i="47"/>
  <c r="AX7" i="47"/>
  <c r="AV6" i="47"/>
  <c r="AW6" i="47" s="1"/>
  <c r="AX5" i="47"/>
  <c r="AV10" i="47"/>
  <c r="AW10" i="47" s="1"/>
  <c r="AV8" i="47"/>
  <c r="AW8" i="47" s="1"/>
  <c r="AX6" i="47"/>
  <c r="CT14" i="35"/>
  <c r="CR13" i="35"/>
  <c r="CS13" i="35" s="1"/>
  <c r="CT7" i="35"/>
  <c r="CU11" i="35"/>
  <c r="CT11" i="35" s="1"/>
  <c r="CT5" i="35"/>
  <c r="CR6" i="35"/>
  <c r="CS6" i="35" s="1"/>
  <c r="CR5" i="35"/>
  <c r="CU8" i="35"/>
  <c r="CT13" i="35"/>
  <c r="CR14" i="35"/>
  <c r="CS14" i="35" s="1"/>
  <c r="CU12" i="35"/>
  <c r="CT12" i="35" s="1"/>
  <c r="CT10" i="35"/>
  <c r="CU9" i="35"/>
  <c r="CT9" i="35" s="1"/>
  <c r="CR7" i="35"/>
  <c r="CS7" i="35" s="1"/>
  <c r="CT6" i="35"/>
  <c r="CR10" i="35"/>
  <c r="CS10" i="35" s="1"/>
  <c r="AF6" i="48"/>
  <c r="AG6" i="48" s="1"/>
  <c r="AF7" i="48"/>
  <c r="AG7" i="48" s="1"/>
  <c r="AF10" i="48"/>
  <c r="AG10" i="48" s="1"/>
  <c r="AH5" i="48"/>
  <c r="AG8" i="48"/>
  <c r="AH10" i="48"/>
  <c r="AF9" i="48"/>
  <c r="AG9" i="48" s="1"/>
  <c r="AH9" i="48"/>
  <c r="AH6" i="48"/>
  <c r="AH7" i="48"/>
  <c r="AF5" i="48"/>
  <c r="AH8" i="48"/>
  <c r="DC11" i="36"/>
  <c r="DD11" i="36" s="1"/>
  <c r="DE10" i="36"/>
  <c r="DE6" i="36"/>
  <c r="DE11" i="36"/>
  <c r="DE12" i="36"/>
  <c r="DC10" i="36"/>
  <c r="DD10" i="36" s="1"/>
  <c r="DC13" i="36"/>
  <c r="DD13" i="36" s="1"/>
  <c r="DE7" i="36"/>
  <c r="DE5" i="36"/>
  <c r="DF9" i="36"/>
  <c r="DC9" i="36" s="1"/>
  <c r="DD9" i="36" s="1"/>
  <c r="DC5" i="36"/>
  <c r="DE13" i="36"/>
  <c r="DE8" i="36"/>
  <c r="DC12" i="36"/>
  <c r="DD12" i="36" s="1"/>
  <c r="DC6" i="36"/>
  <c r="DD6" i="36" s="1"/>
  <c r="DC8" i="36"/>
  <c r="DD8" i="36" s="1"/>
  <c r="DC7" i="36"/>
  <c r="DD7" i="36" s="1"/>
  <c r="AK14" i="49"/>
  <c r="AJ14" i="49" s="1"/>
  <c r="AK6" i="49"/>
  <c r="AJ6" i="49" s="1"/>
  <c r="AI9" i="49"/>
  <c r="AG8" i="49"/>
  <c r="AI12" i="49"/>
  <c r="AK5" i="49"/>
  <c r="AI6" i="49"/>
  <c r="AG7" i="49"/>
  <c r="AI14" i="49"/>
  <c r="AK11" i="49"/>
  <c r="AJ11" i="49" s="1"/>
  <c r="AG10" i="49"/>
  <c r="AG12" i="49"/>
  <c r="AI13" i="49"/>
  <c r="AK9" i="49"/>
  <c r="AJ9" i="49" s="1"/>
  <c r="AG13" i="49"/>
  <c r="AG5" i="49"/>
  <c r="AK10" i="49"/>
  <c r="AJ10" i="49" s="1"/>
  <c r="AI10" i="49"/>
  <c r="AG9" i="49"/>
  <c r="AI7" i="49"/>
  <c r="AI11" i="49"/>
  <c r="AG6" i="49"/>
  <c r="AK13" i="49"/>
  <c r="AJ13" i="49" s="1"/>
  <c r="AK8" i="49"/>
  <c r="AJ8" i="49" s="1"/>
  <c r="AK7" i="49"/>
  <c r="AJ7" i="49" s="1"/>
  <c r="AG14" i="49"/>
  <c r="AK12" i="49"/>
  <c r="AJ12" i="49" s="1"/>
  <c r="AI8" i="49"/>
  <c r="AI5" i="49"/>
  <c r="AG11" i="49"/>
  <c r="L9" i="50"/>
  <c r="M9" i="50" s="1"/>
  <c r="L12" i="50"/>
  <c r="M12" i="50" s="1"/>
  <c r="N9" i="50"/>
  <c r="N8" i="50"/>
  <c r="N12" i="50"/>
  <c r="L13" i="50"/>
  <c r="M13" i="50" s="1"/>
  <c r="L11" i="50"/>
  <c r="M11" i="50" s="1"/>
  <c r="N13" i="50"/>
  <c r="L5" i="50"/>
  <c r="N11" i="50"/>
  <c r="N7" i="50"/>
  <c r="N10" i="50"/>
  <c r="L7" i="50"/>
  <c r="M7" i="50" s="1"/>
  <c r="N6" i="50"/>
  <c r="L10" i="50"/>
  <c r="M10" i="50" s="1"/>
  <c r="N5" i="50"/>
  <c r="L8" i="50"/>
  <c r="M8" i="50" s="1"/>
  <c r="L6" i="50"/>
  <c r="M6" i="50" s="1"/>
  <c r="CX8" i="33"/>
  <c r="CX5" i="33"/>
  <c r="CX7" i="33"/>
  <c r="CV6" i="33"/>
  <c r="CW6" i="33" s="1"/>
  <c r="CV11" i="33"/>
  <c r="CW11" i="33" s="1"/>
  <c r="CV5" i="33"/>
  <c r="CV8" i="33"/>
  <c r="CW8" i="33" s="1"/>
  <c r="CX10" i="33"/>
  <c r="CV7" i="33"/>
  <c r="CW7" i="33" s="1"/>
  <c r="CV10" i="33"/>
  <c r="CW10" i="33" s="1"/>
  <c r="CV9" i="33"/>
  <c r="CW9" i="33" s="1"/>
  <c r="CX11" i="33"/>
  <c r="CX6" i="33"/>
  <c r="CX9" i="33"/>
  <c r="CT10" i="28"/>
  <c r="CT12" i="28"/>
  <c r="CR9" i="28"/>
  <c r="CS9" i="28" s="1"/>
  <c r="CR8" i="28"/>
  <c r="CS8" i="28" s="1"/>
  <c r="CR7" i="28"/>
  <c r="CS7" i="28" s="1"/>
  <c r="CT6" i="28"/>
  <c r="CT11" i="28"/>
  <c r="CR12" i="28"/>
  <c r="CS12" i="28" s="1"/>
  <c r="CR5" i="28"/>
  <c r="CS5" i="28" s="1"/>
  <c r="CT9" i="28"/>
  <c r="CR11" i="28"/>
  <c r="CS11" i="28" s="1"/>
  <c r="CT7" i="28"/>
  <c r="CR10" i="28"/>
  <c r="CS10" i="28" s="1"/>
  <c r="CR6" i="28"/>
  <c r="CS6" i="28" s="1"/>
  <c r="CT8" i="28"/>
  <c r="CT5" i="28"/>
  <c r="CV15" i="36"/>
  <c r="FM9" i="18"/>
  <c r="FN13" i="18"/>
  <c r="FL12" i="18"/>
  <c r="FM12" i="18" s="1"/>
  <c r="FK6" i="18"/>
  <c r="FO14" i="18"/>
  <c r="FN14" i="18" s="1"/>
  <c r="FL11" i="18"/>
  <c r="FM11" i="18" s="1"/>
  <c r="FM5" i="18"/>
  <c r="FM10" i="18"/>
  <c r="FN8" i="18"/>
  <c r="FK7" i="18"/>
  <c r="FK14" i="18"/>
  <c r="FK9" i="18"/>
  <c r="FN9" i="18"/>
  <c r="FK10" i="18"/>
  <c r="FL16" i="18"/>
  <c r="FM16" i="18" s="1"/>
  <c r="FO6" i="18"/>
  <c r="FN6" i="18" s="1"/>
  <c r="FM15" i="18"/>
  <c r="FO7" i="18"/>
  <c r="FN7" i="18" s="1"/>
  <c r="FK12" i="18"/>
  <c r="FK13" i="18"/>
  <c r="FO5" i="18"/>
  <c r="FN12" i="18"/>
  <c r="FK16" i="18"/>
  <c r="FM17" i="18"/>
  <c r="FK15" i="18"/>
  <c r="FO15" i="18"/>
  <c r="FN15" i="18" s="1"/>
  <c r="FN16" i="18"/>
  <c r="FK8" i="18"/>
  <c r="FM6" i="18"/>
  <c r="FM7" i="18"/>
  <c r="FO10" i="18"/>
  <c r="FN10" i="18" s="1"/>
  <c r="FM14" i="18"/>
  <c r="FL8" i="18"/>
  <c r="FN11" i="18"/>
  <c r="FM18" i="18"/>
  <c r="FK11" i="18"/>
  <c r="FK5" i="18"/>
  <c r="FL13" i="18"/>
  <c r="FM13" i="18" s="1"/>
  <c r="CZ2" i="33"/>
  <c r="CW15" i="36"/>
  <c r="CU15" i="36"/>
  <c r="EK13" i="37"/>
  <c r="I5" i="37"/>
  <c r="CK15" i="35"/>
  <c r="CJ15" i="35"/>
  <c r="CL15" i="35"/>
  <c r="Y11" i="48"/>
  <c r="X15" i="49"/>
  <c r="K8" i="46"/>
  <c r="F67" i="32"/>
  <c r="D67" i="32"/>
  <c r="M66" i="32"/>
  <c r="K66" i="32"/>
  <c r="EV2" i="37" s="1"/>
  <c r="R67" i="32"/>
  <c r="T67" i="32"/>
  <c r="CZ2" i="28" l="1"/>
  <c r="AN2" i="48"/>
  <c r="FV2" i="18"/>
  <c r="CU2" i="34"/>
  <c r="P2" i="51"/>
  <c r="DK2" i="36"/>
  <c r="DD2" i="33"/>
  <c r="T2" i="50"/>
  <c r="BD2" i="47"/>
  <c r="CZ2" i="35"/>
  <c r="AR2" i="49"/>
  <c r="EV12" i="37"/>
  <c r="EW12" i="37" s="1"/>
  <c r="EX5" i="37"/>
  <c r="EV8" i="37"/>
  <c r="EW8" i="37" s="1"/>
  <c r="EX11" i="37"/>
  <c r="EX6" i="37"/>
  <c r="EV6" i="37"/>
  <c r="EW6" i="37" s="1"/>
  <c r="EX10" i="37"/>
  <c r="EV11" i="37"/>
  <c r="EW11" i="37" s="1"/>
  <c r="EX7" i="37"/>
  <c r="EV9" i="37"/>
  <c r="EW9" i="37" s="1"/>
  <c r="EX12" i="37"/>
  <c r="EV5" i="37"/>
  <c r="EX8" i="37"/>
  <c r="EV10" i="37"/>
  <c r="EW10" i="37" s="1"/>
  <c r="EV7" i="37"/>
  <c r="EW7" i="37" s="1"/>
  <c r="EX9" i="37"/>
  <c r="P13" i="50"/>
  <c r="Q13" i="50" s="1"/>
  <c r="P8" i="50"/>
  <c r="Q8" i="50" s="1"/>
  <c r="P5" i="50"/>
  <c r="R7" i="50"/>
  <c r="P12" i="50"/>
  <c r="Q12" i="50" s="1"/>
  <c r="R9" i="50"/>
  <c r="R13" i="50"/>
  <c r="R12" i="50"/>
  <c r="R10" i="50"/>
  <c r="P10" i="50"/>
  <c r="Q10" i="50" s="1"/>
  <c r="P9" i="50"/>
  <c r="Q9" i="50" s="1"/>
  <c r="R5" i="50"/>
  <c r="R11" i="50"/>
  <c r="P11" i="50"/>
  <c r="Q11" i="50" s="1"/>
  <c r="P7" i="50"/>
  <c r="Q7" i="50" s="1"/>
  <c r="R6" i="50"/>
  <c r="P6" i="50"/>
  <c r="Q6" i="50" s="1"/>
  <c r="R8" i="50"/>
  <c r="CR9" i="35"/>
  <c r="CS9" i="35" s="1"/>
  <c r="CS12" i="33"/>
  <c r="ET5" i="37"/>
  <c r="ET11" i="37"/>
  <c r="ER5" i="37"/>
  <c r="ET9" i="37"/>
  <c r="ER12" i="37"/>
  <c r="ES12" i="37" s="1"/>
  <c r="ET12" i="37"/>
  <c r="ET8" i="37"/>
  <c r="ER7" i="37"/>
  <c r="ES7" i="37" s="1"/>
  <c r="ER8" i="37"/>
  <c r="ES8" i="37" s="1"/>
  <c r="ET7" i="37"/>
  <c r="ET6" i="37"/>
  <c r="ER6" i="37"/>
  <c r="ES6" i="37" s="1"/>
  <c r="ER10" i="37"/>
  <c r="ES10" i="37" s="1"/>
  <c r="ER9" i="37"/>
  <c r="ES9" i="37" s="1"/>
  <c r="ET10" i="37"/>
  <c r="ER11" i="37"/>
  <c r="ES11" i="37" s="1"/>
  <c r="CO12" i="34"/>
  <c r="CN15" i="35"/>
  <c r="CX12" i="33"/>
  <c r="CO15" i="35"/>
  <c r="AI15" i="49"/>
  <c r="AF11" i="48"/>
  <c r="AG5" i="48"/>
  <c r="AG11" i="48" s="1"/>
  <c r="FK19" i="18"/>
  <c r="FN5" i="18"/>
  <c r="FN19" i="18" s="1"/>
  <c r="FO19" i="18"/>
  <c r="AX11" i="47"/>
  <c r="DD5" i="36"/>
  <c r="DD15" i="36" s="1"/>
  <c r="DC15" i="36"/>
  <c r="CR11" i="35"/>
  <c r="CS11" i="35" s="1"/>
  <c r="CN5" i="34"/>
  <c r="CN12" i="34" s="1"/>
  <c r="CM12" i="34"/>
  <c r="FM8" i="18"/>
  <c r="FM19" i="18" s="1"/>
  <c r="FL19" i="18"/>
  <c r="AG15" i="49"/>
  <c r="DF15" i="36"/>
  <c r="DE9" i="36"/>
  <c r="DE15" i="36" s="1"/>
  <c r="CR12" i="35"/>
  <c r="CS12" i="35" s="1"/>
  <c r="L14" i="50"/>
  <c r="M5" i="50"/>
  <c r="CR8" i="35"/>
  <c r="CS8" i="35" s="1"/>
  <c r="CU15" i="35"/>
  <c r="CT8" i="35"/>
  <c r="CT15" i="35" s="1"/>
  <c r="CV12" i="33"/>
  <c r="CW5" i="33"/>
  <c r="CW12" i="33" s="1"/>
  <c r="N14" i="50"/>
  <c r="AJ5" i="49"/>
  <c r="AJ15" i="49" s="1"/>
  <c r="AK15" i="49"/>
  <c r="AH11" i="48"/>
  <c r="CS5" i="35"/>
  <c r="AW5" i="47"/>
  <c r="AW11" i="47" s="1"/>
  <c r="AV11" i="47"/>
  <c r="CQ7" i="34"/>
  <c r="CR7" i="34" s="1"/>
  <c r="CS9" i="34"/>
  <c r="J9" i="34" s="1"/>
  <c r="CQ10" i="34"/>
  <c r="CR10" i="34" s="1"/>
  <c r="CS8" i="34"/>
  <c r="CS11" i="34"/>
  <c r="CS5" i="34"/>
  <c r="CQ9" i="34"/>
  <c r="CR9" i="34" s="1"/>
  <c r="I9" i="34" s="1"/>
  <c r="CQ6" i="34"/>
  <c r="CR6" i="34" s="1"/>
  <c r="CS7" i="34"/>
  <c r="CQ11" i="34"/>
  <c r="CR11" i="34" s="1"/>
  <c r="CS10" i="34"/>
  <c r="CQ8" i="34"/>
  <c r="CR8" i="34" s="1"/>
  <c r="CS6" i="34"/>
  <c r="CQ5" i="34"/>
  <c r="CY12" i="35"/>
  <c r="CX5" i="35"/>
  <c r="CX13" i="35"/>
  <c r="CX7" i="35"/>
  <c r="CX6" i="35"/>
  <c r="CY9" i="35"/>
  <c r="CV9" i="35" s="1"/>
  <c r="CW9" i="35" s="1"/>
  <c r="CY11" i="35"/>
  <c r="CV11" i="35" s="1"/>
  <c r="CW11" i="35" s="1"/>
  <c r="CV10" i="35"/>
  <c r="CW10" i="35" s="1"/>
  <c r="CV5" i="35"/>
  <c r="CV13" i="35"/>
  <c r="CW13" i="35" s="1"/>
  <c r="CY8" i="35"/>
  <c r="CV8" i="35" s="1"/>
  <c r="CW8" i="35" s="1"/>
  <c r="CV7" i="35"/>
  <c r="CW7" i="35" s="1"/>
  <c r="CX14" i="35"/>
  <c r="CV14" i="35"/>
  <c r="CW14" i="35" s="1"/>
  <c r="CV6" i="35"/>
  <c r="CW6" i="35" s="1"/>
  <c r="CX10" i="35"/>
  <c r="CV12" i="35"/>
  <c r="CW12" i="35" s="1"/>
  <c r="DG11" i="36"/>
  <c r="DH11" i="36" s="1"/>
  <c r="DG8" i="36"/>
  <c r="DH8" i="36" s="1"/>
  <c r="DI5" i="36"/>
  <c r="DJ9" i="36"/>
  <c r="DG9" i="36" s="1"/>
  <c r="DH9" i="36" s="1"/>
  <c r="DI6" i="36"/>
  <c r="DG5" i="36"/>
  <c r="DI12" i="36"/>
  <c r="DG14" i="36"/>
  <c r="DH14" i="36" s="1"/>
  <c r="DG6" i="36"/>
  <c r="DH6" i="36" s="1"/>
  <c r="DI11" i="36"/>
  <c r="DG13" i="36"/>
  <c r="DH13" i="36" s="1"/>
  <c r="DI13" i="36"/>
  <c r="DI14" i="36"/>
  <c r="DG7" i="36"/>
  <c r="DH7" i="36" s="1"/>
  <c r="DG10" i="36"/>
  <c r="DH10" i="36" s="1"/>
  <c r="DG12" i="36"/>
  <c r="DH12" i="36" s="1"/>
  <c r="DI7" i="36"/>
  <c r="DI8" i="36"/>
  <c r="DI10" i="36"/>
  <c r="FR12" i="18"/>
  <c r="FS12" i="18" s="1"/>
  <c r="FT13" i="18"/>
  <c r="FQ10" i="18"/>
  <c r="FQ11" i="18"/>
  <c r="FS7" i="18"/>
  <c r="FQ12" i="18"/>
  <c r="FT11" i="18"/>
  <c r="FR16" i="18"/>
  <c r="FS16" i="18" s="1"/>
  <c r="FT8" i="18"/>
  <c r="FR8" i="18"/>
  <c r="FU14" i="18"/>
  <c r="FT14" i="18" s="1"/>
  <c r="FS18" i="18"/>
  <c r="FQ14" i="18"/>
  <c r="FU6" i="18"/>
  <c r="FT6" i="18" s="1"/>
  <c r="FS5" i="18"/>
  <c r="FT9" i="18"/>
  <c r="FU15" i="18"/>
  <c r="FT15" i="18" s="1"/>
  <c r="FU10" i="18"/>
  <c r="FT10" i="18" s="1"/>
  <c r="FS9" i="18"/>
  <c r="FQ16" i="18"/>
  <c r="FT16" i="18"/>
  <c r="FS15" i="18"/>
  <c r="FQ9" i="18"/>
  <c r="FS10" i="18"/>
  <c r="FU7" i="18"/>
  <c r="FT7" i="18" s="1"/>
  <c r="FS14" i="18"/>
  <c r="FQ15" i="18"/>
  <c r="FU5" i="18"/>
  <c r="FR13" i="18"/>
  <c r="FS13" i="18" s="1"/>
  <c r="FQ6" i="18"/>
  <c r="FR11" i="18"/>
  <c r="FS11" i="18" s="1"/>
  <c r="FT12" i="18"/>
  <c r="FQ5" i="18"/>
  <c r="FQ8" i="18"/>
  <c r="FS17" i="18"/>
  <c r="FQ13" i="18"/>
  <c r="FQ7" i="18"/>
  <c r="FS6" i="18"/>
  <c r="AZ10" i="47"/>
  <c r="BA10" i="47" s="1"/>
  <c r="BB8" i="47"/>
  <c r="AZ7" i="47"/>
  <c r="BA7" i="47" s="1"/>
  <c r="AZ6" i="47"/>
  <c r="BA6" i="47" s="1"/>
  <c r="BB5" i="47"/>
  <c r="AZ5" i="47"/>
  <c r="BB10" i="47"/>
  <c r="AZ8" i="47"/>
  <c r="BA8" i="47" s="1"/>
  <c r="BB9" i="47"/>
  <c r="BB6" i="47"/>
  <c r="AZ9" i="47"/>
  <c r="BA9" i="47" s="1"/>
  <c r="BB7" i="47"/>
  <c r="AO14" i="49"/>
  <c r="AO12" i="49"/>
  <c r="AQ6" i="49"/>
  <c r="AP6" i="49" s="1"/>
  <c r="AM11" i="49"/>
  <c r="AQ14" i="49"/>
  <c r="AP14" i="49" s="1"/>
  <c r="AQ13" i="49"/>
  <c r="AP13" i="49" s="1"/>
  <c r="AQ10" i="49"/>
  <c r="AP10" i="49" s="1"/>
  <c r="AQ7" i="49"/>
  <c r="AP7" i="49" s="1"/>
  <c r="AM7" i="49"/>
  <c r="AO13" i="49"/>
  <c r="AO10" i="49"/>
  <c r="AM8" i="49"/>
  <c r="AM9" i="49"/>
  <c r="AQ9" i="49"/>
  <c r="AP9" i="49" s="1"/>
  <c r="AO7" i="49"/>
  <c r="AM10" i="49"/>
  <c r="AM5" i="49"/>
  <c r="AO6" i="49"/>
  <c r="AQ5" i="49"/>
  <c r="AM13" i="49"/>
  <c r="AO5" i="49"/>
  <c r="AQ8" i="49"/>
  <c r="AP8" i="49" s="1"/>
  <c r="AM6" i="49"/>
  <c r="AQ12" i="49"/>
  <c r="AP12" i="49" s="1"/>
  <c r="AQ11" i="49"/>
  <c r="AP11" i="49" s="1"/>
  <c r="AO8" i="49"/>
  <c r="AM14" i="49"/>
  <c r="AO11" i="49"/>
  <c r="AO9" i="49"/>
  <c r="AM12" i="49"/>
  <c r="AL8" i="48"/>
  <c r="AL5" i="48"/>
  <c r="AK8" i="48"/>
  <c r="AL10" i="48"/>
  <c r="AJ10" i="48"/>
  <c r="AK10" i="48" s="1"/>
  <c r="AJ6" i="48"/>
  <c r="AK6" i="48" s="1"/>
  <c r="AL6" i="48"/>
  <c r="AJ7" i="48"/>
  <c r="AK7" i="48" s="1"/>
  <c r="AL7" i="48"/>
  <c r="AL9" i="48"/>
  <c r="AJ5" i="48"/>
  <c r="AJ9" i="48"/>
  <c r="AK9" i="48" s="1"/>
  <c r="CV8" i="28"/>
  <c r="CW8" i="28" s="1"/>
  <c r="CV7" i="28"/>
  <c r="CW7" i="28" s="1"/>
  <c r="CX6" i="28"/>
  <c r="CX10" i="28"/>
  <c r="CX12" i="28"/>
  <c r="CV5" i="28"/>
  <c r="CW5" i="28" s="1"/>
  <c r="CV12" i="28"/>
  <c r="CW12" i="28" s="1"/>
  <c r="CV10" i="28"/>
  <c r="CW10" i="28" s="1"/>
  <c r="CV6" i="28"/>
  <c r="CW6" i="28" s="1"/>
  <c r="CX11" i="28"/>
  <c r="CX9" i="28"/>
  <c r="CV9" i="28"/>
  <c r="CW9" i="28" s="1"/>
  <c r="CV11" i="28"/>
  <c r="CW11" i="28" s="1"/>
  <c r="CX7" i="28"/>
  <c r="CX8" i="28"/>
  <c r="CX5" i="28"/>
  <c r="DB6" i="33"/>
  <c r="DB11" i="33"/>
  <c r="DB10" i="33"/>
  <c r="CZ7" i="33"/>
  <c r="DA7" i="33" s="1"/>
  <c r="DB7" i="33"/>
  <c r="CZ6" i="33"/>
  <c r="DA6" i="33" s="1"/>
  <c r="CZ11" i="33"/>
  <c r="DA11" i="33" s="1"/>
  <c r="DB9" i="33"/>
  <c r="DB5" i="33"/>
  <c r="CZ5" i="33"/>
  <c r="CZ10" i="33"/>
  <c r="DA10" i="33" s="1"/>
  <c r="CZ9" i="33"/>
  <c r="DA9" i="33" s="1"/>
  <c r="CZ8" i="33"/>
  <c r="DA8" i="33" s="1"/>
  <c r="DB8" i="33"/>
  <c r="K5" i="37"/>
  <c r="I13" i="37"/>
  <c r="F68" i="32"/>
  <c r="D68" i="32"/>
  <c r="C1" i="51" s="1"/>
  <c r="T68" i="32"/>
  <c r="R68" i="32"/>
  <c r="K67" i="32"/>
  <c r="M67" i="32"/>
  <c r="C1" i="34" l="1"/>
  <c r="C1" i="36"/>
  <c r="C1" i="18"/>
  <c r="C1" i="48"/>
  <c r="C1" i="50"/>
  <c r="C1" i="35"/>
  <c r="T2" i="51"/>
  <c r="CY2" i="34"/>
  <c r="X2" i="50"/>
  <c r="DD2" i="28"/>
  <c r="AX2" i="49"/>
  <c r="AR2" i="48"/>
  <c r="BH2" i="47"/>
  <c r="GB2" i="18"/>
  <c r="DO2" i="36"/>
  <c r="DD2" i="35"/>
  <c r="C1" i="49"/>
  <c r="C1" i="47"/>
  <c r="C1" i="28"/>
  <c r="BD7" i="47"/>
  <c r="BE7" i="47" s="1"/>
  <c r="BF9" i="47"/>
  <c r="BF7" i="47"/>
  <c r="BF5" i="47"/>
  <c r="BF6" i="47"/>
  <c r="BF10" i="47"/>
  <c r="BF8" i="47"/>
  <c r="BD10" i="47"/>
  <c r="BE10" i="47" s="1"/>
  <c r="BD5" i="47"/>
  <c r="BD6" i="47"/>
  <c r="BE6" i="47" s="1"/>
  <c r="BD9" i="47"/>
  <c r="BE9" i="47" s="1"/>
  <c r="BD8" i="47"/>
  <c r="BE8" i="47" s="1"/>
  <c r="T5" i="50"/>
  <c r="V5" i="50"/>
  <c r="T6" i="50"/>
  <c r="U6" i="50" s="1"/>
  <c r="V12" i="50"/>
  <c r="V11" i="50"/>
  <c r="V8" i="50"/>
  <c r="V10" i="50"/>
  <c r="T11" i="50"/>
  <c r="U11" i="50" s="1"/>
  <c r="T7" i="50"/>
  <c r="U7" i="50" s="1"/>
  <c r="V7" i="50"/>
  <c r="V9" i="50"/>
  <c r="T9" i="50"/>
  <c r="U9" i="50" s="1"/>
  <c r="T10" i="50"/>
  <c r="U10" i="50" s="1"/>
  <c r="V13" i="50"/>
  <c r="V6" i="50"/>
  <c r="T12" i="50"/>
  <c r="U12" i="50" s="1"/>
  <c r="T13" i="50"/>
  <c r="U13" i="50" s="1"/>
  <c r="T8" i="50"/>
  <c r="U8" i="50" s="1"/>
  <c r="R5" i="51"/>
  <c r="R6" i="51"/>
  <c r="P6" i="51"/>
  <c r="Q6" i="51" s="1"/>
  <c r="P7" i="51"/>
  <c r="Q7" i="51" s="1"/>
  <c r="R7" i="51"/>
  <c r="P5" i="51"/>
  <c r="CW7" i="34"/>
  <c r="CW5" i="34"/>
  <c r="CU7" i="34"/>
  <c r="CV7" i="34" s="1"/>
  <c r="CU5" i="34"/>
  <c r="CU6" i="34"/>
  <c r="CV6" i="34" s="1"/>
  <c r="CU8" i="34"/>
  <c r="CV8" i="34" s="1"/>
  <c r="CW10" i="34"/>
  <c r="CU10" i="34"/>
  <c r="CV10" i="34" s="1"/>
  <c r="CW11" i="34"/>
  <c r="CW8" i="34"/>
  <c r="CU11" i="34"/>
  <c r="CV11" i="34" s="1"/>
  <c r="CW6" i="34"/>
  <c r="FY17" i="18"/>
  <c r="GA15" i="18"/>
  <c r="FZ15" i="18" s="1"/>
  <c r="GA14" i="18"/>
  <c r="FZ14" i="18" s="1"/>
  <c r="FZ9" i="18"/>
  <c r="FX16" i="18"/>
  <c r="FY16" i="18" s="1"/>
  <c r="FW13" i="18"/>
  <c r="FZ12" i="18"/>
  <c r="FZ11" i="18"/>
  <c r="FY15" i="18"/>
  <c r="FY18" i="18"/>
  <c r="GA5" i="18"/>
  <c r="FW6" i="18"/>
  <c r="FY14" i="18"/>
  <c r="FW11" i="18"/>
  <c r="FW10" i="18"/>
  <c r="FW15" i="18"/>
  <c r="FX12" i="18"/>
  <c r="FY12" i="18" s="1"/>
  <c r="GA6" i="18"/>
  <c r="FZ6" i="18" s="1"/>
  <c r="FW7" i="18"/>
  <c r="FY7" i="18"/>
  <c r="FZ8" i="18"/>
  <c r="GA10" i="18"/>
  <c r="FZ10" i="18" s="1"/>
  <c r="FW14" i="18"/>
  <c r="FZ13" i="18"/>
  <c r="FW5" i="18"/>
  <c r="FW9" i="18"/>
  <c r="FX13" i="18"/>
  <c r="FY13" i="18" s="1"/>
  <c r="FX8" i="18"/>
  <c r="FY5" i="18"/>
  <c r="GA7" i="18"/>
  <c r="FZ7" i="18" s="1"/>
  <c r="FY9" i="18"/>
  <c r="FX11" i="18"/>
  <c r="FY11" i="18" s="1"/>
  <c r="FZ16" i="18"/>
  <c r="FW12" i="18"/>
  <c r="FW8" i="18"/>
  <c r="FY10" i="18"/>
  <c r="FY6" i="18"/>
  <c r="FW16" i="18"/>
  <c r="AW12" i="49"/>
  <c r="AV12" i="49" s="1"/>
  <c r="AW5" i="49"/>
  <c r="AU7" i="49"/>
  <c r="AS9" i="49"/>
  <c r="AU11" i="49"/>
  <c r="AW8" i="49"/>
  <c r="AV8" i="49" s="1"/>
  <c r="AS14" i="49"/>
  <c r="AS12" i="49"/>
  <c r="AW14" i="49"/>
  <c r="AV14" i="49" s="1"/>
  <c r="AU5" i="49"/>
  <c r="AS13" i="49"/>
  <c r="AS7" i="49"/>
  <c r="AU12" i="49"/>
  <c r="AU8" i="49"/>
  <c r="AS6" i="49"/>
  <c r="AW9" i="49"/>
  <c r="AV9" i="49" s="1"/>
  <c r="AU9" i="49"/>
  <c r="AS10" i="49"/>
  <c r="AU14" i="49"/>
  <c r="AU10" i="49"/>
  <c r="AW10" i="49"/>
  <c r="AV10" i="49" s="1"/>
  <c r="AS11" i="49"/>
  <c r="AU13" i="49"/>
  <c r="AW13" i="49"/>
  <c r="AV13" i="49" s="1"/>
  <c r="AW7" i="49"/>
  <c r="AV7" i="49" s="1"/>
  <c r="AS8" i="49"/>
  <c r="AW11" i="49"/>
  <c r="AV11" i="49" s="1"/>
  <c r="AW6" i="49"/>
  <c r="AV6" i="49" s="1"/>
  <c r="AU6" i="49"/>
  <c r="AS5" i="49"/>
  <c r="AP10" i="48"/>
  <c r="AN6" i="48"/>
  <c r="AO6" i="48" s="1"/>
  <c r="AN9" i="48"/>
  <c r="AO9" i="48" s="1"/>
  <c r="AN7" i="48"/>
  <c r="AO7" i="48" s="1"/>
  <c r="AN10" i="48"/>
  <c r="AO10" i="48" s="1"/>
  <c r="AP9" i="48"/>
  <c r="AP5" i="48"/>
  <c r="AN8" i="48"/>
  <c r="AO8" i="48" s="1"/>
  <c r="AP6" i="48"/>
  <c r="AN5" i="48"/>
  <c r="AP7" i="48"/>
  <c r="AP8" i="48"/>
  <c r="J9" i="33"/>
  <c r="DF11" i="33"/>
  <c r="J11" i="33" s="1"/>
  <c r="DD10" i="33"/>
  <c r="DE10" i="33" s="1"/>
  <c r="I10" i="33" s="1"/>
  <c r="DF9" i="33"/>
  <c r="DD8" i="33"/>
  <c r="DE8" i="33" s="1"/>
  <c r="I8" i="33" s="1"/>
  <c r="DF8" i="33"/>
  <c r="J8" i="33" s="1"/>
  <c r="DF7" i="33"/>
  <c r="J7" i="33" s="1"/>
  <c r="DF6" i="33"/>
  <c r="J6" i="33" s="1"/>
  <c r="DD11" i="33"/>
  <c r="DE11" i="33" s="1"/>
  <c r="I11" i="33" s="1"/>
  <c r="DF10" i="33"/>
  <c r="J10" i="33" s="1"/>
  <c r="DD9" i="33"/>
  <c r="DE9" i="33" s="1"/>
  <c r="I9" i="33" s="1"/>
  <c r="DD7" i="33"/>
  <c r="DE7" i="33" s="1"/>
  <c r="DD6" i="33"/>
  <c r="DE6" i="33" s="1"/>
  <c r="I6" i="33" s="1"/>
  <c r="DD5" i="33"/>
  <c r="DF5" i="33"/>
  <c r="DM14" i="36"/>
  <c r="DN9" i="36"/>
  <c r="DK9" i="36" s="1"/>
  <c r="DL9" i="36" s="1"/>
  <c r="DK8" i="36"/>
  <c r="DL8" i="36" s="1"/>
  <c r="DK6" i="36"/>
  <c r="DL6" i="36" s="1"/>
  <c r="DM6" i="36"/>
  <c r="DM11" i="36"/>
  <c r="DM7" i="36"/>
  <c r="DM13" i="36"/>
  <c r="DK14" i="36"/>
  <c r="DL14" i="36" s="1"/>
  <c r="DM12" i="36"/>
  <c r="DK13" i="36"/>
  <c r="DL13" i="36" s="1"/>
  <c r="DK12" i="36"/>
  <c r="DL12" i="36" s="1"/>
  <c r="DM5" i="36"/>
  <c r="DK5" i="36"/>
  <c r="DM8" i="36"/>
  <c r="DK11" i="36"/>
  <c r="DL11" i="36" s="1"/>
  <c r="DM10" i="36"/>
  <c r="DK7" i="36"/>
  <c r="DL7" i="36" s="1"/>
  <c r="DK10" i="36"/>
  <c r="DL10" i="36" s="1"/>
  <c r="DB7" i="28"/>
  <c r="CZ11" i="28"/>
  <c r="DA11" i="28" s="1"/>
  <c r="DB5" i="28"/>
  <c r="CZ8" i="28"/>
  <c r="DA8" i="28" s="1"/>
  <c r="CZ9" i="28"/>
  <c r="DA9" i="28" s="1"/>
  <c r="DB12" i="28"/>
  <c r="CZ5" i="28"/>
  <c r="DA5" i="28" s="1"/>
  <c r="CZ12" i="28"/>
  <c r="DA12" i="28" s="1"/>
  <c r="DB11" i="28"/>
  <c r="CZ6" i="28"/>
  <c r="DA6" i="28" s="1"/>
  <c r="CZ10" i="28"/>
  <c r="DA10" i="28" s="1"/>
  <c r="DB9" i="28"/>
  <c r="DB6" i="28"/>
  <c r="DB8" i="28"/>
  <c r="DB10" i="28"/>
  <c r="CZ7" i="28"/>
  <c r="DA7" i="28" s="1"/>
  <c r="CZ10" i="35"/>
  <c r="DA10" i="35" s="1"/>
  <c r="DB6" i="35"/>
  <c r="CZ6" i="35"/>
  <c r="DA6" i="35" s="1"/>
  <c r="DB14" i="35"/>
  <c r="DB9" i="35"/>
  <c r="CZ14" i="35"/>
  <c r="DA14" i="35" s="1"/>
  <c r="DB5" i="35"/>
  <c r="CZ5" i="35"/>
  <c r="DB12" i="35"/>
  <c r="DB13" i="35"/>
  <c r="CZ13" i="35"/>
  <c r="DA13" i="35" s="1"/>
  <c r="DB11" i="35"/>
  <c r="DB7" i="35"/>
  <c r="CZ7" i="35"/>
  <c r="DA7" i="35" s="1"/>
  <c r="DB10" i="35"/>
  <c r="CZ9" i="35"/>
  <c r="DA9" i="35" s="1"/>
  <c r="CZ12" i="35"/>
  <c r="DA12" i="35" s="1"/>
  <c r="CZ11" i="35"/>
  <c r="DA11" i="35" s="1"/>
  <c r="DB8" i="35"/>
  <c r="CZ8" i="35"/>
  <c r="DA8" i="35" s="1"/>
  <c r="M14" i="50"/>
  <c r="EW5" i="37"/>
  <c r="EW13" i="37" s="1"/>
  <c r="EV13" i="37"/>
  <c r="EX13" i="37"/>
  <c r="R14" i="50"/>
  <c r="Q5" i="50"/>
  <c r="Q14" i="50" s="1"/>
  <c r="P14" i="50"/>
  <c r="ES5" i="37"/>
  <c r="ES13" i="37" s="1"/>
  <c r="ER13" i="37"/>
  <c r="ET13" i="37"/>
  <c r="CR15" i="35"/>
  <c r="CS15" i="35"/>
  <c r="K9" i="34"/>
  <c r="AK5" i="48"/>
  <c r="AJ11" i="48"/>
  <c r="DA5" i="33"/>
  <c r="CZ12" i="33"/>
  <c r="CX11" i="35"/>
  <c r="DB12" i="33"/>
  <c r="J5" i="33"/>
  <c r="AP5" i="49"/>
  <c r="AQ15" i="49"/>
  <c r="CX9" i="35"/>
  <c r="BA5" i="47"/>
  <c r="AZ11" i="47"/>
  <c r="CQ12" i="34"/>
  <c r="CR5" i="34"/>
  <c r="CS12" i="34"/>
  <c r="AM15" i="49"/>
  <c r="BB11" i="47"/>
  <c r="FU19" i="18"/>
  <c r="FT5" i="18"/>
  <c r="FT19" i="18" s="1"/>
  <c r="AL11" i="48"/>
  <c r="CX8" i="35"/>
  <c r="CY15" i="35"/>
  <c r="FR19" i="18"/>
  <c r="FS8" i="18"/>
  <c r="FS19" i="18" s="1"/>
  <c r="DH5" i="36"/>
  <c r="DG15" i="36"/>
  <c r="DA12" i="33"/>
  <c r="I7" i="33"/>
  <c r="FQ19" i="18"/>
  <c r="CW5" i="35"/>
  <c r="CV15" i="35"/>
  <c r="CX12" i="35"/>
  <c r="AO15" i="49"/>
  <c r="DJ15" i="36"/>
  <c r="DI9" i="36"/>
  <c r="K13" i="37"/>
  <c r="F69" i="32"/>
  <c r="D69" i="32"/>
  <c r="M68" i="32"/>
  <c r="K68" i="32"/>
  <c r="L2" i="53" s="1"/>
  <c r="T69" i="32"/>
  <c r="R69" i="32"/>
  <c r="N7" i="53" l="1"/>
  <c r="J7" i="53" s="1"/>
  <c r="N5" i="53"/>
  <c r="L6" i="53"/>
  <c r="M6" i="53" s="1"/>
  <c r="I6" i="53" s="1"/>
  <c r="L11" i="53"/>
  <c r="M11" i="53" s="1"/>
  <c r="I11" i="53" s="1"/>
  <c r="N6" i="53"/>
  <c r="J6" i="53" s="1"/>
  <c r="N9" i="53"/>
  <c r="J9" i="53" s="1"/>
  <c r="N10" i="53"/>
  <c r="J10" i="53" s="1"/>
  <c r="N8" i="53"/>
  <c r="J8" i="53" s="1"/>
  <c r="N11" i="53"/>
  <c r="J11" i="53" s="1"/>
  <c r="L7" i="53"/>
  <c r="M7" i="53" s="1"/>
  <c r="I7" i="53" s="1"/>
  <c r="K7" i="53" s="1"/>
  <c r="L10" i="53"/>
  <c r="M10" i="53" s="1"/>
  <c r="I10" i="53" s="1"/>
  <c r="K10" i="53" s="1"/>
  <c r="L5" i="53"/>
  <c r="L9" i="53"/>
  <c r="M9" i="53" s="1"/>
  <c r="I9" i="53" s="1"/>
  <c r="K9" i="53" s="1"/>
  <c r="L8" i="53"/>
  <c r="M8" i="53" s="1"/>
  <c r="I8" i="53" s="1"/>
  <c r="C1" i="53"/>
  <c r="R8" i="51"/>
  <c r="K9" i="33"/>
  <c r="K6" i="33"/>
  <c r="K8" i="33"/>
  <c r="K11" i="33"/>
  <c r="DB15" i="35"/>
  <c r="GA19" i="18"/>
  <c r="FZ5" i="18"/>
  <c r="FZ19" i="18" s="1"/>
  <c r="V14" i="50"/>
  <c r="K10" i="33"/>
  <c r="T14" i="50"/>
  <c r="U5" i="50"/>
  <c r="U14" i="50" s="1"/>
  <c r="K7" i="33"/>
  <c r="DL5" i="36"/>
  <c r="DL15" i="36" s="1"/>
  <c r="DK15" i="36"/>
  <c r="DF12" i="33"/>
  <c r="AU15" i="49"/>
  <c r="AV5" i="49"/>
  <c r="AV15" i="49" s="1"/>
  <c r="AW15" i="49"/>
  <c r="FW19" i="18"/>
  <c r="Q5" i="51"/>
  <c r="Q8" i="51" s="1"/>
  <c r="P8" i="51"/>
  <c r="DA5" i="35"/>
  <c r="DA15" i="35" s="1"/>
  <c r="CZ15" i="35"/>
  <c r="DD12" i="33"/>
  <c r="DE5" i="33"/>
  <c r="DE12" i="33" s="1"/>
  <c r="BF11" i="47"/>
  <c r="AN11" i="48"/>
  <c r="AO5" i="48"/>
  <c r="AO11" i="48" s="1"/>
  <c r="CU12" i="34"/>
  <c r="CV5" i="34"/>
  <c r="CV12" i="34" s="1"/>
  <c r="J12" i="33"/>
  <c r="DN15" i="36"/>
  <c r="DM9" i="36"/>
  <c r="DM15" i="36" s="1"/>
  <c r="AS15" i="49"/>
  <c r="CW12" i="34"/>
  <c r="BE5" i="47"/>
  <c r="BE11" i="47" s="1"/>
  <c r="BD11" i="47"/>
  <c r="AP11" i="48"/>
  <c r="FX19" i="18"/>
  <c r="FY8" i="18"/>
  <c r="FY19" i="18" s="1"/>
  <c r="BH8" i="47"/>
  <c r="BI8" i="47" s="1"/>
  <c r="BJ10" i="47"/>
  <c r="BJ5" i="47"/>
  <c r="BJ7" i="47"/>
  <c r="BJ8" i="47"/>
  <c r="BH7" i="47"/>
  <c r="BI7" i="47" s="1"/>
  <c r="BH10" i="47"/>
  <c r="BI10" i="47" s="1"/>
  <c r="BJ6" i="47"/>
  <c r="BH5" i="47"/>
  <c r="BH9" i="47"/>
  <c r="BI9" i="47" s="1"/>
  <c r="BJ9" i="47"/>
  <c r="BH6" i="47"/>
  <c r="BI6" i="47" s="1"/>
  <c r="AR5" i="48"/>
  <c r="AR10" i="48"/>
  <c r="AS10" i="48" s="1"/>
  <c r="AT5" i="48"/>
  <c r="AR6" i="48"/>
  <c r="AS6" i="48" s="1"/>
  <c r="AR7" i="48"/>
  <c r="AS7" i="48" s="1"/>
  <c r="AT9" i="48"/>
  <c r="AR8" i="48"/>
  <c r="AS8" i="48" s="1"/>
  <c r="AT8" i="48"/>
  <c r="AT10" i="48"/>
  <c r="AT7" i="48"/>
  <c r="AT6" i="48"/>
  <c r="AR9" i="48"/>
  <c r="AS9" i="48" s="1"/>
  <c r="BC13" i="49"/>
  <c r="BB13" i="49" s="1"/>
  <c r="BA8" i="49"/>
  <c r="BC5" i="49"/>
  <c r="AY7" i="49"/>
  <c r="BA10" i="49"/>
  <c r="BC9" i="49"/>
  <c r="BB9" i="49" s="1"/>
  <c r="AY13" i="49"/>
  <c r="AY10" i="49"/>
  <c r="BA13" i="49"/>
  <c r="BA9" i="49"/>
  <c r="AY14" i="49"/>
  <c r="AY9" i="49"/>
  <c r="BA12" i="49"/>
  <c r="BC12" i="49"/>
  <c r="BB12" i="49" s="1"/>
  <c r="AY8" i="49"/>
  <c r="BC8" i="49"/>
  <c r="BB8" i="49" s="1"/>
  <c r="BC6" i="49"/>
  <c r="BB6" i="49" s="1"/>
  <c r="AY5" i="49"/>
  <c r="BC11" i="49"/>
  <c r="BB11" i="49" s="1"/>
  <c r="BC7" i="49"/>
  <c r="BB7" i="49" s="1"/>
  <c r="BC10" i="49"/>
  <c r="BB10" i="49" s="1"/>
  <c r="AY12" i="49"/>
  <c r="BC14" i="49"/>
  <c r="BB14" i="49" s="1"/>
  <c r="BA6" i="49"/>
  <c r="BA7" i="49"/>
  <c r="AY11" i="49"/>
  <c r="BA14" i="49"/>
  <c r="BA5" i="49"/>
  <c r="BA11" i="49"/>
  <c r="AY6" i="49"/>
  <c r="X7" i="50"/>
  <c r="Y7" i="50" s="1"/>
  <c r="X13" i="50"/>
  <c r="Y13" i="50" s="1"/>
  <c r="Z12" i="50"/>
  <c r="X9" i="50"/>
  <c r="Y9" i="50" s="1"/>
  <c r="X5" i="50"/>
  <c r="Z10" i="50"/>
  <c r="Z6" i="50"/>
  <c r="X10" i="50"/>
  <c r="Y10" i="50" s="1"/>
  <c r="Z5" i="50"/>
  <c r="Z11" i="50"/>
  <c r="X12" i="50"/>
  <c r="Y12" i="50" s="1"/>
  <c r="Z7" i="50"/>
  <c r="Z8" i="50"/>
  <c r="X6" i="50"/>
  <c r="Y6" i="50" s="1"/>
  <c r="Z9" i="50"/>
  <c r="X11" i="50"/>
  <c r="Y11" i="50" s="1"/>
  <c r="Z13" i="50"/>
  <c r="X8" i="50"/>
  <c r="Y8" i="50" s="1"/>
  <c r="DF7" i="28"/>
  <c r="DF12" i="28"/>
  <c r="DF5" i="28"/>
  <c r="DD6" i="28"/>
  <c r="DE6" i="28" s="1"/>
  <c r="DD5" i="28"/>
  <c r="DE5" i="28" s="1"/>
  <c r="DF10" i="28"/>
  <c r="DF11" i="28"/>
  <c r="DF8" i="28"/>
  <c r="DD10" i="28"/>
  <c r="DE10" i="28" s="1"/>
  <c r="DD8" i="28"/>
  <c r="DE8" i="28" s="1"/>
  <c r="DD7" i="28"/>
  <c r="DE7" i="28" s="1"/>
  <c r="DF9" i="28"/>
  <c r="DD12" i="28"/>
  <c r="DE12" i="28" s="1"/>
  <c r="DD11" i="28"/>
  <c r="DE11" i="28" s="1"/>
  <c r="DD9" i="28"/>
  <c r="DE9" i="28" s="1"/>
  <c r="DF6" i="28"/>
  <c r="T5" i="51"/>
  <c r="V7" i="51"/>
  <c r="T7" i="51"/>
  <c r="U7" i="51" s="1"/>
  <c r="V6" i="51"/>
  <c r="V5" i="51"/>
  <c r="T6" i="51"/>
  <c r="U6" i="51" s="1"/>
  <c r="DA7" i="34"/>
  <c r="DA6" i="34"/>
  <c r="CY6" i="34"/>
  <c r="CZ6" i="34" s="1"/>
  <c r="CY8" i="34"/>
  <c r="CZ8" i="34" s="1"/>
  <c r="DA10" i="34"/>
  <c r="DA5" i="34"/>
  <c r="DA11" i="34"/>
  <c r="CY7" i="34"/>
  <c r="CZ7" i="34" s="1"/>
  <c r="CY5" i="34"/>
  <c r="CY10" i="34"/>
  <c r="CZ10" i="34" s="1"/>
  <c r="CY11" i="34"/>
  <c r="CZ11" i="34" s="1"/>
  <c r="DA8" i="34"/>
  <c r="DD5" i="35"/>
  <c r="DF6" i="35"/>
  <c r="DD14" i="35"/>
  <c r="DE14" i="35" s="1"/>
  <c r="DD9" i="35"/>
  <c r="DE9" i="35" s="1"/>
  <c r="DD7" i="35"/>
  <c r="DE7" i="35" s="1"/>
  <c r="DD13" i="35"/>
  <c r="DE13" i="35" s="1"/>
  <c r="DF5" i="35"/>
  <c r="DF10" i="35"/>
  <c r="DF7" i="35"/>
  <c r="DD6" i="35"/>
  <c r="DE6" i="35" s="1"/>
  <c r="DF14" i="35"/>
  <c r="DF13" i="35"/>
  <c r="DD10" i="35"/>
  <c r="DE10" i="35" s="1"/>
  <c r="DD12" i="35"/>
  <c r="DE12" i="35" s="1"/>
  <c r="DQ8" i="36"/>
  <c r="DO5" i="36"/>
  <c r="DO8" i="36"/>
  <c r="DP8" i="36" s="1"/>
  <c r="DQ12" i="36"/>
  <c r="DQ11" i="36"/>
  <c r="DQ14" i="36"/>
  <c r="DQ13" i="36"/>
  <c r="DO10" i="36"/>
  <c r="DP10" i="36" s="1"/>
  <c r="DO14" i="36"/>
  <c r="DP14" i="36" s="1"/>
  <c r="DO11" i="36"/>
  <c r="DP11" i="36" s="1"/>
  <c r="DR9" i="36"/>
  <c r="DO9" i="36" s="1"/>
  <c r="DP9" i="36" s="1"/>
  <c r="DO12" i="36"/>
  <c r="DP12" i="36" s="1"/>
  <c r="DO13" i="36"/>
  <c r="DP13" i="36" s="1"/>
  <c r="DQ7" i="36"/>
  <c r="DO7" i="36"/>
  <c r="DP7" i="36" s="1"/>
  <c r="DQ5" i="36"/>
  <c r="DQ10" i="36"/>
  <c r="DO6" i="36"/>
  <c r="DP6" i="36" s="1"/>
  <c r="DQ6" i="36"/>
  <c r="GG15" i="18"/>
  <c r="GF15" i="18" s="1"/>
  <c r="GF12" i="18"/>
  <c r="GD8" i="18"/>
  <c r="GC13" i="18"/>
  <c r="GC14" i="18"/>
  <c r="GF8" i="18"/>
  <c r="GC15" i="18"/>
  <c r="GG7" i="18"/>
  <c r="GF7" i="18" s="1"/>
  <c r="GD11" i="18"/>
  <c r="GE11" i="18" s="1"/>
  <c r="GC11" i="18"/>
  <c r="GG6" i="18"/>
  <c r="GF6" i="18" s="1"/>
  <c r="GF16" i="18"/>
  <c r="GE9" i="18"/>
  <c r="GD12" i="18"/>
  <c r="GE12" i="18" s="1"/>
  <c r="GE7" i="18"/>
  <c r="GF11" i="18"/>
  <c r="GD13" i="18"/>
  <c r="GE13" i="18" s="1"/>
  <c r="GE18" i="18"/>
  <c r="GD16" i="18"/>
  <c r="GE16" i="18" s="1"/>
  <c r="GF9" i="18"/>
  <c r="GG10" i="18"/>
  <c r="GF10" i="18" s="1"/>
  <c r="GE17" i="18"/>
  <c r="GC8" i="18"/>
  <c r="GF13" i="18"/>
  <c r="GE14" i="18"/>
  <c r="GC7" i="18"/>
  <c r="GE10" i="18"/>
  <c r="GC6" i="18"/>
  <c r="GG5" i="18"/>
  <c r="GC9" i="18"/>
  <c r="GG14" i="18"/>
  <c r="GF14" i="18" s="1"/>
  <c r="GC16" i="18"/>
  <c r="GE5" i="18"/>
  <c r="GC5" i="18"/>
  <c r="GE15" i="18"/>
  <c r="GE6" i="18"/>
  <c r="GC12" i="18"/>
  <c r="GC10" i="18"/>
  <c r="CR12" i="34"/>
  <c r="AP15" i="49"/>
  <c r="DI15" i="36"/>
  <c r="DH15" i="36"/>
  <c r="CX15" i="35"/>
  <c r="BA11" i="47"/>
  <c r="CW15" i="35"/>
  <c r="AK11" i="48"/>
  <c r="F70" i="32"/>
  <c r="D70" i="32"/>
  <c r="K69" i="32"/>
  <c r="M69" i="32"/>
  <c r="T70" i="32"/>
  <c r="R70" i="32"/>
  <c r="K8" i="53" l="1"/>
  <c r="F8" i="53"/>
  <c r="F9" i="53"/>
  <c r="M5" i="53"/>
  <c r="L12" i="53"/>
  <c r="K11" i="53"/>
  <c r="F11" i="53" s="1"/>
  <c r="F10" i="53"/>
  <c r="K6" i="53"/>
  <c r="F6" i="53" s="1"/>
  <c r="F7" i="53"/>
  <c r="N12" i="53"/>
  <c r="J5" i="53"/>
  <c r="J12" i="53" s="1"/>
  <c r="I5" i="33"/>
  <c r="DF11" i="35"/>
  <c r="CY12" i="34"/>
  <c r="CZ5" i="34"/>
  <c r="GL8" i="18"/>
  <c r="GI7" i="18"/>
  <c r="GL12" i="18"/>
  <c r="GK9" i="18"/>
  <c r="GL9" i="18"/>
  <c r="GK15" i="18"/>
  <c r="GI16" i="18"/>
  <c r="GM7" i="18"/>
  <c r="GL7" i="18" s="1"/>
  <c r="GI6" i="18"/>
  <c r="GK17" i="18"/>
  <c r="GJ8" i="18"/>
  <c r="GM6" i="18"/>
  <c r="GL6" i="18" s="1"/>
  <c r="GI5" i="18"/>
  <c r="GI9" i="18"/>
  <c r="GM5" i="18"/>
  <c r="GI13" i="18"/>
  <c r="GI11" i="18"/>
  <c r="GK18" i="18"/>
  <c r="GJ12" i="18"/>
  <c r="GK12" i="18" s="1"/>
  <c r="GL13" i="18"/>
  <c r="GK14" i="18"/>
  <c r="GI12" i="18"/>
  <c r="GJ16" i="18"/>
  <c r="GK16" i="18" s="1"/>
  <c r="GI10" i="18"/>
  <c r="GM10" i="18"/>
  <c r="GL10" i="18" s="1"/>
  <c r="GI8" i="18"/>
  <c r="GI15" i="18"/>
  <c r="GM14" i="18"/>
  <c r="GL14" i="18" s="1"/>
  <c r="GK10" i="18"/>
  <c r="GK5" i="18"/>
  <c r="GK7" i="18"/>
  <c r="GL16" i="18"/>
  <c r="GM15" i="18"/>
  <c r="GL15" i="18" s="1"/>
  <c r="GK6" i="18"/>
  <c r="GL11" i="18"/>
  <c r="GI14" i="18"/>
  <c r="GJ13" i="18"/>
  <c r="GK13" i="18" s="1"/>
  <c r="GJ11" i="18"/>
  <c r="GK11" i="18" s="1"/>
  <c r="AS5" i="48"/>
  <c r="AR11" i="48"/>
  <c r="I7" i="47"/>
  <c r="J6" i="47"/>
  <c r="I6" i="47"/>
  <c r="J7" i="47"/>
  <c r="J8" i="47"/>
  <c r="GE8" i="18"/>
  <c r="GE19" i="18" s="1"/>
  <c r="GD19" i="18"/>
  <c r="DE5" i="35"/>
  <c r="Z14" i="50"/>
  <c r="AV10" i="48"/>
  <c r="AW10" i="48" s="1"/>
  <c r="AV7" i="48"/>
  <c r="AW7" i="48" s="1"/>
  <c r="AX5" i="48"/>
  <c r="AX9" i="48"/>
  <c r="AW8" i="48"/>
  <c r="AX6" i="48"/>
  <c r="AX7" i="48"/>
  <c r="AV5" i="48"/>
  <c r="AX8" i="48"/>
  <c r="AX10" i="48"/>
  <c r="AV6" i="48"/>
  <c r="AW6" i="48" s="1"/>
  <c r="AV9" i="48"/>
  <c r="AW9" i="48" s="1"/>
  <c r="GC19" i="18"/>
  <c r="DD11" i="35"/>
  <c r="DE11" i="35" s="1"/>
  <c r="DF12" i="35"/>
  <c r="DA12" i="34"/>
  <c r="BG7" i="49"/>
  <c r="BI9" i="49"/>
  <c r="BH9" i="49" s="1"/>
  <c r="BE11" i="49"/>
  <c r="BE5" i="49"/>
  <c r="BG14" i="49"/>
  <c r="BI14" i="49"/>
  <c r="BH14" i="49" s="1"/>
  <c r="BE6" i="49"/>
  <c r="BG9" i="49"/>
  <c r="BG5" i="49"/>
  <c r="BE8" i="49"/>
  <c r="BG13" i="49"/>
  <c r="BI10" i="49"/>
  <c r="BH10" i="49" s="1"/>
  <c r="BG8" i="49"/>
  <c r="BE7" i="49"/>
  <c r="BI12" i="49"/>
  <c r="BH12" i="49" s="1"/>
  <c r="BG10" i="49"/>
  <c r="BG6" i="49"/>
  <c r="BE12" i="49"/>
  <c r="BI11" i="49"/>
  <c r="BH11" i="49" s="1"/>
  <c r="BI6" i="49"/>
  <c r="BH6" i="49" s="1"/>
  <c r="BG12" i="49"/>
  <c r="BE9" i="49"/>
  <c r="BG11" i="49"/>
  <c r="BI5" i="49"/>
  <c r="BI7" i="49"/>
  <c r="BH7" i="49" s="1"/>
  <c r="BE14" i="49"/>
  <c r="BI8" i="49"/>
  <c r="BH8" i="49" s="1"/>
  <c r="BI13" i="49"/>
  <c r="BH13" i="49" s="1"/>
  <c r="BE13" i="49"/>
  <c r="BE10" i="49"/>
  <c r="AD13" i="50"/>
  <c r="AD11" i="50"/>
  <c r="AB10" i="50"/>
  <c r="AC10" i="50" s="1"/>
  <c r="AD10" i="50"/>
  <c r="AD6" i="50"/>
  <c r="AB12" i="50"/>
  <c r="AC12" i="50" s="1"/>
  <c r="AB11" i="50"/>
  <c r="AC11" i="50" s="1"/>
  <c r="AB6" i="50"/>
  <c r="AC6" i="50" s="1"/>
  <c r="AB7" i="50"/>
  <c r="AC7" i="50" s="1"/>
  <c r="AD7" i="50"/>
  <c r="AD5" i="50"/>
  <c r="AD9" i="50"/>
  <c r="AB9" i="50"/>
  <c r="AC9" i="50" s="1"/>
  <c r="AB5" i="50"/>
  <c r="AB8" i="50"/>
  <c r="AC8" i="50" s="1"/>
  <c r="AB13" i="50"/>
  <c r="AC13" i="50" s="1"/>
  <c r="AD8" i="50"/>
  <c r="AD12" i="50"/>
  <c r="J9" i="47"/>
  <c r="BJ11" i="47"/>
  <c r="J5" i="47"/>
  <c r="DJ6" i="28"/>
  <c r="DH5" i="28"/>
  <c r="DI5" i="28" s="1"/>
  <c r="DH6" i="28"/>
  <c r="DI6" i="28" s="1"/>
  <c r="DJ11" i="28"/>
  <c r="DJ12" i="28"/>
  <c r="DJ9" i="28"/>
  <c r="DH8" i="28"/>
  <c r="DI8" i="28" s="1"/>
  <c r="DJ7" i="28"/>
  <c r="DH12" i="28"/>
  <c r="DI12" i="28" s="1"/>
  <c r="DH7" i="28"/>
  <c r="DI7" i="28" s="1"/>
  <c r="DH10" i="28"/>
  <c r="DI10" i="28" s="1"/>
  <c r="DJ10" i="28"/>
  <c r="DH11" i="28"/>
  <c r="DI11" i="28" s="1"/>
  <c r="DJ5" i="28"/>
  <c r="DJ8" i="28"/>
  <c r="DH9" i="28"/>
  <c r="DI9" i="28" s="1"/>
  <c r="Z6" i="51"/>
  <c r="X5" i="51"/>
  <c r="Z7" i="51"/>
  <c r="X6" i="51"/>
  <c r="Y6" i="51" s="1"/>
  <c r="X7" i="51"/>
  <c r="Y7" i="51" s="1"/>
  <c r="Z5" i="51"/>
  <c r="I9" i="47"/>
  <c r="J10" i="47"/>
  <c r="DQ9" i="36"/>
  <c r="DR15" i="36"/>
  <c r="V8" i="51"/>
  <c r="BA15" i="49"/>
  <c r="DC11" i="34"/>
  <c r="DD11" i="34" s="1"/>
  <c r="DE10" i="34"/>
  <c r="DC7" i="34"/>
  <c r="DD7" i="34" s="1"/>
  <c r="DE6" i="34"/>
  <c r="DC5" i="34"/>
  <c r="DC8" i="34"/>
  <c r="DD8" i="34" s="1"/>
  <c r="DE7" i="34"/>
  <c r="DE5" i="34"/>
  <c r="DE11" i="34"/>
  <c r="DC10" i="34"/>
  <c r="DD10" i="34" s="1"/>
  <c r="DE8" i="34"/>
  <c r="DC6" i="34"/>
  <c r="DD6" i="34" s="1"/>
  <c r="BI5" i="47"/>
  <c r="BH11" i="47"/>
  <c r="I8" i="47"/>
  <c r="DP5" i="36"/>
  <c r="DO15" i="36"/>
  <c r="U5" i="51"/>
  <c r="T8" i="51"/>
  <c r="Y5" i="50"/>
  <c r="X14" i="50"/>
  <c r="BB5" i="49"/>
  <c r="BC15" i="49"/>
  <c r="DJ9" i="35"/>
  <c r="DJ10" i="35"/>
  <c r="DJ12" i="35"/>
  <c r="DH5" i="35"/>
  <c r="DH7" i="35"/>
  <c r="DI7" i="35" s="1"/>
  <c r="DJ5" i="35"/>
  <c r="DJ13" i="35"/>
  <c r="DJ7" i="35"/>
  <c r="DH10" i="35"/>
  <c r="DI10" i="35" s="1"/>
  <c r="DH13" i="35"/>
  <c r="DI13" i="35" s="1"/>
  <c r="DH14" i="35"/>
  <c r="DI14" i="35" s="1"/>
  <c r="DH6" i="35"/>
  <c r="DI6" i="35" s="1"/>
  <c r="DJ6" i="35"/>
  <c r="DJ14" i="35"/>
  <c r="DJ11" i="35"/>
  <c r="AT11" i="48"/>
  <c r="GG19" i="18"/>
  <c r="GF5" i="18"/>
  <c r="GF19" i="18" s="1"/>
  <c r="DD8" i="35"/>
  <c r="DE8" i="35" s="1"/>
  <c r="DG15" i="35"/>
  <c r="DF8" i="35"/>
  <c r="DF9" i="35"/>
  <c r="AY15" i="49"/>
  <c r="DU13" i="36"/>
  <c r="DU5" i="36"/>
  <c r="DS10" i="36"/>
  <c r="DT10" i="36" s="1"/>
  <c r="DS14" i="36"/>
  <c r="DT14" i="36" s="1"/>
  <c r="DS8" i="36"/>
  <c r="DT8" i="36" s="1"/>
  <c r="DV9" i="36"/>
  <c r="DS9" i="36" s="1"/>
  <c r="DT9" i="36" s="1"/>
  <c r="DS13" i="36"/>
  <c r="DT13" i="36" s="1"/>
  <c r="DU8" i="36"/>
  <c r="DU11" i="36"/>
  <c r="DU12" i="36"/>
  <c r="DS11" i="36"/>
  <c r="DT11" i="36" s="1"/>
  <c r="DU10" i="36"/>
  <c r="DU14" i="36"/>
  <c r="DS6" i="36"/>
  <c r="DT6" i="36" s="1"/>
  <c r="DS5" i="36"/>
  <c r="DS12" i="36"/>
  <c r="DT12" i="36" s="1"/>
  <c r="DU7" i="36"/>
  <c r="DS7" i="36"/>
  <c r="DT7" i="36" s="1"/>
  <c r="DU6" i="36"/>
  <c r="I10" i="47"/>
  <c r="D71" i="32"/>
  <c r="F71" i="32"/>
  <c r="K70" i="32"/>
  <c r="M70" i="32"/>
  <c r="T71" i="32"/>
  <c r="R71" i="32"/>
  <c r="M12" i="53" l="1"/>
  <c r="I5" i="53"/>
  <c r="K5" i="33"/>
  <c r="K12" i="33" s="1"/>
  <c r="I12" i="33"/>
  <c r="DH11" i="35"/>
  <c r="DI11" i="35" s="1"/>
  <c r="Y14" i="50"/>
  <c r="DH12" i="35"/>
  <c r="DI12" i="35" s="1"/>
  <c r="DH9" i="35"/>
  <c r="DI9" i="35" s="1"/>
  <c r="K8" i="47"/>
  <c r="K9" i="47"/>
  <c r="K10" i="47"/>
  <c r="K7" i="47"/>
  <c r="K6" i="47"/>
  <c r="DE12" i="34"/>
  <c r="BI11" i="47"/>
  <c r="Z8" i="51"/>
  <c r="J11" i="47"/>
  <c r="AC5" i="50"/>
  <c r="AC14" i="50" s="1"/>
  <c r="AB14" i="50"/>
  <c r="BE15" i="49"/>
  <c r="AH13" i="50"/>
  <c r="AF6" i="50"/>
  <c r="AG6" i="50" s="1"/>
  <c r="AF9" i="50"/>
  <c r="AG9" i="50" s="1"/>
  <c r="AH8" i="50"/>
  <c r="AF13" i="50"/>
  <c r="AG13" i="50" s="1"/>
  <c r="AH11" i="50"/>
  <c r="AH6" i="50"/>
  <c r="AF8" i="50"/>
  <c r="AG8" i="50" s="1"/>
  <c r="AH7" i="50"/>
  <c r="AH9" i="50"/>
  <c r="AF12" i="50"/>
  <c r="AG12" i="50" s="1"/>
  <c r="AH12" i="50"/>
  <c r="AF11" i="50"/>
  <c r="AG11" i="50" s="1"/>
  <c r="AH5" i="50"/>
  <c r="AH10" i="50"/>
  <c r="AF10" i="50"/>
  <c r="AG10" i="50" s="1"/>
  <c r="AF7" i="50"/>
  <c r="AG7" i="50" s="1"/>
  <c r="AF5" i="50"/>
  <c r="DH8" i="35"/>
  <c r="DI8" i="35" s="1"/>
  <c r="DJ8" i="35"/>
  <c r="DJ15" i="35" s="1"/>
  <c r="DK15" i="35"/>
  <c r="BO13" i="49"/>
  <c r="BN13" i="49" s="1"/>
  <c r="BO11" i="49"/>
  <c r="BN11" i="49" s="1"/>
  <c r="BK5" i="49"/>
  <c r="BK9" i="49"/>
  <c r="BO12" i="49"/>
  <c r="BN12" i="49" s="1"/>
  <c r="BM8" i="49"/>
  <c r="BK14" i="49"/>
  <c r="BM9" i="49"/>
  <c r="BO10" i="49"/>
  <c r="BN10" i="49" s="1"/>
  <c r="BK8" i="49"/>
  <c r="BM13" i="49"/>
  <c r="BO7" i="49"/>
  <c r="BN7" i="49" s="1"/>
  <c r="BO9" i="49"/>
  <c r="BN9" i="49" s="1"/>
  <c r="BK12" i="49"/>
  <c r="BM12" i="49"/>
  <c r="BM6" i="49"/>
  <c r="BM10" i="49"/>
  <c r="BK7" i="49"/>
  <c r="BM11" i="49"/>
  <c r="BM5" i="49"/>
  <c r="BO5" i="49"/>
  <c r="BK11" i="49"/>
  <c r="BO14" i="49"/>
  <c r="BN14" i="49" s="1"/>
  <c r="BO8" i="49"/>
  <c r="BN8" i="49" s="1"/>
  <c r="BO6" i="49"/>
  <c r="BN6" i="49" s="1"/>
  <c r="BK10" i="49"/>
  <c r="BM14" i="49"/>
  <c r="BM7" i="49"/>
  <c r="BK13" i="49"/>
  <c r="BK6" i="49"/>
  <c r="AB7" i="51"/>
  <c r="AC7" i="51" s="1"/>
  <c r="AD5" i="51"/>
  <c r="AD6" i="51"/>
  <c r="AD7" i="51"/>
  <c r="AB6" i="51"/>
  <c r="AC6" i="51" s="1"/>
  <c r="AB5" i="51"/>
  <c r="AV11" i="48"/>
  <c r="AW5" i="48"/>
  <c r="AW11" i="48" s="1"/>
  <c r="GJ19" i="18"/>
  <c r="GK8" i="18"/>
  <c r="GK19" i="18" s="1"/>
  <c r="CZ12" i="34"/>
  <c r="DI5" i="35"/>
  <c r="DC12" i="34"/>
  <c r="DD5" i="34"/>
  <c r="DD12" i="34" s="1"/>
  <c r="DL6" i="28"/>
  <c r="DM6" i="28" s="1"/>
  <c r="DL5" i="28"/>
  <c r="DM5" i="28" s="1"/>
  <c r="DL12" i="28"/>
  <c r="DM12" i="28" s="1"/>
  <c r="DN5" i="28"/>
  <c r="DN7" i="28"/>
  <c r="DL11" i="28"/>
  <c r="DM11" i="28" s="1"/>
  <c r="DN11" i="28"/>
  <c r="DN8" i="28"/>
  <c r="DN10" i="28"/>
  <c r="DL7" i="28"/>
  <c r="DM7" i="28" s="1"/>
  <c r="DN9" i="28"/>
  <c r="DN6" i="28"/>
  <c r="DN12" i="28"/>
  <c r="DL10" i="28"/>
  <c r="DM10" i="28" s="1"/>
  <c r="DL8" i="28"/>
  <c r="DM8" i="28" s="1"/>
  <c r="DL9" i="28"/>
  <c r="DM9" i="28" s="1"/>
  <c r="DT5" i="36"/>
  <c r="DT15" i="36" s="1"/>
  <c r="DS15" i="36"/>
  <c r="DV15" i="36"/>
  <c r="DU9" i="36"/>
  <c r="DU15" i="36" s="1"/>
  <c r="DP15" i="36"/>
  <c r="DQ15" i="36"/>
  <c r="AD14" i="50"/>
  <c r="BG15" i="49"/>
  <c r="DI7" i="34"/>
  <c r="J7" i="34" s="1"/>
  <c r="DI6" i="34"/>
  <c r="J6" i="34" s="1"/>
  <c r="DG7" i="34"/>
  <c r="DH7" i="34" s="1"/>
  <c r="DG11" i="34"/>
  <c r="DH11" i="34" s="1"/>
  <c r="I11" i="34" s="1"/>
  <c r="DG6" i="34"/>
  <c r="DH6" i="34" s="1"/>
  <c r="I6" i="34" s="1"/>
  <c r="DI10" i="34"/>
  <c r="J10" i="34" s="1"/>
  <c r="DI8" i="34"/>
  <c r="J8" i="34" s="1"/>
  <c r="DI5" i="34"/>
  <c r="DG5" i="34"/>
  <c r="DI11" i="34"/>
  <c r="J11" i="34" s="1"/>
  <c r="DG10" i="34"/>
  <c r="DH10" i="34" s="1"/>
  <c r="I10" i="34" s="1"/>
  <c r="DG8" i="34"/>
  <c r="DH8" i="34" s="1"/>
  <c r="I8" i="34" s="1"/>
  <c r="X8" i="51"/>
  <c r="Y5" i="51"/>
  <c r="Y8" i="51" s="1"/>
  <c r="BH5" i="49"/>
  <c r="BH15" i="49" s="1"/>
  <c r="BI15" i="49"/>
  <c r="DO12" i="35"/>
  <c r="DN12" i="35" s="1"/>
  <c r="DN13" i="35"/>
  <c r="DN7" i="35"/>
  <c r="DO11" i="35"/>
  <c r="DN11" i="35" s="1"/>
  <c r="DL10" i="35"/>
  <c r="DM10" i="35" s="1"/>
  <c r="DL5" i="35"/>
  <c r="DL7" i="35"/>
  <c r="DM7" i="35" s="1"/>
  <c r="DN6" i="35"/>
  <c r="DO9" i="35"/>
  <c r="DN9" i="35" s="1"/>
  <c r="DL8" i="35"/>
  <c r="DM8" i="35" s="1"/>
  <c r="DL13" i="35"/>
  <c r="DM13" i="35" s="1"/>
  <c r="DN14" i="35"/>
  <c r="DN10" i="35"/>
  <c r="DN5" i="35"/>
  <c r="DL14" i="35"/>
  <c r="DM14" i="35" s="1"/>
  <c r="DL6" i="35"/>
  <c r="DM6" i="35" s="1"/>
  <c r="AS11" i="48"/>
  <c r="U8" i="51"/>
  <c r="DY6" i="36"/>
  <c r="DW10" i="36"/>
  <c r="DX10" i="36" s="1"/>
  <c r="DW14" i="36"/>
  <c r="DX14" i="36" s="1"/>
  <c r="DW5" i="36"/>
  <c r="DY7" i="36"/>
  <c r="DW7" i="36"/>
  <c r="DX7" i="36" s="1"/>
  <c r="DY13" i="36"/>
  <c r="DY8" i="36"/>
  <c r="DY11" i="36"/>
  <c r="DW8" i="36"/>
  <c r="DX8" i="36" s="1"/>
  <c r="DY14" i="36"/>
  <c r="DW6" i="36"/>
  <c r="DX6" i="36" s="1"/>
  <c r="DZ9" i="36"/>
  <c r="DW9" i="36" s="1"/>
  <c r="DX9" i="36" s="1"/>
  <c r="DY5" i="36"/>
  <c r="DY12" i="36"/>
  <c r="DY10" i="36"/>
  <c r="DW13" i="36"/>
  <c r="DX13" i="36" s="1"/>
  <c r="DW11" i="36"/>
  <c r="DX11" i="36" s="1"/>
  <c r="DW12" i="36"/>
  <c r="DX12" i="36" s="1"/>
  <c r="DD15" i="35"/>
  <c r="GL5" i="18"/>
  <c r="GL19" i="18" s="1"/>
  <c r="GM19" i="18"/>
  <c r="DF15" i="35"/>
  <c r="GO15" i="18"/>
  <c r="GO12" i="18"/>
  <c r="GP11" i="18"/>
  <c r="GQ11" i="18" s="1"/>
  <c r="GR13" i="18"/>
  <c r="GO8" i="18"/>
  <c r="GP8" i="18"/>
  <c r="GR9" i="18"/>
  <c r="GP13" i="18"/>
  <c r="GQ13" i="18" s="1"/>
  <c r="GO7" i="18"/>
  <c r="GR8" i="18"/>
  <c r="GQ18" i="18"/>
  <c r="GQ17" i="18"/>
  <c r="GS5" i="18"/>
  <c r="GP12" i="18"/>
  <c r="GQ12" i="18" s="1"/>
  <c r="GS10" i="18"/>
  <c r="GR10" i="18" s="1"/>
  <c r="GO9" i="18"/>
  <c r="GO13" i="18"/>
  <c r="GO5" i="18"/>
  <c r="GQ14" i="18"/>
  <c r="GR16" i="18"/>
  <c r="GS7" i="18"/>
  <c r="GR7" i="18" s="1"/>
  <c r="GP16" i="18"/>
  <c r="GQ16" i="18" s="1"/>
  <c r="GQ7" i="18"/>
  <c r="GQ6" i="18"/>
  <c r="GS14" i="18"/>
  <c r="GR14" i="18" s="1"/>
  <c r="GO10" i="18"/>
  <c r="GO6" i="18"/>
  <c r="GQ15" i="18"/>
  <c r="GO16" i="18"/>
  <c r="GO11" i="18"/>
  <c r="GR12" i="18"/>
  <c r="GQ9" i="18"/>
  <c r="GQ10" i="18"/>
  <c r="GS6" i="18"/>
  <c r="GR6" i="18" s="1"/>
  <c r="GR11" i="18"/>
  <c r="GQ5" i="18"/>
  <c r="GS15" i="18"/>
  <c r="GR15" i="18" s="1"/>
  <c r="GO14" i="18"/>
  <c r="AX11" i="48"/>
  <c r="DE15" i="35"/>
  <c r="BB15" i="49"/>
  <c r="J5" i="34"/>
  <c r="BB8" i="48"/>
  <c r="AZ6" i="48"/>
  <c r="BA6" i="48" s="1"/>
  <c r="BB5" i="48"/>
  <c r="AZ8" i="48"/>
  <c r="BA8" i="48" s="1"/>
  <c r="BB6" i="48"/>
  <c r="AZ9" i="48"/>
  <c r="BA9" i="48" s="1"/>
  <c r="AZ7" i="48"/>
  <c r="BA7" i="48" s="1"/>
  <c r="BB9" i="48"/>
  <c r="BB10" i="48"/>
  <c r="AZ10" i="48"/>
  <c r="BA10" i="48" s="1"/>
  <c r="BB7" i="48"/>
  <c r="AZ5" i="48"/>
  <c r="GI19" i="18"/>
  <c r="F72" i="32"/>
  <c r="D72" i="32"/>
  <c r="T72" i="32"/>
  <c r="R72" i="32"/>
  <c r="M71" i="32"/>
  <c r="K71" i="32"/>
  <c r="K5" i="53" l="1"/>
  <c r="I12" i="53"/>
  <c r="DH15" i="35"/>
  <c r="DI15" i="35"/>
  <c r="K6" i="34"/>
  <c r="DL11" i="35"/>
  <c r="DM11" i="35" s="1"/>
  <c r="DL12" i="35"/>
  <c r="DM12" i="35" s="1"/>
  <c r="DL9" i="35"/>
  <c r="DM9" i="35" s="1"/>
  <c r="DP10" i="35"/>
  <c r="DQ10" i="35" s="1"/>
  <c r="DR7" i="35"/>
  <c r="DP5" i="35"/>
  <c r="DP7" i="35"/>
  <c r="DQ7" i="35" s="1"/>
  <c r="DP13" i="35"/>
  <c r="DQ13" i="35" s="1"/>
  <c r="DP14" i="35"/>
  <c r="DQ14" i="35" s="1"/>
  <c r="DS12" i="35"/>
  <c r="DR12" i="35" s="1"/>
  <c r="DS11" i="35"/>
  <c r="DP11" i="35" s="1"/>
  <c r="DQ11" i="35" s="1"/>
  <c r="DR6" i="35"/>
  <c r="DP6" i="35"/>
  <c r="DQ6" i="35" s="1"/>
  <c r="DR14" i="35"/>
  <c r="DS9" i="35"/>
  <c r="DR9" i="35" s="1"/>
  <c r="DR10" i="35"/>
  <c r="DR13" i="35"/>
  <c r="DR5" i="35"/>
  <c r="AD8" i="51"/>
  <c r="GS19" i="18"/>
  <c r="GR5" i="18"/>
  <c r="GR19" i="18" s="1"/>
  <c r="DN8" i="35"/>
  <c r="DO15" i="35"/>
  <c r="EC14" i="36"/>
  <c r="EC7" i="36"/>
  <c r="EC6" i="36"/>
  <c r="EA7" i="36"/>
  <c r="EB7" i="36" s="1"/>
  <c r="EA8" i="36"/>
  <c r="EB8" i="36" s="1"/>
  <c r="EA14" i="36"/>
  <c r="EB14" i="36" s="1"/>
  <c r="EC12" i="36"/>
  <c r="EC13" i="36"/>
  <c r="EA5" i="36"/>
  <c r="EC11" i="36"/>
  <c r="EC10" i="36"/>
  <c r="EC5" i="36"/>
  <c r="EA13" i="36"/>
  <c r="EB13" i="36" s="1"/>
  <c r="EA6" i="36"/>
  <c r="EB6" i="36" s="1"/>
  <c r="EC8" i="36"/>
  <c r="EA12" i="36"/>
  <c r="EB12" i="36" s="1"/>
  <c r="EA10" i="36"/>
  <c r="EB10" i="36" s="1"/>
  <c r="ED9" i="36"/>
  <c r="EA9" i="36" s="1"/>
  <c r="EB9" i="36" s="1"/>
  <c r="EA11" i="36"/>
  <c r="EB11" i="36" s="1"/>
  <c r="AH14" i="50"/>
  <c r="K8" i="34"/>
  <c r="K11" i="34"/>
  <c r="GU16" i="18"/>
  <c r="GU10" i="18"/>
  <c r="GU13" i="18"/>
  <c r="GY15" i="18"/>
  <c r="GX15" i="18" s="1"/>
  <c r="GX13" i="18"/>
  <c r="GU8" i="18"/>
  <c r="GV13" i="18"/>
  <c r="GW13" i="18" s="1"/>
  <c r="GX8" i="18"/>
  <c r="GU7" i="18"/>
  <c r="GX16" i="18"/>
  <c r="GU11" i="18"/>
  <c r="GU6" i="18"/>
  <c r="GV16" i="18"/>
  <c r="GW16" i="18" s="1"/>
  <c r="GY6" i="18"/>
  <c r="GX6" i="18" s="1"/>
  <c r="GU5" i="18"/>
  <c r="GU12" i="18"/>
  <c r="GY5" i="18"/>
  <c r="GY10" i="18"/>
  <c r="GX10" i="18" s="1"/>
  <c r="GV8" i="18"/>
  <c r="GW18" i="18"/>
  <c r="GU15" i="18"/>
  <c r="GU9" i="18"/>
  <c r="GW7" i="18"/>
  <c r="GX12" i="18"/>
  <c r="GW15" i="18"/>
  <c r="GY7" i="18"/>
  <c r="GX7" i="18" s="1"/>
  <c r="GV11" i="18"/>
  <c r="GW11" i="18" s="1"/>
  <c r="GW17" i="18"/>
  <c r="GU14" i="18"/>
  <c r="GW10" i="18"/>
  <c r="GX9" i="18"/>
  <c r="GW9" i="18"/>
  <c r="GW6" i="18"/>
  <c r="GY14" i="18"/>
  <c r="GX14" i="18" s="1"/>
  <c r="GW14" i="18"/>
  <c r="GW5" i="18"/>
  <c r="GV12" i="18"/>
  <c r="GW12" i="18" s="1"/>
  <c r="GX11" i="18"/>
  <c r="GP19" i="18"/>
  <c r="GQ8" i="18"/>
  <c r="GQ19" i="18" s="1"/>
  <c r="K10" i="34"/>
  <c r="BF7" i="48"/>
  <c r="BD9" i="48"/>
  <c r="BE9" i="48" s="1"/>
  <c r="BF6" i="48"/>
  <c r="BD7" i="48"/>
  <c r="BE7" i="48" s="1"/>
  <c r="BD5" i="48"/>
  <c r="BD10" i="48"/>
  <c r="BE10" i="48" s="1"/>
  <c r="BF5" i="48"/>
  <c r="BD6" i="48"/>
  <c r="BE6" i="48" s="1"/>
  <c r="BF8" i="48"/>
  <c r="BF9" i="48"/>
  <c r="BF10" i="48"/>
  <c r="BD8" i="48"/>
  <c r="BE8" i="48" s="1"/>
  <c r="BN5" i="49"/>
  <c r="BO15" i="49"/>
  <c r="I7" i="34"/>
  <c r="K7" i="34" s="1"/>
  <c r="GO19" i="18"/>
  <c r="AL9" i="50"/>
  <c r="AJ11" i="50"/>
  <c r="AK11" i="50" s="1"/>
  <c r="AJ7" i="50"/>
  <c r="AK7" i="50" s="1"/>
  <c r="AJ12" i="50"/>
  <c r="AK12" i="50" s="1"/>
  <c r="AJ9" i="50"/>
  <c r="AK9" i="50" s="1"/>
  <c r="AJ10" i="50"/>
  <c r="AK10" i="50" s="1"/>
  <c r="AL8" i="50"/>
  <c r="AL11" i="50"/>
  <c r="AJ8" i="50"/>
  <c r="AK8" i="50" s="1"/>
  <c r="AL13" i="50"/>
  <c r="AL12" i="50"/>
  <c r="AL10" i="50"/>
  <c r="AJ5" i="50"/>
  <c r="AL5" i="50"/>
  <c r="AJ6" i="50"/>
  <c r="AK6" i="50" s="1"/>
  <c r="AJ13" i="50"/>
  <c r="AK13" i="50" s="1"/>
  <c r="AL7" i="50"/>
  <c r="AL6" i="50"/>
  <c r="AC5" i="51"/>
  <c r="AB8" i="51"/>
  <c r="BM15" i="49"/>
  <c r="I5" i="47"/>
  <c r="J12" i="34"/>
  <c r="DY9" i="36"/>
  <c r="DZ15" i="36"/>
  <c r="DM5" i="35"/>
  <c r="DG12" i="34"/>
  <c r="DH5" i="34"/>
  <c r="AF7" i="51"/>
  <c r="AG7" i="51" s="1"/>
  <c r="AH5" i="51"/>
  <c r="AH6" i="51"/>
  <c r="AF6" i="51"/>
  <c r="AG6" i="51" s="1"/>
  <c r="AH7" i="51"/>
  <c r="AF5" i="51"/>
  <c r="BK15" i="49"/>
  <c r="AG5" i="50"/>
  <c r="AG14" i="50" s="1"/>
  <c r="AF14" i="50"/>
  <c r="DI12" i="34"/>
  <c r="BU12" i="49"/>
  <c r="BT12" i="49" s="1"/>
  <c r="BU10" i="49"/>
  <c r="BT10" i="49" s="1"/>
  <c r="BQ14" i="49"/>
  <c r="BQ12" i="49"/>
  <c r="BU11" i="49"/>
  <c r="BT11" i="49" s="1"/>
  <c r="BU8" i="49"/>
  <c r="BT8" i="49" s="1"/>
  <c r="BQ10" i="49"/>
  <c r="BS7" i="49"/>
  <c r="BS10" i="49"/>
  <c r="BQ5" i="49"/>
  <c r="BU14" i="49"/>
  <c r="BT14" i="49" s="1"/>
  <c r="BS8" i="49"/>
  <c r="BS14" i="49"/>
  <c r="BQ8" i="49"/>
  <c r="BS12" i="49"/>
  <c r="BU9" i="49"/>
  <c r="BT9" i="49" s="1"/>
  <c r="BS6" i="49"/>
  <c r="BQ9" i="49"/>
  <c r="BS11" i="49"/>
  <c r="BS9" i="49"/>
  <c r="BS5" i="49"/>
  <c r="BQ6" i="49"/>
  <c r="BU13" i="49"/>
  <c r="BT13" i="49" s="1"/>
  <c r="BU6" i="49"/>
  <c r="BT6" i="49" s="1"/>
  <c r="BU7" i="49"/>
  <c r="BT7" i="49" s="1"/>
  <c r="BQ11" i="49"/>
  <c r="BS13" i="49"/>
  <c r="BU5" i="49"/>
  <c r="BQ13" i="49"/>
  <c r="BQ7" i="49"/>
  <c r="AZ11" i="48"/>
  <c r="BA5" i="48"/>
  <c r="DX5" i="36"/>
  <c r="DX15" i="36" s="1"/>
  <c r="DW15" i="36"/>
  <c r="BB11" i="48"/>
  <c r="DR7" i="28"/>
  <c r="DP5" i="28"/>
  <c r="DQ5" i="28" s="1"/>
  <c r="DR10" i="28"/>
  <c r="DP8" i="28"/>
  <c r="DQ8" i="28" s="1"/>
  <c r="DP7" i="28"/>
  <c r="DQ7" i="28" s="1"/>
  <c r="DR6" i="28"/>
  <c r="DR5" i="28"/>
  <c r="DP6" i="28"/>
  <c r="DQ6" i="28" s="1"/>
  <c r="DR11" i="28"/>
  <c r="DR8" i="28"/>
  <c r="DP11" i="28"/>
  <c r="DQ11" i="28" s="1"/>
  <c r="DR12" i="28"/>
  <c r="DP12" i="28"/>
  <c r="DQ12" i="28" s="1"/>
  <c r="DP10" i="28"/>
  <c r="DQ10" i="28" s="1"/>
  <c r="DR9" i="28"/>
  <c r="DP9" i="28"/>
  <c r="DQ9" i="28" s="1"/>
  <c r="D73" i="32"/>
  <c r="F73" i="32"/>
  <c r="C1" i="39" s="1"/>
  <c r="T73" i="32"/>
  <c r="R73" i="32"/>
  <c r="M72" i="32"/>
  <c r="K72" i="32"/>
  <c r="K12" i="53" l="1"/>
  <c r="F5" i="53"/>
  <c r="F12" i="53" s="1"/>
  <c r="DL15" i="35"/>
  <c r="DP12" i="35"/>
  <c r="DQ12" i="35" s="1"/>
  <c r="DH12" i="34"/>
  <c r="I5" i="34"/>
  <c r="I11" i="47"/>
  <c r="K5" i="47"/>
  <c r="HA7" i="18"/>
  <c r="HC10" i="18"/>
  <c r="HC17" i="18"/>
  <c r="HE14" i="18"/>
  <c r="HD14" i="18" s="1"/>
  <c r="HC14" i="18"/>
  <c r="HA6" i="18"/>
  <c r="HD9" i="18"/>
  <c r="HD13" i="18"/>
  <c r="HB12" i="18"/>
  <c r="HC12" i="18" s="1"/>
  <c r="HB8" i="18"/>
  <c r="HA5" i="18"/>
  <c r="HA15" i="18"/>
  <c r="HD16" i="18"/>
  <c r="HC7" i="18"/>
  <c r="HE15" i="18"/>
  <c r="HD15" i="18" s="1"/>
  <c r="HC18" i="18"/>
  <c r="HA11" i="18"/>
  <c r="HE10" i="18"/>
  <c r="HD10" i="18" s="1"/>
  <c r="HE6" i="18"/>
  <c r="HD6" i="18" s="1"/>
  <c r="HA13" i="18"/>
  <c r="HA16" i="18"/>
  <c r="HD11" i="18"/>
  <c r="HB16" i="18"/>
  <c r="HC16" i="18" s="1"/>
  <c r="HC6" i="18"/>
  <c r="HE5" i="18"/>
  <c r="HC15" i="18"/>
  <c r="HA10" i="18"/>
  <c r="HA8" i="18"/>
  <c r="HC5" i="18"/>
  <c r="HE7" i="18"/>
  <c r="HD7" i="18" s="1"/>
  <c r="HC9" i="18"/>
  <c r="HA14" i="18"/>
  <c r="HD12" i="18"/>
  <c r="HB13" i="18"/>
  <c r="HC13" i="18" s="1"/>
  <c r="HA9" i="18"/>
  <c r="HA12" i="18"/>
  <c r="HB11" i="18"/>
  <c r="HC11" i="18" s="1"/>
  <c r="HD8" i="18"/>
  <c r="AF8" i="51"/>
  <c r="AG5" i="51"/>
  <c r="AG8" i="51" s="1"/>
  <c r="AL14" i="50"/>
  <c r="GV19" i="18"/>
  <c r="GW8" i="18"/>
  <c r="GW19" i="18" s="1"/>
  <c r="EE14" i="36"/>
  <c r="EF14" i="36" s="1"/>
  <c r="EG6" i="36"/>
  <c r="EG12" i="36"/>
  <c r="EE8" i="36"/>
  <c r="EF8" i="36" s="1"/>
  <c r="EG14" i="36"/>
  <c r="EG10" i="36"/>
  <c r="EE6" i="36"/>
  <c r="EF6" i="36" s="1"/>
  <c r="EG11" i="36"/>
  <c r="EE13" i="36"/>
  <c r="EF13" i="36" s="1"/>
  <c r="EE5" i="36"/>
  <c r="EG13" i="36"/>
  <c r="EE12" i="36"/>
  <c r="EF12" i="36" s="1"/>
  <c r="EE7" i="36"/>
  <c r="EF7" i="36" s="1"/>
  <c r="EE10" i="36"/>
  <c r="EF10" i="36" s="1"/>
  <c r="EH9" i="36"/>
  <c r="EE9" i="36" s="1"/>
  <c r="EF9" i="36" s="1"/>
  <c r="EG7" i="36"/>
  <c r="EE11" i="36"/>
  <c r="EF11" i="36" s="1"/>
  <c r="EG5" i="36"/>
  <c r="EG8" i="36"/>
  <c r="DM15" i="35"/>
  <c r="AK5" i="50"/>
  <c r="AK14" i="50" s="1"/>
  <c r="AJ14" i="50"/>
  <c r="BF11" i="48"/>
  <c r="DN15" i="35"/>
  <c r="DQ5" i="35"/>
  <c r="GY19" i="18"/>
  <c r="GX5" i="18"/>
  <c r="GX19" i="18" s="1"/>
  <c r="AP12" i="50"/>
  <c r="AN9" i="50"/>
  <c r="AO9" i="50" s="1"/>
  <c r="AN11" i="50"/>
  <c r="AO11" i="50" s="1"/>
  <c r="AP5" i="50"/>
  <c r="AP11" i="50"/>
  <c r="AP6" i="50"/>
  <c r="AP13" i="50"/>
  <c r="AN8" i="50"/>
  <c r="AO8" i="50" s="1"/>
  <c r="AP10" i="50"/>
  <c r="AN12" i="50"/>
  <c r="AO12" i="50" s="1"/>
  <c r="AN5" i="50"/>
  <c r="AN7" i="50"/>
  <c r="AO7" i="50" s="1"/>
  <c r="AN13" i="50"/>
  <c r="AO13" i="50" s="1"/>
  <c r="AN10" i="50"/>
  <c r="AO10" i="50" s="1"/>
  <c r="AP7" i="50"/>
  <c r="AN6" i="50"/>
  <c r="AO6" i="50" s="1"/>
  <c r="AP9" i="50"/>
  <c r="AP8" i="50"/>
  <c r="AJ5" i="51"/>
  <c r="AL7" i="51"/>
  <c r="AJ6" i="51"/>
  <c r="AK6" i="51" s="1"/>
  <c r="AJ7" i="51"/>
  <c r="AK7" i="51" s="1"/>
  <c r="AL5" i="51"/>
  <c r="AL6" i="51"/>
  <c r="BY11" i="49"/>
  <c r="CA6" i="49"/>
  <c r="BZ6" i="49" s="1"/>
  <c r="BW14" i="49"/>
  <c r="CA13" i="49"/>
  <c r="BZ13" i="49" s="1"/>
  <c r="CA10" i="49"/>
  <c r="BZ10" i="49" s="1"/>
  <c r="CA7" i="49"/>
  <c r="BZ7" i="49" s="1"/>
  <c r="BW7" i="49"/>
  <c r="CA12" i="49"/>
  <c r="BZ12" i="49" s="1"/>
  <c r="BY6" i="49"/>
  <c r="CA8" i="49"/>
  <c r="BZ8" i="49" s="1"/>
  <c r="BW8" i="49"/>
  <c r="CA11" i="49"/>
  <c r="BZ11" i="49" s="1"/>
  <c r="BY5" i="49"/>
  <c r="CA9" i="49"/>
  <c r="BZ9" i="49" s="1"/>
  <c r="BW12" i="49"/>
  <c r="BY12" i="49"/>
  <c r="BY10" i="49"/>
  <c r="CA5" i="49"/>
  <c r="BW6" i="49"/>
  <c r="CA14" i="49"/>
  <c r="BZ14" i="49" s="1"/>
  <c r="BY13" i="49"/>
  <c r="BW11" i="49"/>
  <c r="BW10" i="49"/>
  <c r="BY14" i="49"/>
  <c r="BY7" i="49"/>
  <c r="BW9" i="49"/>
  <c r="BW5" i="49"/>
  <c r="BY8" i="49"/>
  <c r="BY9" i="49"/>
  <c r="BW13" i="49"/>
  <c r="BS15" i="49"/>
  <c r="DY15" i="36"/>
  <c r="AC8" i="51"/>
  <c r="BN15" i="49"/>
  <c r="BD11" i="48"/>
  <c r="BE5" i="48"/>
  <c r="BE11" i="48" s="1"/>
  <c r="ED15" i="36"/>
  <c r="EC9" i="36"/>
  <c r="EC15" i="36" s="1"/>
  <c r="DP9" i="35"/>
  <c r="DQ9" i="35" s="1"/>
  <c r="DR11" i="35"/>
  <c r="DT5" i="28"/>
  <c r="DU5" i="28" s="1"/>
  <c r="DV7" i="28"/>
  <c r="DV8" i="28"/>
  <c r="DT6" i="28"/>
  <c r="DU6" i="28" s="1"/>
  <c r="DV12" i="28"/>
  <c r="DT7" i="28"/>
  <c r="DU7" i="28" s="1"/>
  <c r="DT8" i="28"/>
  <c r="DU8" i="28" s="1"/>
  <c r="DT9" i="28"/>
  <c r="DU9" i="28" s="1"/>
  <c r="DV6" i="28"/>
  <c r="DV10" i="28"/>
  <c r="DT12" i="28"/>
  <c r="DU12" i="28" s="1"/>
  <c r="DV5" i="28"/>
  <c r="DT11" i="28"/>
  <c r="DU11" i="28" s="1"/>
  <c r="DV11" i="28"/>
  <c r="DT10" i="28"/>
  <c r="DU10" i="28" s="1"/>
  <c r="DV9" i="28"/>
  <c r="BT5" i="49"/>
  <c r="BT15" i="49" s="1"/>
  <c r="BU15" i="49"/>
  <c r="AH8" i="51"/>
  <c r="GU19" i="18"/>
  <c r="EB5" i="36"/>
  <c r="EB15" i="36" s="1"/>
  <c r="EA15" i="36"/>
  <c r="BQ15" i="49"/>
  <c r="BH9" i="48"/>
  <c r="BI9" i="48" s="1"/>
  <c r="BH7" i="48"/>
  <c r="BI7" i="48" s="1"/>
  <c r="BH10" i="48"/>
  <c r="BI10" i="48" s="1"/>
  <c r="BJ5" i="48"/>
  <c r="BH5" i="48"/>
  <c r="BJ7" i="48"/>
  <c r="BJ6" i="48"/>
  <c r="BH8" i="48"/>
  <c r="BI8" i="48" s="1"/>
  <c r="BJ10" i="48"/>
  <c r="BJ9" i="48"/>
  <c r="BJ8" i="48"/>
  <c r="BH6" i="48"/>
  <c r="BI6" i="48" s="1"/>
  <c r="F10" i="39"/>
  <c r="F9" i="39"/>
  <c r="F5" i="39"/>
  <c r="F6" i="39"/>
  <c r="F7" i="39"/>
  <c r="F8" i="39"/>
  <c r="F11" i="39"/>
  <c r="DW11" i="35"/>
  <c r="DV11" i="35" s="1"/>
  <c r="DT13" i="35"/>
  <c r="DU13" i="35" s="1"/>
  <c r="DT5" i="35"/>
  <c r="DT6" i="35"/>
  <c r="DU6" i="35" s="1"/>
  <c r="DW9" i="35"/>
  <c r="DT9" i="35" s="1"/>
  <c r="DU9" i="35" s="1"/>
  <c r="DT10" i="35"/>
  <c r="DU10" i="35" s="1"/>
  <c r="DV7" i="35"/>
  <c r="DV5" i="35"/>
  <c r="DV6" i="35"/>
  <c r="DT14" i="35"/>
  <c r="DU14" i="35" s="1"/>
  <c r="DV10" i="35"/>
  <c r="DT7" i="35"/>
  <c r="DU7" i="35" s="1"/>
  <c r="DW12" i="35"/>
  <c r="DT12" i="35" s="1"/>
  <c r="DU12" i="35" s="1"/>
  <c r="DV13" i="35"/>
  <c r="DV14" i="35"/>
  <c r="BA11" i="48"/>
  <c r="DP8" i="35"/>
  <c r="DQ8" i="35" s="1"/>
  <c r="DS15" i="35"/>
  <c r="DR8" i="35"/>
  <c r="F74" i="32"/>
  <c r="D74" i="32"/>
  <c r="M73" i="32"/>
  <c r="K73" i="32"/>
  <c r="R74" i="32"/>
  <c r="T74" i="32"/>
  <c r="DR15" i="35" l="1"/>
  <c r="DT8" i="35"/>
  <c r="DU8" i="35" s="1"/>
  <c r="DW15" i="35"/>
  <c r="DV8" i="35"/>
  <c r="DV9" i="35"/>
  <c r="EK14" i="36"/>
  <c r="EK13" i="36"/>
  <c r="EI6" i="36"/>
  <c r="EJ6" i="36" s="1"/>
  <c r="EL9" i="36"/>
  <c r="EI9" i="36" s="1"/>
  <c r="EJ9" i="36" s="1"/>
  <c r="EI11" i="36"/>
  <c r="EJ11" i="36" s="1"/>
  <c r="EK11" i="36"/>
  <c r="EI14" i="36"/>
  <c r="EJ14" i="36" s="1"/>
  <c r="EI8" i="36"/>
  <c r="EJ8" i="36" s="1"/>
  <c r="EK12" i="36"/>
  <c r="EI13" i="36"/>
  <c r="EJ13" i="36" s="1"/>
  <c r="EI5" i="36"/>
  <c r="EK7" i="36"/>
  <c r="EK6" i="36"/>
  <c r="EI12" i="36"/>
  <c r="EJ12" i="36" s="1"/>
  <c r="EI7" i="36"/>
  <c r="EJ7" i="36" s="1"/>
  <c r="EI10" i="36"/>
  <c r="EJ10" i="36" s="1"/>
  <c r="EK8" i="36"/>
  <c r="EK10" i="36"/>
  <c r="EK5" i="36"/>
  <c r="BY15" i="49"/>
  <c r="DP15" i="35"/>
  <c r="HH11" i="18"/>
  <c r="HI11" i="18" s="1"/>
  <c r="HJ13" i="18"/>
  <c r="HG13" i="18"/>
  <c r="HG14" i="18"/>
  <c r="HI10" i="18"/>
  <c r="HI7" i="18"/>
  <c r="HI18" i="18"/>
  <c r="HJ9" i="18"/>
  <c r="HG16" i="18"/>
  <c r="HJ16" i="18"/>
  <c r="HK14" i="18"/>
  <c r="HJ14" i="18" s="1"/>
  <c r="HG12" i="18"/>
  <c r="HK10" i="18"/>
  <c r="HJ10" i="18" s="1"/>
  <c r="HK15" i="18"/>
  <c r="HJ15" i="18" s="1"/>
  <c r="HJ8" i="18"/>
  <c r="HG7" i="18"/>
  <c r="HG11" i="18"/>
  <c r="HI15" i="18"/>
  <c r="HG6" i="18"/>
  <c r="HI5" i="18"/>
  <c r="HJ11" i="18"/>
  <c r="HG5" i="18"/>
  <c r="HH16" i="18"/>
  <c r="HI16" i="18" s="1"/>
  <c r="HI17" i="18"/>
  <c r="HI6" i="18"/>
  <c r="HI14" i="18"/>
  <c r="HH8" i="18"/>
  <c r="HG8" i="18"/>
  <c r="HK7" i="18"/>
  <c r="HJ7" i="18" s="1"/>
  <c r="HJ12" i="18"/>
  <c r="HK6" i="18"/>
  <c r="HJ6" i="18" s="1"/>
  <c r="HG9" i="18"/>
  <c r="HK5" i="18"/>
  <c r="HH12" i="18"/>
  <c r="HI12" i="18" s="1"/>
  <c r="HH13" i="18"/>
  <c r="HI13" i="18" s="1"/>
  <c r="HG10" i="18"/>
  <c r="HG15" i="18"/>
  <c r="HI9" i="18"/>
  <c r="HA19" i="18"/>
  <c r="F12" i="39"/>
  <c r="C1" i="33"/>
  <c r="I14" i="47"/>
  <c r="C1" i="45"/>
  <c r="DU5" i="35"/>
  <c r="AP14" i="50"/>
  <c r="DQ15" i="35"/>
  <c r="BN5" i="48"/>
  <c r="BL8" i="48"/>
  <c r="BM8" i="48" s="1"/>
  <c r="BL5" i="48"/>
  <c r="BN6" i="48"/>
  <c r="BN10" i="48"/>
  <c r="BN7" i="48"/>
  <c r="BL9" i="48"/>
  <c r="BM9" i="48" s="1"/>
  <c r="BN8" i="48"/>
  <c r="BL6" i="48"/>
  <c r="BM6" i="48" s="1"/>
  <c r="BL7" i="48"/>
  <c r="BM7" i="48" s="1"/>
  <c r="BL10" i="48"/>
  <c r="BM10" i="48" s="1"/>
  <c r="BN9" i="48"/>
  <c r="HC8" i="18"/>
  <c r="HC19" i="18" s="1"/>
  <c r="HB19" i="18"/>
  <c r="DT11" i="35"/>
  <c r="DU11" i="35" s="1"/>
  <c r="BI5" i="48"/>
  <c r="BH11" i="48"/>
  <c r="BW15" i="49"/>
  <c r="AK5" i="51"/>
  <c r="AJ8" i="51"/>
  <c r="AN14" i="50"/>
  <c r="AO5" i="50"/>
  <c r="AO14" i="50" s="1"/>
  <c r="AT13" i="50"/>
  <c r="AR5" i="50"/>
  <c r="AR11" i="50"/>
  <c r="AS11" i="50" s="1"/>
  <c r="AR6" i="50"/>
  <c r="AS6" i="50" s="1"/>
  <c r="AR13" i="50"/>
  <c r="AS13" i="50" s="1"/>
  <c r="AT10" i="50"/>
  <c r="AT8" i="50"/>
  <c r="AT7" i="50"/>
  <c r="AR10" i="50"/>
  <c r="AS10" i="50" s="1"/>
  <c r="AT11" i="50"/>
  <c r="AT9" i="50"/>
  <c r="AT12" i="50"/>
  <c r="AR12" i="50"/>
  <c r="AS12" i="50" s="1"/>
  <c r="AT6" i="50"/>
  <c r="AR7" i="50"/>
  <c r="AS7" i="50" s="1"/>
  <c r="AT5" i="50"/>
  <c r="AR9" i="50"/>
  <c r="AS9" i="50" s="1"/>
  <c r="AR8" i="50"/>
  <c r="AS8" i="50" s="1"/>
  <c r="HE19" i="18"/>
  <c r="HD5" i="18"/>
  <c r="HD19" i="18" s="1"/>
  <c r="EF5" i="36"/>
  <c r="EE15" i="36"/>
  <c r="AP5" i="51"/>
  <c r="AP6" i="51"/>
  <c r="AN5" i="51"/>
  <c r="AP7" i="51"/>
  <c r="AN7" i="51"/>
  <c r="AO7" i="51" s="1"/>
  <c r="AN6" i="51"/>
  <c r="AO6" i="51" s="1"/>
  <c r="K11" i="47"/>
  <c r="BZ5" i="49"/>
  <c r="CA15" i="49"/>
  <c r="CG13" i="49"/>
  <c r="CF13" i="49" s="1"/>
  <c r="CE8" i="49"/>
  <c r="CE6" i="49"/>
  <c r="CC10" i="49"/>
  <c r="CE13" i="49"/>
  <c r="CG6" i="49"/>
  <c r="CF6" i="49" s="1"/>
  <c r="CE11" i="49"/>
  <c r="CC7" i="49"/>
  <c r="CG11" i="49"/>
  <c r="CF11" i="49" s="1"/>
  <c r="CG5" i="49"/>
  <c r="CG10" i="49"/>
  <c r="CF10" i="49" s="1"/>
  <c r="CC13" i="49"/>
  <c r="CG7" i="49"/>
  <c r="CF7" i="49" s="1"/>
  <c r="CG9" i="49"/>
  <c r="CF9" i="49" s="1"/>
  <c r="CC9" i="49"/>
  <c r="CC11" i="49"/>
  <c r="CG12" i="49"/>
  <c r="CF12" i="49" s="1"/>
  <c r="CE10" i="49"/>
  <c r="CC14" i="49"/>
  <c r="CC8" i="49"/>
  <c r="CE12" i="49"/>
  <c r="CE7" i="49"/>
  <c r="CC5" i="49"/>
  <c r="CG8" i="49"/>
  <c r="CF8" i="49" s="1"/>
  <c r="CE9" i="49"/>
  <c r="CC12" i="49"/>
  <c r="CE14" i="49"/>
  <c r="CG14" i="49"/>
  <c r="CF14" i="49" s="1"/>
  <c r="CE5" i="49"/>
  <c r="CC6" i="49"/>
  <c r="DZ6" i="28"/>
  <c r="DZ5" i="28"/>
  <c r="DX12" i="28"/>
  <c r="DY12" i="28" s="1"/>
  <c r="DX10" i="28"/>
  <c r="DY10" i="28" s="1"/>
  <c r="DX9" i="28"/>
  <c r="DY9" i="28" s="1"/>
  <c r="DX5" i="28"/>
  <c r="DY5" i="28" s="1"/>
  <c r="DZ9" i="28"/>
  <c r="DZ8" i="28"/>
  <c r="DX6" i="28"/>
  <c r="DY6" i="28" s="1"/>
  <c r="DZ11" i="28"/>
  <c r="DZ10" i="28"/>
  <c r="DZ7" i="28"/>
  <c r="DZ12" i="28"/>
  <c r="DX11" i="28"/>
  <c r="DY11" i="28" s="1"/>
  <c r="DX8" i="28"/>
  <c r="DY8" i="28" s="1"/>
  <c r="DX7" i="28"/>
  <c r="DY7" i="28" s="1"/>
  <c r="I12" i="34"/>
  <c r="K5" i="34"/>
  <c r="BJ11" i="48"/>
  <c r="DV12" i="35"/>
  <c r="AL8" i="51"/>
  <c r="EG9" i="36"/>
  <c r="EG15" i="36" s="1"/>
  <c r="EH15" i="36"/>
  <c r="EA9" i="35"/>
  <c r="DZ9" i="35" s="1"/>
  <c r="DX13" i="35"/>
  <c r="DY13" i="35" s="1"/>
  <c r="DZ7" i="35"/>
  <c r="DZ6" i="35"/>
  <c r="DX7" i="35"/>
  <c r="DY7" i="35" s="1"/>
  <c r="DZ10" i="35"/>
  <c r="DZ14" i="35"/>
  <c r="DZ5" i="35"/>
  <c r="DX10" i="35"/>
  <c r="DY10" i="35" s="1"/>
  <c r="EA11" i="35"/>
  <c r="DZ11" i="35" s="1"/>
  <c r="DZ13" i="35"/>
  <c r="DX14" i="35"/>
  <c r="DY14" i="35" s="1"/>
  <c r="DX6" i="35"/>
  <c r="DY6" i="35" s="1"/>
  <c r="DX5" i="35"/>
  <c r="EA12" i="35"/>
  <c r="DZ12" i="35" s="1"/>
  <c r="F75" i="32"/>
  <c r="D75" i="32"/>
  <c r="R75" i="32"/>
  <c r="T75" i="32"/>
  <c r="M74" i="32"/>
  <c r="K74" i="32"/>
  <c r="F5" i="47" l="1"/>
  <c r="DX9" i="35"/>
  <c r="DY9" i="35" s="1"/>
  <c r="DX11" i="35"/>
  <c r="DY11" i="35" s="1"/>
  <c r="C1" i="42"/>
  <c r="C1" i="38"/>
  <c r="C1" i="40"/>
  <c r="C1" i="37"/>
  <c r="C1" i="46"/>
  <c r="CC15" i="49"/>
  <c r="AT14" i="50"/>
  <c r="CE15" i="49"/>
  <c r="AS5" i="50"/>
  <c r="AS14" i="50" s="1"/>
  <c r="AR14" i="50"/>
  <c r="BN11" i="48"/>
  <c r="F10" i="47"/>
  <c r="F8" i="47"/>
  <c r="F9" i="47"/>
  <c r="F6" i="47"/>
  <c r="F7" i="47"/>
  <c r="AV6" i="50"/>
  <c r="AW6" i="50" s="1"/>
  <c r="AV12" i="50"/>
  <c r="AW12" i="50" s="1"/>
  <c r="AX12" i="50"/>
  <c r="I12" i="50" s="1"/>
  <c r="K12" i="50" s="1"/>
  <c r="F12" i="50" s="1"/>
  <c r="AV9" i="50"/>
  <c r="AW9" i="50" s="1"/>
  <c r="AX10" i="50"/>
  <c r="I10" i="50" s="1"/>
  <c r="K10" i="50" s="1"/>
  <c r="F10" i="50" s="1"/>
  <c r="AV10" i="50"/>
  <c r="AW10" i="50" s="1"/>
  <c r="AV7" i="50"/>
  <c r="AW7" i="50" s="1"/>
  <c r="AX11" i="50"/>
  <c r="AV5" i="50"/>
  <c r="AV8" i="50"/>
  <c r="AW8" i="50" s="1"/>
  <c r="AX13" i="50"/>
  <c r="I13" i="50" s="1"/>
  <c r="K13" i="50" s="1"/>
  <c r="F13" i="50" s="1"/>
  <c r="AX8" i="50"/>
  <c r="I8" i="50" s="1"/>
  <c r="K8" i="50" s="1"/>
  <c r="F8" i="50" s="1"/>
  <c r="AX7" i="50"/>
  <c r="I7" i="50" s="1"/>
  <c r="K7" i="50" s="1"/>
  <c r="F7" i="50" s="1"/>
  <c r="AX6" i="50"/>
  <c r="AV13" i="50"/>
  <c r="AW13" i="50" s="1"/>
  <c r="AV11" i="50"/>
  <c r="AW11" i="50" s="1"/>
  <c r="AX5" i="50"/>
  <c r="AX9" i="50"/>
  <c r="F5" i="34"/>
  <c r="K12" i="34"/>
  <c r="AN8" i="51"/>
  <c r="AO5" i="51"/>
  <c r="AO8" i="51" s="1"/>
  <c r="BI11" i="48"/>
  <c r="AR5" i="51"/>
  <c r="AT7" i="51"/>
  <c r="AR6" i="51"/>
  <c r="AS6" i="51" s="1"/>
  <c r="AR7" i="51"/>
  <c r="AS7" i="51" s="1"/>
  <c r="AT5" i="51"/>
  <c r="J5" i="51" s="1"/>
  <c r="AT6" i="51"/>
  <c r="HK19" i="18"/>
  <c r="HJ5" i="18"/>
  <c r="HJ19" i="18" s="1"/>
  <c r="CM14" i="49"/>
  <c r="CK13" i="49"/>
  <c r="CM6" i="49"/>
  <c r="CI5" i="49"/>
  <c r="CM10" i="49"/>
  <c r="CK9" i="49"/>
  <c r="CI13" i="49"/>
  <c r="CI8" i="49"/>
  <c r="CK10" i="49"/>
  <c r="CM7" i="49"/>
  <c r="CI6" i="49"/>
  <c r="CI7" i="49"/>
  <c r="CM13" i="49"/>
  <c r="CK7" i="49"/>
  <c r="CI14" i="49"/>
  <c r="CM9" i="49"/>
  <c r="CM5" i="49"/>
  <c r="CI11" i="49"/>
  <c r="CM12" i="49"/>
  <c r="CK6" i="49"/>
  <c r="CM8" i="49"/>
  <c r="CI10" i="49"/>
  <c r="CK12" i="49"/>
  <c r="CK5" i="49"/>
  <c r="J5" i="49" s="1"/>
  <c r="CM11" i="49"/>
  <c r="CI12" i="49"/>
  <c r="CK11" i="49"/>
  <c r="CK14" i="49"/>
  <c r="CK8" i="49"/>
  <c r="CI9" i="49"/>
  <c r="F10" i="33"/>
  <c r="F7" i="33"/>
  <c r="F6" i="33"/>
  <c r="F11" i="33"/>
  <c r="F9" i="33"/>
  <c r="F8" i="33"/>
  <c r="F5" i="33"/>
  <c r="BZ15" i="49"/>
  <c r="AP8" i="51"/>
  <c r="ED5" i="28"/>
  <c r="EB11" i="28"/>
  <c r="EC11" i="28" s="1"/>
  <c r="ED10" i="28"/>
  <c r="ED9" i="28"/>
  <c r="EB9" i="28"/>
  <c r="EC9" i="28" s="1"/>
  <c r="ED6" i="28"/>
  <c r="ED7" i="28"/>
  <c r="EB6" i="28"/>
  <c r="EC6" i="28" s="1"/>
  <c r="ED11" i="28"/>
  <c r="ED8" i="28"/>
  <c r="EB10" i="28"/>
  <c r="EC10" i="28" s="1"/>
  <c r="EB8" i="28"/>
  <c r="EC8" i="28" s="1"/>
  <c r="ED12" i="28"/>
  <c r="EB7" i="28"/>
  <c r="EC7" i="28" s="1"/>
  <c r="EB12" i="28"/>
  <c r="EC12" i="28" s="1"/>
  <c r="EB5" i="28"/>
  <c r="EC5" i="28" s="1"/>
  <c r="DX8" i="35"/>
  <c r="DY8" i="35" s="1"/>
  <c r="DZ8" i="35"/>
  <c r="EA15" i="35"/>
  <c r="DT15" i="35"/>
  <c r="EB13" i="35"/>
  <c r="EC13" i="35" s="1"/>
  <c r="EB6" i="35"/>
  <c r="EC6" i="35" s="1"/>
  <c r="EE11" i="35"/>
  <c r="EB11" i="35" s="1"/>
  <c r="EC11" i="35" s="1"/>
  <c r="EB14" i="35"/>
  <c r="EC14" i="35" s="1"/>
  <c r="ED10" i="35"/>
  <c r="ED6" i="35"/>
  <c r="ED5" i="35"/>
  <c r="J5" i="35" s="1"/>
  <c r="EE12" i="35"/>
  <c r="EB12" i="35" s="1"/>
  <c r="EC12" i="35" s="1"/>
  <c r="EB10" i="35"/>
  <c r="EC10" i="35" s="1"/>
  <c r="EB5" i="35"/>
  <c r="EE9" i="35"/>
  <c r="ED7" i="35"/>
  <c r="ED14" i="35"/>
  <c r="ED13" i="35"/>
  <c r="EB7" i="35"/>
  <c r="EC7" i="35" s="1"/>
  <c r="HG19" i="18"/>
  <c r="EF15" i="36"/>
  <c r="DU15" i="35"/>
  <c r="F9" i="34"/>
  <c r="F6" i="34"/>
  <c r="F8" i="34"/>
  <c r="F11" i="34"/>
  <c r="F7" i="34"/>
  <c r="F10" i="34"/>
  <c r="EO11" i="36"/>
  <c r="EM8" i="36"/>
  <c r="EN8" i="36" s="1"/>
  <c r="EO5" i="36"/>
  <c r="EO8" i="36"/>
  <c r="EO6" i="36"/>
  <c r="EM5" i="36"/>
  <c r="EM12" i="36"/>
  <c r="EN12" i="36" s="1"/>
  <c r="EM7" i="36"/>
  <c r="EN7" i="36" s="1"/>
  <c r="EO14" i="36"/>
  <c r="EO13" i="36"/>
  <c r="EM13" i="36"/>
  <c r="EN13" i="36" s="1"/>
  <c r="EO10" i="36"/>
  <c r="EP9" i="36"/>
  <c r="EM9" i="36" s="1"/>
  <c r="EN9" i="36" s="1"/>
  <c r="EM14" i="36"/>
  <c r="EN14" i="36" s="1"/>
  <c r="EM6" i="36"/>
  <c r="EN6" i="36" s="1"/>
  <c r="EO12" i="36"/>
  <c r="EM10" i="36"/>
  <c r="EN10" i="36" s="1"/>
  <c r="EO7" i="36"/>
  <c r="EM11" i="36"/>
  <c r="EN11" i="36" s="1"/>
  <c r="DV15" i="35"/>
  <c r="DY5" i="35"/>
  <c r="DX12" i="35"/>
  <c r="DY12" i="35" s="1"/>
  <c r="AK8" i="51"/>
  <c r="BL11" i="48"/>
  <c r="BM5" i="48"/>
  <c r="BM11" i="48" s="1"/>
  <c r="F7" i="45"/>
  <c r="F6" i="45"/>
  <c r="F5" i="45"/>
  <c r="HO14" i="18"/>
  <c r="HM14" i="18"/>
  <c r="HQ6" i="18"/>
  <c r="HP6" i="18" s="1"/>
  <c r="HO15" i="18"/>
  <c r="HP8" i="18"/>
  <c r="HN12" i="18"/>
  <c r="HO12" i="18" s="1"/>
  <c r="HQ5" i="18"/>
  <c r="HP11" i="18"/>
  <c r="HN13" i="18"/>
  <c r="HO13" i="18" s="1"/>
  <c r="HM9" i="18"/>
  <c r="HM12" i="18"/>
  <c r="HO6" i="18"/>
  <c r="HM8" i="18"/>
  <c r="HM15" i="18"/>
  <c r="HO9" i="18"/>
  <c r="HN11" i="18"/>
  <c r="HO11" i="18" s="1"/>
  <c r="HM6" i="18"/>
  <c r="HQ7" i="18"/>
  <c r="HP7" i="18" s="1"/>
  <c r="HQ15" i="18"/>
  <c r="HP15" i="18" s="1"/>
  <c r="HP13" i="18"/>
  <c r="HM13" i="18"/>
  <c r="HQ10" i="18"/>
  <c r="HP10" i="18" s="1"/>
  <c r="HM7" i="18"/>
  <c r="HP12" i="18"/>
  <c r="HM10" i="18"/>
  <c r="HP9" i="18"/>
  <c r="HO18" i="18"/>
  <c r="HN8" i="18"/>
  <c r="HM16" i="18"/>
  <c r="HQ14" i="18"/>
  <c r="HP14" i="18" s="1"/>
  <c r="HN16" i="18"/>
  <c r="HO16" i="18" s="1"/>
  <c r="HO10" i="18"/>
  <c r="HO7" i="18"/>
  <c r="HP16" i="18"/>
  <c r="HO5" i="18"/>
  <c r="HO17" i="18"/>
  <c r="HM5" i="18"/>
  <c r="HM11" i="18"/>
  <c r="EL15" i="36"/>
  <c r="EK9" i="36"/>
  <c r="EK15" i="36" s="1"/>
  <c r="CF5" i="49"/>
  <c r="CF15" i="49" s="1"/>
  <c r="CG15" i="49"/>
  <c r="BP8" i="48"/>
  <c r="BQ8" i="48" s="1"/>
  <c r="BR10" i="48"/>
  <c r="BP10" i="48"/>
  <c r="BQ10" i="48" s="1"/>
  <c r="BR5" i="48"/>
  <c r="BP6" i="48"/>
  <c r="BQ6" i="48" s="1"/>
  <c r="BR7" i="48"/>
  <c r="BP5" i="48"/>
  <c r="BP9" i="48"/>
  <c r="BQ9" i="48" s="1"/>
  <c r="BR8" i="48"/>
  <c r="BR6" i="48"/>
  <c r="BR9" i="48"/>
  <c r="BP7" i="48"/>
  <c r="BQ7" i="48" s="1"/>
  <c r="HI8" i="18"/>
  <c r="HI19" i="18" s="1"/>
  <c r="HH19" i="18"/>
  <c r="EJ5" i="36"/>
  <c r="EJ15" i="36" s="1"/>
  <c r="EI15" i="36"/>
  <c r="F76" i="32"/>
  <c r="D76" i="32"/>
  <c r="M75" i="32"/>
  <c r="K75" i="32"/>
  <c r="T76" i="32"/>
  <c r="R76" i="32"/>
  <c r="F11" i="47" l="1"/>
  <c r="I9" i="50"/>
  <c r="K9" i="50" s="1"/>
  <c r="F9" i="50" s="1"/>
  <c r="I6" i="50"/>
  <c r="K6" i="50" s="1"/>
  <c r="F6" i="50" s="1"/>
  <c r="I11" i="50"/>
  <c r="K11" i="50" s="1"/>
  <c r="F11" i="50" s="1"/>
  <c r="O12" i="35"/>
  <c r="DX15" i="35"/>
  <c r="F8" i="45"/>
  <c r="F5" i="46"/>
  <c r="F7" i="46"/>
  <c r="F6" i="46"/>
  <c r="F7" i="37"/>
  <c r="F9" i="37"/>
  <c r="F10" i="37"/>
  <c r="F11" i="37"/>
  <c r="F12" i="37"/>
  <c r="F5" i="37"/>
  <c r="F8" i="37"/>
  <c r="F6" i="37"/>
  <c r="F11" i="40"/>
  <c r="F12" i="40"/>
  <c r="F5" i="40"/>
  <c r="F8" i="40"/>
  <c r="F7" i="40"/>
  <c r="F6" i="40"/>
  <c r="F10" i="40"/>
  <c r="F9" i="40"/>
  <c r="F14" i="40"/>
  <c r="F15" i="40"/>
  <c r="F13" i="40"/>
  <c r="F6" i="38"/>
  <c r="F11" i="38"/>
  <c r="F9" i="38"/>
  <c r="F10" i="38"/>
  <c r="F7" i="38"/>
  <c r="F5" i="38"/>
  <c r="F8" i="38"/>
  <c r="F12" i="42"/>
  <c r="F8" i="42"/>
  <c r="F10" i="42"/>
  <c r="F7" i="42"/>
  <c r="F5" i="42"/>
  <c r="F11" i="42"/>
  <c r="F6" i="42"/>
  <c r="F9" i="42"/>
  <c r="ED9" i="35"/>
  <c r="J9" i="35" s="1"/>
  <c r="ED11" i="35"/>
  <c r="O11" i="35" s="1"/>
  <c r="CI15" i="49"/>
  <c r="J13" i="36"/>
  <c r="I13" i="36"/>
  <c r="BP11" i="48"/>
  <c r="BQ5" i="48"/>
  <c r="BQ11" i="48" s="1"/>
  <c r="J14" i="36"/>
  <c r="I14" i="36"/>
  <c r="J11" i="36"/>
  <c r="I11" i="36"/>
  <c r="EC5" i="35"/>
  <c r="EB8" i="35"/>
  <c r="EC8" i="35" s="1"/>
  <c r="I8" i="35" s="1"/>
  <c r="ED8" i="35"/>
  <c r="J8" i="35" s="1"/>
  <c r="EE15" i="35"/>
  <c r="CL12" i="49"/>
  <c r="I12" i="49" s="1"/>
  <c r="J12" i="49"/>
  <c r="CL6" i="49"/>
  <c r="I6" i="49" s="1"/>
  <c r="J6" i="49"/>
  <c r="CL7" i="49"/>
  <c r="I7" i="49" s="1"/>
  <c r="J7" i="49"/>
  <c r="J7" i="51"/>
  <c r="I7" i="51"/>
  <c r="F12" i="34"/>
  <c r="HQ19" i="18"/>
  <c r="HP5" i="18"/>
  <c r="HP19" i="18" s="1"/>
  <c r="DY15" i="35"/>
  <c r="EB9" i="35"/>
  <c r="EC9" i="35" s="1"/>
  <c r="I9" i="35" s="1"/>
  <c r="ED12" i="35"/>
  <c r="J12" i="35" s="1"/>
  <c r="I12" i="35"/>
  <c r="CL11" i="49"/>
  <c r="I11" i="49"/>
  <c r="J11" i="49"/>
  <c r="CL5" i="49"/>
  <c r="I5" i="49" s="1"/>
  <c r="K5" i="49" s="1"/>
  <c r="F5" i="49" s="1"/>
  <c r="CM15" i="49"/>
  <c r="CL14" i="49"/>
  <c r="I14" i="49" s="1"/>
  <c r="J14" i="49"/>
  <c r="AS5" i="51"/>
  <c r="AR8" i="51"/>
  <c r="CK15" i="49"/>
  <c r="CL9" i="49"/>
  <c r="I9" i="49" s="1"/>
  <c r="J9" i="49"/>
  <c r="I5" i="48"/>
  <c r="AX14" i="50"/>
  <c r="AW5" i="50"/>
  <c r="AW14" i="50" s="1"/>
  <c r="AV14" i="50"/>
  <c r="J7" i="48"/>
  <c r="I7" i="48"/>
  <c r="BR11" i="48"/>
  <c r="J5" i="48"/>
  <c r="I6" i="36"/>
  <c r="J6" i="36"/>
  <c r="I13" i="35"/>
  <c r="J13" i="35"/>
  <c r="J6" i="35"/>
  <c r="I6" i="35"/>
  <c r="O9" i="35"/>
  <c r="J6" i="48"/>
  <c r="I6" i="48"/>
  <c r="J10" i="48"/>
  <c r="I10" i="48"/>
  <c r="HN19" i="18"/>
  <c r="HO8" i="18"/>
  <c r="HO19" i="18" s="1"/>
  <c r="I10" i="36"/>
  <c r="J10" i="36"/>
  <c r="J8" i="36"/>
  <c r="I8" i="36"/>
  <c r="I11" i="35"/>
  <c r="J14" i="35"/>
  <c r="I14" i="35"/>
  <c r="J10" i="35"/>
  <c r="I10" i="35"/>
  <c r="DZ15" i="35"/>
  <c r="F12" i="33"/>
  <c r="I6" i="51"/>
  <c r="J6" i="51"/>
  <c r="J8" i="51" s="1"/>
  <c r="I7" i="36"/>
  <c r="J7" i="36"/>
  <c r="I12" i="36"/>
  <c r="J12" i="36"/>
  <c r="EN5" i="36"/>
  <c r="EM15" i="36"/>
  <c r="I9" i="48"/>
  <c r="J9" i="48"/>
  <c r="HM19" i="18"/>
  <c r="EO9" i="36"/>
  <c r="J9" i="36" s="1"/>
  <c r="EP15" i="36"/>
  <c r="I9" i="36"/>
  <c r="R9" i="36"/>
  <c r="R15" i="36" s="1"/>
  <c r="J8" i="48"/>
  <c r="I8" i="48"/>
  <c r="J5" i="36"/>
  <c r="O8" i="35"/>
  <c r="J7" i="35"/>
  <c r="I7" i="35"/>
  <c r="CL8" i="49"/>
  <c r="J8" i="49"/>
  <c r="CL13" i="49"/>
  <c r="I13" i="49" s="1"/>
  <c r="J13" i="49"/>
  <c r="CL10" i="49"/>
  <c r="I10" i="49" s="1"/>
  <c r="J10" i="49"/>
  <c r="AT8" i="51"/>
  <c r="D77" i="32"/>
  <c r="F77" i="32"/>
  <c r="T77" i="32"/>
  <c r="R77" i="32"/>
  <c r="M76" i="32"/>
  <c r="K76" i="32"/>
  <c r="K13" i="36" l="1"/>
  <c r="F13" i="36" s="1"/>
  <c r="K14" i="49"/>
  <c r="F14" i="49" s="1"/>
  <c r="K12" i="49"/>
  <c r="F12" i="49" s="1"/>
  <c r="K7" i="35"/>
  <c r="F7" i="35" s="1"/>
  <c r="I5" i="50"/>
  <c r="O15" i="35"/>
  <c r="K6" i="49"/>
  <c r="F6" i="49" s="1"/>
  <c r="K10" i="49"/>
  <c r="F10" i="49" s="1"/>
  <c r="K9" i="49"/>
  <c r="F9" i="49" s="1"/>
  <c r="J11" i="35"/>
  <c r="K11" i="35" s="1"/>
  <c r="F11" i="35" s="1"/>
  <c r="EO15" i="36"/>
  <c r="K7" i="49"/>
  <c r="F7" i="49" s="1"/>
  <c r="K9" i="36"/>
  <c r="F9" i="36" s="1"/>
  <c r="J15" i="49"/>
  <c r="K13" i="35"/>
  <c r="F13" i="35" s="1"/>
  <c r="K11" i="49"/>
  <c r="F11" i="49" s="1"/>
  <c r="K13" i="49"/>
  <c r="F13" i="49" s="1"/>
  <c r="K8" i="48"/>
  <c r="F8" i="48" s="1"/>
  <c r="K9" i="48"/>
  <c r="F9" i="48" s="1"/>
  <c r="K6" i="51"/>
  <c r="F6" i="51" s="1"/>
  <c r="K11" i="36"/>
  <c r="F11" i="36" s="1"/>
  <c r="F16" i="40"/>
  <c r="F12" i="38"/>
  <c r="F13" i="42"/>
  <c r="F13" i="37"/>
  <c r="F8" i="46"/>
  <c r="J15" i="36"/>
  <c r="K7" i="36"/>
  <c r="F7" i="36" s="1"/>
  <c r="K14" i="35"/>
  <c r="F14" i="35" s="1"/>
  <c r="CL15" i="49"/>
  <c r="K10" i="48"/>
  <c r="F10" i="48" s="1"/>
  <c r="K8" i="35"/>
  <c r="F8" i="35" s="1"/>
  <c r="K14" i="36"/>
  <c r="F14" i="36" s="1"/>
  <c r="K8" i="36"/>
  <c r="F8" i="36" s="1"/>
  <c r="K6" i="48"/>
  <c r="F6" i="48" s="1"/>
  <c r="K6" i="36"/>
  <c r="F6" i="36" s="1"/>
  <c r="K5" i="48"/>
  <c r="I11" i="48"/>
  <c r="AS8" i="51"/>
  <c r="I5" i="51"/>
  <c r="ED15" i="35"/>
  <c r="EN15" i="36"/>
  <c r="I5" i="36"/>
  <c r="J11" i="48"/>
  <c r="K12" i="35"/>
  <c r="F12" i="35" s="1"/>
  <c r="K7" i="51"/>
  <c r="F7" i="51" s="1"/>
  <c r="K9" i="35"/>
  <c r="F9" i="35" s="1"/>
  <c r="EB15" i="35"/>
  <c r="K12" i="36"/>
  <c r="F12" i="36" s="1"/>
  <c r="K10" i="35"/>
  <c r="F10" i="35" s="1"/>
  <c r="K10" i="36"/>
  <c r="F10" i="36" s="1"/>
  <c r="K6" i="35"/>
  <c r="F6" i="35" s="1"/>
  <c r="K7" i="48"/>
  <c r="F7" i="48" s="1"/>
  <c r="EC15" i="35"/>
  <c r="I5" i="35"/>
  <c r="D78" i="32"/>
  <c r="F78" i="32"/>
  <c r="K77" i="32"/>
  <c r="M77" i="32"/>
  <c r="T78" i="32"/>
  <c r="R78" i="32"/>
  <c r="K5" i="50" l="1"/>
  <c r="I14" i="50"/>
  <c r="J15" i="35"/>
  <c r="K5" i="35"/>
  <c r="I15" i="35"/>
  <c r="F5" i="48"/>
  <c r="F11" i="48" s="1"/>
  <c r="K11" i="48"/>
  <c r="I8" i="51"/>
  <c r="K5" i="51"/>
  <c r="I15" i="36"/>
  <c r="K5" i="36"/>
  <c r="F79" i="32"/>
  <c r="D79" i="32"/>
  <c r="T79" i="32"/>
  <c r="R79" i="32"/>
  <c r="K78" i="32"/>
  <c r="M78" i="32"/>
  <c r="K14" i="50" l="1"/>
  <c r="F5" i="50"/>
  <c r="F14" i="50" s="1"/>
  <c r="F5" i="36"/>
  <c r="F15" i="36" s="1"/>
  <c r="K15" i="36"/>
  <c r="K8" i="51"/>
  <c r="F5" i="51"/>
  <c r="F8" i="51" s="1"/>
  <c r="K15" i="35"/>
  <c r="F5" i="35"/>
  <c r="F15" i="35" s="1"/>
  <c r="D80" i="32"/>
  <c r="F80" i="32"/>
  <c r="M79" i="32"/>
  <c r="K79" i="32"/>
  <c r="T80" i="32"/>
  <c r="R80" i="32"/>
  <c r="D81" i="32" l="1"/>
  <c r="F81" i="32"/>
  <c r="T81" i="32"/>
  <c r="R81" i="32"/>
  <c r="M80" i="32"/>
  <c r="K80" i="32"/>
  <c r="F82" i="32" l="1"/>
  <c r="D82" i="32"/>
  <c r="M81" i="32"/>
  <c r="K81" i="32"/>
  <c r="R82" i="32"/>
  <c r="T82" i="32"/>
  <c r="D83" i="32" l="1"/>
  <c r="F83" i="32"/>
  <c r="T83" i="32"/>
  <c r="R83" i="32"/>
  <c r="M82" i="32"/>
  <c r="K82" i="32"/>
  <c r="F84" i="32" l="1"/>
  <c r="D84" i="32"/>
  <c r="M83" i="32"/>
  <c r="K83" i="32"/>
  <c r="T84" i="32"/>
  <c r="R84" i="32"/>
  <c r="F85" i="32" l="1"/>
  <c r="D85" i="32"/>
  <c r="M84" i="32"/>
  <c r="K84" i="32"/>
  <c r="R85" i="32"/>
  <c r="T85" i="32"/>
  <c r="F86" i="32" l="1"/>
  <c r="D86" i="32"/>
  <c r="T86" i="32"/>
  <c r="R86" i="32"/>
  <c r="K85" i="32"/>
  <c r="M85" i="32"/>
  <c r="D87" i="32" l="1"/>
  <c r="F87" i="32"/>
  <c r="M86" i="32"/>
  <c r="K86" i="32"/>
  <c r="T87" i="32"/>
  <c r="R87" i="32"/>
  <c r="F88" i="32" l="1"/>
  <c r="D88" i="32"/>
  <c r="T88" i="32"/>
  <c r="R88" i="32"/>
  <c r="M87" i="32"/>
  <c r="K87" i="32"/>
  <c r="D89" i="32" l="1"/>
  <c r="F89" i="32"/>
  <c r="T89" i="32"/>
  <c r="R89" i="32"/>
  <c r="K88" i="32"/>
  <c r="M88" i="32"/>
  <c r="F90" i="32" l="1"/>
  <c r="D90" i="32"/>
  <c r="M89" i="32"/>
  <c r="K89" i="32"/>
  <c r="R90" i="32"/>
  <c r="T90" i="32"/>
  <c r="D91" i="32" l="1"/>
  <c r="F91" i="32"/>
  <c r="T91" i="32"/>
  <c r="R91" i="32"/>
  <c r="M90" i="32"/>
  <c r="K90" i="32"/>
  <c r="F92" i="32" l="1"/>
  <c r="D92" i="32"/>
  <c r="M91" i="32"/>
  <c r="K91" i="32"/>
  <c r="T92" i="32"/>
  <c r="R92" i="32"/>
  <c r="F93" i="32" l="1"/>
  <c r="D93" i="32"/>
  <c r="M92" i="32"/>
  <c r="K92" i="32"/>
  <c r="R93" i="32"/>
  <c r="T93" i="32"/>
  <c r="F94" i="32" l="1"/>
  <c r="D94" i="32"/>
  <c r="K93" i="32"/>
  <c r="M93" i="32"/>
  <c r="T94" i="32"/>
  <c r="R94" i="32"/>
  <c r="D95" i="32" l="1"/>
  <c r="F95" i="32"/>
  <c r="T95" i="32"/>
  <c r="R95" i="32"/>
  <c r="M94" i="32"/>
  <c r="K94" i="32"/>
  <c r="D96" i="32" l="1"/>
  <c r="F96" i="32"/>
  <c r="M95" i="32"/>
  <c r="K95" i="32"/>
  <c r="T96" i="32"/>
  <c r="R96" i="32"/>
  <c r="D97" i="32" l="1"/>
  <c r="R97" i="32"/>
  <c r="M96" i="32"/>
  <c r="K96" i="32"/>
  <c r="K97" i="32" l="1"/>
  <c r="CM18" i="18" l="1"/>
  <c r="CM17" i="18"/>
  <c r="CN16" i="18"/>
  <c r="CL16" i="18"/>
  <c r="CM16" i="18" s="1"/>
  <c r="CK16" i="18"/>
  <c r="CO15" i="18"/>
  <c r="CN15" i="18" s="1"/>
  <c r="CM15" i="18"/>
  <c r="CK15" i="18"/>
  <c r="CN14" i="18"/>
  <c r="CM14" i="18"/>
  <c r="CK14" i="18"/>
  <c r="CN13" i="18"/>
  <c r="CM13" i="18"/>
  <c r="CN12" i="18"/>
  <c r="CL12" i="18"/>
  <c r="CM12" i="18" s="1"/>
  <c r="CK12" i="18"/>
  <c r="CN11" i="18"/>
  <c r="CL11" i="18"/>
  <c r="CM11" i="18" s="1"/>
  <c r="CK11" i="18"/>
  <c r="CN10" i="18"/>
  <c r="CM10" i="18"/>
  <c r="CK10" i="18"/>
  <c r="CN9" i="18"/>
  <c r="CL9" i="18"/>
  <c r="CM9" i="18" s="1"/>
  <c r="CK9" i="18"/>
  <c r="CN8" i="18"/>
  <c r="CL8" i="18"/>
  <c r="CK8" i="18"/>
  <c r="CN7" i="18"/>
  <c r="CM7" i="18"/>
  <c r="CK7" i="18"/>
  <c r="CO6" i="18"/>
  <c r="CN6" i="18" s="1"/>
  <c r="CM6" i="18"/>
  <c r="CK6" i="18"/>
  <c r="CO5" i="18"/>
  <c r="CN5" i="18" s="1"/>
  <c r="CM5" i="18"/>
  <c r="CK5" i="18"/>
  <c r="CK19" i="18" l="1"/>
  <c r="CL19" i="18"/>
  <c r="CN19" i="18"/>
  <c r="CO19" i="18"/>
  <c r="CM8" i="18"/>
  <c r="CM19" i="18" s="1"/>
  <c r="GB15" i="3" l="1"/>
  <c r="GC14" i="3"/>
  <c r="GA14" i="3"/>
  <c r="FZ14" i="3"/>
  <c r="GE14" i="3" s="1"/>
  <c r="GD14" i="3" s="1"/>
  <c r="GC13" i="3"/>
  <c r="GA13" i="3"/>
  <c r="FZ13" i="3"/>
  <c r="GE12" i="3"/>
  <c r="GD12" i="3" s="1"/>
  <c r="GC12" i="3"/>
  <c r="GA12" i="3"/>
  <c r="FZ12" i="3"/>
  <c r="GC11" i="3"/>
  <c r="GA11" i="3"/>
  <c r="FZ11" i="3"/>
  <c r="GC10" i="3"/>
  <c r="GA10" i="3"/>
  <c r="FZ10" i="3"/>
  <c r="GE10" i="3" s="1"/>
  <c r="GD10" i="3" s="1"/>
  <c r="GC9" i="3"/>
  <c r="GA9" i="3"/>
  <c r="FZ9" i="3"/>
  <c r="GE9" i="3" s="1"/>
  <c r="GD9" i="3" s="1"/>
  <c r="GC8" i="3"/>
  <c r="GA8" i="3"/>
  <c r="FZ8" i="3"/>
  <c r="GC7" i="3"/>
  <c r="GA7" i="3"/>
  <c r="GE7" i="3" s="1"/>
  <c r="GD7" i="3" s="1"/>
  <c r="FZ7" i="3"/>
  <c r="GC6" i="3"/>
  <c r="GA6" i="3"/>
  <c r="FZ6" i="3"/>
  <c r="GE8" i="3" l="1"/>
  <c r="GD8" i="3" s="1"/>
  <c r="GE13" i="3"/>
  <c r="GD13" i="3" s="1"/>
  <c r="GE6" i="3"/>
  <c r="GE11" i="3"/>
  <c r="GD11" i="3" s="1"/>
  <c r="GA15" i="3"/>
  <c r="GC15" i="3"/>
  <c r="GD6" i="3"/>
  <c r="FZ15" i="3"/>
  <c r="GD15" i="3" l="1"/>
  <c r="GE15" i="3"/>
  <c r="AV9" i="26" l="1"/>
  <c r="AU8" i="26"/>
  <c r="AS8" i="26"/>
  <c r="AT8" i="26" s="1"/>
  <c r="AU7" i="26"/>
  <c r="AS7" i="26"/>
  <c r="AT7" i="26" s="1"/>
  <c r="AU6" i="26"/>
  <c r="AU9" i="26" s="1"/>
  <c r="AS6" i="26"/>
  <c r="AT6" i="26" s="1"/>
  <c r="AT9" i="26" s="1"/>
  <c r="AS9" i="26" l="1"/>
  <c r="CG18" i="18" l="1"/>
  <c r="CG17" i="18"/>
  <c r="CH16" i="18"/>
  <c r="CF16" i="18"/>
  <c r="CG16" i="18" s="1"/>
  <c r="CE16" i="18"/>
  <c r="CI15" i="18"/>
  <c r="CH15" i="18" s="1"/>
  <c r="CG15" i="18"/>
  <c r="CE15" i="18"/>
  <c r="CI14" i="18"/>
  <c r="CH14" i="18" s="1"/>
  <c r="CG14" i="18"/>
  <c r="CE14" i="18"/>
  <c r="CH13" i="18"/>
  <c r="CF13" i="18"/>
  <c r="CG13" i="18" s="1"/>
  <c r="CE13" i="18"/>
  <c r="CH12" i="18"/>
  <c r="CF12" i="18"/>
  <c r="CG12" i="18" s="1"/>
  <c r="CE12" i="18"/>
  <c r="CH11" i="18"/>
  <c r="CF11" i="18"/>
  <c r="CG11" i="18" s="1"/>
  <c r="CE11" i="18"/>
  <c r="CI10" i="18"/>
  <c r="CH10" i="18"/>
  <c r="CG10" i="18"/>
  <c r="CE10" i="18"/>
  <c r="CH9" i="18"/>
  <c r="CF9" i="18"/>
  <c r="CG9" i="18" s="1"/>
  <c r="CE9" i="18"/>
  <c r="CH8" i="18"/>
  <c r="CF8" i="18"/>
  <c r="CG8" i="18" s="1"/>
  <c r="CE8" i="18"/>
  <c r="CI7" i="18"/>
  <c r="CH7" i="18" s="1"/>
  <c r="CG7" i="18"/>
  <c r="CE7" i="18"/>
  <c r="CI6" i="18"/>
  <c r="CH6" i="18" s="1"/>
  <c r="CG6" i="18"/>
  <c r="CE6" i="18"/>
  <c r="CI5" i="18"/>
  <c r="CH5" i="18" s="1"/>
  <c r="CG5" i="18"/>
  <c r="CE5" i="18"/>
  <c r="CG19" i="18" l="1"/>
  <c r="CE19" i="18"/>
  <c r="CF19" i="18"/>
  <c r="CH19" i="18"/>
  <c r="CI19" i="18"/>
  <c r="FV15" i="3" l="1"/>
  <c r="FW14" i="3"/>
  <c r="FU14" i="3"/>
  <c r="FT14" i="3"/>
  <c r="FW13" i="3"/>
  <c r="FU13" i="3"/>
  <c r="FY13" i="3" s="1"/>
  <c r="FX13" i="3" s="1"/>
  <c r="FT13" i="3"/>
  <c r="FW12" i="3"/>
  <c r="FU12" i="3"/>
  <c r="FY12" i="3" s="1"/>
  <c r="FX12" i="3" s="1"/>
  <c r="FT12" i="3"/>
  <c r="FW11" i="3"/>
  <c r="FU11" i="3"/>
  <c r="FT11" i="3"/>
  <c r="FW10" i="3"/>
  <c r="FU10" i="3"/>
  <c r="FT10" i="3"/>
  <c r="FW9" i="3"/>
  <c r="FU9" i="3"/>
  <c r="FT9" i="3"/>
  <c r="FW8" i="3"/>
  <c r="FW15" i="3" s="1"/>
  <c r="FU8" i="3"/>
  <c r="FY8" i="3" s="1"/>
  <c r="FX8" i="3" s="1"/>
  <c r="FT8" i="3"/>
  <c r="FW7" i="3"/>
  <c r="FU7" i="3"/>
  <c r="FY7" i="3" s="1"/>
  <c r="FX7" i="3" s="1"/>
  <c r="FT7" i="3"/>
  <c r="FW6" i="3"/>
  <c r="FU6" i="3"/>
  <c r="FY6" i="3" s="1"/>
  <c r="FT6" i="3"/>
  <c r="FT15" i="3" s="1"/>
  <c r="CA18" i="18"/>
  <c r="CA17" i="18"/>
  <c r="CB16" i="18"/>
  <c r="BZ16" i="18"/>
  <c r="CA16" i="18" s="1"/>
  <c r="BY16" i="18"/>
  <c r="CC15" i="18"/>
  <c r="CB15" i="18" s="1"/>
  <c r="CA15" i="18"/>
  <c r="BY15" i="18"/>
  <c r="CC14" i="18"/>
  <c r="CB14" i="18" s="1"/>
  <c r="CA14" i="18"/>
  <c r="BY14" i="18"/>
  <c r="CB13" i="18"/>
  <c r="BZ13" i="18"/>
  <c r="CA13" i="18" s="1"/>
  <c r="BY13" i="18"/>
  <c r="CB12" i="18"/>
  <c r="BZ12" i="18"/>
  <c r="CA12" i="18" s="1"/>
  <c r="BY12" i="18"/>
  <c r="CB11" i="18"/>
  <c r="BZ11" i="18"/>
  <c r="CA11" i="18" s="1"/>
  <c r="BY11" i="18"/>
  <c r="CC10" i="18"/>
  <c r="CB10" i="18" s="1"/>
  <c r="CA10" i="18"/>
  <c r="BY10" i="18"/>
  <c r="CB9" i="18"/>
  <c r="BZ9" i="18"/>
  <c r="CA9" i="18" s="1"/>
  <c r="BY9" i="18"/>
  <c r="CB8" i="18"/>
  <c r="BZ8" i="18"/>
  <c r="BY8" i="18"/>
  <c r="CC7" i="18"/>
  <c r="CB7" i="18" s="1"/>
  <c r="CA7" i="18"/>
  <c r="BY7" i="18"/>
  <c r="CC6" i="18"/>
  <c r="CB6" i="18" s="1"/>
  <c r="CA6" i="18"/>
  <c r="BY6" i="18"/>
  <c r="CC5" i="18"/>
  <c r="CB5" i="18" s="1"/>
  <c r="CA5" i="18"/>
  <c r="BY5" i="18"/>
  <c r="AR9" i="26"/>
  <c r="AQ8" i="26"/>
  <c r="AQ9" i="26" s="1"/>
  <c r="AO8" i="26"/>
  <c r="AP8" i="26" s="1"/>
  <c r="AQ7" i="26"/>
  <c r="AO7" i="26"/>
  <c r="AP7" i="26" s="1"/>
  <c r="AQ6" i="26"/>
  <c r="AO6" i="26"/>
  <c r="AO9" i="26" s="1"/>
  <c r="BZ19" i="18" l="1"/>
  <c r="CC19" i="18"/>
  <c r="BY19" i="18"/>
  <c r="FY9" i="3"/>
  <c r="FX9" i="3" s="1"/>
  <c r="FY10" i="3"/>
  <c r="FX10" i="3" s="1"/>
  <c r="FY14" i="3"/>
  <c r="FX14" i="3" s="1"/>
  <c r="FY11" i="3"/>
  <c r="FX11" i="3" s="1"/>
  <c r="FX6" i="3"/>
  <c r="FX15" i="3" s="1"/>
  <c r="FY15" i="3"/>
  <c r="FU15" i="3"/>
  <c r="CB19" i="18"/>
  <c r="CA8" i="18"/>
  <c r="CA19" i="18" s="1"/>
  <c r="AP6" i="26"/>
  <c r="AP9" i="26" s="1"/>
  <c r="FJ15" i="3" l="1"/>
  <c r="FK14" i="3"/>
  <c r="FK13" i="3"/>
  <c r="FK12" i="3"/>
  <c r="FK11" i="3"/>
  <c r="FK10" i="3"/>
  <c r="FK9" i="3"/>
  <c r="FK8" i="3"/>
  <c r="FK7" i="3"/>
  <c r="FK6" i="3"/>
  <c r="FP15" i="3"/>
  <c r="FQ14" i="3"/>
  <c r="FQ13" i="3"/>
  <c r="FQ12" i="3"/>
  <c r="FQ11" i="3"/>
  <c r="FQ10" i="3"/>
  <c r="FQ9" i="3"/>
  <c r="FQ8" i="3"/>
  <c r="FQ7" i="3"/>
  <c r="FQ6" i="3"/>
  <c r="BU18" i="18"/>
  <c r="BU17" i="18"/>
  <c r="BV16" i="18"/>
  <c r="BT16" i="18"/>
  <c r="BU16" i="18" s="1"/>
  <c r="BS16" i="18"/>
  <c r="BW15" i="18"/>
  <c r="BV15" i="18" s="1"/>
  <c r="BU15" i="18"/>
  <c r="BS15" i="18"/>
  <c r="BW14" i="18"/>
  <c r="BV14" i="18" s="1"/>
  <c r="BU14" i="18"/>
  <c r="BS14" i="18"/>
  <c r="BV13" i="18"/>
  <c r="BT13" i="18"/>
  <c r="BU13" i="18" s="1"/>
  <c r="BS13" i="18"/>
  <c r="BV12" i="18"/>
  <c r="BT12" i="18"/>
  <c r="BU12" i="18" s="1"/>
  <c r="BS12" i="18"/>
  <c r="BV11" i="18"/>
  <c r="BT11" i="18"/>
  <c r="BU11" i="18" s="1"/>
  <c r="BS11" i="18"/>
  <c r="BW10" i="18"/>
  <c r="BV10" i="18" s="1"/>
  <c r="BU10" i="18"/>
  <c r="BS10" i="18"/>
  <c r="BV9" i="18"/>
  <c r="BT9" i="18"/>
  <c r="BU9" i="18" s="1"/>
  <c r="BS9" i="18"/>
  <c r="BV8" i="18"/>
  <c r="BT8" i="18"/>
  <c r="BS8" i="18"/>
  <c r="BW7" i="18"/>
  <c r="BV7" i="18" s="1"/>
  <c r="BU7" i="18"/>
  <c r="BS7" i="18"/>
  <c r="BW6" i="18"/>
  <c r="BV6" i="18" s="1"/>
  <c r="BU6" i="18"/>
  <c r="BS6" i="18"/>
  <c r="BW5" i="18"/>
  <c r="BV5" i="18" s="1"/>
  <c r="BU5" i="18"/>
  <c r="BS5" i="18"/>
  <c r="AN9" i="26"/>
  <c r="AM8" i="26"/>
  <c r="AK8" i="26"/>
  <c r="AL8" i="26" s="1"/>
  <c r="AM7" i="26"/>
  <c r="AK7" i="26"/>
  <c r="AM6" i="26"/>
  <c r="AK6" i="26"/>
  <c r="AL6" i="26" s="1"/>
  <c r="FK13" i="28"/>
  <c r="FG13" i="28"/>
  <c r="FC13" i="28"/>
  <c r="EY13" i="28"/>
  <c r="AJ9" i="26"/>
  <c r="AI8" i="26"/>
  <c r="AG8" i="26"/>
  <c r="AH8" i="26" s="1"/>
  <c r="AI7" i="26"/>
  <c r="AG7" i="26"/>
  <c r="AI6" i="26"/>
  <c r="AI9" i="26" s="1"/>
  <c r="AG6" i="26"/>
  <c r="AH6" i="26" s="1"/>
  <c r="FK15" i="3" l="1"/>
  <c r="FQ15" i="3"/>
  <c r="BS19" i="18"/>
  <c r="BT19" i="18"/>
  <c r="BW19" i="18"/>
  <c r="BV19" i="18"/>
  <c r="BU8" i="18"/>
  <c r="BU19" i="18" s="1"/>
  <c r="AM9" i="26"/>
  <c r="AK9" i="26"/>
  <c r="AL7" i="26"/>
  <c r="AL9" i="26" s="1"/>
  <c r="AG9" i="26"/>
  <c r="AH7" i="26"/>
  <c r="AH9" i="26" s="1"/>
  <c r="O10" i="28" l="1"/>
  <c r="N13" i="28"/>
  <c r="L13" i="28"/>
  <c r="O12" i="28"/>
  <c r="O11" i="28"/>
  <c r="O9" i="28"/>
  <c r="O7" i="28"/>
  <c r="O6" i="28"/>
  <c r="O5" i="28"/>
  <c r="EU13" i="28"/>
  <c r="EQ13" i="28"/>
  <c r="EM13" i="28"/>
  <c r="EI13" i="28"/>
  <c r="EE13" i="28"/>
  <c r="EA13" i="28"/>
  <c r="DW13" i="28"/>
  <c r="DS13" i="28"/>
  <c r="DO13" i="28"/>
  <c r="DK13" i="28"/>
  <c r="DG13" i="28"/>
  <c r="DC13" i="28"/>
  <c r="CY13" i="28"/>
  <c r="CU13" i="28"/>
  <c r="CQ13" i="28"/>
  <c r="CM13" i="28"/>
  <c r="CI13" i="28"/>
  <c r="CE13" i="28"/>
  <c r="CA13" i="28"/>
  <c r="BW13" i="28"/>
  <c r="BS13" i="28"/>
  <c r="BO13" i="28"/>
  <c r="BK13" i="28"/>
  <c r="BG13" i="28"/>
  <c r="BC13" i="28"/>
  <c r="AY13" i="28"/>
  <c r="AU13" i="28"/>
  <c r="AQ13" i="28"/>
  <c r="AM13" i="28"/>
  <c r="AI13" i="28"/>
  <c r="AE13" i="28"/>
  <c r="AA13" i="28"/>
  <c r="W13" i="28"/>
  <c r="V13" i="28"/>
  <c r="H12" i="28"/>
  <c r="H11" i="28"/>
  <c r="AF10" i="28" l="1"/>
  <c r="AG10" i="28" s="1"/>
  <c r="AP5" i="28" l="1"/>
  <c r="AP9" i="28"/>
  <c r="AP12" i="28"/>
  <c r="AP10" i="28"/>
  <c r="AN5" i="28"/>
  <c r="AO5" i="28" s="1"/>
  <c r="AN11" i="28"/>
  <c r="AO11" i="28" s="1"/>
  <c r="AN12" i="28"/>
  <c r="AO12" i="28" s="1"/>
  <c r="AN10" i="28"/>
  <c r="AO10" i="28" s="1"/>
  <c r="AP8" i="28"/>
  <c r="AP6" i="28"/>
  <c r="AN9" i="28"/>
  <c r="AO9" i="28" s="1"/>
  <c r="AN8" i="28"/>
  <c r="AO8" i="28" s="1"/>
  <c r="AP7" i="28"/>
  <c r="AP11" i="28"/>
  <c r="AN6" i="28"/>
  <c r="AO6" i="28" s="1"/>
  <c r="AN7" i="28"/>
  <c r="AO7" i="28" s="1"/>
  <c r="AF5" i="28"/>
  <c r="AG5" i="28" s="1"/>
  <c r="AF8" i="28"/>
  <c r="AG8" i="28" s="1"/>
  <c r="AF9" i="28"/>
  <c r="AG9" i="28" s="1"/>
  <c r="AF6" i="28"/>
  <c r="AH11" i="28"/>
  <c r="AH6" i="28"/>
  <c r="AH5" i="28"/>
  <c r="AH10" i="28"/>
  <c r="AH8" i="28"/>
  <c r="AF12" i="28"/>
  <c r="AG12" i="28" s="1"/>
  <c r="AH7" i="28"/>
  <c r="AH9" i="28"/>
  <c r="AF11" i="28"/>
  <c r="AG11" i="28" s="1"/>
  <c r="AH12" i="28"/>
  <c r="AF7" i="28"/>
  <c r="AG7" i="28" s="1"/>
  <c r="AJ6" i="28"/>
  <c r="AK6" i="28" s="1"/>
  <c r="AJ11" i="28"/>
  <c r="AK11" i="28" s="1"/>
  <c r="AL9" i="28"/>
  <c r="AL7" i="28"/>
  <c r="AJ9" i="28"/>
  <c r="AK9" i="28" s="1"/>
  <c r="AJ7" i="28"/>
  <c r="AK7" i="28" s="1"/>
  <c r="AL5" i="28"/>
  <c r="AL11" i="28"/>
  <c r="AL12" i="28"/>
  <c r="AL10" i="28"/>
  <c r="AJ5" i="28"/>
  <c r="AJ12" i="28"/>
  <c r="AK12" i="28" s="1"/>
  <c r="AJ10" i="28"/>
  <c r="AK10" i="28" s="1"/>
  <c r="AL8" i="28"/>
  <c r="AJ8" i="28"/>
  <c r="AK8" i="28" s="1"/>
  <c r="AL6" i="28"/>
  <c r="AH13" i="28" l="1"/>
  <c r="AN13" i="28"/>
  <c r="AO13" i="28"/>
  <c r="AL13" i="28"/>
  <c r="AR12" i="28"/>
  <c r="AS12" i="28" s="1"/>
  <c r="AR10" i="28"/>
  <c r="AS10" i="28" s="1"/>
  <c r="AT8" i="28"/>
  <c r="AR8" i="28"/>
  <c r="AS8" i="28" s="1"/>
  <c r="AT12" i="28"/>
  <c r="AT6" i="28"/>
  <c r="AT5" i="28"/>
  <c r="AT11" i="28"/>
  <c r="AR6" i="28"/>
  <c r="AS6" i="28" s="1"/>
  <c r="AT9" i="28"/>
  <c r="AR11" i="28"/>
  <c r="AS11" i="28" s="1"/>
  <c r="AT7" i="28"/>
  <c r="AR9" i="28"/>
  <c r="AS9" i="28" s="1"/>
  <c r="AR7" i="28"/>
  <c r="AS7" i="28" s="1"/>
  <c r="AT10" i="28"/>
  <c r="AR5" i="28"/>
  <c r="AK5" i="28"/>
  <c r="AK13" i="28" s="1"/>
  <c r="AJ13" i="28"/>
  <c r="AP13" i="28"/>
  <c r="AB6" i="28"/>
  <c r="AB12" i="28"/>
  <c r="AC12" i="28" s="1"/>
  <c r="AB7" i="28"/>
  <c r="AB9" i="28"/>
  <c r="AB5" i="28"/>
  <c r="AB11" i="28"/>
  <c r="AB10" i="28"/>
  <c r="AD12" i="28"/>
  <c r="AT13" i="28" l="1"/>
  <c r="AS5" i="28"/>
  <c r="AS13" i="28" s="1"/>
  <c r="AR13" i="28"/>
  <c r="AX6" i="28"/>
  <c r="AX11" i="28"/>
  <c r="AV6" i="28"/>
  <c r="AW6" i="28" s="1"/>
  <c r="AV8" i="28"/>
  <c r="AW8" i="28" s="1"/>
  <c r="AV11" i="28"/>
  <c r="AW11" i="28" s="1"/>
  <c r="AX9" i="28"/>
  <c r="AX7" i="28"/>
  <c r="AV12" i="28"/>
  <c r="AW12" i="28" s="1"/>
  <c r="AV10" i="28"/>
  <c r="AW10" i="28" s="1"/>
  <c r="AV9" i="28"/>
  <c r="AW9" i="28" s="1"/>
  <c r="AV7" i="28"/>
  <c r="AW7" i="28" s="1"/>
  <c r="AX5" i="28"/>
  <c r="AX12" i="28"/>
  <c r="AX10" i="28"/>
  <c r="AV5" i="28"/>
  <c r="AX8" i="28"/>
  <c r="AX13" i="28" l="1"/>
  <c r="AW5" i="28"/>
  <c r="AW13" i="28" s="1"/>
  <c r="AV13" i="28"/>
  <c r="AZ11" i="28"/>
  <c r="BA11" i="28" s="1"/>
  <c r="BB9" i="28"/>
  <c r="BB7" i="28"/>
  <c r="BB6" i="28"/>
  <c r="AZ9" i="28"/>
  <c r="BA9" i="28" s="1"/>
  <c r="AZ7" i="28"/>
  <c r="BA7" i="28" s="1"/>
  <c r="AZ5" i="28"/>
  <c r="BB11" i="28"/>
  <c r="BB5" i="28"/>
  <c r="BB12" i="28"/>
  <c r="BB10" i="28"/>
  <c r="AZ12" i="28"/>
  <c r="BA12" i="28" s="1"/>
  <c r="AZ10" i="28"/>
  <c r="BA10" i="28" s="1"/>
  <c r="AZ8" i="28"/>
  <c r="BA8" i="28" s="1"/>
  <c r="AZ6" i="28"/>
  <c r="BA6" i="28" s="1"/>
  <c r="BF5" i="28" l="1"/>
  <c r="BD9" i="28"/>
  <c r="BE9" i="28" s="1"/>
  <c r="BF12" i="28"/>
  <c r="BF10" i="28"/>
  <c r="BD5" i="28"/>
  <c r="BF7" i="28"/>
  <c r="BD12" i="28"/>
  <c r="BE12" i="28" s="1"/>
  <c r="BD10" i="28"/>
  <c r="BE10" i="28" s="1"/>
  <c r="BF8" i="28"/>
  <c r="BF9" i="28"/>
  <c r="BD8" i="28"/>
  <c r="BE8" i="28" s="1"/>
  <c r="BF6" i="28"/>
  <c r="BD11" i="28"/>
  <c r="BE11" i="28" s="1"/>
  <c r="BF11" i="28"/>
  <c r="BD6" i="28"/>
  <c r="BE6" i="28" s="1"/>
  <c r="BD7" i="28"/>
  <c r="BE7" i="28" s="1"/>
  <c r="BB13" i="28"/>
  <c r="BA5" i="28"/>
  <c r="BA13" i="28" s="1"/>
  <c r="AZ13" i="28"/>
  <c r="BH9" i="28" l="1"/>
  <c r="BI9" i="28" s="1"/>
  <c r="BH6" i="28"/>
  <c r="BI6" i="28" s="1"/>
  <c r="BJ8" i="28"/>
  <c r="BH10" i="28"/>
  <c r="BI10" i="28" s="1"/>
  <c r="BH5" i="28"/>
  <c r="BJ9" i="28"/>
  <c r="BH8" i="28"/>
  <c r="BI8" i="28" s="1"/>
  <c r="BJ7" i="28"/>
  <c r="BJ11" i="28"/>
  <c r="BH7" i="28"/>
  <c r="BI7" i="28" s="1"/>
  <c r="BH11" i="28"/>
  <c r="BI11" i="28" s="1"/>
  <c r="BJ10" i="28"/>
  <c r="BJ12" i="28"/>
  <c r="BJ6" i="28"/>
  <c r="BH12" i="28"/>
  <c r="BI12" i="28" s="1"/>
  <c r="BJ5" i="28"/>
  <c r="BE5" i="28"/>
  <c r="BE13" i="28" s="1"/>
  <c r="BD13" i="28"/>
  <c r="BF13" i="28"/>
  <c r="BJ13" i="28" l="1"/>
  <c r="BL12" i="28"/>
  <c r="BM12" i="28" s="1"/>
  <c r="BL10" i="28"/>
  <c r="BM10" i="28" s="1"/>
  <c r="BN8" i="28"/>
  <c r="BN7" i="28"/>
  <c r="BL8" i="28"/>
  <c r="BM8" i="28" s="1"/>
  <c r="BN6" i="28"/>
  <c r="BN5" i="28"/>
  <c r="BL6" i="28"/>
  <c r="BM6" i="28" s="1"/>
  <c r="BN10" i="28"/>
  <c r="BN11" i="28"/>
  <c r="BL11" i="28"/>
  <c r="BM11" i="28" s="1"/>
  <c r="BN9" i="28"/>
  <c r="BL9" i="28"/>
  <c r="BM9" i="28" s="1"/>
  <c r="BL7" i="28"/>
  <c r="BM7" i="28" s="1"/>
  <c r="BN12" i="28"/>
  <c r="BL5" i="28"/>
  <c r="BI5" i="28"/>
  <c r="BI13" i="28" s="1"/>
  <c r="BH13" i="28"/>
  <c r="BN13" i="28" l="1"/>
  <c r="BP6" i="28"/>
  <c r="BQ6" i="28" s="1"/>
  <c r="BP12" i="28"/>
  <c r="BQ12" i="28" s="1"/>
  <c r="BR11" i="28"/>
  <c r="BP11" i="28"/>
  <c r="BQ11" i="28" s="1"/>
  <c r="BR9" i="28"/>
  <c r="BR7" i="28"/>
  <c r="BP7" i="28"/>
  <c r="BQ7" i="28" s="1"/>
  <c r="BR5" i="28"/>
  <c r="BR8" i="28"/>
  <c r="BP8" i="28"/>
  <c r="BQ8" i="28" s="1"/>
  <c r="BP9" i="28"/>
  <c r="BQ9" i="28" s="1"/>
  <c r="BR12" i="28"/>
  <c r="BR10" i="28"/>
  <c r="BP5" i="28"/>
  <c r="BP10" i="28"/>
  <c r="BQ10" i="28" s="1"/>
  <c r="BR6" i="28"/>
  <c r="BM5" i="28"/>
  <c r="BM13" i="28" s="1"/>
  <c r="BL13" i="28"/>
  <c r="BR13" i="28" l="1"/>
  <c r="BQ5" i="28"/>
  <c r="BQ13" i="28" s="1"/>
  <c r="BP13" i="28"/>
  <c r="BT11" i="28"/>
  <c r="BU11" i="28" s="1"/>
  <c r="BV9" i="28"/>
  <c r="BV7" i="28"/>
  <c r="BV11" i="28"/>
  <c r="BT9" i="28"/>
  <c r="BU9" i="28" s="1"/>
  <c r="BT7" i="28"/>
  <c r="BU7" i="28" s="1"/>
  <c r="BV5" i="28"/>
  <c r="BT5" i="28"/>
  <c r="BV12" i="28"/>
  <c r="BV10" i="28"/>
  <c r="BV8" i="28"/>
  <c r="BT12" i="28"/>
  <c r="BU12" i="28" s="1"/>
  <c r="BT10" i="28"/>
  <c r="BU10" i="28" s="1"/>
  <c r="BT6" i="28"/>
  <c r="BU6" i="28" s="1"/>
  <c r="BT8" i="28"/>
  <c r="BU8" i="28" s="1"/>
  <c r="BV6" i="28"/>
  <c r="BZ5" i="28" l="1"/>
  <c r="BX6" i="28"/>
  <c r="BY6" i="28" s="1"/>
  <c r="BX11" i="28"/>
  <c r="BY11" i="28" s="1"/>
  <c r="BX7" i="28"/>
  <c r="BY7" i="28" s="1"/>
  <c r="BZ12" i="28"/>
  <c r="BZ10" i="28"/>
  <c r="BX5" i="28"/>
  <c r="BX12" i="28"/>
  <c r="BY12" i="28" s="1"/>
  <c r="BX10" i="28"/>
  <c r="BY10" i="28" s="1"/>
  <c r="BZ8" i="28"/>
  <c r="BX8" i="28"/>
  <c r="BY8" i="28" s="1"/>
  <c r="BZ6" i="28"/>
  <c r="BZ9" i="28"/>
  <c r="BZ11" i="28"/>
  <c r="BZ7" i="28"/>
  <c r="BX9" i="28"/>
  <c r="BY9" i="28" s="1"/>
  <c r="BU5" i="28"/>
  <c r="BU13" i="28" s="1"/>
  <c r="BT13" i="28"/>
  <c r="BV13" i="28"/>
  <c r="BY5" i="28" l="1"/>
  <c r="BY13" i="28" s="1"/>
  <c r="BX13" i="28"/>
  <c r="BZ13" i="28"/>
  <c r="CD13" i="28" l="1"/>
  <c r="CC13" i="28"/>
  <c r="CB13" i="28"/>
  <c r="CG13" i="28" l="1"/>
  <c r="CF13" i="28"/>
  <c r="CH13" i="28"/>
  <c r="CL13" i="28" l="1"/>
  <c r="CK13" i="28"/>
  <c r="CJ13" i="28"/>
  <c r="CP13" i="28" l="1"/>
  <c r="CO13" i="28"/>
  <c r="CN13" i="28"/>
  <c r="CS13" i="28" l="1"/>
  <c r="CR13" i="28"/>
  <c r="CT13" i="28"/>
  <c r="CX13" i="28" l="1"/>
  <c r="CW13" i="28"/>
  <c r="CV13" i="28"/>
  <c r="CZ13" i="28" l="1"/>
  <c r="DA13" i="28"/>
  <c r="DB13" i="28"/>
  <c r="DF13" i="28" l="1"/>
  <c r="DE13" i="28"/>
  <c r="DD13" i="28"/>
  <c r="DI13" i="28" l="1"/>
  <c r="DH13" i="28"/>
  <c r="DJ13" i="28"/>
  <c r="DN13" i="28" l="1"/>
  <c r="DL13" i="28"/>
  <c r="DM13" i="28"/>
  <c r="DQ13" i="28" l="1"/>
  <c r="DP13" i="28"/>
  <c r="DR13" i="28"/>
  <c r="DU13" i="28" l="1"/>
  <c r="DT13" i="28"/>
  <c r="DV13" i="28"/>
  <c r="DZ13" i="28" l="1"/>
  <c r="DY13" i="28"/>
  <c r="DX13" i="28"/>
  <c r="EC13" i="28" l="1"/>
  <c r="EB13" i="28"/>
  <c r="ED13" i="28"/>
  <c r="EH13" i="28" l="1"/>
  <c r="EG13" i="28"/>
  <c r="EF13" i="28"/>
  <c r="EK13" i="28" l="1"/>
  <c r="EJ13" i="28"/>
  <c r="EL13" i="28"/>
  <c r="EO13" i="28" l="1"/>
  <c r="EN13" i="28"/>
  <c r="EP13" i="28"/>
  <c r="AD8" i="28"/>
  <c r="AD11" i="28"/>
  <c r="AD10" i="28"/>
  <c r="AD9" i="28"/>
  <c r="AD7" i="28"/>
  <c r="AD6" i="28"/>
  <c r="AD5" i="28"/>
  <c r="AC8" i="28"/>
  <c r="AC5" i="28"/>
  <c r="AC11" i="28"/>
  <c r="AC10" i="28"/>
  <c r="AC9" i="28"/>
  <c r="AC7" i="28"/>
  <c r="T13" i="28" l="1"/>
  <c r="AD13" i="28"/>
  <c r="ET13" i="28" l="1"/>
  <c r="ER13" i="28"/>
  <c r="AB13" i="28"/>
  <c r="AC6" i="28"/>
  <c r="AC13" i="28" s="1"/>
  <c r="Z13" i="28"/>
  <c r="M8" i="28"/>
  <c r="O8" i="28" s="1"/>
  <c r="ES13" i="28" l="1"/>
  <c r="EX13" i="28"/>
  <c r="EW13" i="28"/>
  <c r="EV13" i="28"/>
  <c r="O13" i="28"/>
  <c r="M13" i="28"/>
  <c r="FB13" i="28" l="1"/>
  <c r="J5" i="28"/>
  <c r="J9" i="28"/>
  <c r="J10" i="28"/>
  <c r="I10" i="28"/>
  <c r="J6" i="28"/>
  <c r="EZ13" i="28"/>
  <c r="I9" i="28" l="1"/>
  <c r="I12" i="28"/>
  <c r="J12" i="28"/>
  <c r="I7" i="28"/>
  <c r="J7" i="28"/>
  <c r="I8" i="28"/>
  <c r="J8" i="28"/>
  <c r="I11" i="28"/>
  <c r="J11" i="28"/>
  <c r="FA13" i="28"/>
  <c r="I5" i="28"/>
  <c r="FD13" i="28"/>
  <c r="FF13" i="28"/>
  <c r="FE13" i="28" l="1"/>
  <c r="FH13" i="28"/>
  <c r="FJ13" i="28"/>
  <c r="FI13" i="28" l="1"/>
  <c r="X6" i="28" l="1"/>
  <c r="X13" i="28" l="1"/>
  <c r="U13" i="28"/>
  <c r="BO18" i="18"/>
  <c r="BO17" i="18"/>
  <c r="BP16" i="18"/>
  <c r="BN16" i="18"/>
  <c r="BO16" i="18" s="1"/>
  <c r="BM16" i="18"/>
  <c r="BQ15" i="18"/>
  <c r="BP15" i="18" s="1"/>
  <c r="BO15" i="18"/>
  <c r="BM15" i="18"/>
  <c r="BQ14" i="18"/>
  <c r="BP14" i="18" s="1"/>
  <c r="BO14" i="18"/>
  <c r="BM14" i="18"/>
  <c r="BP13" i="18"/>
  <c r="BN13" i="18"/>
  <c r="BM13" i="18"/>
  <c r="BP12" i="18"/>
  <c r="BN12" i="18"/>
  <c r="BO12" i="18" s="1"/>
  <c r="BM12" i="18"/>
  <c r="BP11" i="18"/>
  <c r="BN11" i="18"/>
  <c r="BO11" i="18" s="1"/>
  <c r="BM11" i="18"/>
  <c r="BQ10" i="18"/>
  <c r="BP10" i="18" s="1"/>
  <c r="BO10" i="18"/>
  <c r="BM10" i="18"/>
  <c r="BP9" i="18"/>
  <c r="BN9" i="18"/>
  <c r="BO9" i="18" s="1"/>
  <c r="BM9" i="18"/>
  <c r="BP8" i="18"/>
  <c r="BN8" i="18"/>
  <c r="BO8" i="18" s="1"/>
  <c r="BM8" i="18"/>
  <c r="BQ7" i="18"/>
  <c r="BP7" i="18" s="1"/>
  <c r="BO7" i="18"/>
  <c r="BM7" i="18"/>
  <c r="BQ6" i="18"/>
  <c r="BP6" i="18" s="1"/>
  <c r="BO6" i="18"/>
  <c r="BM6" i="18"/>
  <c r="BQ5" i="18"/>
  <c r="BP5" i="18" s="1"/>
  <c r="BO5" i="18"/>
  <c r="BM5" i="18"/>
  <c r="AG6" i="28" l="1"/>
  <c r="AG13" i="28" s="1"/>
  <c r="AF13" i="28"/>
  <c r="BM19" i="18"/>
  <c r="BQ19" i="18"/>
  <c r="BN19" i="18"/>
  <c r="BP19" i="18"/>
  <c r="BO13" i="18"/>
  <c r="BO19" i="18" s="1"/>
  <c r="Y6" i="28" l="1"/>
  <c r="I6" i="28" s="1"/>
  <c r="AF9" i="26"/>
  <c r="AE8" i="26"/>
  <c r="AC8" i="26"/>
  <c r="AD8" i="26" s="1"/>
  <c r="AE7" i="26"/>
  <c r="AC7" i="26"/>
  <c r="AD7" i="26" s="1"/>
  <c r="AE6" i="26"/>
  <c r="AC6" i="26"/>
  <c r="AD6" i="26" s="1"/>
  <c r="AD9" i="26" s="1"/>
  <c r="BI18" i="18"/>
  <c r="BI17" i="18"/>
  <c r="BJ16" i="18"/>
  <c r="BH16" i="18"/>
  <c r="BI16" i="18" s="1"/>
  <c r="BG16" i="18"/>
  <c r="BK15" i="18"/>
  <c r="BJ15" i="18" s="1"/>
  <c r="BI15" i="18"/>
  <c r="BG15" i="18"/>
  <c r="BK14" i="18"/>
  <c r="BJ14" i="18" s="1"/>
  <c r="BI14" i="18"/>
  <c r="BG14" i="18"/>
  <c r="BJ13" i="18"/>
  <c r="BH13" i="18"/>
  <c r="BI13" i="18" s="1"/>
  <c r="BG13" i="18"/>
  <c r="BJ12" i="18"/>
  <c r="BH12" i="18"/>
  <c r="BI12" i="18" s="1"/>
  <c r="BG12" i="18"/>
  <c r="BJ11" i="18"/>
  <c r="BH11" i="18"/>
  <c r="BI11" i="18" s="1"/>
  <c r="BG11" i="18"/>
  <c r="BK10" i="18"/>
  <c r="BJ10" i="18" s="1"/>
  <c r="BI10" i="18"/>
  <c r="BG10" i="18"/>
  <c r="BJ9" i="18"/>
  <c r="BH9" i="18"/>
  <c r="BI9" i="18" s="1"/>
  <c r="BG9" i="18"/>
  <c r="BJ8" i="18"/>
  <c r="BH8" i="18"/>
  <c r="BG8" i="18"/>
  <c r="BK7" i="18"/>
  <c r="BJ7" i="18" s="1"/>
  <c r="BI7" i="18"/>
  <c r="BG7" i="18"/>
  <c r="BK6" i="18"/>
  <c r="BJ6" i="18" s="1"/>
  <c r="BI6" i="18"/>
  <c r="BG6" i="18"/>
  <c r="BK5" i="18"/>
  <c r="BJ5" i="18" s="1"/>
  <c r="BI5" i="18"/>
  <c r="BG5" i="18"/>
  <c r="BG19" i="18" l="1"/>
  <c r="BH19" i="18"/>
  <c r="Y13" i="28"/>
  <c r="AE9" i="26"/>
  <c r="AC9" i="26"/>
  <c r="BJ19" i="18"/>
  <c r="BI8" i="18"/>
  <c r="BI19" i="18" s="1"/>
  <c r="BK19" i="18"/>
  <c r="E13" i="28" l="1"/>
  <c r="I13" i="28" l="1"/>
  <c r="G9" i="28"/>
  <c r="G8" i="28"/>
  <c r="K8" i="28" s="1"/>
  <c r="G12" i="28"/>
  <c r="K12" i="28" s="1"/>
  <c r="G11" i="28"/>
  <c r="K11" i="28" s="1"/>
  <c r="G10" i="28"/>
  <c r="K10" i="28" s="1"/>
  <c r="G7" i="28"/>
  <c r="H13" i="28" l="1"/>
  <c r="K6" i="28"/>
  <c r="F6" i="28" s="1"/>
  <c r="J13" i="28"/>
  <c r="G13" i="28" l="1"/>
  <c r="K7" i="28"/>
  <c r="F7" i="28" s="1"/>
  <c r="F8" i="28" l="1"/>
  <c r="F10" i="28"/>
  <c r="K5" i="28"/>
  <c r="F5" i="28" s="1"/>
  <c r="K9" i="28" l="1"/>
  <c r="F9" i="28" s="1"/>
  <c r="F11" i="28"/>
  <c r="K13" i="28" l="1"/>
  <c r="F12" i="28"/>
  <c r="F13" i="28" s="1"/>
  <c r="M40" i="13"/>
  <c r="BC18" i="18"/>
  <c r="BC17" i="18"/>
  <c r="BD16" i="18"/>
  <c r="BB16" i="18"/>
  <c r="BC16" i="18" s="1"/>
  <c r="BA16" i="18"/>
  <c r="BE15" i="18"/>
  <c r="BD15" i="18" s="1"/>
  <c r="BC15" i="18"/>
  <c r="BA15" i="18"/>
  <c r="BE14" i="18"/>
  <c r="BD14" i="18" s="1"/>
  <c r="BC14" i="18"/>
  <c r="BA14" i="18"/>
  <c r="BD13" i="18"/>
  <c r="BB13" i="18"/>
  <c r="BC13" i="18" s="1"/>
  <c r="BA13" i="18"/>
  <c r="BD12" i="18"/>
  <c r="BB12" i="18"/>
  <c r="BC12" i="18" s="1"/>
  <c r="BA12" i="18"/>
  <c r="BD11" i="18"/>
  <c r="BB11" i="18"/>
  <c r="BC11" i="18" s="1"/>
  <c r="BA11" i="18"/>
  <c r="BE10" i="18"/>
  <c r="BD10" i="18" s="1"/>
  <c r="BC10" i="18"/>
  <c r="BA10" i="18"/>
  <c r="BD9" i="18"/>
  <c r="BB9" i="18"/>
  <c r="BC9" i="18" s="1"/>
  <c r="BA9" i="18"/>
  <c r="BD8" i="18"/>
  <c r="BB8" i="18"/>
  <c r="BA8" i="18"/>
  <c r="BE7" i="18"/>
  <c r="BD7" i="18" s="1"/>
  <c r="BC7" i="18"/>
  <c r="BA7" i="18"/>
  <c r="BE6" i="18"/>
  <c r="BD6" i="18" s="1"/>
  <c r="BC6" i="18"/>
  <c r="BA6" i="18"/>
  <c r="BE5" i="18"/>
  <c r="BD5" i="18" s="1"/>
  <c r="BC5" i="18"/>
  <c r="BA5" i="18"/>
  <c r="AB9" i="26"/>
  <c r="AA8" i="26"/>
  <c r="Y8" i="26"/>
  <c r="Z8" i="26" s="1"/>
  <c r="AA7" i="26"/>
  <c r="Y7" i="26"/>
  <c r="Z7" i="26" s="1"/>
  <c r="AA6" i="26"/>
  <c r="AA9" i="26" s="1"/>
  <c r="Y6" i="26"/>
  <c r="FC16" i="4"/>
  <c r="FD15" i="4"/>
  <c r="FB15" i="4"/>
  <c r="FF15" i="4" s="1"/>
  <c r="FE15" i="4" s="1"/>
  <c r="FA15" i="4"/>
  <c r="FD14" i="4"/>
  <c r="FB14" i="4"/>
  <c r="FA14" i="4"/>
  <c r="FD13" i="4"/>
  <c r="FB13" i="4"/>
  <c r="FA13" i="4"/>
  <c r="FD12" i="4"/>
  <c r="FB12" i="4"/>
  <c r="FA12" i="4"/>
  <c r="FF12" i="4" s="1"/>
  <c r="FE12" i="4" s="1"/>
  <c r="FD11" i="4"/>
  <c r="FB11" i="4"/>
  <c r="FA11" i="4"/>
  <c r="FD10" i="4"/>
  <c r="FB10" i="4"/>
  <c r="FA10" i="4"/>
  <c r="FD9" i="4"/>
  <c r="FB9" i="4"/>
  <c r="FA9" i="4"/>
  <c r="FD8" i="4"/>
  <c r="FB8" i="4"/>
  <c r="FA8" i="4"/>
  <c r="FD7" i="4"/>
  <c r="FB7" i="4"/>
  <c r="FF7" i="4" s="1"/>
  <c r="FE7" i="4" s="1"/>
  <c r="FA7" i="4"/>
  <c r="FD6" i="4"/>
  <c r="FB6" i="4"/>
  <c r="FA6" i="4"/>
  <c r="BE19" i="18" l="1"/>
  <c r="BB19" i="18"/>
  <c r="BA19" i="18"/>
  <c r="BD19" i="18"/>
  <c r="BC8" i="18"/>
  <c r="BC19" i="18" s="1"/>
  <c r="Y9" i="26"/>
  <c r="Z6" i="26"/>
  <c r="Z9" i="26" s="1"/>
  <c r="FA16" i="4"/>
  <c r="FF13" i="4"/>
  <c r="FE13" i="4" s="1"/>
  <c r="FF11" i="4"/>
  <c r="FE11" i="4" s="1"/>
  <c r="FF9" i="4"/>
  <c r="FE9" i="4" s="1"/>
  <c r="FF6" i="4"/>
  <c r="FD16" i="4"/>
  <c r="FF10" i="4"/>
  <c r="FE10" i="4" s="1"/>
  <c r="FF14" i="4"/>
  <c r="FE14" i="4" s="1"/>
  <c r="FF8" i="4"/>
  <c r="FE8" i="4" s="1"/>
  <c r="FE6" i="4"/>
  <c r="FB16" i="4"/>
  <c r="FE16" i="4" l="1"/>
  <c r="FF16" i="4"/>
  <c r="X9" i="26" l="1"/>
  <c r="W8" i="26"/>
  <c r="W7" i="26"/>
  <c r="W6" i="26"/>
  <c r="BB11" i="15"/>
  <c r="BA10" i="15"/>
  <c r="BD10" i="15" s="1"/>
  <c r="BC10" i="15" s="1"/>
  <c r="BA9" i="15"/>
  <c r="BD9" i="15" s="1"/>
  <c r="BC9" i="15" s="1"/>
  <c r="BA8" i="15"/>
  <c r="BD8" i="15" s="1"/>
  <c r="BC8" i="15" s="1"/>
  <c r="BA7" i="15"/>
  <c r="BD7" i="15" s="1"/>
  <c r="BC7" i="15" s="1"/>
  <c r="BA6" i="15"/>
  <c r="EW16" i="4"/>
  <c r="EX15" i="4"/>
  <c r="EX14" i="4"/>
  <c r="EX13" i="4"/>
  <c r="EX12" i="4"/>
  <c r="EX11" i="4"/>
  <c r="EX10" i="4"/>
  <c r="EX9" i="4"/>
  <c r="EX8" i="4"/>
  <c r="EX7" i="4"/>
  <c r="EX6" i="4"/>
  <c r="AW18" i="18"/>
  <c r="AW17" i="18"/>
  <c r="AX16" i="18"/>
  <c r="AV16" i="18"/>
  <c r="AW16" i="18" s="1"/>
  <c r="AU16" i="18"/>
  <c r="AY15" i="18"/>
  <c r="AX15" i="18" s="1"/>
  <c r="AW15" i="18"/>
  <c r="AU15" i="18"/>
  <c r="AY14" i="18"/>
  <c r="AX14" i="18" s="1"/>
  <c r="AW14" i="18"/>
  <c r="AU14" i="18"/>
  <c r="AX13" i="18"/>
  <c r="AV13" i="18"/>
  <c r="AW13" i="18" s="1"/>
  <c r="AU13" i="18"/>
  <c r="AX12" i="18"/>
  <c r="AV12" i="18"/>
  <c r="AW12" i="18" s="1"/>
  <c r="AU12" i="18"/>
  <c r="AX11" i="18"/>
  <c r="AV11" i="18"/>
  <c r="AW11" i="18" s="1"/>
  <c r="AU11" i="18"/>
  <c r="AY10" i="18"/>
  <c r="AX10" i="18" s="1"/>
  <c r="AW10" i="18"/>
  <c r="AU10" i="18"/>
  <c r="AX9" i="18"/>
  <c r="AV9" i="18"/>
  <c r="AW9" i="18" s="1"/>
  <c r="AU9" i="18"/>
  <c r="AX8" i="18"/>
  <c r="AV8" i="18"/>
  <c r="AU8" i="18"/>
  <c r="AY7" i="18"/>
  <c r="AX7" i="18" s="1"/>
  <c r="AW7" i="18"/>
  <c r="AU7" i="18"/>
  <c r="AY6" i="18"/>
  <c r="AX6" i="18" s="1"/>
  <c r="AW6" i="18"/>
  <c r="AU6" i="18"/>
  <c r="AY5" i="18"/>
  <c r="AX5" i="18" s="1"/>
  <c r="AW5" i="18"/>
  <c r="AU5" i="18"/>
  <c r="AY19" i="18" l="1"/>
  <c r="W9" i="26"/>
  <c r="BA11" i="15"/>
  <c r="BD6" i="15"/>
  <c r="EX16" i="4"/>
  <c r="AU19" i="18"/>
  <c r="AV19" i="18"/>
  <c r="AX19" i="18"/>
  <c r="AW8" i="18"/>
  <c r="AW19" i="18" s="1"/>
  <c r="L41" i="13"/>
  <c r="L40" i="13"/>
  <c r="T9" i="26"/>
  <c r="P9" i="26"/>
  <c r="O9" i="26"/>
  <c r="N9" i="26"/>
  <c r="F9" i="26"/>
  <c r="S8" i="26"/>
  <c r="L8" i="26"/>
  <c r="I8" i="26"/>
  <c r="G8" i="26"/>
  <c r="S7" i="26"/>
  <c r="L7" i="26"/>
  <c r="I7" i="26"/>
  <c r="G7" i="26"/>
  <c r="S6" i="26"/>
  <c r="S9" i="26" s="1"/>
  <c r="L6" i="26"/>
  <c r="I6" i="26"/>
  <c r="G6" i="26"/>
  <c r="U6" i="26" s="1"/>
  <c r="V6" i="26" s="1"/>
  <c r="J7" i="26" l="1"/>
  <c r="U7" i="26"/>
  <c r="V7" i="26" s="1"/>
  <c r="U9" i="26"/>
  <c r="Q8" i="26"/>
  <c r="R8" i="26" s="1"/>
  <c r="K8" i="26" s="1"/>
  <c r="M8" i="26" s="1"/>
  <c r="H8" i="26" s="1"/>
  <c r="U8" i="26"/>
  <c r="V8" i="26" s="1"/>
  <c r="BD11" i="15"/>
  <c r="BC6" i="15"/>
  <c r="BC11" i="15" s="1"/>
  <c r="G9" i="26"/>
  <c r="Q7" i="26"/>
  <c r="R7" i="26" s="1"/>
  <c r="K7" i="26" s="1"/>
  <c r="M7" i="26" s="1"/>
  <c r="H7" i="26" s="1"/>
  <c r="J6" i="26"/>
  <c r="Q6" i="26"/>
  <c r="R6" i="26" s="1"/>
  <c r="K6" i="26" s="1"/>
  <c r="I9" i="26"/>
  <c r="L9" i="26"/>
  <c r="J8" i="26"/>
  <c r="AQ18" i="18"/>
  <c r="AQ17" i="18"/>
  <c r="AR16" i="18"/>
  <c r="AP16" i="18"/>
  <c r="AQ16" i="18" s="1"/>
  <c r="AO16" i="18"/>
  <c r="AS15" i="18"/>
  <c r="AR15" i="18" s="1"/>
  <c r="AQ15" i="18"/>
  <c r="AO15" i="18"/>
  <c r="AS14" i="18"/>
  <c r="AR14" i="18" s="1"/>
  <c r="AQ14" i="18"/>
  <c r="AO14" i="18"/>
  <c r="AR13" i="18"/>
  <c r="AP13" i="18"/>
  <c r="AQ13" i="18" s="1"/>
  <c r="AO13" i="18"/>
  <c r="AR12" i="18"/>
  <c r="AP12" i="18"/>
  <c r="AQ12" i="18" s="1"/>
  <c r="AO12" i="18"/>
  <c r="AR11" i="18"/>
  <c r="AP11" i="18"/>
  <c r="AQ11" i="18" s="1"/>
  <c r="AO11" i="18"/>
  <c r="AS10" i="18"/>
  <c r="AR10" i="18" s="1"/>
  <c r="AQ10" i="18"/>
  <c r="AO10" i="18"/>
  <c r="AR9" i="18"/>
  <c r="AP9" i="18"/>
  <c r="AQ9" i="18" s="1"/>
  <c r="AO9" i="18"/>
  <c r="AR8" i="18"/>
  <c r="AP8" i="18"/>
  <c r="AO8" i="18"/>
  <c r="AS7" i="18"/>
  <c r="AR7" i="18" s="1"/>
  <c r="AQ7" i="18"/>
  <c r="AO7" i="18"/>
  <c r="AS6" i="18"/>
  <c r="AR6" i="18" s="1"/>
  <c r="AQ6" i="18"/>
  <c r="AO6" i="18"/>
  <c r="AS5" i="18"/>
  <c r="AR5" i="18" s="1"/>
  <c r="AQ5" i="18"/>
  <c r="AO5" i="18"/>
  <c r="AX11" i="15"/>
  <c r="AW10" i="15"/>
  <c r="AZ10" i="15" s="1"/>
  <c r="AY10" i="15" s="1"/>
  <c r="AW9" i="15"/>
  <c r="AZ9" i="15" s="1"/>
  <c r="AY9" i="15" s="1"/>
  <c r="AW8" i="15"/>
  <c r="AZ8" i="15" s="1"/>
  <c r="AY8" i="15" s="1"/>
  <c r="AW7" i="15"/>
  <c r="AW6" i="15"/>
  <c r="AZ6" i="15" s="1"/>
  <c r="AY6" i="15" s="1"/>
  <c r="EQ16" i="4"/>
  <c r="ER15" i="4"/>
  <c r="ER14" i="4"/>
  <c r="ER13" i="4"/>
  <c r="ER12" i="4"/>
  <c r="ER11" i="4"/>
  <c r="ER10" i="4"/>
  <c r="ER9" i="4"/>
  <c r="ER8" i="4"/>
  <c r="ER7" i="4"/>
  <c r="ER6" i="4"/>
  <c r="FD15" i="3"/>
  <c r="FE14" i="3"/>
  <c r="FE13" i="3"/>
  <c r="FE12" i="3"/>
  <c r="FE11" i="3"/>
  <c r="FE10" i="3"/>
  <c r="FE9" i="3"/>
  <c r="FE8" i="3"/>
  <c r="FE7" i="3"/>
  <c r="FE6" i="3"/>
  <c r="ER16" i="4" l="1"/>
  <c r="Q9" i="26"/>
  <c r="V9" i="26"/>
  <c r="R9" i="26"/>
  <c r="J9" i="26"/>
  <c r="K9" i="26"/>
  <c r="M6" i="26"/>
  <c r="H6" i="26" s="1"/>
  <c r="H9" i="26" s="1"/>
  <c r="AS19" i="18"/>
  <c r="AP19" i="18"/>
  <c r="AO19" i="18"/>
  <c r="AR19" i="18"/>
  <c r="AQ8" i="18"/>
  <c r="AQ19" i="18" s="1"/>
  <c r="AW11" i="15"/>
  <c r="AZ7" i="15"/>
  <c r="AY7" i="15" s="1"/>
  <c r="AY11" i="15" s="1"/>
  <c r="AZ11" i="15"/>
  <c r="FE15" i="3"/>
  <c r="M9" i="26" l="1"/>
  <c r="K4" i="19" l="1"/>
  <c r="K3" i="19"/>
  <c r="AK18" i="18"/>
  <c r="AK17" i="18"/>
  <c r="AL16" i="18"/>
  <c r="AJ16" i="18"/>
  <c r="AK16" i="18" s="1"/>
  <c r="AI16" i="18"/>
  <c r="AM15" i="18"/>
  <c r="AL15" i="18" s="1"/>
  <c r="AK15" i="18"/>
  <c r="AI15" i="18"/>
  <c r="AM14" i="18"/>
  <c r="AL14" i="18" s="1"/>
  <c r="AK14" i="18"/>
  <c r="AI14" i="18"/>
  <c r="AL13" i="18"/>
  <c r="AJ13" i="18"/>
  <c r="AK13" i="18" s="1"/>
  <c r="AI13" i="18"/>
  <c r="AL12" i="18"/>
  <c r="AJ12" i="18"/>
  <c r="AK12" i="18" s="1"/>
  <c r="AI12" i="18"/>
  <c r="AL11" i="18"/>
  <c r="AJ11" i="18"/>
  <c r="AK11" i="18" s="1"/>
  <c r="AI11" i="18"/>
  <c r="AM10" i="18"/>
  <c r="AL10" i="18" s="1"/>
  <c r="AK10" i="18"/>
  <c r="AI10" i="18"/>
  <c r="AL9" i="18"/>
  <c r="AJ9" i="18"/>
  <c r="AK9" i="18" s="1"/>
  <c r="AI9" i="18"/>
  <c r="AL8" i="18"/>
  <c r="AJ8" i="18"/>
  <c r="AI8" i="18"/>
  <c r="AM7" i="18"/>
  <c r="AL7" i="18" s="1"/>
  <c r="AK7" i="18"/>
  <c r="AI7" i="18"/>
  <c r="AM6" i="18"/>
  <c r="AL6" i="18" s="1"/>
  <c r="AK6" i="18"/>
  <c r="AI6" i="18"/>
  <c r="AM5" i="18"/>
  <c r="AL5" i="18" s="1"/>
  <c r="AK5" i="18"/>
  <c r="AI5" i="18"/>
  <c r="AI19" i="18" l="1"/>
  <c r="AJ19" i="18"/>
  <c r="AM19" i="18"/>
  <c r="AL19" i="18"/>
  <c r="AK8" i="18"/>
  <c r="AK19" i="18" s="1"/>
  <c r="AT11" i="15" l="1"/>
  <c r="AS10" i="15"/>
  <c r="AV10" i="15" s="1"/>
  <c r="AU10" i="15" s="1"/>
  <c r="AS9" i="15"/>
  <c r="AV9" i="15" s="1"/>
  <c r="AU9" i="15" s="1"/>
  <c r="AS8" i="15"/>
  <c r="AV8" i="15" s="1"/>
  <c r="AU8" i="15" s="1"/>
  <c r="AS7" i="15"/>
  <c r="AV7" i="15" s="1"/>
  <c r="AU7" i="15" s="1"/>
  <c r="AS6" i="15"/>
  <c r="EK16" i="4"/>
  <c r="EL15" i="4"/>
  <c r="EL14" i="4"/>
  <c r="EL13" i="4"/>
  <c r="EL12" i="4"/>
  <c r="EL11" i="4"/>
  <c r="EL10" i="4"/>
  <c r="EL9" i="4"/>
  <c r="EL8" i="4"/>
  <c r="EL7" i="4"/>
  <c r="EL6" i="4"/>
  <c r="EX15" i="3"/>
  <c r="EY14" i="3"/>
  <c r="EY13" i="3"/>
  <c r="EY12" i="3"/>
  <c r="EY11" i="3"/>
  <c r="EY10" i="3"/>
  <c r="EY9" i="3"/>
  <c r="EY8" i="3"/>
  <c r="EY7" i="3"/>
  <c r="EY6" i="3"/>
  <c r="AG6" i="18"/>
  <c r="AF6" i="18" s="1"/>
  <c r="AD13" i="18"/>
  <c r="AE13" i="18" s="1"/>
  <c r="AD11" i="18"/>
  <c r="AE11" i="18" s="1"/>
  <c r="AG6" i="17"/>
  <c r="AJ6" i="17"/>
  <c r="AG12" i="17"/>
  <c r="AG11" i="17"/>
  <c r="AG10" i="17"/>
  <c r="AG8" i="17"/>
  <c r="AE18" i="18"/>
  <c r="AE17" i="18"/>
  <c r="AF16" i="18"/>
  <c r="AD16" i="18"/>
  <c r="AE16" i="18" s="1"/>
  <c r="AC16" i="18"/>
  <c r="AG15" i="18"/>
  <c r="AF15" i="18" s="1"/>
  <c r="AE15" i="18"/>
  <c r="AC15" i="18"/>
  <c r="AG14" i="18"/>
  <c r="AF14" i="18" s="1"/>
  <c r="AE14" i="18"/>
  <c r="AC14" i="18"/>
  <c r="AF13" i="18"/>
  <c r="AC13" i="18"/>
  <c r="AF12" i="18"/>
  <c r="AD12" i="18"/>
  <c r="AE12" i="18" s="1"/>
  <c r="AC12" i="18"/>
  <c r="AF11" i="18"/>
  <c r="AC11" i="18"/>
  <c r="AG10" i="18"/>
  <c r="AF10" i="18" s="1"/>
  <c r="AE10" i="18"/>
  <c r="AC10" i="18"/>
  <c r="AF9" i="18"/>
  <c r="AD9" i="18"/>
  <c r="AE9" i="18" s="1"/>
  <c r="AC9" i="18"/>
  <c r="AF8" i="18"/>
  <c r="AD8" i="18"/>
  <c r="AE8" i="18" s="1"/>
  <c r="AC8" i="18"/>
  <c r="AG7" i="18"/>
  <c r="AF7" i="18" s="1"/>
  <c r="AE7" i="18"/>
  <c r="AC7" i="18"/>
  <c r="AE6" i="18"/>
  <c r="AC6" i="18"/>
  <c r="AG5" i="18"/>
  <c r="AF5" i="18" s="1"/>
  <c r="AE5" i="18"/>
  <c r="AC5" i="18"/>
  <c r="EY15" i="3" l="1"/>
  <c r="AS11" i="15"/>
  <c r="AV6" i="15"/>
  <c r="EL16" i="4"/>
  <c r="AC19" i="18"/>
  <c r="AG19" i="18"/>
  <c r="AE19" i="18"/>
  <c r="AF19" i="18"/>
  <c r="AD19" i="18"/>
  <c r="AV11" i="15" l="1"/>
  <c r="AU6" i="15"/>
  <c r="AU11" i="15" s="1"/>
  <c r="AP13" i="17"/>
  <c r="AO12" i="17"/>
  <c r="AO11" i="17"/>
  <c r="AR11" i="17" s="1"/>
  <c r="AQ11" i="17" s="1"/>
  <c r="AO10" i="17"/>
  <c r="AR10" i="17" s="1"/>
  <c r="AQ10" i="17" s="1"/>
  <c r="AO9" i="17"/>
  <c r="AR9" i="17" s="1"/>
  <c r="AQ9" i="17" s="1"/>
  <c r="AO8" i="17"/>
  <c r="AR8" i="17" s="1"/>
  <c r="AQ8" i="17" s="1"/>
  <c r="AO7" i="17"/>
  <c r="AR7" i="17" s="1"/>
  <c r="AQ7" i="17" s="1"/>
  <c r="AO6" i="17"/>
  <c r="AR6" i="17" s="1"/>
  <c r="AO13" i="17" l="1"/>
  <c r="AR12" i="17"/>
  <c r="AQ12" i="17" s="1"/>
  <c r="AQ6" i="17"/>
  <c r="AQ13" i="17" l="1"/>
  <c r="AR13" i="17"/>
  <c r="FN13" i="2" l="1"/>
  <c r="FO12" i="2"/>
  <c r="FO11" i="2"/>
  <c r="FO10" i="2"/>
  <c r="FO9" i="2"/>
  <c r="FO8" i="2"/>
  <c r="FO7" i="2"/>
  <c r="FO6" i="2"/>
  <c r="AP11" i="15"/>
  <c r="AO10" i="15"/>
  <c r="AR10" i="15" s="1"/>
  <c r="AQ10" i="15" s="1"/>
  <c r="AO9" i="15"/>
  <c r="AR9" i="15" s="1"/>
  <c r="AQ9" i="15" s="1"/>
  <c r="AO8" i="15"/>
  <c r="AR8" i="15" s="1"/>
  <c r="AQ8" i="15" s="1"/>
  <c r="AO7" i="15"/>
  <c r="AR7" i="15" s="1"/>
  <c r="AQ7" i="15" s="1"/>
  <c r="AO6" i="15"/>
  <c r="EE16" i="4"/>
  <c r="EF15" i="4"/>
  <c r="EF14" i="4"/>
  <c r="EF13" i="4"/>
  <c r="EF12" i="4"/>
  <c r="EF11" i="4"/>
  <c r="EF10" i="4"/>
  <c r="EF9" i="4"/>
  <c r="EF8" i="4"/>
  <c r="EF7" i="4"/>
  <c r="EF6" i="4"/>
  <c r="ER15" i="3"/>
  <c r="ES14" i="3"/>
  <c r="ES13" i="3"/>
  <c r="ES12" i="3"/>
  <c r="ES11" i="3"/>
  <c r="ES10" i="3"/>
  <c r="ES9" i="3"/>
  <c r="ES8" i="3"/>
  <c r="ES7" i="3"/>
  <c r="ES6" i="3"/>
  <c r="FO13" i="2" l="1"/>
  <c r="AO11" i="15"/>
  <c r="AR6" i="15"/>
  <c r="EF16" i="4"/>
  <c r="ES15" i="3"/>
  <c r="AR11" i="15" l="1"/>
  <c r="AQ6" i="15"/>
  <c r="AQ11" i="15" s="1"/>
  <c r="X16" i="18" l="1"/>
  <c r="X12" i="18"/>
  <c r="X9" i="18"/>
  <c r="X8" i="18"/>
  <c r="AA15" i="18"/>
  <c r="AA14" i="18"/>
  <c r="AA10" i="18"/>
  <c r="AA7" i="18"/>
  <c r="AA5" i="18"/>
  <c r="Y18" i="18" l="1"/>
  <c r="Y17" i="18"/>
  <c r="Z16" i="18"/>
  <c r="Y16" i="18"/>
  <c r="W16" i="18"/>
  <c r="Z15" i="18"/>
  <c r="Y15" i="18"/>
  <c r="W15" i="18"/>
  <c r="Z14" i="18"/>
  <c r="Y14" i="18"/>
  <c r="W14" i="18"/>
  <c r="Z13" i="18"/>
  <c r="Y13" i="18"/>
  <c r="W13" i="18"/>
  <c r="Z12" i="18"/>
  <c r="Y12" i="18"/>
  <c r="W12" i="18"/>
  <c r="Z11" i="18"/>
  <c r="Y11" i="18"/>
  <c r="W11" i="18"/>
  <c r="Z10" i="18"/>
  <c r="Y10" i="18"/>
  <c r="W10" i="18"/>
  <c r="Z9" i="18"/>
  <c r="Y9" i="18"/>
  <c r="W9" i="18"/>
  <c r="Z8" i="18"/>
  <c r="Y8" i="18"/>
  <c r="W8" i="18"/>
  <c r="Z7" i="18"/>
  <c r="Y7" i="18"/>
  <c r="W7" i="18"/>
  <c r="Z6" i="18"/>
  <c r="Y6" i="18"/>
  <c r="W6" i="18"/>
  <c r="Z5" i="18"/>
  <c r="Y5" i="18"/>
  <c r="W5" i="18"/>
  <c r="E33" i="13"/>
  <c r="W19" i="18" l="1"/>
  <c r="Z19" i="18"/>
  <c r="AA19" i="18"/>
  <c r="Y19" i="18"/>
  <c r="X19" i="18"/>
  <c r="F40" i="13"/>
  <c r="G40" i="13"/>
  <c r="F41" i="13"/>
  <c r="G41" i="13"/>
  <c r="I40" i="13"/>
  <c r="J40" i="13"/>
  <c r="I41" i="13"/>
  <c r="J41" i="13"/>
  <c r="H41" i="13"/>
  <c r="H40" i="13"/>
  <c r="G26" i="13" l="1"/>
  <c r="H26" i="13"/>
  <c r="I26" i="13"/>
  <c r="J26" i="13"/>
  <c r="K26" i="13"/>
  <c r="L26" i="13"/>
  <c r="M26" i="13"/>
  <c r="F26" i="13"/>
  <c r="J4" i="19" l="1"/>
  <c r="J3" i="19"/>
  <c r="AL11" i="15" l="1"/>
  <c r="AK10" i="15"/>
  <c r="AN10" i="15" s="1"/>
  <c r="AM10" i="15" s="1"/>
  <c r="AK9" i="15"/>
  <c r="AN9" i="15" s="1"/>
  <c r="AM9" i="15" s="1"/>
  <c r="AK8" i="15"/>
  <c r="AN8" i="15" s="1"/>
  <c r="AM8" i="15" s="1"/>
  <c r="AK7" i="15"/>
  <c r="AK6" i="15"/>
  <c r="AN6" i="15" s="1"/>
  <c r="AM6" i="15" s="1"/>
  <c r="DY16" i="4"/>
  <c r="DZ15" i="4"/>
  <c r="DZ14" i="4"/>
  <c r="DZ13" i="4"/>
  <c r="DZ12" i="4"/>
  <c r="DZ11" i="4"/>
  <c r="DZ10" i="4"/>
  <c r="DZ9" i="4"/>
  <c r="DZ8" i="4"/>
  <c r="DZ7" i="4"/>
  <c r="DZ6" i="4"/>
  <c r="EL15" i="3"/>
  <c r="EM14" i="3"/>
  <c r="EM13" i="3"/>
  <c r="EM12" i="3"/>
  <c r="EM11" i="3"/>
  <c r="EM10" i="3"/>
  <c r="EM9" i="3"/>
  <c r="EM8" i="3"/>
  <c r="EM7" i="3"/>
  <c r="EM6" i="3"/>
  <c r="FH13" i="2"/>
  <c r="FI12" i="2"/>
  <c r="FI11" i="2"/>
  <c r="FI10" i="2"/>
  <c r="FI9" i="2"/>
  <c r="FI8" i="2"/>
  <c r="FI7" i="2"/>
  <c r="FI6" i="2"/>
  <c r="AK11" i="15" l="1"/>
  <c r="EM15" i="3"/>
  <c r="AN7" i="15"/>
  <c r="AM7" i="15" s="1"/>
  <c r="AM11" i="15" s="1"/>
  <c r="DZ16" i="4"/>
  <c r="FI13" i="2"/>
  <c r="Q16" i="18"/>
  <c r="Q15" i="18"/>
  <c r="Q14" i="18"/>
  <c r="Q13" i="18"/>
  <c r="Q12" i="18"/>
  <c r="Q11" i="18"/>
  <c r="Q10" i="18"/>
  <c r="Q9" i="18"/>
  <c r="Q8" i="18"/>
  <c r="Q7" i="18"/>
  <c r="Q6" i="18"/>
  <c r="Q5" i="18"/>
  <c r="L16" i="18"/>
  <c r="L15" i="18"/>
  <c r="L14" i="18"/>
  <c r="L13" i="18"/>
  <c r="L12" i="18"/>
  <c r="L11" i="18"/>
  <c r="L10" i="18"/>
  <c r="L9" i="18"/>
  <c r="L8" i="18"/>
  <c r="L7" i="18"/>
  <c r="AN11" i="15" l="1"/>
  <c r="AK12" i="17" l="1"/>
  <c r="AK11" i="17"/>
  <c r="AK10" i="17"/>
  <c r="AN10" i="17" s="1"/>
  <c r="AM10" i="17" s="1"/>
  <c r="AK9" i="17"/>
  <c r="AN9" i="17" s="1"/>
  <c r="AM9" i="17" s="1"/>
  <c r="AK8" i="17"/>
  <c r="AN8" i="17" s="1"/>
  <c r="AM8" i="17" s="1"/>
  <c r="AK6" i="17"/>
  <c r="AN6" i="17" s="1"/>
  <c r="AL13" i="17"/>
  <c r="AN12" i="17"/>
  <c r="AM12" i="17" s="1"/>
  <c r="AN11" i="17"/>
  <c r="AM11" i="17" s="1"/>
  <c r="AK7" i="17"/>
  <c r="AK13" i="17" l="1"/>
  <c r="AN7" i="17"/>
  <c r="AM7" i="17" s="1"/>
  <c r="AM6" i="17"/>
  <c r="AM13" i="17" l="1"/>
  <c r="AN13" i="17"/>
  <c r="C42" i="13" l="1"/>
  <c r="C36" i="13"/>
  <c r="C29" i="13"/>
  <c r="R9" i="18" l="1"/>
  <c r="S9" i="18" s="1"/>
  <c r="R8" i="18"/>
  <c r="R16" i="18"/>
  <c r="S16" i="18" s="1"/>
  <c r="J16" i="18" s="1"/>
  <c r="U15" i="18"/>
  <c r="T15" i="18" s="1"/>
  <c r="U14" i="18"/>
  <c r="T14" i="18" s="1"/>
  <c r="U10" i="18"/>
  <c r="T10" i="18" s="1"/>
  <c r="U5" i="18"/>
  <c r="S18" i="18"/>
  <c r="S17" i="18"/>
  <c r="T16" i="18"/>
  <c r="S15" i="18"/>
  <c r="S14" i="18"/>
  <c r="T13" i="18"/>
  <c r="S13" i="18"/>
  <c r="T12" i="18"/>
  <c r="S12" i="18"/>
  <c r="T11" i="18"/>
  <c r="S11" i="18"/>
  <c r="S10" i="18"/>
  <c r="T9" i="18"/>
  <c r="T8" i="18"/>
  <c r="S8" i="18"/>
  <c r="T7" i="18"/>
  <c r="S7" i="18"/>
  <c r="T6" i="18"/>
  <c r="S6" i="18"/>
  <c r="S5" i="18"/>
  <c r="I18" i="18"/>
  <c r="I17" i="18"/>
  <c r="N18" i="18"/>
  <c r="N17" i="18"/>
  <c r="N15" i="18"/>
  <c r="N14" i="18"/>
  <c r="N13" i="18"/>
  <c r="N12" i="18"/>
  <c r="N11" i="18"/>
  <c r="N10" i="18"/>
  <c r="N9" i="18"/>
  <c r="N8" i="18"/>
  <c r="N7" i="18"/>
  <c r="J7" i="18" s="1"/>
  <c r="N6" i="18"/>
  <c r="N5" i="18"/>
  <c r="M19" i="18"/>
  <c r="D19" i="18"/>
  <c r="G18" i="18"/>
  <c r="G17" i="18"/>
  <c r="E18" i="18"/>
  <c r="H18" i="18" s="1"/>
  <c r="E17" i="18"/>
  <c r="H17" i="18" s="1"/>
  <c r="O15" i="18"/>
  <c r="O14" i="18"/>
  <c r="O13" i="18"/>
  <c r="O12" i="18"/>
  <c r="O11" i="18"/>
  <c r="O10" i="18"/>
  <c r="O9" i="18"/>
  <c r="O7" i="18"/>
  <c r="O6" i="18"/>
  <c r="I6" i="18" s="1"/>
  <c r="I13" i="18" l="1"/>
  <c r="J5" i="18"/>
  <c r="J17" i="18"/>
  <c r="K17" i="18" s="1"/>
  <c r="F17" i="18" s="1"/>
  <c r="I9" i="18"/>
  <c r="J14" i="18"/>
  <c r="J18" i="18"/>
  <c r="K18" i="18" s="1"/>
  <c r="F18" i="18" s="1"/>
  <c r="J15" i="18"/>
  <c r="I12" i="18"/>
  <c r="J10" i="18"/>
  <c r="I15" i="18"/>
  <c r="I7" i="18"/>
  <c r="J13" i="18"/>
  <c r="I14" i="18"/>
  <c r="J12" i="18"/>
  <c r="I11" i="18"/>
  <c r="J9" i="18"/>
  <c r="J8" i="18"/>
  <c r="J6" i="18"/>
  <c r="I10" i="18"/>
  <c r="J11" i="18"/>
  <c r="R19" i="18"/>
  <c r="U19" i="18"/>
  <c r="T5" i="18"/>
  <c r="T19" i="18" s="1"/>
  <c r="S19" i="18"/>
  <c r="E19" i="18"/>
  <c r="L19" i="18"/>
  <c r="N19" i="18"/>
  <c r="J19" i="18" l="1"/>
  <c r="Q19" i="18"/>
  <c r="I4" i="19"/>
  <c r="I3" i="19"/>
  <c r="AH11" i="15"/>
  <c r="AG10" i="15"/>
  <c r="AJ10" i="15" s="1"/>
  <c r="AI10" i="15" s="1"/>
  <c r="AG9" i="15"/>
  <c r="AJ9" i="15" s="1"/>
  <c r="AI9" i="15" s="1"/>
  <c r="AG8" i="15"/>
  <c r="AJ8" i="15" s="1"/>
  <c r="AI8" i="15" s="1"/>
  <c r="AG7" i="15"/>
  <c r="AJ7" i="15" s="1"/>
  <c r="AI7" i="15" s="1"/>
  <c r="AG6" i="15"/>
  <c r="AJ6" i="15" s="1"/>
  <c r="AI6" i="15" s="1"/>
  <c r="AI11" i="15" l="1"/>
  <c r="AJ11" i="15"/>
  <c r="AG11" i="15"/>
  <c r="DS16" i="4"/>
  <c r="DT15" i="4"/>
  <c r="DT14" i="4"/>
  <c r="DT13" i="4"/>
  <c r="DT12" i="4"/>
  <c r="DT11" i="4"/>
  <c r="DT10" i="4"/>
  <c r="DT9" i="4"/>
  <c r="DT8" i="4"/>
  <c r="DT7" i="4"/>
  <c r="DT6" i="4"/>
  <c r="DN15" i="4"/>
  <c r="DN14" i="4"/>
  <c r="DN13" i="4"/>
  <c r="DN12" i="4"/>
  <c r="DN11" i="4"/>
  <c r="DN10" i="4"/>
  <c r="DN9" i="4"/>
  <c r="DN8" i="4"/>
  <c r="DN7" i="4"/>
  <c r="DN6" i="4"/>
  <c r="DH15" i="4"/>
  <c r="DH14" i="4"/>
  <c r="DH13" i="4"/>
  <c r="DH12" i="4"/>
  <c r="DH11" i="4"/>
  <c r="DH10" i="4"/>
  <c r="DH9" i="4"/>
  <c r="DH8" i="4"/>
  <c r="DH7" i="4"/>
  <c r="DH6" i="4"/>
  <c r="DB15" i="4"/>
  <c r="DB14" i="4"/>
  <c r="DB13" i="4"/>
  <c r="DB12" i="4"/>
  <c r="DB11" i="4"/>
  <c r="DB10" i="4"/>
  <c r="DB9" i="4"/>
  <c r="DB8" i="4"/>
  <c r="DB7" i="4"/>
  <c r="DB6" i="4"/>
  <c r="CV15" i="4"/>
  <c r="CV14" i="4"/>
  <c r="CV13" i="4"/>
  <c r="CV12" i="4"/>
  <c r="CV11" i="4"/>
  <c r="CV10" i="4"/>
  <c r="CV9" i="4"/>
  <c r="CV8" i="4"/>
  <c r="CV7" i="4"/>
  <c r="CV6" i="4"/>
  <c r="CP15" i="4"/>
  <c r="CP14" i="4"/>
  <c r="CP13" i="4"/>
  <c r="CP12" i="4"/>
  <c r="CP11" i="4"/>
  <c r="CP10" i="4"/>
  <c r="CP9" i="4"/>
  <c r="CP8" i="4"/>
  <c r="CP7" i="4"/>
  <c r="CP6" i="4"/>
  <c r="CJ15" i="4"/>
  <c r="CK14" i="4"/>
  <c r="CJ14" i="4"/>
  <c r="CK13" i="4"/>
  <c r="CJ13" i="4"/>
  <c r="CK12" i="4"/>
  <c r="CJ12" i="4"/>
  <c r="CJ11" i="4"/>
  <c r="CK10" i="4"/>
  <c r="CJ10" i="4"/>
  <c r="CJ9" i="4"/>
  <c r="CJ8" i="4"/>
  <c r="CK7" i="4"/>
  <c r="CJ7" i="4"/>
  <c r="CK6" i="4"/>
  <c r="CJ6" i="4"/>
  <c r="DM16" i="4"/>
  <c r="DG16" i="4"/>
  <c r="DA16" i="4"/>
  <c r="CY16" i="4"/>
  <c r="CU16" i="4"/>
  <c r="CS16" i="4"/>
  <c r="CO16" i="4"/>
  <c r="CM16" i="4"/>
  <c r="CI16" i="4"/>
  <c r="CG16" i="4"/>
  <c r="CD15" i="4"/>
  <c r="CD14" i="4"/>
  <c r="CD13" i="4"/>
  <c r="CD12" i="4"/>
  <c r="CD11" i="4"/>
  <c r="CD10" i="4"/>
  <c r="CD9" i="4"/>
  <c r="CD8" i="4"/>
  <c r="CD7" i="4"/>
  <c r="CD6" i="4"/>
  <c r="BX15" i="4"/>
  <c r="BX14" i="4"/>
  <c r="BX13" i="4"/>
  <c r="BX12" i="4"/>
  <c r="BX11" i="4"/>
  <c r="BX10" i="4"/>
  <c r="BX9" i="4"/>
  <c r="BX8" i="4"/>
  <c r="BX7" i="4"/>
  <c r="BX6" i="4"/>
  <c r="BS15" i="4"/>
  <c r="BS14" i="4"/>
  <c r="BS13" i="4"/>
  <c r="BS12" i="4"/>
  <c r="BS11" i="4"/>
  <c r="BS10" i="4"/>
  <c r="BS9" i="4"/>
  <c r="BS8" i="4"/>
  <c r="BS7" i="4"/>
  <c r="BS6" i="4"/>
  <c r="CF6" i="3"/>
  <c r="BU6" i="4"/>
  <c r="BT6" i="4" s="1"/>
  <c r="BU7" i="4"/>
  <c r="BT7" i="4" s="1"/>
  <c r="BU8" i="4"/>
  <c r="BT8" i="4" s="1"/>
  <c r="BU9" i="4"/>
  <c r="BT9" i="4" s="1"/>
  <c r="BU10" i="4"/>
  <c r="BT10" i="4" s="1"/>
  <c r="BU11" i="4"/>
  <c r="BT11" i="4" s="1"/>
  <c r="BU12" i="4"/>
  <c r="BT12" i="4" s="1"/>
  <c r="BU13" i="4"/>
  <c r="BT13" i="4" s="1"/>
  <c r="BU14" i="4"/>
  <c r="BT14" i="4" s="1"/>
  <c r="BU15" i="4"/>
  <c r="BT15" i="4" s="1"/>
  <c r="BR16" i="4"/>
  <c r="BV16" i="4"/>
  <c r="BP16" i="4"/>
  <c r="BO15" i="4"/>
  <c r="BN15" i="4"/>
  <c r="BO14" i="4"/>
  <c r="BN14" i="4"/>
  <c r="BO13" i="4"/>
  <c r="BN13" i="4"/>
  <c r="BO12" i="4"/>
  <c r="BN12" i="4"/>
  <c r="BO11" i="4"/>
  <c r="BN11" i="4"/>
  <c r="BO10" i="4"/>
  <c r="BN10" i="4"/>
  <c r="BO9" i="4"/>
  <c r="BN9" i="4"/>
  <c r="BO8" i="4"/>
  <c r="BN8" i="4"/>
  <c r="BO7" i="4"/>
  <c r="BN7" i="4"/>
  <c r="BO6" i="4"/>
  <c r="BN6" i="4"/>
  <c r="BL16" i="4"/>
  <c r="BK15" i="4"/>
  <c r="BJ15" i="4"/>
  <c r="BK14" i="4"/>
  <c r="BJ14" i="4"/>
  <c r="BK13" i="4"/>
  <c r="BJ13" i="4"/>
  <c r="BK12" i="4"/>
  <c r="BJ12" i="4"/>
  <c r="BK11" i="4"/>
  <c r="BJ11" i="4"/>
  <c r="BK10" i="4"/>
  <c r="BJ10" i="4"/>
  <c r="BK9" i="4"/>
  <c r="BJ9" i="4"/>
  <c r="BK8" i="4"/>
  <c r="BJ8" i="4"/>
  <c r="BK7" i="4"/>
  <c r="BJ7" i="4"/>
  <c r="BK6" i="4"/>
  <c r="BJ6" i="4"/>
  <c r="BH16" i="4"/>
  <c r="BG15" i="4"/>
  <c r="BF15" i="4"/>
  <c r="BG14" i="4"/>
  <c r="BF14" i="4"/>
  <c r="BG13" i="4"/>
  <c r="BF13" i="4"/>
  <c r="BG12" i="4"/>
  <c r="BF12" i="4"/>
  <c r="BG11" i="4"/>
  <c r="BF11" i="4"/>
  <c r="BG10" i="4"/>
  <c r="BF10" i="4"/>
  <c r="BG9" i="4"/>
  <c r="BF9" i="4"/>
  <c r="BG8" i="4"/>
  <c r="BF8" i="4"/>
  <c r="BG7" i="4"/>
  <c r="BF7" i="4"/>
  <c r="BG6" i="4"/>
  <c r="BF6" i="4"/>
  <c r="BD16" i="4"/>
  <c r="BC15" i="4"/>
  <c r="BC14" i="4"/>
  <c r="BC13" i="4"/>
  <c r="BC12" i="4"/>
  <c r="BB12" i="4"/>
  <c r="BC11" i="4"/>
  <c r="BB11" i="4"/>
  <c r="BC10" i="4"/>
  <c r="BC9" i="4"/>
  <c r="BB9" i="4"/>
  <c r="BC8" i="4"/>
  <c r="BB8" i="4"/>
  <c r="BC7" i="4"/>
  <c r="BC6" i="4"/>
  <c r="AZ16" i="4"/>
  <c r="AY15" i="4"/>
  <c r="AX15" i="4"/>
  <c r="AY14" i="4"/>
  <c r="AX14" i="4"/>
  <c r="AY13" i="4"/>
  <c r="AX13" i="4"/>
  <c r="AY12" i="4"/>
  <c r="AX12" i="4"/>
  <c r="AY11" i="4"/>
  <c r="AX11" i="4"/>
  <c r="AY10" i="4"/>
  <c r="AX10" i="4"/>
  <c r="AY9" i="4"/>
  <c r="AX9" i="4"/>
  <c r="AY8" i="4"/>
  <c r="AX8" i="4"/>
  <c r="AY7" i="4"/>
  <c r="AX7" i="4"/>
  <c r="AY6" i="4"/>
  <c r="AX6" i="4"/>
  <c r="AV16" i="4"/>
  <c r="AU15" i="4"/>
  <c r="AT15" i="4"/>
  <c r="AU14" i="4"/>
  <c r="AT14" i="4"/>
  <c r="AU13" i="4"/>
  <c r="AT13" i="4"/>
  <c r="AU12" i="4"/>
  <c r="AT12" i="4"/>
  <c r="AU11" i="4"/>
  <c r="AT11" i="4"/>
  <c r="AU10" i="4"/>
  <c r="AT10" i="4"/>
  <c r="AU9" i="4"/>
  <c r="AT9" i="4"/>
  <c r="AU8" i="4"/>
  <c r="AT8" i="4"/>
  <c r="AU7" i="4"/>
  <c r="AT7" i="4"/>
  <c r="AU6" i="4"/>
  <c r="AT6" i="4"/>
  <c r="AR16" i="4"/>
  <c r="AQ15" i="4"/>
  <c r="AP15" i="4"/>
  <c r="AQ14" i="4"/>
  <c r="AP14" i="4"/>
  <c r="AQ13" i="4"/>
  <c r="AP13" i="4"/>
  <c r="AQ12" i="4"/>
  <c r="AP12" i="4"/>
  <c r="AQ11" i="4"/>
  <c r="AP11" i="4"/>
  <c r="AQ10" i="4"/>
  <c r="AP10" i="4"/>
  <c r="AQ9" i="4"/>
  <c r="AP9" i="4"/>
  <c r="AQ8" i="4"/>
  <c r="AP8" i="4"/>
  <c r="AQ7" i="4"/>
  <c r="AP7" i="4"/>
  <c r="AQ6" i="4"/>
  <c r="AP6" i="4"/>
  <c r="AN16" i="4"/>
  <c r="AM15" i="4"/>
  <c r="AL15" i="4"/>
  <c r="AM14" i="4"/>
  <c r="AL14" i="4"/>
  <c r="AM13" i="4"/>
  <c r="AL13" i="4"/>
  <c r="AM12" i="4"/>
  <c r="AL12" i="4"/>
  <c r="AM11" i="4"/>
  <c r="AL11" i="4"/>
  <c r="AM10" i="4"/>
  <c r="AL10" i="4"/>
  <c r="AM9" i="4"/>
  <c r="AL9" i="4"/>
  <c r="AM8" i="4"/>
  <c r="AL8" i="4"/>
  <c r="AM7" i="4"/>
  <c r="AL7" i="4"/>
  <c r="AM6" i="4"/>
  <c r="AL6" i="4"/>
  <c r="AJ16" i="4"/>
  <c r="AI15" i="4"/>
  <c r="AH15" i="4"/>
  <c r="AI14" i="4"/>
  <c r="AH14" i="4"/>
  <c r="AI13" i="4"/>
  <c r="AH13" i="4"/>
  <c r="AI12" i="4"/>
  <c r="AH12" i="4"/>
  <c r="AI11" i="4"/>
  <c r="AH11" i="4"/>
  <c r="AI10" i="4"/>
  <c r="AH10" i="4"/>
  <c r="AI9" i="4"/>
  <c r="AH9" i="4"/>
  <c r="AI8" i="4"/>
  <c r="AH8" i="4"/>
  <c r="AI7" i="4"/>
  <c r="AH7" i="4"/>
  <c r="AI6" i="4"/>
  <c r="AH6" i="4"/>
  <c r="AF16" i="4"/>
  <c r="AE15" i="4"/>
  <c r="AD15" i="4"/>
  <c r="AE14" i="4"/>
  <c r="AD14" i="4"/>
  <c r="AE13" i="4"/>
  <c r="AD13" i="4"/>
  <c r="AE12" i="4"/>
  <c r="AD12" i="4"/>
  <c r="AE11" i="4"/>
  <c r="AD11" i="4"/>
  <c r="AE10" i="4"/>
  <c r="AD10" i="4"/>
  <c r="AE9" i="4"/>
  <c r="AD9" i="4"/>
  <c r="AE8" i="4"/>
  <c r="AD8" i="4"/>
  <c r="AE7" i="4"/>
  <c r="AD7" i="4"/>
  <c r="AE6" i="4"/>
  <c r="AD6" i="4"/>
  <c r="AB16" i="4"/>
  <c r="AA15" i="4"/>
  <c r="Z15" i="4"/>
  <c r="AA14" i="4"/>
  <c r="Z14" i="4"/>
  <c r="AA13" i="4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X16" i="4"/>
  <c r="W15" i="4"/>
  <c r="V15" i="4"/>
  <c r="W14" i="4"/>
  <c r="V14" i="4"/>
  <c r="W13" i="4"/>
  <c r="V13" i="4"/>
  <c r="W12" i="4"/>
  <c r="V12" i="4"/>
  <c r="W11" i="4"/>
  <c r="V11" i="4"/>
  <c r="W10" i="4"/>
  <c r="V10" i="4"/>
  <c r="W9" i="4"/>
  <c r="V9" i="4"/>
  <c r="W8" i="4"/>
  <c r="V8" i="4"/>
  <c r="W7" i="4"/>
  <c r="V7" i="4"/>
  <c r="W6" i="4"/>
  <c r="V6" i="4"/>
  <c r="L6" i="4" l="1"/>
  <c r="L14" i="4"/>
  <c r="L13" i="4"/>
  <c r="L7" i="4"/>
  <c r="L15" i="4"/>
  <c r="DH16" i="4"/>
  <c r="CP16" i="4"/>
  <c r="L9" i="4"/>
  <c r="CV16" i="4"/>
  <c r="DB16" i="4"/>
  <c r="DN16" i="4"/>
  <c r="L11" i="4"/>
  <c r="L12" i="4"/>
  <c r="CJ16" i="4"/>
  <c r="CK15" i="4"/>
  <c r="L8" i="4"/>
  <c r="L10" i="4"/>
  <c r="DT16" i="4"/>
  <c r="CD16" i="4"/>
  <c r="BS16" i="4"/>
  <c r="BX16" i="4"/>
  <c r="W16" i="4"/>
  <c r="AP16" i="4"/>
  <c r="BO16" i="4"/>
  <c r="BT16" i="4"/>
  <c r="V16" i="4"/>
  <c r="AI16" i="4"/>
  <c r="AY16" i="4"/>
  <c r="BC16" i="4"/>
  <c r="AD16" i="4"/>
  <c r="AQ16" i="4"/>
  <c r="BJ16" i="4"/>
  <c r="AE16" i="4"/>
  <c r="AX16" i="4"/>
  <c r="BK16" i="4"/>
  <c r="AM16" i="4"/>
  <c r="BF16" i="4"/>
  <c r="AT16" i="4"/>
  <c r="BG16" i="4"/>
  <c r="BU16" i="4"/>
  <c r="AL16" i="4"/>
  <c r="Z16" i="4"/>
  <c r="AA16" i="4"/>
  <c r="AH16" i="4"/>
  <c r="AU16" i="4"/>
  <c r="BN16" i="4"/>
  <c r="L16" i="4" l="1"/>
  <c r="K6" i="3" l="1"/>
  <c r="G15" i="3"/>
  <c r="AC10" i="3" l="1"/>
  <c r="AC8" i="3"/>
  <c r="EG14" i="3"/>
  <c r="EG13" i="3"/>
  <c r="EG12" i="3"/>
  <c r="EG11" i="3"/>
  <c r="EG10" i="3"/>
  <c r="EG9" i="3"/>
  <c r="EG8" i="3"/>
  <c r="EG7" i="3"/>
  <c r="EG6" i="3"/>
  <c r="DZ15" i="3"/>
  <c r="EA14" i="3"/>
  <c r="EA13" i="3"/>
  <c r="EA12" i="3"/>
  <c r="EA11" i="3"/>
  <c r="EA10" i="3"/>
  <c r="EA9" i="3"/>
  <c r="EA8" i="3"/>
  <c r="EA7" i="3"/>
  <c r="EA6" i="3"/>
  <c r="DU14" i="3"/>
  <c r="DU13" i="3"/>
  <c r="DU12" i="3"/>
  <c r="DU11" i="3"/>
  <c r="DU10" i="3"/>
  <c r="DU9" i="3"/>
  <c r="DU8" i="3"/>
  <c r="DU7" i="3"/>
  <c r="DU6" i="3"/>
  <c r="DO14" i="3"/>
  <c r="DO13" i="3"/>
  <c r="DO12" i="3"/>
  <c r="DO11" i="3"/>
  <c r="DO10" i="3"/>
  <c r="DO9" i="3"/>
  <c r="DO8" i="3"/>
  <c r="DO7" i="3"/>
  <c r="DO6" i="3"/>
  <c r="DI14" i="3"/>
  <c r="DI13" i="3"/>
  <c r="DI12" i="3"/>
  <c r="DI11" i="3"/>
  <c r="DI10" i="3"/>
  <c r="DI9" i="3"/>
  <c r="DI8" i="3"/>
  <c r="DI7" i="3"/>
  <c r="DI6" i="3"/>
  <c r="DC12" i="3"/>
  <c r="DB15" i="3"/>
  <c r="DC14" i="3"/>
  <c r="DC13" i="3"/>
  <c r="DC11" i="3"/>
  <c r="DC10" i="3"/>
  <c r="DC9" i="3"/>
  <c r="DC8" i="3"/>
  <c r="DC7" i="3"/>
  <c r="DC6" i="3"/>
  <c r="CW14" i="3"/>
  <c r="CW13" i="3"/>
  <c r="CW12" i="3"/>
  <c r="CW11" i="3"/>
  <c r="CW10" i="3"/>
  <c r="CW9" i="3"/>
  <c r="CW8" i="3"/>
  <c r="CW7" i="3"/>
  <c r="CW6" i="3"/>
  <c r="CQ14" i="3"/>
  <c r="CQ13" i="3"/>
  <c r="CQ12" i="3"/>
  <c r="CQ7" i="3"/>
  <c r="CQ6" i="3"/>
  <c r="CK14" i="3"/>
  <c r="CK13" i="3"/>
  <c r="CK12" i="3"/>
  <c r="CK7" i="3"/>
  <c r="CK6" i="3"/>
  <c r="CF14" i="3"/>
  <c r="CF13" i="3"/>
  <c r="CF12" i="3"/>
  <c r="CF11" i="3"/>
  <c r="CF10" i="3"/>
  <c r="CF9" i="3"/>
  <c r="CF8" i="3"/>
  <c r="CF7" i="3"/>
  <c r="EP8" i="2"/>
  <c r="EQ8" i="2" s="1"/>
  <c r="EJ8" i="2"/>
  <c r="EK8" i="2" s="1"/>
  <c r="ED8" i="2"/>
  <c r="EE8" i="2" s="1"/>
  <c r="DX8" i="2"/>
  <c r="DX13" i="2" s="1"/>
  <c r="DR8" i="2"/>
  <c r="DR13" i="2" s="1"/>
  <c r="DL8" i="2"/>
  <c r="DM8" i="2" s="1"/>
  <c r="EM11" i="2"/>
  <c r="EM10" i="2"/>
  <c r="EM7" i="2"/>
  <c r="EM6" i="2"/>
  <c r="EG11" i="2"/>
  <c r="EG10" i="2"/>
  <c r="EG7" i="2"/>
  <c r="EG6" i="2"/>
  <c r="EA11" i="2"/>
  <c r="EA10" i="2"/>
  <c r="EA7" i="2"/>
  <c r="EA6" i="2"/>
  <c r="DU11" i="2"/>
  <c r="DU10" i="2"/>
  <c r="DU7" i="2"/>
  <c r="DU6" i="2"/>
  <c r="DO11" i="2"/>
  <c r="DO10" i="2"/>
  <c r="DO7" i="2"/>
  <c r="DO6" i="2"/>
  <c r="DI12" i="2"/>
  <c r="DI11" i="2"/>
  <c r="DI10" i="2"/>
  <c r="DI9" i="2"/>
  <c r="DI7" i="2"/>
  <c r="DI6" i="2"/>
  <c r="DC12" i="2"/>
  <c r="DC11" i="2"/>
  <c r="DC10" i="2"/>
  <c r="DC8" i="2"/>
  <c r="DC7" i="2"/>
  <c r="DC6" i="2"/>
  <c r="DC9" i="2"/>
  <c r="FB13" i="2"/>
  <c r="FC12" i="2"/>
  <c r="FC11" i="2"/>
  <c r="FC10" i="2"/>
  <c r="FC9" i="2"/>
  <c r="FC8" i="2"/>
  <c r="FC7" i="2"/>
  <c r="FC6" i="2"/>
  <c r="EV13" i="2"/>
  <c r="EW12" i="2"/>
  <c r="EW11" i="2"/>
  <c r="EW10" i="2"/>
  <c r="EW9" i="2"/>
  <c r="EW8" i="2"/>
  <c r="EW7" i="2"/>
  <c r="EW6" i="2"/>
  <c r="EQ12" i="2"/>
  <c r="EQ11" i="2"/>
  <c r="EQ10" i="2"/>
  <c r="EQ9" i="2"/>
  <c r="EQ7" i="2"/>
  <c r="EQ6" i="2"/>
  <c r="EK12" i="2"/>
  <c r="EK11" i="2"/>
  <c r="EK10" i="2"/>
  <c r="EK9" i="2"/>
  <c r="EK7" i="2"/>
  <c r="EK6" i="2"/>
  <c r="EE12" i="2"/>
  <c r="EE11" i="2"/>
  <c r="EE10" i="2"/>
  <c r="EE9" i="2"/>
  <c r="EE7" i="2"/>
  <c r="EE6" i="2"/>
  <c r="DY12" i="2"/>
  <c r="DY11" i="2"/>
  <c r="DY10" i="2"/>
  <c r="DY9" i="2"/>
  <c r="DY7" i="2"/>
  <c r="DY6" i="2"/>
  <c r="DS12" i="2"/>
  <c r="DS11" i="2"/>
  <c r="DS10" i="2"/>
  <c r="DS9" i="2"/>
  <c r="DS7" i="2"/>
  <c r="DS6" i="2"/>
  <c r="DM12" i="2"/>
  <c r="DM11" i="2"/>
  <c r="DM10" i="2"/>
  <c r="DM9" i="2"/>
  <c r="DM7" i="2"/>
  <c r="DM6" i="2"/>
  <c r="DG6" i="2"/>
  <c r="DG12" i="2"/>
  <c r="DG11" i="2"/>
  <c r="DG10" i="2"/>
  <c r="DG9" i="2"/>
  <c r="DG8" i="2"/>
  <c r="DG7" i="2"/>
  <c r="DA6" i="2"/>
  <c r="CV6" i="2"/>
  <c r="DJ13" i="2"/>
  <c r="DE8" i="2"/>
  <c r="DE13" i="2" s="1"/>
  <c r="CZ13" i="2"/>
  <c r="CY13" i="2"/>
  <c r="DA8" i="2"/>
  <c r="CQ8" i="3"/>
  <c r="FC13" i="2" l="1"/>
  <c r="DI8" i="2"/>
  <c r="EW13" i="2"/>
  <c r="EG15" i="3"/>
  <c r="EA15" i="3"/>
  <c r="DU15" i="3"/>
  <c r="DI15" i="3"/>
  <c r="DO15" i="3"/>
  <c r="DC15" i="3"/>
  <c r="CW15" i="3"/>
  <c r="CF15" i="3"/>
  <c r="EP13" i="2"/>
  <c r="EQ13" i="2"/>
  <c r="EJ13" i="2"/>
  <c r="ED13" i="2"/>
  <c r="DY8" i="2"/>
  <c r="DS8" i="2"/>
  <c r="DL13" i="2"/>
  <c r="BT8" i="3" l="1"/>
  <c r="BT9" i="3"/>
  <c r="BT10" i="3"/>
  <c r="AS10" i="3" l="1"/>
  <c r="AR10" i="3" s="1"/>
  <c r="CB14" i="3"/>
  <c r="CA14" i="3"/>
  <c r="CB13" i="3"/>
  <c r="CA13" i="3"/>
  <c r="CB12" i="3"/>
  <c r="CA12" i="3"/>
  <c r="CB11" i="3"/>
  <c r="CA11" i="3"/>
  <c r="CB10" i="3"/>
  <c r="CA10" i="3"/>
  <c r="CB9" i="3"/>
  <c r="CA9" i="3"/>
  <c r="CB8" i="3"/>
  <c r="CA8" i="3"/>
  <c r="CB7" i="3"/>
  <c r="CA7" i="3"/>
  <c r="CB6" i="3"/>
  <c r="CA6" i="3"/>
  <c r="BX14" i="3"/>
  <c r="BW14" i="3"/>
  <c r="BX13" i="3"/>
  <c r="BW13" i="3"/>
  <c r="BX12" i="3"/>
  <c r="BW12" i="3"/>
  <c r="BX11" i="3"/>
  <c r="BW11" i="3"/>
  <c r="BX10" i="3"/>
  <c r="BW10" i="3"/>
  <c r="BX9" i="3"/>
  <c r="BW9" i="3"/>
  <c r="BX8" i="3"/>
  <c r="BW8" i="3"/>
  <c r="BX7" i="3"/>
  <c r="BW7" i="3"/>
  <c r="BX6" i="3"/>
  <c r="BW6" i="3"/>
  <c r="BT14" i="3"/>
  <c r="BS14" i="3"/>
  <c r="BT13" i="3"/>
  <c r="BS13" i="3"/>
  <c r="BT12" i="3"/>
  <c r="BS12" i="3"/>
  <c r="BT11" i="3"/>
  <c r="BS11" i="3"/>
  <c r="BS10" i="3"/>
  <c r="BS9" i="3"/>
  <c r="BS8" i="3"/>
  <c r="BT7" i="3"/>
  <c r="BS7" i="3"/>
  <c r="BT6" i="3"/>
  <c r="BS6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L14" i="3"/>
  <c r="BK14" i="3"/>
  <c r="BL13" i="3"/>
  <c r="BK13" i="3"/>
  <c r="BL12" i="3"/>
  <c r="BK12" i="3"/>
  <c r="BL11" i="3"/>
  <c r="BK11" i="3"/>
  <c r="BL10" i="3"/>
  <c r="BK10" i="3"/>
  <c r="BL9" i="3"/>
  <c r="BK9" i="3"/>
  <c r="BL8" i="3"/>
  <c r="BK8" i="3"/>
  <c r="BL7" i="3"/>
  <c r="BK7" i="3"/>
  <c r="BL6" i="3"/>
  <c r="BK6" i="3"/>
  <c r="BH14" i="3"/>
  <c r="BG14" i="3"/>
  <c r="BH13" i="3"/>
  <c r="BG13" i="3"/>
  <c r="BH12" i="3"/>
  <c r="BG12" i="3"/>
  <c r="BH11" i="3"/>
  <c r="BG11" i="3"/>
  <c r="BH10" i="3"/>
  <c r="BG10" i="3"/>
  <c r="BH9" i="3"/>
  <c r="BG9" i="3"/>
  <c r="BH8" i="3"/>
  <c r="BG8" i="3"/>
  <c r="BH7" i="3"/>
  <c r="BG7" i="3"/>
  <c r="BH6" i="3"/>
  <c r="BG6" i="3"/>
  <c r="BD14" i="3"/>
  <c r="BC14" i="3"/>
  <c r="BD13" i="3"/>
  <c r="BC13" i="3"/>
  <c r="BD12" i="3"/>
  <c r="BC12" i="3"/>
  <c r="BD11" i="3"/>
  <c r="BC11" i="3"/>
  <c r="BD10" i="3"/>
  <c r="BC10" i="3"/>
  <c r="BD9" i="3"/>
  <c r="BC9" i="3"/>
  <c r="BD8" i="3"/>
  <c r="BC8" i="3"/>
  <c r="BD7" i="3"/>
  <c r="BC7" i="3"/>
  <c r="BD6" i="3"/>
  <c r="BC6" i="3"/>
  <c r="AZ14" i="3"/>
  <c r="AY14" i="3"/>
  <c r="AZ13" i="3"/>
  <c r="AY13" i="3"/>
  <c r="AZ12" i="3"/>
  <c r="AY12" i="3"/>
  <c r="AZ11" i="3"/>
  <c r="AY11" i="3"/>
  <c r="AZ10" i="3"/>
  <c r="AY10" i="3"/>
  <c r="AZ9" i="3"/>
  <c r="AY9" i="3"/>
  <c r="AZ8" i="3"/>
  <c r="AY8" i="3"/>
  <c r="AZ7" i="3"/>
  <c r="AY7" i="3"/>
  <c r="AZ6" i="3"/>
  <c r="AY6" i="3"/>
  <c r="AV14" i="3"/>
  <c r="AU14" i="3"/>
  <c r="AV13" i="3"/>
  <c r="AU13" i="3"/>
  <c r="AV12" i="3"/>
  <c r="AU12" i="3"/>
  <c r="AV11" i="3"/>
  <c r="AU11" i="3"/>
  <c r="AV10" i="3"/>
  <c r="AU10" i="3"/>
  <c r="AV9" i="3"/>
  <c r="AU9" i="3"/>
  <c r="AV8" i="3"/>
  <c r="AU8" i="3"/>
  <c r="AV7" i="3"/>
  <c r="AU7" i="3"/>
  <c r="AV6" i="3"/>
  <c r="AU6" i="3"/>
  <c r="AR14" i="3"/>
  <c r="AQ14" i="3"/>
  <c r="AR13" i="3"/>
  <c r="AQ13" i="3"/>
  <c r="AR12" i="3"/>
  <c r="AQ12" i="3"/>
  <c r="AR11" i="3"/>
  <c r="AQ11" i="3"/>
  <c r="AQ10" i="3"/>
  <c r="AR9" i="3"/>
  <c r="AQ9" i="3"/>
  <c r="AR8" i="3"/>
  <c r="AQ8" i="3"/>
  <c r="AR7" i="3"/>
  <c r="AQ7" i="3"/>
  <c r="AR6" i="3"/>
  <c r="AQ6" i="3"/>
  <c r="AN14" i="3"/>
  <c r="AM14" i="3"/>
  <c r="AN13" i="3"/>
  <c r="AM13" i="3"/>
  <c r="AN12" i="3"/>
  <c r="AM12" i="3"/>
  <c r="AN11" i="3"/>
  <c r="AM11" i="3"/>
  <c r="AN10" i="3"/>
  <c r="AM10" i="3"/>
  <c r="AN9" i="3"/>
  <c r="AM9" i="3"/>
  <c r="AN8" i="3"/>
  <c r="AM8" i="3"/>
  <c r="AN7" i="3"/>
  <c r="AM7" i="3"/>
  <c r="AN6" i="3"/>
  <c r="AM6" i="3"/>
  <c r="AJ14" i="3"/>
  <c r="AI14" i="3"/>
  <c r="AJ13" i="3"/>
  <c r="AI13" i="3"/>
  <c r="AJ12" i="3"/>
  <c r="AI12" i="3"/>
  <c r="AJ11" i="3"/>
  <c r="AI11" i="3"/>
  <c r="AJ10" i="3"/>
  <c r="AI10" i="3"/>
  <c r="AJ9" i="3"/>
  <c r="AI9" i="3"/>
  <c r="AJ8" i="3"/>
  <c r="AI8" i="3"/>
  <c r="AJ7" i="3"/>
  <c r="AI7" i="3"/>
  <c r="AJ6" i="3"/>
  <c r="AI6" i="3"/>
  <c r="AF14" i="3"/>
  <c r="AE14" i="3"/>
  <c r="AF13" i="3"/>
  <c r="AE13" i="3"/>
  <c r="AF12" i="3"/>
  <c r="AE12" i="3"/>
  <c r="AF11" i="3"/>
  <c r="AE11" i="3"/>
  <c r="AF10" i="3"/>
  <c r="AE10" i="3"/>
  <c r="AF9" i="3"/>
  <c r="AE9" i="3"/>
  <c r="AF8" i="3"/>
  <c r="AE8" i="3"/>
  <c r="AF7" i="3"/>
  <c r="AE7" i="3"/>
  <c r="AF6" i="3"/>
  <c r="AE6" i="3"/>
  <c r="CC15" i="3"/>
  <c r="BZ15" i="3"/>
  <c r="BY15" i="3"/>
  <c r="BV15" i="3"/>
  <c r="BU15" i="3"/>
  <c r="BR15" i="3"/>
  <c r="BQ15" i="3"/>
  <c r="BN15" i="3"/>
  <c r="BM15" i="3"/>
  <c r="BJ15" i="3"/>
  <c r="BI15" i="3"/>
  <c r="BF15" i="3"/>
  <c r="BE15" i="3"/>
  <c r="BB15" i="3"/>
  <c r="BA15" i="3"/>
  <c r="AX15" i="3"/>
  <c r="AW15" i="3"/>
  <c r="AT15" i="3"/>
  <c r="AP15" i="3"/>
  <c r="AO15" i="3"/>
  <c r="AL15" i="3"/>
  <c r="AK15" i="3"/>
  <c r="AH15" i="3"/>
  <c r="AG15" i="3"/>
  <c r="AD15" i="3"/>
  <c r="AB14" i="3"/>
  <c r="AB13" i="3"/>
  <c r="AB12" i="3"/>
  <c r="AB11" i="3"/>
  <c r="AB10" i="3"/>
  <c r="AB9" i="3"/>
  <c r="AB8" i="3"/>
  <c r="AB7" i="3"/>
  <c r="AB6" i="3"/>
  <c r="AA14" i="3"/>
  <c r="AA13" i="3"/>
  <c r="AA12" i="3"/>
  <c r="AA11" i="3"/>
  <c r="AA10" i="3"/>
  <c r="AA9" i="3"/>
  <c r="AA8" i="3"/>
  <c r="AA7" i="3"/>
  <c r="AA6" i="3"/>
  <c r="Z15" i="3"/>
  <c r="AC15" i="3"/>
  <c r="K12" i="2"/>
  <c r="K9" i="2"/>
  <c r="K8" i="2"/>
  <c r="I6" i="2"/>
  <c r="FL6" i="2" s="1"/>
  <c r="FQ6" i="2" l="1"/>
  <c r="G6" i="2"/>
  <c r="K6" i="2" s="1"/>
  <c r="FF6" i="2"/>
  <c r="FK6" i="2" s="1"/>
  <c r="N12" i="3"/>
  <c r="N6" i="3"/>
  <c r="N7" i="3"/>
  <c r="N13" i="3"/>
  <c r="N14" i="3"/>
  <c r="AS15" i="3"/>
  <c r="BG15" i="3"/>
  <c r="BS15" i="3"/>
  <c r="AI15" i="3"/>
  <c r="AE15" i="3"/>
  <c r="BO15" i="3"/>
  <c r="L6" i="2"/>
  <c r="CB15" i="3"/>
  <c r="BX15" i="3"/>
  <c r="BP15" i="3"/>
  <c r="AQ15" i="3"/>
  <c r="AN15" i="3"/>
  <c r="AU15" i="3"/>
  <c r="BT15" i="3"/>
  <c r="BW15" i="3"/>
  <c r="AY15" i="3"/>
  <c r="BK15" i="3"/>
  <c r="BC15" i="3"/>
  <c r="AM15" i="3"/>
  <c r="CA15" i="3"/>
  <c r="BL15" i="3"/>
  <c r="BH15" i="3"/>
  <c r="BD15" i="3"/>
  <c r="AZ15" i="3"/>
  <c r="AV15" i="3"/>
  <c r="AR15" i="3"/>
  <c r="AJ15" i="3"/>
  <c r="AF15" i="3"/>
  <c r="AB15" i="3"/>
  <c r="AA15" i="3"/>
  <c r="H8" i="2"/>
  <c r="I8" i="2"/>
  <c r="EH13" i="2"/>
  <c r="EB13" i="2"/>
  <c r="DV13" i="2"/>
  <c r="DP13" i="2"/>
  <c r="DF13" i="2"/>
  <c r="DD13" i="2"/>
  <c r="CX13" i="2"/>
  <c r="DA12" i="2"/>
  <c r="DA13" i="2" s="1"/>
  <c r="DA11" i="2"/>
  <c r="DA10" i="2"/>
  <c r="DA9" i="2"/>
  <c r="DA7" i="2"/>
  <c r="CV12" i="2"/>
  <c r="CU12" i="2"/>
  <c r="CV11" i="2"/>
  <c r="CU11" i="2"/>
  <c r="CV10" i="2"/>
  <c r="CU10" i="2"/>
  <c r="CV9" i="2"/>
  <c r="CU9" i="2"/>
  <c r="CV8" i="2"/>
  <c r="CU8" i="2"/>
  <c r="CV7" i="2"/>
  <c r="CU7" i="2"/>
  <c r="CU6" i="2"/>
  <c r="CR12" i="2"/>
  <c r="CQ12" i="2"/>
  <c r="CR11" i="2"/>
  <c r="CQ11" i="2"/>
  <c r="CR10" i="2"/>
  <c r="CQ10" i="2"/>
  <c r="CR9" i="2"/>
  <c r="CQ9" i="2"/>
  <c r="CR8" i="2"/>
  <c r="CQ8" i="2"/>
  <c r="CR7" i="2"/>
  <c r="CQ7" i="2"/>
  <c r="CR6" i="2"/>
  <c r="CQ6" i="2"/>
  <c r="CN12" i="2"/>
  <c r="CM12" i="2"/>
  <c r="CN11" i="2"/>
  <c r="CM11" i="2"/>
  <c r="CN10" i="2"/>
  <c r="CM10" i="2"/>
  <c r="CN9" i="2"/>
  <c r="CM9" i="2"/>
  <c r="CN8" i="2"/>
  <c r="CM8" i="2"/>
  <c r="CN7" i="2"/>
  <c r="CM7" i="2"/>
  <c r="CN6" i="2"/>
  <c r="CM6" i="2"/>
  <c r="CJ12" i="2"/>
  <c r="CI12" i="2"/>
  <c r="CJ11" i="2"/>
  <c r="CI11" i="2"/>
  <c r="CJ10" i="2"/>
  <c r="CI10" i="2"/>
  <c r="CJ9" i="2"/>
  <c r="CI9" i="2"/>
  <c r="CJ8" i="2"/>
  <c r="CI8" i="2"/>
  <c r="CJ7" i="2"/>
  <c r="CI7" i="2"/>
  <c r="CJ6" i="2"/>
  <c r="CI6" i="2"/>
  <c r="CF12" i="2"/>
  <c r="CE12" i="2"/>
  <c r="CF11" i="2"/>
  <c r="CE11" i="2"/>
  <c r="CF10" i="2"/>
  <c r="CE10" i="2"/>
  <c r="CF9" i="2"/>
  <c r="CE9" i="2"/>
  <c r="CF8" i="2"/>
  <c r="CE8" i="2"/>
  <c r="CF7" i="2"/>
  <c r="CE7" i="2"/>
  <c r="CF6" i="2"/>
  <c r="CE6" i="2"/>
  <c r="CB12" i="2"/>
  <c r="CA12" i="2"/>
  <c r="CB11" i="2"/>
  <c r="CA11" i="2"/>
  <c r="CB10" i="2"/>
  <c r="CA10" i="2"/>
  <c r="CB9" i="2"/>
  <c r="CA9" i="2"/>
  <c r="CB8" i="2"/>
  <c r="CA8" i="2"/>
  <c r="CB7" i="2"/>
  <c r="CA7" i="2"/>
  <c r="CB6" i="2"/>
  <c r="CA6" i="2"/>
  <c r="BX12" i="2"/>
  <c r="BW12" i="2"/>
  <c r="BX11" i="2"/>
  <c r="BW11" i="2"/>
  <c r="BX10" i="2"/>
  <c r="BW10" i="2"/>
  <c r="BX9" i="2"/>
  <c r="BW9" i="2"/>
  <c r="BX8" i="2"/>
  <c r="BW8" i="2"/>
  <c r="BX7" i="2"/>
  <c r="BW7" i="2"/>
  <c r="BX6" i="2"/>
  <c r="BW6" i="2"/>
  <c r="BT12" i="2"/>
  <c r="BS12" i="2"/>
  <c r="BT11" i="2"/>
  <c r="BS11" i="2"/>
  <c r="BT10" i="2"/>
  <c r="BS10" i="2"/>
  <c r="BT9" i="2"/>
  <c r="BS9" i="2"/>
  <c r="BT8" i="2"/>
  <c r="BS8" i="2"/>
  <c r="BT7" i="2"/>
  <c r="BS7" i="2"/>
  <c r="BT6" i="2"/>
  <c r="BS6" i="2"/>
  <c r="BP12" i="2"/>
  <c r="BO12" i="2"/>
  <c r="BP11" i="2"/>
  <c r="BO11" i="2"/>
  <c r="BP10" i="2"/>
  <c r="BO10" i="2"/>
  <c r="BP9" i="2"/>
  <c r="BO9" i="2"/>
  <c r="BP8" i="2"/>
  <c r="BO8" i="2"/>
  <c r="BP7" i="2"/>
  <c r="BO7" i="2"/>
  <c r="BP6" i="2"/>
  <c r="BO6" i="2"/>
  <c r="BL12" i="2"/>
  <c r="BK12" i="2"/>
  <c r="BL11" i="2"/>
  <c r="BK11" i="2"/>
  <c r="BL10" i="2"/>
  <c r="BK10" i="2"/>
  <c r="BL9" i="2"/>
  <c r="BK9" i="2"/>
  <c r="BL8" i="2"/>
  <c r="BK8" i="2"/>
  <c r="BL7" i="2"/>
  <c r="BK7" i="2"/>
  <c r="BL6" i="2"/>
  <c r="BK6" i="2"/>
  <c r="BH12" i="2"/>
  <c r="BG12" i="2"/>
  <c r="BH11" i="2"/>
  <c r="BH10" i="2"/>
  <c r="BH9" i="2"/>
  <c r="BH8" i="2"/>
  <c r="BG8" i="2"/>
  <c r="BH7" i="2"/>
  <c r="BH6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AZ12" i="2"/>
  <c r="AY12" i="2"/>
  <c r="AZ11" i="2"/>
  <c r="AY11" i="2"/>
  <c r="AZ10" i="2"/>
  <c r="AY10" i="2"/>
  <c r="AZ9" i="2"/>
  <c r="AY9" i="2"/>
  <c r="AZ8" i="2"/>
  <c r="AY8" i="2"/>
  <c r="AZ7" i="2"/>
  <c r="AY7" i="2"/>
  <c r="AZ6" i="2"/>
  <c r="AY6" i="2"/>
  <c r="AV12" i="2"/>
  <c r="AU12" i="2"/>
  <c r="AV11" i="2"/>
  <c r="AU11" i="2"/>
  <c r="AV10" i="2"/>
  <c r="AU10" i="2"/>
  <c r="AV9" i="2"/>
  <c r="AU9" i="2"/>
  <c r="AV8" i="2"/>
  <c r="AU8" i="2"/>
  <c r="AV7" i="2"/>
  <c r="AU7" i="2"/>
  <c r="AV6" i="2"/>
  <c r="AU6" i="2"/>
  <c r="AR12" i="2"/>
  <c r="AQ12" i="2"/>
  <c r="AR11" i="2"/>
  <c r="AQ11" i="2"/>
  <c r="AR10" i="2"/>
  <c r="AQ10" i="2"/>
  <c r="AR9" i="2"/>
  <c r="AQ9" i="2"/>
  <c r="AR8" i="2"/>
  <c r="AQ8" i="2"/>
  <c r="AR7" i="2"/>
  <c r="AQ7" i="2"/>
  <c r="AR6" i="2"/>
  <c r="AQ6" i="2"/>
  <c r="AN12" i="2"/>
  <c r="AM12" i="2"/>
  <c r="AN11" i="2"/>
  <c r="AM11" i="2"/>
  <c r="AN10" i="2"/>
  <c r="AM10" i="2"/>
  <c r="AN9" i="2"/>
  <c r="AM9" i="2"/>
  <c r="AN8" i="2"/>
  <c r="AM8" i="2"/>
  <c r="AN7" i="2"/>
  <c r="AM7" i="2"/>
  <c r="AN6" i="2"/>
  <c r="AM6" i="2"/>
  <c r="AJ12" i="2"/>
  <c r="AI12" i="2"/>
  <c r="AJ11" i="2"/>
  <c r="AI11" i="2"/>
  <c r="AJ10" i="2"/>
  <c r="AI10" i="2"/>
  <c r="AJ9" i="2"/>
  <c r="AI9" i="2"/>
  <c r="AJ8" i="2"/>
  <c r="AI8" i="2"/>
  <c r="AJ7" i="2"/>
  <c r="AI7" i="2"/>
  <c r="AJ6" i="2"/>
  <c r="AI6" i="2"/>
  <c r="AF12" i="2"/>
  <c r="AE12" i="2"/>
  <c r="AF11" i="2"/>
  <c r="AE11" i="2"/>
  <c r="AF10" i="2"/>
  <c r="AE10" i="2"/>
  <c r="AF9" i="2"/>
  <c r="AE9" i="2"/>
  <c r="AF8" i="2"/>
  <c r="AE8" i="2"/>
  <c r="AF7" i="2"/>
  <c r="AE7" i="2"/>
  <c r="AF6" i="2"/>
  <c r="AE6" i="2"/>
  <c r="AB12" i="2"/>
  <c r="AA12" i="2"/>
  <c r="AB11" i="2"/>
  <c r="AA11" i="2"/>
  <c r="AB10" i="2"/>
  <c r="AA10" i="2"/>
  <c r="AB9" i="2"/>
  <c r="AA9" i="2"/>
  <c r="AB8" i="2"/>
  <c r="AA8" i="2"/>
  <c r="AB7" i="2"/>
  <c r="AA7" i="2"/>
  <c r="AB6" i="2"/>
  <c r="AA6" i="2"/>
  <c r="FP6" i="2" l="1"/>
  <c r="FF8" i="2"/>
  <c r="FL8" i="2"/>
  <c r="N6" i="2"/>
  <c r="N10" i="2"/>
  <c r="N7" i="2"/>
  <c r="N11" i="2"/>
  <c r="AY13" i="2"/>
  <c r="CN13" i="2"/>
  <c r="AZ13" i="2"/>
  <c r="BD13" i="2"/>
  <c r="CR13" i="2"/>
  <c r="AJ13" i="2"/>
  <c r="BS13" i="2"/>
  <c r="CI13" i="2"/>
  <c r="AE13" i="2"/>
  <c r="AU13" i="2"/>
  <c r="AB13" i="2"/>
  <c r="BL13" i="2"/>
  <c r="BT13" i="2"/>
  <c r="CJ13" i="2"/>
  <c r="CF13" i="2"/>
  <c r="AV13" i="2"/>
  <c r="AF13" i="2"/>
  <c r="BO13" i="2"/>
  <c r="CU13" i="2"/>
  <c r="CQ13" i="2"/>
  <c r="CV13" i="2"/>
  <c r="CM13" i="2"/>
  <c r="DG13" i="2"/>
  <c r="CE13" i="2"/>
  <c r="AQ13" i="2"/>
  <c r="BK13" i="2"/>
  <c r="BP13" i="2"/>
  <c r="AR13" i="2"/>
  <c r="CA13" i="2"/>
  <c r="AM13" i="2"/>
  <c r="CB13" i="2"/>
  <c r="AN13" i="2"/>
  <c r="BH13" i="2"/>
  <c r="BW13" i="2"/>
  <c r="AI13" i="2"/>
  <c r="BC13" i="2"/>
  <c r="BX13" i="2"/>
  <c r="AA13" i="2"/>
  <c r="CW13" i="2"/>
  <c r="CS13" i="2"/>
  <c r="CO13" i="2"/>
  <c r="CK13" i="2"/>
  <c r="CG13" i="2"/>
  <c r="CC13" i="2"/>
  <c r="BY13" i="2"/>
  <c r="FJ6" i="2" l="1"/>
  <c r="BU13" i="2"/>
  <c r="BQ13" i="2"/>
  <c r="BM13" i="2"/>
  <c r="BI13" i="2"/>
  <c r="BE13" i="2"/>
  <c r="BA13" i="2"/>
  <c r="AW13" i="2"/>
  <c r="AS13" i="2"/>
  <c r="AO13" i="2"/>
  <c r="AK13" i="2"/>
  <c r="DZ10" i="2"/>
  <c r="DT7" i="2"/>
  <c r="DT6" i="2"/>
  <c r="DZ6" i="2" l="1"/>
  <c r="AG13" i="2"/>
  <c r="AC13" i="2"/>
  <c r="AG9" i="17"/>
  <c r="AJ9" i="17" s="1"/>
  <c r="AI9" i="17" s="1"/>
  <c r="AG7" i="17"/>
  <c r="AJ7" i="17" s="1"/>
  <c r="AI7" i="17" s="1"/>
  <c r="AH13" i="17"/>
  <c r="AJ12" i="17"/>
  <c r="AI12" i="17" s="1"/>
  <c r="AJ11" i="17"/>
  <c r="AI11" i="17" s="1"/>
  <c r="AJ10" i="17"/>
  <c r="AI10" i="17" s="1"/>
  <c r="AJ8" i="17"/>
  <c r="AI8" i="17" s="1"/>
  <c r="AI6" i="17"/>
  <c r="EF15" i="3"/>
  <c r="H4" i="19"/>
  <c r="H3" i="19"/>
  <c r="H5" i="19" s="1"/>
  <c r="F5" i="19"/>
  <c r="E4" i="19"/>
  <c r="E3" i="19"/>
  <c r="E5" i="19" l="1"/>
  <c r="AI13" i="17"/>
  <c r="AJ13" i="17"/>
  <c r="AG13" i="17"/>
  <c r="O16" i="18"/>
  <c r="I16" i="18" s="1"/>
  <c r="H16" i="18"/>
  <c r="G16" i="18"/>
  <c r="H15" i="18"/>
  <c r="G15" i="18"/>
  <c r="H14" i="18"/>
  <c r="G14" i="18"/>
  <c r="K14" i="18" s="1"/>
  <c r="H13" i="18"/>
  <c r="G13" i="18"/>
  <c r="H12" i="18"/>
  <c r="G12" i="18"/>
  <c r="K12" i="18" s="1"/>
  <c r="H11" i="18"/>
  <c r="G11" i="18"/>
  <c r="K11" i="18" s="1"/>
  <c r="H10" i="18"/>
  <c r="G10" i="18"/>
  <c r="K10" i="18" s="1"/>
  <c r="H9" i="18"/>
  <c r="G9" i="18"/>
  <c r="H8" i="18"/>
  <c r="G8" i="18"/>
  <c r="H7" i="18"/>
  <c r="G7" i="18"/>
  <c r="K7" i="18" s="1"/>
  <c r="H6" i="18"/>
  <c r="G6" i="18"/>
  <c r="K6" i="18" s="1"/>
  <c r="H5" i="18"/>
  <c r="G5" i="18"/>
  <c r="K9" i="18" l="1"/>
  <c r="F9" i="18" s="1"/>
  <c r="K15" i="18"/>
  <c r="F15" i="18" s="1"/>
  <c r="K13" i="18"/>
  <c r="F13" i="18" s="1"/>
  <c r="K16" i="18"/>
  <c r="F16" i="18" s="1"/>
  <c r="G19" i="18"/>
  <c r="H19" i="18"/>
  <c r="O5" i="18"/>
  <c r="I5" i="18" s="1"/>
  <c r="K5" i="18" s="1"/>
  <c r="P19" i="18"/>
  <c r="O8" i="18"/>
  <c r="F7" i="18"/>
  <c r="F10" i="18"/>
  <c r="F11" i="18"/>
  <c r="F14" i="18"/>
  <c r="F12" i="18"/>
  <c r="F6" i="18"/>
  <c r="I8" i="18" l="1"/>
  <c r="K8" i="18" s="1"/>
  <c r="F8" i="18" s="1"/>
  <c r="O19" i="18"/>
  <c r="I19" i="18" l="1"/>
  <c r="K19" i="18"/>
  <c r="F5" i="18"/>
  <c r="F19" i="18" s="1"/>
  <c r="AC9" i="17" l="1"/>
  <c r="AC7" i="17"/>
  <c r="AF7" i="17" s="1"/>
  <c r="AE7" i="17" s="1"/>
  <c r="AD13" i="17"/>
  <c r="AF12" i="17"/>
  <c r="AE12" i="17" s="1"/>
  <c r="AF11" i="17"/>
  <c r="AE11" i="17" s="1"/>
  <c r="AF10" i="17"/>
  <c r="AE10" i="17" s="1"/>
  <c r="AF9" i="17"/>
  <c r="AE9" i="17" s="1"/>
  <c r="AF8" i="17"/>
  <c r="AE8" i="17" s="1"/>
  <c r="AF6" i="17"/>
  <c r="AE6" i="17" s="1"/>
  <c r="AD11" i="15"/>
  <c r="AC10" i="15"/>
  <c r="AF10" i="15" s="1"/>
  <c r="AE10" i="15" s="1"/>
  <c r="AC9" i="15"/>
  <c r="AF9" i="15" s="1"/>
  <c r="AE9" i="15" s="1"/>
  <c r="AC8" i="15"/>
  <c r="AF8" i="15" s="1"/>
  <c r="AE8" i="15" s="1"/>
  <c r="AC7" i="15"/>
  <c r="AF7" i="15" s="1"/>
  <c r="AE7" i="15" s="1"/>
  <c r="AC6" i="15"/>
  <c r="AF6" i="15" s="1"/>
  <c r="AE6" i="15" s="1"/>
  <c r="AE11" i="15" l="1"/>
  <c r="AE13" i="17"/>
  <c r="AF13" i="17"/>
  <c r="AC13" i="17"/>
  <c r="AF11" i="15"/>
  <c r="AC11" i="15"/>
  <c r="BA15" i="4" l="1"/>
  <c r="BB15" i="4" s="1"/>
  <c r="BA14" i="4"/>
  <c r="BB14" i="4" s="1"/>
  <c r="BA13" i="4"/>
  <c r="BB13" i="4" s="1"/>
  <c r="BA10" i="4"/>
  <c r="BB10" i="4" s="1"/>
  <c r="BA7" i="4"/>
  <c r="BB7" i="4" s="1"/>
  <c r="BA6" i="4"/>
  <c r="BB6" i="4" s="1"/>
  <c r="BM16" i="4"/>
  <c r="BI16" i="4"/>
  <c r="BE16" i="4"/>
  <c r="AW16" i="4"/>
  <c r="AS16" i="4"/>
  <c r="AO16" i="4"/>
  <c r="AK16" i="4"/>
  <c r="AG16" i="4"/>
  <c r="AC16" i="4"/>
  <c r="Y16" i="4"/>
  <c r="U16" i="4"/>
  <c r="F16" i="4"/>
  <c r="K11" i="3"/>
  <c r="K10" i="3"/>
  <c r="K9" i="3"/>
  <c r="K8" i="3"/>
  <c r="H11" i="3"/>
  <c r="H10" i="3"/>
  <c r="H9" i="3"/>
  <c r="H8" i="3"/>
  <c r="BB16" i="4" l="1"/>
  <c r="BA16" i="4"/>
  <c r="H9" i="2" l="1"/>
  <c r="H12" i="2"/>
  <c r="CT13" i="2"/>
  <c r="CT16" i="2" s="1"/>
  <c r="CP13" i="2"/>
  <c r="CP16" i="2" s="1"/>
  <c r="CL13" i="2"/>
  <c r="CL16" i="2" s="1"/>
  <c r="CH13" i="2"/>
  <c r="CH16" i="2" s="1"/>
  <c r="CD13" i="2"/>
  <c r="CD16" i="2" s="1"/>
  <c r="BZ13" i="2"/>
  <c r="BZ16" i="2" s="1"/>
  <c r="BV13" i="2"/>
  <c r="BV16" i="2" s="1"/>
  <c r="BR13" i="2"/>
  <c r="BR16" i="2" s="1"/>
  <c r="BN13" i="2"/>
  <c r="BN16" i="2" s="1"/>
  <c r="BF11" i="2"/>
  <c r="BG11" i="2" s="1"/>
  <c r="BF10" i="2"/>
  <c r="BG10" i="2" s="1"/>
  <c r="BF9" i="2"/>
  <c r="BG9" i="2" s="1"/>
  <c r="BF7" i="2"/>
  <c r="BG7" i="2" s="1"/>
  <c r="BF6" i="2"/>
  <c r="BJ13" i="2"/>
  <c r="BJ16" i="2" s="1"/>
  <c r="BB13" i="2"/>
  <c r="BB16" i="2" s="1"/>
  <c r="AX13" i="2"/>
  <c r="AX16" i="2" s="1"/>
  <c r="AT13" i="2"/>
  <c r="AT16" i="2" s="1"/>
  <c r="AP13" i="2"/>
  <c r="AP16" i="2" s="1"/>
  <c r="AL13" i="2"/>
  <c r="AL16" i="2" s="1"/>
  <c r="AH13" i="2"/>
  <c r="AH16" i="2" s="1"/>
  <c r="AD13" i="2"/>
  <c r="AD16" i="2" s="1"/>
  <c r="Z13" i="2"/>
  <c r="Z16" i="2" s="1"/>
  <c r="EZ6" i="2"/>
  <c r="FE6" i="2" s="1"/>
  <c r="BG6" i="2" l="1"/>
  <c r="BG13" i="2" s="1"/>
  <c r="FD6" i="2"/>
  <c r="ET6" i="2"/>
  <c r="EY6" i="2" s="1"/>
  <c r="BF13" i="2"/>
  <c r="BF16" i="2" s="1"/>
  <c r="Z13" i="17"/>
  <c r="AB12" i="17"/>
  <c r="AA12" i="17" s="1"/>
  <c r="AB11" i="17"/>
  <c r="AA11" i="17" s="1"/>
  <c r="AB10" i="17"/>
  <c r="AA10" i="17" s="1"/>
  <c r="Y9" i="17"/>
  <c r="AB9" i="17" s="1"/>
  <c r="AA9" i="17" s="1"/>
  <c r="AB8" i="17"/>
  <c r="AA8" i="17" s="1"/>
  <c r="Y7" i="17"/>
  <c r="AB7" i="17" s="1"/>
  <c r="AA7" i="17" s="1"/>
  <c r="AB6" i="17"/>
  <c r="AA6" i="17" s="1"/>
  <c r="Z11" i="15"/>
  <c r="Y10" i="15"/>
  <c r="AB10" i="15" s="1"/>
  <c r="AA10" i="15" s="1"/>
  <c r="Y9" i="15"/>
  <c r="AB9" i="15" s="1"/>
  <c r="AA9" i="15" s="1"/>
  <c r="Y8" i="15"/>
  <c r="AB8" i="15" s="1"/>
  <c r="AA8" i="15" s="1"/>
  <c r="Y7" i="15"/>
  <c r="AB7" i="15" s="1"/>
  <c r="AA7" i="15" s="1"/>
  <c r="Y6" i="15"/>
  <c r="AB6" i="15" s="1"/>
  <c r="AA6" i="15" s="1"/>
  <c r="DT15" i="3"/>
  <c r="EN6" i="2"/>
  <c r="ES6" i="2" s="1"/>
  <c r="V13" i="17"/>
  <c r="U7" i="17"/>
  <c r="X12" i="17"/>
  <c r="W12" i="17" s="1"/>
  <c r="X11" i="17"/>
  <c r="W11" i="17" s="1"/>
  <c r="X10" i="17"/>
  <c r="W10" i="17" s="1"/>
  <c r="U9" i="17"/>
  <c r="X9" i="17" s="1"/>
  <c r="W9" i="17" s="1"/>
  <c r="X8" i="17"/>
  <c r="W8" i="17" s="1"/>
  <c r="X6" i="17"/>
  <c r="W6" i="17" s="1"/>
  <c r="V11" i="15"/>
  <c r="U10" i="15"/>
  <c r="X10" i="15" s="1"/>
  <c r="W10" i="15" s="1"/>
  <c r="U9" i="15"/>
  <c r="X9" i="15" s="1"/>
  <c r="W9" i="15" s="1"/>
  <c r="U8" i="15"/>
  <c r="X8" i="15" s="1"/>
  <c r="W8" i="15" s="1"/>
  <c r="U7" i="15"/>
  <c r="X7" i="15" s="1"/>
  <c r="W7" i="15" s="1"/>
  <c r="U6" i="15"/>
  <c r="X6" i="15" s="1"/>
  <c r="W6" i="15" s="1"/>
  <c r="DN15" i="3"/>
  <c r="AA13" i="17" l="1"/>
  <c r="AA11" i="15"/>
  <c r="W11" i="15"/>
  <c r="AB11" i="15"/>
  <c r="AB13" i="17"/>
  <c r="U13" i="17"/>
  <c r="Y11" i="15"/>
  <c r="H6" i="2"/>
  <c r="Y13" i="17"/>
  <c r="X7" i="17"/>
  <c r="U11" i="15"/>
  <c r="X11" i="15"/>
  <c r="X13" i="17" l="1"/>
  <c r="W7" i="17"/>
  <c r="W13" i="17" s="1"/>
  <c r="ER6" i="2"/>
  <c r="EX6" i="2"/>
  <c r="U8" i="2"/>
  <c r="R8" i="2"/>
  <c r="I7" i="2" l="1"/>
  <c r="F13" i="2"/>
  <c r="FF7" i="2" l="1"/>
  <c r="FL7" i="2"/>
  <c r="FK7" i="2"/>
  <c r="EZ7" i="2"/>
  <c r="FE7" i="2" s="1"/>
  <c r="G7" i="2"/>
  <c r="K7" i="2" s="1"/>
  <c r="FD7" i="2"/>
  <c r="ET7" i="2"/>
  <c r="EY7" i="2" s="1"/>
  <c r="EL7" i="2"/>
  <c r="EN7" i="2"/>
  <c r="ES7" i="2" s="1"/>
  <c r="FQ7" i="2" l="1"/>
  <c r="FJ7" i="2"/>
  <c r="EL6" i="2"/>
  <c r="H7" i="2"/>
  <c r="FP7" i="2" l="1"/>
  <c r="EX7" i="2"/>
  <c r="ER7" i="2"/>
  <c r="I6" i="4"/>
  <c r="I15" i="4" l="1"/>
  <c r="I14" i="4"/>
  <c r="I13" i="4"/>
  <c r="I12" i="4"/>
  <c r="I11" i="4"/>
  <c r="I10" i="4"/>
  <c r="I9" i="4"/>
  <c r="I8" i="4"/>
  <c r="I7" i="4"/>
  <c r="I16" i="4" l="1"/>
  <c r="I6" i="15"/>
  <c r="J6" i="15" l="1"/>
  <c r="I6" i="17"/>
  <c r="J6" i="17" s="1"/>
  <c r="R13" i="17" l="1"/>
  <c r="T12" i="17"/>
  <c r="S12" i="17" s="1"/>
  <c r="T11" i="17"/>
  <c r="S11" i="17" s="1"/>
  <c r="T10" i="17"/>
  <c r="S10" i="17" s="1"/>
  <c r="Q9" i="17"/>
  <c r="T9" i="17" s="1"/>
  <c r="S9" i="17" s="1"/>
  <c r="T8" i="17"/>
  <c r="S8" i="17" s="1"/>
  <c r="Q7" i="17"/>
  <c r="T7" i="17" s="1"/>
  <c r="S7" i="17" s="1"/>
  <c r="M7" i="17"/>
  <c r="Q13" i="17" l="1"/>
  <c r="T6" i="17"/>
  <c r="S6" i="17" s="1"/>
  <c r="S13" i="17" s="1"/>
  <c r="T13" i="17" l="1"/>
  <c r="N13" i="17" l="1"/>
  <c r="G13" i="17"/>
  <c r="F13" i="17"/>
  <c r="P12" i="17"/>
  <c r="O12" i="17" s="1"/>
  <c r="K12" i="17" s="1"/>
  <c r="I12" i="17"/>
  <c r="P11" i="17"/>
  <c r="O11" i="17" s="1"/>
  <c r="K11" i="17" s="1"/>
  <c r="I11" i="17"/>
  <c r="P10" i="17"/>
  <c r="O10" i="17" s="1"/>
  <c r="K10" i="17" s="1"/>
  <c r="I10" i="17"/>
  <c r="M9" i="17"/>
  <c r="P9" i="17" s="1"/>
  <c r="O9" i="17" s="1"/>
  <c r="K9" i="17" s="1"/>
  <c r="I9" i="17"/>
  <c r="P8" i="17"/>
  <c r="O8" i="17" s="1"/>
  <c r="K8" i="17" s="1"/>
  <c r="I8" i="17"/>
  <c r="P7" i="17"/>
  <c r="O7" i="17" s="1"/>
  <c r="K7" i="17" s="1"/>
  <c r="I7" i="17"/>
  <c r="P6" i="17"/>
  <c r="O6" i="17" s="1"/>
  <c r="O13" i="17" l="1"/>
  <c r="K6" i="17"/>
  <c r="L6" i="17" s="1"/>
  <c r="H6" i="17" s="1"/>
  <c r="L8" i="17"/>
  <c r="H8" i="17" s="1"/>
  <c r="L10" i="17"/>
  <c r="H10" i="17" s="1"/>
  <c r="L7" i="17"/>
  <c r="H7" i="17" s="1"/>
  <c r="J7" i="17"/>
  <c r="J9" i="17"/>
  <c r="L9" i="17"/>
  <c r="H9" i="17" s="1"/>
  <c r="J11" i="17"/>
  <c r="L11" i="17"/>
  <c r="H11" i="17" s="1"/>
  <c r="J8" i="17"/>
  <c r="J10" i="17"/>
  <c r="J12" i="17"/>
  <c r="L12" i="17"/>
  <c r="H12" i="17" s="1"/>
  <c r="P13" i="17"/>
  <c r="I13" i="17"/>
  <c r="M13" i="17"/>
  <c r="H13" i="17" l="1"/>
  <c r="L13" i="17"/>
  <c r="J13" i="17"/>
  <c r="K13" i="17"/>
  <c r="Q7" i="15" l="1"/>
  <c r="F11" i="15"/>
  <c r="I8" i="15"/>
  <c r="J8" i="15" s="1"/>
  <c r="R11" i="15"/>
  <c r="N11" i="15"/>
  <c r="I10" i="15"/>
  <c r="J10" i="15" s="1"/>
  <c r="I9" i="15"/>
  <c r="I7" i="15" l="1"/>
  <c r="M9" i="15"/>
  <c r="P9" i="15" s="1"/>
  <c r="O9" i="15" s="1"/>
  <c r="M7" i="15"/>
  <c r="P7" i="15" s="1"/>
  <c r="O7" i="15" s="1"/>
  <c r="K7" i="15" s="1"/>
  <c r="T7" i="15"/>
  <c r="S7" i="15" s="1"/>
  <c r="M6" i="15"/>
  <c r="J9" i="15"/>
  <c r="M10" i="15"/>
  <c r="P10" i="15" s="1"/>
  <c r="O10" i="15" s="1"/>
  <c r="G11" i="15"/>
  <c r="Q9" i="15"/>
  <c r="T9" i="15" s="1"/>
  <c r="S9" i="15" s="1"/>
  <c r="Q6" i="15"/>
  <c r="T6" i="15" s="1"/>
  <c r="S6" i="15" s="1"/>
  <c r="Q10" i="15"/>
  <c r="T10" i="15" s="1"/>
  <c r="S10" i="15" s="1"/>
  <c r="K10" i="15" l="1"/>
  <c r="K9" i="15"/>
  <c r="L9" i="15" s="1"/>
  <c r="H9" i="15" s="1"/>
  <c r="J7" i="15"/>
  <c r="I11" i="15"/>
  <c r="J11" i="15"/>
  <c r="M8" i="15"/>
  <c r="P8" i="15" s="1"/>
  <c r="O8" i="15" s="1"/>
  <c r="Q8" i="15"/>
  <c r="T8" i="15" s="1"/>
  <c r="S8" i="15" s="1"/>
  <c r="S11" i="15" s="1"/>
  <c r="L7" i="15"/>
  <c r="H7" i="15" s="1"/>
  <c r="L10" i="15"/>
  <c r="H10" i="15" s="1"/>
  <c r="P6" i="15"/>
  <c r="O6" i="15" s="1"/>
  <c r="K8" i="15" l="1"/>
  <c r="O11" i="15"/>
  <c r="K6" i="15"/>
  <c r="K11" i="15" s="1"/>
  <c r="M11" i="15"/>
  <c r="L8" i="15"/>
  <c r="H8" i="15" s="1"/>
  <c r="Q11" i="15"/>
  <c r="T11" i="15"/>
  <c r="P11" i="15"/>
  <c r="L6" i="15" l="1"/>
  <c r="H6" i="15" s="1"/>
  <c r="H11" i="15" s="1"/>
  <c r="L11" i="15" l="1"/>
  <c r="J7" i="14"/>
  <c r="J6" i="14"/>
  <c r="K7" i="14"/>
  <c r="K6" i="14"/>
  <c r="G6" i="14"/>
  <c r="G8" i="14" s="1"/>
  <c r="I7" i="14"/>
  <c r="I8" i="14" s="1"/>
  <c r="H7" i="14"/>
  <c r="G7" i="14"/>
  <c r="I6" i="14"/>
  <c r="H6" i="14"/>
  <c r="H8" i="14" l="1"/>
  <c r="J8" i="14"/>
  <c r="K8" i="14"/>
  <c r="C21" i="13"/>
  <c r="C15" i="13"/>
  <c r="C8" i="13"/>
  <c r="E5" i="13"/>
  <c r="F5" i="13" s="1"/>
  <c r="E12" i="13" l="1"/>
  <c r="H12" i="13" s="1"/>
  <c r="N12" i="13"/>
  <c r="K12" i="13"/>
  <c r="I12" i="13"/>
  <c r="G12" i="13"/>
  <c r="D40" i="13"/>
  <c r="D35" i="13"/>
  <c r="D34" i="13"/>
  <c r="D28" i="13"/>
  <c r="E28" i="13" s="1"/>
  <c r="D41" i="13"/>
  <c r="D27" i="13"/>
  <c r="E27" i="13" s="1"/>
  <c r="K5" i="13"/>
  <c r="L5" i="13"/>
  <c r="J5" i="13"/>
  <c r="I5" i="13"/>
  <c r="H5" i="13"/>
  <c r="G5" i="13"/>
  <c r="M5" i="13"/>
  <c r="N5" i="13"/>
  <c r="D19" i="13"/>
  <c r="D6" i="13"/>
  <c r="E6" i="13" s="1"/>
  <c r="F6" i="13" s="1"/>
  <c r="D13" i="13"/>
  <c r="E13" i="13" s="1"/>
  <c r="D20" i="13"/>
  <c r="D7" i="13"/>
  <c r="D14" i="13"/>
  <c r="E34" i="13" l="1"/>
  <c r="K34" i="13"/>
  <c r="K40" i="13" s="1"/>
  <c r="E40" i="13" s="1"/>
  <c r="E35" i="13"/>
  <c r="M41" i="13" s="1"/>
  <c r="K35" i="13"/>
  <c r="K41" i="13" s="1"/>
  <c r="E41" i="13" s="1"/>
  <c r="J12" i="13"/>
  <c r="E14" i="13"/>
  <c r="J14" i="13" s="1"/>
  <c r="L12" i="13"/>
  <c r="M12" i="13"/>
  <c r="M27" i="13"/>
  <c r="G27" i="13"/>
  <c r="F27" i="13"/>
  <c r="H27" i="13"/>
  <c r="J27" i="13"/>
  <c r="K27" i="13"/>
  <c r="L27" i="13"/>
  <c r="I27" i="13"/>
  <c r="L28" i="13"/>
  <c r="G28" i="13"/>
  <c r="H28" i="13"/>
  <c r="M28" i="13"/>
  <c r="F28" i="13"/>
  <c r="I28" i="13"/>
  <c r="J28" i="13"/>
  <c r="K28" i="13"/>
  <c r="F12" i="13"/>
  <c r="K14" i="13"/>
  <c r="M13" i="13"/>
  <c r="L13" i="13"/>
  <c r="F13" i="13"/>
  <c r="K13" i="13"/>
  <c r="H13" i="13"/>
  <c r="J13" i="13"/>
  <c r="G13" i="13"/>
  <c r="I13" i="13"/>
  <c r="N13" i="13"/>
  <c r="I6" i="13"/>
  <c r="H6" i="13"/>
  <c r="J6" i="13"/>
  <c r="G6" i="13"/>
  <c r="N6" i="13"/>
  <c r="K6" i="13"/>
  <c r="M6" i="13"/>
  <c r="L6" i="13"/>
  <c r="E7" i="13"/>
  <c r="F7" i="13" s="1"/>
  <c r="G14" i="13" l="1"/>
  <c r="G20" i="13" s="1"/>
  <c r="N14" i="13"/>
  <c r="N20" i="13" s="1"/>
  <c r="M14" i="13"/>
  <c r="M20" i="13" s="1"/>
  <c r="F14" i="13"/>
  <c r="F20" i="13" s="1"/>
  <c r="H14" i="13"/>
  <c r="H20" i="13" s="1"/>
  <c r="I14" i="13"/>
  <c r="I20" i="13" s="1"/>
  <c r="L14" i="13"/>
  <c r="L20" i="13" s="1"/>
  <c r="G7" i="13"/>
  <c r="N7" i="13"/>
  <c r="M7" i="13"/>
  <c r="H7" i="13"/>
  <c r="L7" i="13"/>
  <c r="K7" i="13"/>
  <c r="J7" i="13"/>
  <c r="I7" i="13"/>
  <c r="K20" i="13"/>
  <c r="J20" i="13"/>
  <c r="N19" i="13"/>
  <c r="H19" i="13"/>
  <c r="G19" i="13"/>
  <c r="F19" i="13"/>
  <c r="K19" i="13"/>
  <c r="I19" i="13"/>
  <c r="M19" i="13"/>
  <c r="L19" i="13"/>
  <c r="J19" i="13"/>
  <c r="E20" i="13" l="1"/>
  <c r="E19" i="13"/>
  <c r="R16" i="4" l="1"/>
  <c r="Q13" i="2"/>
  <c r="T13" i="2"/>
  <c r="W13" i="2"/>
  <c r="W15" i="3"/>
  <c r="T15" i="3"/>
  <c r="Q15" i="3"/>
  <c r="O16" i="4"/>
  <c r="X8" i="2"/>
  <c r="FM8" i="2" s="1"/>
  <c r="X9" i="2"/>
  <c r="X12" i="2"/>
  <c r="FQ8" i="2" l="1"/>
  <c r="FA8" i="2"/>
  <c r="FG8" i="2"/>
  <c r="FK8" i="2" s="1"/>
  <c r="Y8" i="2"/>
  <c r="EI8" i="2" s="1"/>
  <c r="EM8" i="2" s="1"/>
  <c r="EU8" i="2"/>
  <c r="EO8" i="2"/>
  <c r="FP8" i="2" l="1"/>
  <c r="FJ8" i="2"/>
  <c r="DW8" i="2"/>
  <c r="EA8" i="2" s="1"/>
  <c r="DK8" i="2"/>
  <c r="DO8" i="2" s="1"/>
  <c r="EC8" i="2"/>
  <c r="EG8" i="2" s="1"/>
  <c r="S11" i="4"/>
  <c r="S10" i="4"/>
  <c r="S9" i="4"/>
  <c r="S8" i="4"/>
  <c r="S16" i="4" l="1"/>
  <c r="DH15" i="3"/>
  <c r="F15" i="3"/>
  <c r="X11" i="3" l="1"/>
  <c r="X10" i="3"/>
  <c r="X9" i="3"/>
  <c r="X8" i="3"/>
  <c r="I8" i="3"/>
  <c r="FN8" i="3" l="1"/>
  <c r="FH8" i="3"/>
  <c r="FB8" i="3"/>
  <c r="EV8" i="3"/>
  <c r="EP8" i="3"/>
  <c r="ED8" i="3"/>
  <c r="EJ8" i="3"/>
  <c r="DR8" i="3"/>
  <c r="DX8" i="3"/>
  <c r="L8" i="3"/>
  <c r="CH8" i="3"/>
  <c r="CG8" i="3" s="1"/>
  <c r="X15" i="3"/>
  <c r="X13" i="2" l="1"/>
  <c r="R12" i="10" l="1"/>
  <c r="Q11" i="10"/>
  <c r="S11" i="10" s="1"/>
  <c r="Q10" i="10"/>
  <c r="Q9" i="10"/>
  <c r="S9" i="10" s="1"/>
  <c r="Q8" i="10"/>
  <c r="S8" i="10" s="1"/>
  <c r="Q7" i="10"/>
  <c r="S7" i="10" s="1"/>
  <c r="Q6" i="10"/>
  <c r="S6" i="10" s="1"/>
  <c r="S12" i="10" l="1"/>
  <c r="Q12" i="10"/>
  <c r="CV15" i="3"/>
  <c r="S11" i="1" l="1"/>
  <c r="S9" i="1"/>
  <c r="S17" i="1" s="1"/>
  <c r="U12" i="2" l="1"/>
  <c r="U9" i="2"/>
  <c r="R9" i="2"/>
  <c r="R12" i="2"/>
  <c r="FM9" i="2" l="1"/>
  <c r="FM12" i="2"/>
  <c r="FM13" i="2" s="1"/>
  <c r="FA12" i="2"/>
  <c r="FG12" i="2"/>
  <c r="FG9" i="2"/>
  <c r="FA9" i="2"/>
  <c r="EU9" i="2"/>
  <c r="EO9" i="2"/>
  <c r="EU12" i="2"/>
  <c r="EO12" i="2"/>
  <c r="Y12" i="2"/>
  <c r="Y9" i="2"/>
  <c r="U13" i="2"/>
  <c r="R13" i="2"/>
  <c r="FG13" i="2" l="1"/>
  <c r="EU13" i="2"/>
  <c r="EO13" i="2"/>
  <c r="FA13" i="2"/>
  <c r="EI12" i="2"/>
  <c r="EM12" i="2" s="1"/>
  <c r="EI9" i="2"/>
  <c r="EM9" i="2" s="1"/>
  <c r="DK9" i="2"/>
  <c r="DO9" i="2" s="1"/>
  <c r="EC9" i="2"/>
  <c r="EG9" i="2" s="1"/>
  <c r="EC12" i="2"/>
  <c r="EG12" i="2" s="1"/>
  <c r="DQ9" i="2"/>
  <c r="DU9" i="2" s="1"/>
  <c r="DW9" i="2"/>
  <c r="EA9" i="2" s="1"/>
  <c r="Y13" i="2"/>
  <c r="DQ8" i="2"/>
  <c r="DU8" i="2" s="1"/>
  <c r="DQ12" i="2"/>
  <c r="DU12" i="2" s="1"/>
  <c r="DW12" i="2"/>
  <c r="EA12" i="2" s="1"/>
  <c r="DK12" i="2"/>
  <c r="N12" i="2" l="1"/>
  <c r="DO12" i="2"/>
  <c r="DQ13" i="2"/>
  <c r="DK13" i="2"/>
  <c r="EK13" i="2"/>
  <c r="EI13" i="2"/>
  <c r="DY13" i="2"/>
  <c r="DW13" i="2"/>
  <c r="EE13" i="2"/>
  <c r="EC13" i="2"/>
  <c r="DM13" i="2"/>
  <c r="U11" i="3"/>
  <c r="U10" i="3"/>
  <c r="U9" i="3"/>
  <c r="U8" i="3"/>
  <c r="N9" i="2" l="1"/>
  <c r="DS13" i="2"/>
  <c r="N8" i="2"/>
  <c r="DT8" i="2"/>
  <c r="U15" i="3"/>
  <c r="N13" i="2" l="1"/>
  <c r="P15" i="4"/>
  <c r="T15" i="4" s="1"/>
  <c r="P14" i="4"/>
  <c r="T14" i="4" s="1"/>
  <c r="P13" i="4"/>
  <c r="T13" i="4" s="1"/>
  <c r="P12" i="4"/>
  <c r="T12" i="4" s="1"/>
  <c r="P11" i="4"/>
  <c r="P10" i="4"/>
  <c r="P9" i="4"/>
  <c r="P8" i="4"/>
  <c r="P7" i="4"/>
  <c r="T7" i="4" s="1"/>
  <c r="P6" i="4"/>
  <c r="T6" i="4" s="1"/>
  <c r="EV7" i="4" l="1"/>
  <c r="EP7" i="4"/>
  <c r="EJ7" i="4"/>
  <c r="ED7" i="4"/>
  <c r="DX9" i="4"/>
  <c r="EV9" i="4"/>
  <c r="EP9" i="4"/>
  <c r="EJ9" i="4"/>
  <c r="ED9" i="4"/>
  <c r="DX11" i="4"/>
  <c r="EV11" i="4"/>
  <c r="EP11" i="4"/>
  <c r="EJ11" i="4"/>
  <c r="ED11" i="4"/>
  <c r="EV14" i="4"/>
  <c r="EP14" i="4"/>
  <c r="EJ14" i="4"/>
  <c r="ED14" i="4"/>
  <c r="DX6" i="4"/>
  <c r="DX16" i="4" s="1"/>
  <c r="EV6" i="4"/>
  <c r="EP6" i="4"/>
  <c r="EJ6" i="4"/>
  <c r="ED6" i="4"/>
  <c r="DX8" i="4"/>
  <c r="EV8" i="4"/>
  <c r="EP8" i="4"/>
  <c r="EJ8" i="4"/>
  <c r="ED8" i="4"/>
  <c r="EV10" i="4"/>
  <c r="EP10" i="4"/>
  <c r="EJ10" i="4"/>
  <c r="ED10" i="4"/>
  <c r="EV12" i="4"/>
  <c r="EP12" i="4"/>
  <c r="EJ12" i="4"/>
  <c r="ED12" i="4"/>
  <c r="EV13" i="4"/>
  <c r="EP13" i="4"/>
  <c r="EJ13" i="4"/>
  <c r="ED13" i="4"/>
  <c r="EV15" i="4"/>
  <c r="EP15" i="4"/>
  <c r="EJ15" i="4"/>
  <c r="ED15" i="4"/>
  <c r="DX10" i="4"/>
  <c r="DR10" i="4"/>
  <c r="DR12" i="4"/>
  <c r="DX12" i="4"/>
  <c r="DR14" i="4"/>
  <c r="DX14" i="4"/>
  <c r="DR7" i="4"/>
  <c r="DX7" i="4"/>
  <c r="DR15" i="4"/>
  <c r="DX15" i="4"/>
  <c r="DR13" i="4"/>
  <c r="DX13" i="4"/>
  <c r="DL9" i="4"/>
  <c r="DR9" i="4"/>
  <c r="DL10" i="4"/>
  <c r="DL11" i="4"/>
  <c r="DR11" i="4"/>
  <c r="DL8" i="4"/>
  <c r="DR8" i="4"/>
  <c r="DL6" i="4"/>
  <c r="DR6" i="4"/>
  <c r="DF14" i="4"/>
  <c r="DL14" i="4"/>
  <c r="DF12" i="4"/>
  <c r="DL12" i="4"/>
  <c r="DF13" i="4"/>
  <c r="DL13" i="4"/>
  <c r="DF7" i="4"/>
  <c r="DL7" i="4"/>
  <c r="DF15" i="4"/>
  <c r="DL15" i="4"/>
  <c r="T9" i="4"/>
  <c r="CH9" i="4" s="1"/>
  <c r="DF9" i="4"/>
  <c r="T10" i="4"/>
  <c r="DF10" i="4"/>
  <c r="DF8" i="4"/>
  <c r="T8" i="4"/>
  <c r="CB8" i="4" s="1"/>
  <c r="T11" i="4"/>
  <c r="CN11" i="4" s="1"/>
  <c r="DF11" i="4"/>
  <c r="CZ6" i="4"/>
  <c r="DF6" i="4"/>
  <c r="CT12" i="4"/>
  <c r="CZ12" i="4"/>
  <c r="CT13" i="4"/>
  <c r="CZ13" i="4"/>
  <c r="CT14" i="4"/>
  <c r="CZ14" i="4"/>
  <c r="CT7" i="4"/>
  <c r="CZ7" i="4"/>
  <c r="CT15" i="4"/>
  <c r="CZ15" i="4"/>
  <c r="CT6" i="4"/>
  <c r="CN12" i="4"/>
  <c r="CH12" i="4"/>
  <c r="CB12" i="4"/>
  <c r="CN6" i="4"/>
  <c r="CH6" i="4"/>
  <c r="CB6" i="4"/>
  <c r="CN14" i="4"/>
  <c r="CH14" i="4"/>
  <c r="CB14" i="4"/>
  <c r="CN13" i="4"/>
  <c r="CH13" i="4"/>
  <c r="CB13" i="4"/>
  <c r="CN7" i="4"/>
  <c r="CH7" i="4"/>
  <c r="CB7" i="4"/>
  <c r="CN15" i="4"/>
  <c r="CH15" i="4"/>
  <c r="CB15" i="4"/>
  <c r="P16" i="4"/>
  <c r="EV16" i="4" l="1"/>
  <c r="ED16" i="4"/>
  <c r="EJ16" i="4"/>
  <c r="EP16" i="4"/>
  <c r="CT10" i="4"/>
  <c r="CB10" i="4"/>
  <c r="DR16" i="4"/>
  <c r="CZ11" i="4"/>
  <c r="CB11" i="4"/>
  <c r="DF16" i="4"/>
  <c r="DL16" i="4"/>
  <c r="CT9" i="4"/>
  <c r="CB9" i="4"/>
  <c r="CN8" i="4"/>
  <c r="CT8" i="4"/>
  <c r="CZ10" i="4"/>
  <c r="CZ8" i="4"/>
  <c r="CZ9" i="4"/>
  <c r="CN9" i="4"/>
  <c r="CH8" i="4"/>
  <c r="CH11" i="4"/>
  <c r="CH10" i="4"/>
  <c r="T16" i="4"/>
  <c r="CN10" i="4"/>
  <c r="CT11" i="4"/>
  <c r="R14" i="3"/>
  <c r="Y14" i="3" s="1"/>
  <c r="R13" i="3"/>
  <c r="Y13" i="3" s="1"/>
  <c r="R12" i="3"/>
  <c r="Y12" i="3" s="1"/>
  <c r="R11" i="3"/>
  <c r="R10" i="3"/>
  <c r="R9" i="3"/>
  <c r="R8" i="3"/>
  <c r="R7" i="3"/>
  <c r="Y7" i="3" s="1"/>
  <c r="R6" i="3"/>
  <c r="Y6" i="3" s="1"/>
  <c r="FI6" i="3" l="1"/>
  <c r="FO6" i="3"/>
  <c r="FO7" i="3"/>
  <c r="FI7" i="3"/>
  <c r="FI8" i="3"/>
  <c r="FM8" i="3" s="1"/>
  <c r="FL8" i="3" s="1"/>
  <c r="FO8" i="3"/>
  <c r="FS8" i="3" s="1"/>
  <c r="FR8" i="3" s="1"/>
  <c r="FO9" i="3"/>
  <c r="FI9" i="3"/>
  <c r="FI10" i="3"/>
  <c r="FO10" i="3"/>
  <c r="FI11" i="3"/>
  <c r="FO11" i="3"/>
  <c r="FI12" i="3"/>
  <c r="FO12" i="3"/>
  <c r="FI13" i="3"/>
  <c r="FO13" i="3"/>
  <c r="FO14" i="3"/>
  <c r="FI14" i="3"/>
  <c r="FC13" i="3"/>
  <c r="EW13" i="3"/>
  <c r="EQ13" i="3"/>
  <c r="FC6" i="3"/>
  <c r="EW6" i="3"/>
  <c r="EQ6" i="3"/>
  <c r="FC14" i="3"/>
  <c r="EW14" i="3"/>
  <c r="EQ14" i="3"/>
  <c r="FC12" i="3"/>
  <c r="EW12" i="3"/>
  <c r="EQ12" i="3"/>
  <c r="FC7" i="3"/>
  <c r="EW7" i="3"/>
  <c r="EQ7" i="3"/>
  <c r="FC8" i="3"/>
  <c r="FG8" i="3" s="1"/>
  <c r="FF8" i="3" s="1"/>
  <c r="EW8" i="3"/>
  <c r="FA8" i="3" s="1"/>
  <c r="EZ8" i="3" s="1"/>
  <c r="EQ8" i="3"/>
  <c r="EU8" i="3" s="1"/>
  <c r="ET8" i="3" s="1"/>
  <c r="FC9" i="3"/>
  <c r="EW9" i="3"/>
  <c r="EQ9" i="3"/>
  <c r="EK10" i="3"/>
  <c r="FC10" i="3"/>
  <c r="EW10" i="3"/>
  <c r="EQ10" i="3"/>
  <c r="FC11" i="3"/>
  <c r="EW11" i="3"/>
  <c r="EQ11" i="3"/>
  <c r="CT16" i="4"/>
  <c r="CB16" i="4"/>
  <c r="CH16" i="4"/>
  <c r="EE11" i="3"/>
  <c r="EK11" i="3"/>
  <c r="EE8" i="3"/>
  <c r="EI8" i="3" s="1"/>
  <c r="EH8" i="3" s="1"/>
  <c r="EK8" i="3"/>
  <c r="EO8" i="3" s="1"/>
  <c r="EN8" i="3" s="1"/>
  <c r="EE12" i="3"/>
  <c r="EK12" i="3"/>
  <c r="CN16" i="4"/>
  <c r="EE6" i="3"/>
  <c r="EK6" i="3"/>
  <c r="EE14" i="3"/>
  <c r="EK14" i="3"/>
  <c r="CZ16" i="4"/>
  <c r="EE9" i="3"/>
  <c r="EK9" i="3"/>
  <c r="EE13" i="3"/>
  <c r="EK13" i="3"/>
  <c r="EE7" i="3"/>
  <c r="EK7" i="3"/>
  <c r="EE10" i="3"/>
  <c r="DY10" i="3"/>
  <c r="DS13" i="3"/>
  <c r="DY13" i="3"/>
  <c r="DS12" i="3"/>
  <c r="DY12" i="3"/>
  <c r="DS14" i="3"/>
  <c r="DY14" i="3"/>
  <c r="DS6" i="3"/>
  <c r="DY6" i="3"/>
  <c r="DY8" i="3"/>
  <c r="EC8" i="3" s="1"/>
  <c r="EB8" i="3" s="1"/>
  <c r="DS8" i="3"/>
  <c r="Y10" i="3"/>
  <c r="CO10" i="3" s="1"/>
  <c r="DS10" i="3"/>
  <c r="DS7" i="3"/>
  <c r="DY7" i="3"/>
  <c r="Y9" i="3"/>
  <c r="DG9" i="3" s="1"/>
  <c r="DY9" i="3"/>
  <c r="DS9" i="3"/>
  <c r="Y11" i="3"/>
  <c r="DG11" i="3" s="1"/>
  <c r="DY11" i="3"/>
  <c r="DS11" i="3"/>
  <c r="DG7" i="3"/>
  <c r="DM7" i="3"/>
  <c r="DG6" i="3"/>
  <c r="DM6" i="3"/>
  <c r="DG12" i="3"/>
  <c r="DM12" i="3"/>
  <c r="DG14" i="3"/>
  <c r="DM14" i="3"/>
  <c r="DG13" i="3"/>
  <c r="DM13" i="3"/>
  <c r="Y8" i="3"/>
  <c r="CO8" i="3" s="1"/>
  <c r="DA7" i="3"/>
  <c r="CU7" i="3"/>
  <c r="CO7" i="3"/>
  <c r="CO12" i="3"/>
  <c r="DA12" i="3"/>
  <c r="CU12" i="3"/>
  <c r="CO13" i="3"/>
  <c r="DA13" i="3"/>
  <c r="CU13" i="3"/>
  <c r="CO6" i="3"/>
  <c r="DA6" i="3"/>
  <c r="CU6" i="3"/>
  <c r="CO14" i="3"/>
  <c r="DA14" i="3"/>
  <c r="CU14" i="3"/>
  <c r="R15" i="3"/>
  <c r="FO15" i="3" l="1"/>
  <c r="FI15" i="3"/>
  <c r="EQ15" i="3"/>
  <c r="EW15" i="3"/>
  <c r="FC15" i="3"/>
  <c r="EE15" i="3"/>
  <c r="EK15" i="3"/>
  <c r="CU11" i="3"/>
  <c r="DM10" i="3"/>
  <c r="DG10" i="3"/>
  <c r="CU10" i="3"/>
  <c r="DA10" i="3"/>
  <c r="CU9" i="3"/>
  <c r="DA9" i="3"/>
  <c r="DY15" i="3"/>
  <c r="CO9" i="3"/>
  <c r="DA11" i="3"/>
  <c r="CO11" i="3"/>
  <c r="DM11" i="3"/>
  <c r="DM9" i="3"/>
  <c r="DM8" i="3"/>
  <c r="DQ8" i="3" s="1"/>
  <c r="DP8" i="3" s="1"/>
  <c r="CU8" i="3"/>
  <c r="DG8" i="3"/>
  <c r="Y15" i="3"/>
  <c r="DA8" i="3"/>
  <c r="O12" i="10"/>
  <c r="N11" i="10"/>
  <c r="P11" i="10" s="1"/>
  <c r="N10" i="10"/>
  <c r="P10" i="10" s="1"/>
  <c r="N9" i="10"/>
  <c r="P9" i="10" s="1"/>
  <c r="N8" i="10"/>
  <c r="P8" i="10" s="1"/>
  <c r="N7" i="10"/>
  <c r="P7" i="10" s="1"/>
  <c r="N6" i="10"/>
  <c r="CU15" i="3" l="1"/>
  <c r="CO15" i="3"/>
  <c r="N12" i="10"/>
  <c r="DA15" i="3"/>
  <c r="DM15" i="3"/>
  <c r="DW8" i="3"/>
  <c r="DV8" i="3" s="1"/>
  <c r="DS15" i="3"/>
  <c r="DK8" i="3"/>
  <c r="DJ8" i="3" s="1"/>
  <c r="DG15" i="3"/>
  <c r="P6" i="10"/>
  <c r="P12" i="10" s="1"/>
  <c r="CC16" i="4"/>
  <c r="CQ11" i="3"/>
  <c r="CQ10" i="3"/>
  <c r="CQ9" i="3"/>
  <c r="P11" i="1"/>
  <c r="P9" i="1"/>
  <c r="CQ15" i="3" l="1"/>
  <c r="P17" i="1"/>
  <c r="CP15" i="3"/>
  <c r="K11" i="10"/>
  <c r="M11" i="10" s="1"/>
  <c r="K10" i="10"/>
  <c r="M10" i="10" s="1"/>
  <c r="K9" i="10"/>
  <c r="M9" i="10" s="1"/>
  <c r="K8" i="10"/>
  <c r="M8" i="10" s="1"/>
  <c r="K7" i="10"/>
  <c r="M7" i="10" s="1"/>
  <c r="K6" i="10"/>
  <c r="H9" i="10"/>
  <c r="J9" i="10" s="1"/>
  <c r="H8" i="10"/>
  <c r="J8" i="10" s="1"/>
  <c r="H7" i="10"/>
  <c r="H6" i="10"/>
  <c r="L12" i="10"/>
  <c r="H10" i="10"/>
  <c r="H11" i="10"/>
  <c r="J11" i="10" s="1"/>
  <c r="J10" i="10"/>
  <c r="CJ11" i="3"/>
  <c r="CK11" i="3" s="1"/>
  <c r="N11" i="3" s="1"/>
  <c r="CJ10" i="3"/>
  <c r="CK10" i="3" s="1"/>
  <c r="N10" i="3" s="1"/>
  <c r="CJ9" i="3"/>
  <c r="CK9" i="3" s="1"/>
  <c r="N9" i="3" s="1"/>
  <c r="CJ8" i="3"/>
  <c r="CK8" i="3" s="1"/>
  <c r="N8" i="3" s="1"/>
  <c r="M11" i="1"/>
  <c r="M9" i="1"/>
  <c r="M17" i="1" s="1"/>
  <c r="BW16" i="4"/>
  <c r="G11" i="10"/>
  <c r="G10" i="10"/>
  <c r="G9" i="10"/>
  <c r="G8" i="10"/>
  <c r="G7" i="10"/>
  <c r="G6" i="10"/>
  <c r="I12" i="10"/>
  <c r="N15" i="3" l="1"/>
  <c r="CK15" i="3"/>
  <c r="K12" i="10"/>
  <c r="M6" i="10"/>
  <c r="M12" i="10" s="1"/>
  <c r="CJ15" i="3"/>
  <c r="J7" i="10"/>
  <c r="G12" i="10"/>
  <c r="J6" i="10" l="1"/>
  <c r="J12" i="10" s="1"/>
  <c r="H12" i="10"/>
  <c r="G7" i="7" l="1"/>
  <c r="H7" i="7" s="1"/>
  <c r="J7" i="7" s="1"/>
  <c r="G8" i="7"/>
  <c r="H8" i="7" s="1"/>
  <c r="J8" i="7" s="1"/>
  <c r="G9" i="7"/>
  <c r="H9" i="7" s="1"/>
  <c r="J9" i="7" s="1"/>
  <c r="G6" i="7"/>
  <c r="I10" i="7" l="1"/>
  <c r="G10" i="7"/>
  <c r="H6" i="7"/>
  <c r="J6" i="7" s="1"/>
  <c r="J10" i="7" s="1"/>
  <c r="H8" i="6"/>
  <c r="H7" i="6"/>
  <c r="I9" i="6"/>
  <c r="G14" i="4"/>
  <c r="G15" i="4"/>
  <c r="G13" i="4"/>
  <c r="G12" i="4"/>
  <c r="G11" i="4"/>
  <c r="G10" i="4"/>
  <c r="G9" i="4"/>
  <c r="G8" i="4"/>
  <c r="G7" i="4"/>
  <c r="G6" i="4"/>
  <c r="I11" i="3"/>
  <c r="I12" i="3"/>
  <c r="I14" i="3"/>
  <c r="I13" i="3"/>
  <c r="I10" i="3"/>
  <c r="I9" i="3"/>
  <c r="I7" i="3"/>
  <c r="I6" i="3"/>
  <c r="I12" i="2"/>
  <c r="I11" i="2"/>
  <c r="I10" i="2"/>
  <c r="I9" i="2"/>
  <c r="EZ8" i="2"/>
  <c r="FE8" i="2" s="1"/>
  <c r="J11" i="1"/>
  <c r="J9" i="1"/>
  <c r="G7" i="1"/>
  <c r="G8" i="1"/>
  <c r="G9" i="1"/>
  <c r="G10" i="1"/>
  <c r="G11" i="1"/>
  <c r="G12" i="1"/>
  <c r="G13" i="1"/>
  <c r="G14" i="1"/>
  <c r="G15" i="1"/>
  <c r="G16" i="1"/>
  <c r="G6" i="1"/>
  <c r="FN14" i="3" l="1"/>
  <c r="FS14" i="3" s="1"/>
  <c r="FR14" i="3" s="1"/>
  <c r="FH14" i="3"/>
  <c r="FM14" i="3" s="1"/>
  <c r="FL14" i="3" s="1"/>
  <c r="FN12" i="3"/>
  <c r="FS12" i="3" s="1"/>
  <c r="FR12" i="3" s="1"/>
  <c r="FH12" i="3"/>
  <c r="FM12" i="3" s="1"/>
  <c r="FL12" i="3" s="1"/>
  <c r="FH11" i="3"/>
  <c r="FM11" i="3" s="1"/>
  <c r="FL11" i="3" s="1"/>
  <c r="FN11" i="3"/>
  <c r="FS11" i="3" s="1"/>
  <c r="FR11" i="3" s="1"/>
  <c r="FH6" i="3"/>
  <c r="FN6" i="3"/>
  <c r="FN7" i="3"/>
  <c r="FS7" i="3" s="1"/>
  <c r="FR7" i="3" s="1"/>
  <c r="FH7" i="3"/>
  <c r="FM7" i="3" s="1"/>
  <c r="FL7" i="3" s="1"/>
  <c r="FN9" i="3"/>
  <c r="FS9" i="3" s="1"/>
  <c r="FR9" i="3" s="1"/>
  <c r="FH9" i="3"/>
  <c r="FM9" i="3" s="1"/>
  <c r="FL9" i="3" s="1"/>
  <c r="FH10" i="3"/>
  <c r="FM10" i="3" s="1"/>
  <c r="FL10" i="3" s="1"/>
  <c r="FN10" i="3"/>
  <c r="FS10" i="3" s="1"/>
  <c r="FR10" i="3" s="1"/>
  <c r="FH13" i="3"/>
  <c r="FM13" i="3" s="1"/>
  <c r="FL13" i="3" s="1"/>
  <c r="FN13" i="3"/>
  <c r="FS13" i="3" s="1"/>
  <c r="FR13" i="3" s="1"/>
  <c r="DW6" i="4"/>
  <c r="EB6" i="4" s="1"/>
  <c r="EA6" i="4" s="1"/>
  <c r="EU6" i="4"/>
  <c r="EO6" i="4"/>
  <c r="EI6" i="4"/>
  <c r="EC6" i="4"/>
  <c r="EU7" i="4"/>
  <c r="EZ7" i="4" s="1"/>
  <c r="EY7" i="4" s="1"/>
  <c r="EO7" i="4"/>
  <c r="ET7" i="4" s="1"/>
  <c r="ES7" i="4" s="1"/>
  <c r="EI7" i="4"/>
  <c r="EN7" i="4" s="1"/>
  <c r="EM7" i="4" s="1"/>
  <c r="EC7" i="4"/>
  <c r="EH7" i="4" s="1"/>
  <c r="EG7" i="4" s="1"/>
  <c r="EU9" i="4"/>
  <c r="EZ9" i="4" s="1"/>
  <c r="EY9" i="4" s="1"/>
  <c r="EO9" i="4"/>
  <c r="ET9" i="4" s="1"/>
  <c r="ES9" i="4" s="1"/>
  <c r="EI9" i="4"/>
  <c r="EN9" i="4" s="1"/>
  <c r="EM9" i="4" s="1"/>
  <c r="EC9" i="4"/>
  <c r="EH9" i="4" s="1"/>
  <c r="EG9" i="4" s="1"/>
  <c r="EU12" i="4"/>
  <c r="EZ12" i="4" s="1"/>
  <c r="EY12" i="4" s="1"/>
  <c r="EO12" i="4"/>
  <c r="ET12" i="4" s="1"/>
  <c r="ES12" i="4" s="1"/>
  <c r="EI12" i="4"/>
  <c r="EN12" i="4" s="1"/>
  <c r="EM12" i="4" s="1"/>
  <c r="EC12" i="4"/>
  <c r="EH12" i="4" s="1"/>
  <c r="EG12" i="4" s="1"/>
  <c r="EU13" i="4"/>
  <c r="EZ13" i="4" s="1"/>
  <c r="EY13" i="4" s="1"/>
  <c r="EO13" i="4"/>
  <c r="ET13" i="4" s="1"/>
  <c r="ES13" i="4" s="1"/>
  <c r="EI13" i="4"/>
  <c r="EN13" i="4" s="1"/>
  <c r="EM13" i="4" s="1"/>
  <c r="EC13" i="4"/>
  <c r="EH13" i="4" s="1"/>
  <c r="EG13" i="4" s="1"/>
  <c r="EU11" i="4"/>
  <c r="EZ11" i="4" s="1"/>
  <c r="EY11" i="4" s="1"/>
  <c r="EO11" i="4"/>
  <c r="ET11" i="4" s="1"/>
  <c r="ES11" i="4" s="1"/>
  <c r="EI11" i="4"/>
  <c r="EN11" i="4" s="1"/>
  <c r="EM11" i="4" s="1"/>
  <c r="EC11" i="4"/>
  <c r="EH11" i="4" s="1"/>
  <c r="EG11" i="4" s="1"/>
  <c r="EU14" i="4"/>
  <c r="EZ14" i="4" s="1"/>
  <c r="EY14" i="4" s="1"/>
  <c r="EO14" i="4"/>
  <c r="ET14" i="4" s="1"/>
  <c r="ES14" i="4" s="1"/>
  <c r="EI14" i="4"/>
  <c r="EN14" i="4" s="1"/>
  <c r="EM14" i="4" s="1"/>
  <c r="EC14" i="4"/>
  <c r="EH14" i="4" s="1"/>
  <c r="EG14" i="4" s="1"/>
  <c r="EU15" i="4"/>
  <c r="EZ15" i="4" s="1"/>
  <c r="EY15" i="4" s="1"/>
  <c r="EO15" i="4"/>
  <c r="ET15" i="4" s="1"/>
  <c r="ES15" i="4" s="1"/>
  <c r="EI15" i="4"/>
  <c r="EN15" i="4" s="1"/>
  <c r="EM15" i="4" s="1"/>
  <c r="EC15" i="4"/>
  <c r="EH15" i="4" s="1"/>
  <c r="EG15" i="4" s="1"/>
  <c r="EU10" i="4"/>
  <c r="EZ10" i="4" s="1"/>
  <c r="EY10" i="4" s="1"/>
  <c r="EO10" i="4"/>
  <c r="ET10" i="4" s="1"/>
  <c r="ES10" i="4" s="1"/>
  <c r="EI10" i="4"/>
  <c r="EN10" i="4" s="1"/>
  <c r="EM10" i="4" s="1"/>
  <c r="EC10" i="4"/>
  <c r="EH10" i="4" s="1"/>
  <c r="EG10" i="4" s="1"/>
  <c r="EU8" i="4"/>
  <c r="EZ8" i="4" s="1"/>
  <c r="EY8" i="4" s="1"/>
  <c r="EO8" i="4"/>
  <c r="ET8" i="4" s="1"/>
  <c r="ES8" i="4" s="1"/>
  <c r="EI8" i="4"/>
  <c r="EN8" i="4" s="1"/>
  <c r="EM8" i="4" s="1"/>
  <c r="EC8" i="4"/>
  <c r="EH8" i="4" s="1"/>
  <c r="EG8" i="4" s="1"/>
  <c r="FF10" i="2"/>
  <c r="FK10" i="2" s="1"/>
  <c r="FJ10" i="2" s="1"/>
  <c r="FL10" i="2"/>
  <c r="FQ10" i="2" s="1"/>
  <c r="FP10" i="2" s="1"/>
  <c r="FF11" i="2"/>
  <c r="FK11" i="2" s="1"/>
  <c r="FJ11" i="2" s="1"/>
  <c r="FL11" i="2"/>
  <c r="FQ11" i="2" s="1"/>
  <c r="FP11" i="2" s="1"/>
  <c r="FF9" i="2"/>
  <c r="FF13" i="2" s="1"/>
  <c r="FL9" i="2"/>
  <c r="FF12" i="2"/>
  <c r="FK12" i="2" s="1"/>
  <c r="FJ12" i="2" s="1"/>
  <c r="FL12" i="2"/>
  <c r="FQ12" i="2" s="1"/>
  <c r="FP12" i="2" s="1"/>
  <c r="FB12" i="3"/>
  <c r="FG12" i="3" s="1"/>
  <c r="FF12" i="3" s="1"/>
  <c r="EV12" i="3"/>
  <c r="FA12" i="3" s="1"/>
  <c r="EZ12" i="3" s="1"/>
  <c r="EP12" i="3"/>
  <c r="EU12" i="3" s="1"/>
  <c r="ET12" i="3" s="1"/>
  <c r="FB11" i="3"/>
  <c r="FG11" i="3" s="1"/>
  <c r="FF11" i="3" s="1"/>
  <c r="EV11" i="3"/>
  <c r="FA11" i="3" s="1"/>
  <c r="EZ11" i="3" s="1"/>
  <c r="EP11" i="3"/>
  <c r="EU11" i="3" s="1"/>
  <c r="ET11" i="3" s="1"/>
  <c r="FB6" i="3"/>
  <c r="EV6" i="3"/>
  <c r="EP6" i="3"/>
  <c r="FB14" i="3"/>
  <c r="FG14" i="3" s="1"/>
  <c r="FF14" i="3" s="1"/>
  <c r="EV14" i="3"/>
  <c r="FA14" i="3" s="1"/>
  <c r="EZ14" i="3" s="1"/>
  <c r="EP14" i="3"/>
  <c r="EU14" i="3" s="1"/>
  <c r="ET14" i="3" s="1"/>
  <c r="FB7" i="3"/>
  <c r="FG7" i="3" s="1"/>
  <c r="FF7" i="3" s="1"/>
  <c r="EV7" i="3"/>
  <c r="FA7" i="3" s="1"/>
  <c r="EZ7" i="3" s="1"/>
  <c r="EP7" i="3"/>
  <c r="EU7" i="3" s="1"/>
  <c r="ET7" i="3" s="1"/>
  <c r="FB9" i="3"/>
  <c r="FG9" i="3" s="1"/>
  <c r="FF9" i="3" s="1"/>
  <c r="EV9" i="3"/>
  <c r="FA9" i="3" s="1"/>
  <c r="EZ9" i="3" s="1"/>
  <c r="EP9" i="3"/>
  <c r="EU9" i="3" s="1"/>
  <c r="ET9" i="3" s="1"/>
  <c r="FB10" i="3"/>
  <c r="FG10" i="3" s="1"/>
  <c r="FF10" i="3" s="1"/>
  <c r="EV10" i="3"/>
  <c r="FA10" i="3" s="1"/>
  <c r="EZ10" i="3" s="1"/>
  <c r="EP10" i="3"/>
  <c r="EU10" i="3" s="1"/>
  <c r="ET10" i="3" s="1"/>
  <c r="FB13" i="3"/>
  <c r="FG13" i="3" s="1"/>
  <c r="FF13" i="3" s="1"/>
  <c r="EV13" i="3"/>
  <c r="FA13" i="3" s="1"/>
  <c r="EZ13" i="3" s="1"/>
  <c r="EP13" i="3"/>
  <c r="EU13" i="3" s="1"/>
  <c r="ET13" i="3" s="1"/>
  <c r="FK9" i="2"/>
  <c r="ED13" i="3"/>
  <c r="EI13" i="3" s="1"/>
  <c r="EH13" i="3" s="1"/>
  <c r="EJ13" i="3"/>
  <c r="EO13" i="3" s="1"/>
  <c r="EN13" i="3" s="1"/>
  <c r="DQ10" i="4"/>
  <c r="DV10" i="4" s="1"/>
  <c r="DU10" i="4" s="1"/>
  <c r="DW10" i="4"/>
  <c r="EB10" i="4" s="1"/>
  <c r="EA10" i="4" s="1"/>
  <c r="ED14" i="3"/>
  <c r="EI14" i="3" s="1"/>
  <c r="EH14" i="3" s="1"/>
  <c r="EJ14" i="3"/>
  <c r="EO14" i="3" s="1"/>
  <c r="EN14" i="3" s="1"/>
  <c r="DQ11" i="4"/>
  <c r="DV11" i="4" s="1"/>
  <c r="DU11" i="4" s="1"/>
  <c r="DW11" i="4"/>
  <c r="EB11" i="4" s="1"/>
  <c r="EA11" i="4" s="1"/>
  <c r="ED12" i="3"/>
  <c r="EI12" i="3" s="1"/>
  <c r="EH12" i="3" s="1"/>
  <c r="EJ12" i="3"/>
  <c r="EO12" i="3" s="1"/>
  <c r="EN12" i="3" s="1"/>
  <c r="DQ12" i="4"/>
  <c r="DV12" i="4" s="1"/>
  <c r="DU12" i="4" s="1"/>
  <c r="DW12" i="4"/>
  <c r="EB12" i="4" s="1"/>
  <c r="EA12" i="4" s="1"/>
  <c r="ED11" i="3"/>
  <c r="EI11" i="3" s="1"/>
  <c r="EH11" i="3" s="1"/>
  <c r="EJ11" i="3"/>
  <c r="EO11" i="3" s="1"/>
  <c r="EN11" i="3" s="1"/>
  <c r="DQ13" i="4"/>
  <c r="DV13" i="4" s="1"/>
  <c r="DU13" i="4" s="1"/>
  <c r="DW13" i="4"/>
  <c r="EB13" i="4" s="1"/>
  <c r="EA13" i="4" s="1"/>
  <c r="ED10" i="3"/>
  <c r="EI10" i="3" s="1"/>
  <c r="EH10" i="3" s="1"/>
  <c r="EJ10" i="3"/>
  <c r="EO10" i="3" s="1"/>
  <c r="EN10" i="3" s="1"/>
  <c r="DQ15" i="4"/>
  <c r="DV15" i="4" s="1"/>
  <c r="DU15" i="4" s="1"/>
  <c r="DW15" i="4"/>
  <c r="EB15" i="4" s="1"/>
  <c r="EA15" i="4" s="1"/>
  <c r="ED7" i="3"/>
  <c r="EI7" i="3" s="1"/>
  <c r="EH7" i="3" s="1"/>
  <c r="EJ7" i="3"/>
  <c r="DQ7" i="4"/>
  <c r="DV7" i="4" s="1"/>
  <c r="DU7" i="4" s="1"/>
  <c r="DW7" i="4"/>
  <c r="EB7" i="4" s="1"/>
  <c r="EA7" i="4" s="1"/>
  <c r="DQ14" i="4"/>
  <c r="DV14" i="4" s="1"/>
  <c r="DU14" i="4" s="1"/>
  <c r="DW14" i="4"/>
  <c r="EB14" i="4" s="1"/>
  <c r="EA14" i="4" s="1"/>
  <c r="DQ9" i="4"/>
  <c r="DV9" i="4" s="1"/>
  <c r="DU9" i="4" s="1"/>
  <c r="DW9" i="4"/>
  <c r="EB9" i="4" s="1"/>
  <c r="EA9" i="4" s="1"/>
  <c r="ED6" i="3"/>
  <c r="EI6" i="3" s="1"/>
  <c r="EJ6" i="3"/>
  <c r="EO6" i="3" s="1"/>
  <c r="ED9" i="3"/>
  <c r="EI9" i="3" s="1"/>
  <c r="EH9" i="3" s="1"/>
  <c r="EJ9" i="3"/>
  <c r="EO9" i="3" s="1"/>
  <c r="EN9" i="3" s="1"/>
  <c r="DQ8" i="4"/>
  <c r="DV8" i="4" s="1"/>
  <c r="DU8" i="4" s="1"/>
  <c r="DW8" i="4"/>
  <c r="EB8" i="4" s="1"/>
  <c r="EA8" i="4" s="1"/>
  <c r="DK6" i="4"/>
  <c r="DP6" i="4" s="1"/>
  <c r="DQ6" i="4"/>
  <c r="EZ10" i="2"/>
  <c r="FE10" i="2" s="1"/>
  <c r="G10" i="2"/>
  <c r="EZ11" i="2"/>
  <c r="FE11" i="2" s="1"/>
  <c r="G11" i="2"/>
  <c r="K11" i="2" s="1"/>
  <c r="FD8" i="2"/>
  <c r="ET9" i="2"/>
  <c r="EZ9" i="2"/>
  <c r="FE9" i="2" s="1"/>
  <c r="ET12" i="2"/>
  <c r="EZ12" i="2"/>
  <c r="FE12" i="2" s="1"/>
  <c r="DE11" i="4"/>
  <c r="DJ11" i="4" s="1"/>
  <c r="DI11" i="4" s="1"/>
  <c r="DK11" i="4"/>
  <c r="DP11" i="4" s="1"/>
  <c r="DO11" i="4" s="1"/>
  <c r="DR7" i="3"/>
  <c r="DW7" i="3" s="1"/>
  <c r="DV7" i="3" s="1"/>
  <c r="DX7" i="3"/>
  <c r="DE7" i="4"/>
  <c r="DJ7" i="4" s="1"/>
  <c r="DI7" i="4" s="1"/>
  <c r="DK7" i="4"/>
  <c r="DP7" i="4" s="1"/>
  <c r="DO7" i="4" s="1"/>
  <c r="ET11" i="2"/>
  <c r="EN8" i="2"/>
  <c r="ES8" i="2" s="1"/>
  <c r="ET8" i="2"/>
  <c r="EY8" i="2" s="1"/>
  <c r="I13" i="2"/>
  <c r="DR9" i="3"/>
  <c r="DW9" i="3" s="1"/>
  <c r="DV9" i="3" s="1"/>
  <c r="DX9" i="3"/>
  <c r="EC9" i="3" s="1"/>
  <c r="EB9" i="3" s="1"/>
  <c r="DE8" i="4"/>
  <c r="DJ8" i="4" s="1"/>
  <c r="DI8" i="4" s="1"/>
  <c r="DK8" i="4"/>
  <c r="DP8" i="4" s="1"/>
  <c r="DO8" i="4" s="1"/>
  <c r="DE14" i="4"/>
  <c r="DJ14" i="4" s="1"/>
  <c r="DI14" i="4" s="1"/>
  <c r="DK14" i="4"/>
  <c r="DP14" i="4" s="1"/>
  <c r="DO14" i="4" s="1"/>
  <c r="DR10" i="3"/>
  <c r="DW10" i="3" s="1"/>
  <c r="DV10" i="3" s="1"/>
  <c r="DX10" i="3"/>
  <c r="EC10" i="3" s="1"/>
  <c r="EB10" i="3" s="1"/>
  <c r="DE9" i="4"/>
  <c r="DJ9" i="4" s="1"/>
  <c r="DI9" i="4" s="1"/>
  <c r="DK9" i="4"/>
  <c r="DP9" i="4" s="1"/>
  <c r="DO9" i="4" s="1"/>
  <c r="DR14" i="3"/>
  <c r="DW14" i="3" s="1"/>
  <c r="DV14" i="3" s="1"/>
  <c r="DX14" i="3"/>
  <c r="EC14" i="3" s="1"/>
  <c r="EB14" i="3" s="1"/>
  <c r="DR13" i="3"/>
  <c r="DW13" i="3" s="1"/>
  <c r="DV13" i="3" s="1"/>
  <c r="DX13" i="3"/>
  <c r="EC13" i="3" s="1"/>
  <c r="EB13" i="3" s="1"/>
  <c r="DE10" i="4"/>
  <c r="DJ10" i="4" s="1"/>
  <c r="DI10" i="4" s="1"/>
  <c r="DK10" i="4"/>
  <c r="DP10" i="4" s="1"/>
  <c r="DO10" i="4" s="1"/>
  <c r="ET10" i="2"/>
  <c r="DE12" i="4"/>
  <c r="DJ12" i="4" s="1"/>
  <c r="DI12" i="4" s="1"/>
  <c r="DK12" i="4"/>
  <c r="DP12" i="4" s="1"/>
  <c r="DO12" i="4" s="1"/>
  <c r="DR11" i="3"/>
  <c r="DW11" i="3" s="1"/>
  <c r="DV11" i="3" s="1"/>
  <c r="DX11" i="3"/>
  <c r="EC11" i="3" s="1"/>
  <c r="EB11" i="3" s="1"/>
  <c r="DE13" i="4"/>
  <c r="DJ13" i="4" s="1"/>
  <c r="DI13" i="4" s="1"/>
  <c r="DK13" i="4"/>
  <c r="DP13" i="4" s="1"/>
  <c r="DO13" i="4" s="1"/>
  <c r="DR12" i="3"/>
  <c r="DW12" i="3" s="1"/>
  <c r="DV12" i="3" s="1"/>
  <c r="DX12" i="3"/>
  <c r="EC12" i="3" s="1"/>
  <c r="EB12" i="3" s="1"/>
  <c r="J17" i="1"/>
  <c r="L6" i="3"/>
  <c r="DX6" i="3"/>
  <c r="EC6" i="3" s="1"/>
  <c r="EB6" i="3" s="1"/>
  <c r="DR6" i="3"/>
  <c r="DE15" i="4"/>
  <c r="DJ15" i="4" s="1"/>
  <c r="DI15" i="4" s="1"/>
  <c r="DK15" i="4"/>
  <c r="DP15" i="4" s="1"/>
  <c r="DO15" i="4" s="1"/>
  <c r="DE6" i="4"/>
  <c r="G16" i="4"/>
  <c r="EL11" i="2"/>
  <c r="EN11" i="2"/>
  <c r="EL9" i="2"/>
  <c r="EN9" i="2"/>
  <c r="EL12" i="2"/>
  <c r="EN12" i="2"/>
  <c r="EL10" i="2"/>
  <c r="EN10" i="2"/>
  <c r="CX10" i="4"/>
  <c r="CW10" i="4" s="1"/>
  <c r="DD10" i="4"/>
  <c r="DC10" i="4" s="1"/>
  <c r="J10" i="4"/>
  <c r="DB8" i="2"/>
  <c r="DK9" i="3"/>
  <c r="DJ9" i="3" s="1"/>
  <c r="DQ9" i="3"/>
  <c r="DP9" i="3" s="1"/>
  <c r="L9" i="3"/>
  <c r="CX8" i="4"/>
  <c r="CW8" i="4" s="1"/>
  <c r="DD8" i="4"/>
  <c r="DC8" i="4" s="1"/>
  <c r="J8" i="4"/>
  <c r="CX14" i="4"/>
  <c r="CW14" i="4" s="1"/>
  <c r="DD14" i="4"/>
  <c r="DC14" i="4" s="1"/>
  <c r="J14" i="4"/>
  <c r="DK10" i="3"/>
  <c r="DJ10" i="3" s="1"/>
  <c r="DQ10" i="3"/>
  <c r="DP10" i="3" s="1"/>
  <c r="L10" i="3"/>
  <c r="CX9" i="4"/>
  <c r="CW9" i="4" s="1"/>
  <c r="DD9" i="4"/>
  <c r="DC9" i="4" s="1"/>
  <c r="J9" i="4"/>
  <c r="DK14" i="3"/>
  <c r="DJ14" i="3" s="1"/>
  <c r="DQ14" i="3"/>
  <c r="DP14" i="3" s="1"/>
  <c r="L14" i="3"/>
  <c r="CX11" i="4"/>
  <c r="CW11" i="4" s="1"/>
  <c r="DD11" i="4"/>
  <c r="DC11" i="4" s="1"/>
  <c r="J11" i="4"/>
  <c r="DK12" i="3"/>
  <c r="DJ12" i="3" s="1"/>
  <c r="DQ12" i="3"/>
  <c r="DP12" i="3" s="1"/>
  <c r="L12" i="3"/>
  <c r="CX12" i="4"/>
  <c r="CW12" i="4" s="1"/>
  <c r="DD12" i="4"/>
  <c r="DC12" i="4" s="1"/>
  <c r="J12" i="4"/>
  <c r="DK11" i="3"/>
  <c r="DJ11" i="3" s="1"/>
  <c r="DQ11" i="3"/>
  <c r="DP11" i="3" s="1"/>
  <c r="L11" i="3"/>
  <c r="CX13" i="4"/>
  <c r="CW13" i="4" s="1"/>
  <c r="DD13" i="4"/>
  <c r="DC13" i="4" s="1"/>
  <c r="J13" i="4"/>
  <c r="DK13" i="3"/>
  <c r="DJ13" i="3" s="1"/>
  <c r="DQ13" i="3"/>
  <c r="DP13" i="3" s="1"/>
  <c r="L13" i="3"/>
  <c r="DK6" i="3"/>
  <c r="DJ6" i="3" s="1"/>
  <c r="DQ6" i="3"/>
  <c r="DP6" i="3" s="1"/>
  <c r="CX6" i="4"/>
  <c r="J6" i="4"/>
  <c r="CX15" i="4"/>
  <c r="CW15" i="4" s="1"/>
  <c r="DD15" i="4"/>
  <c r="DC15" i="4" s="1"/>
  <c r="J15" i="4"/>
  <c r="DK7" i="3"/>
  <c r="DJ7" i="3" s="1"/>
  <c r="L7" i="3"/>
  <c r="CX7" i="4"/>
  <c r="CW7" i="4" s="1"/>
  <c r="DD7" i="4"/>
  <c r="DC7" i="4" s="1"/>
  <c r="J7" i="4"/>
  <c r="EF9" i="2"/>
  <c r="L9" i="2"/>
  <c r="EF7" i="2"/>
  <c r="L7" i="2"/>
  <c r="EF10" i="2"/>
  <c r="L10" i="2"/>
  <c r="EF12" i="2"/>
  <c r="L12" i="2"/>
  <c r="EF8" i="2"/>
  <c r="L8" i="2"/>
  <c r="EF11" i="2"/>
  <c r="L11" i="2"/>
  <c r="CQ12" i="4"/>
  <c r="CR9" i="4"/>
  <c r="CQ9" i="4" s="1"/>
  <c r="CL9" i="4"/>
  <c r="CK9" i="4" s="1"/>
  <c r="CQ13" i="4"/>
  <c r="CQ7" i="4"/>
  <c r="CR11" i="4"/>
  <c r="CQ11" i="4" s="1"/>
  <c r="CL11" i="4"/>
  <c r="CK11" i="4" s="1"/>
  <c r="CR8" i="4"/>
  <c r="CQ8" i="4" s="1"/>
  <c r="CL8" i="4"/>
  <c r="CQ14" i="4"/>
  <c r="CQ10" i="4"/>
  <c r="CQ15" i="4"/>
  <c r="DE14" i="3"/>
  <c r="DD14" i="3" s="1"/>
  <c r="CY14" i="3"/>
  <c r="CX14" i="3" s="1"/>
  <c r="CS14" i="3"/>
  <c r="CR14" i="3" s="1"/>
  <c r="DE9" i="3"/>
  <c r="DD9" i="3" s="1"/>
  <c r="CY9" i="3"/>
  <c r="CX9" i="3" s="1"/>
  <c r="CS9" i="3"/>
  <c r="CR9" i="3" s="1"/>
  <c r="CS6" i="3"/>
  <c r="CR6" i="3" s="1"/>
  <c r="DE10" i="3"/>
  <c r="DD10" i="3" s="1"/>
  <c r="CY10" i="3"/>
  <c r="CX10" i="3" s="1"/>
  <c r="CS10" i="3"/>
  <c r="CR10" i="3" s="1"/>
  <c r="DE11" i="3"/>
  <c r="DD11" i="3" s="1"/>
  <c r="CY11" i="3"/>
  <c r="CX11" i="3" s="1"/>
  <c r="CS11" i="3"/>
  <c r="CR11" i="3" s="1"/>
  <c r="DE8" i="3"/>
  <c r="DD8" i="3" s="1"/>
  <c r="CY8" i="3"/>
  <c r="CX8" i="3" s="1"/>
  <c r="CS8" i="3"/>
  <c r="CR8" i="3" s="1"/>
  <c r="DE12" i="3"/>
  <c r="DD12" i="3" s="1"/>
  <c r="CY12" i="3"/>
  <c r="CX12" i="3" s="1"/>
  <c r="CS12" i="3"/>
  <c r="CR12" i="3" s="1"/>
  <c r="DE7" i="3"/>
  <c r="DD7" i="3" s="1"/>
  <c r="CY7" i="3"/>
  <c r="CX7" i="3" s="1"/>
  <c r="CS7" i="3"/>
  <c r="CR7" i="3" s="1"/>
  <c r="DE13" i="3"/>
  <c r="DD13" i="3" s="1"/>
  <c r="CY13" i="3"/>
  <c r="CX13" i="3" s="1"/>
  <c r="CS13" i="3"/>
  <c r="CR13" i="3" s="1"/>
  <c r="DZ11" i="2"/>
  <c r="DT11" i="2"/>
  <c r="DZ9" i="2"/>
  <c r="DZ8" i="2"/>
  <c r="DZ12" i="2"/>
  <c r="DT12" i="2"/>
  <c r="DT10" i="2"/>
  <c r="R10" i="1"/>
  <c r="T10" i="1" s="1"/>
  <c r="O10" i="1"/>
  <c r="Q10" i="1" s="1"/>
  <c r="L10" i="1"/>
  <c r="I10" i="1"/>
  <c r="K10" i="1" s="1"/>
  <c r="R13" i="1"/>
  <c r="T13" i="1" s="1"/>
  <c r="O13" i="1"/>
  <c r="Q13" i="1" s="1"/>
  <c r="I13" i="1"/>
  <c r="K13" i="1" s="1"/>
  <c r="L13" i="1"/>
  <c r="R8" i="1"/>
  <c r="T8" i="1" s="1"/>
  <c r="O8" i="1"/>
  <c r="Q8" i="1" s="1"/>
  <c r="L8" i="1"/>
  <c r="I8" i="1"/>
  <c r="K8" i="1" s="1"/>
  <c r="R11" i="1"/>
  <c r="T11" i="1" s="1"/>
  <c r="O11" i="1"/>
  <c r="Q11" i="1" s="1"/>
  <c r="L11" i="1"/>
  <c r="I11" i="1"/>
  <c r="K11" i="1" s="1"/>
  <c r="R9" i="1"/>
  <c r="T9" i="1" s="1"/>
  <c r="O9" i="1"/>
  <c r="Q9" i="1" s="1"/>
  <c r="I9" i="1"/>
  <c r="K9" i="1" s="1"/>
  <c r="L9" i="1"/>
  <c r="R16" i="1"/>
  <c r="T16" i="1" s="1"/>
  <c r="O16" i="1"/>
  <c r="Q16" i="1" s="1"/>
  <c r="L16" i="1"/>
  <c r="I16" i="1"/>
  <c r="K16" i="1" s="1"/>
  <c r="N16" i="1" s="1"/>
  <c r="R15" i="1"/>
  <c r="T15" i="1" s="1"/>
  <c r="O15" i="1"/>
  <c r="Q15" i="1" s="1"/>
  <c r="I15" i="1"/>
  <c r="K15" i="1" s="1"/>
  <c r="L15" i="1"/>
  <c r="R7" i="1"/>
  <c r="T7" i="1" s="1"/>
  <c r="O7" i="1"/>
  <c r="Q7" i="1" s="1"/>
  <c r="L7" i="1"/>
  <c r="I7" i="1"/>
  <c r="K7" i="1" s="1"/>
  <c r="R12" i="1"/>
  <c r="T12" i="1" s="1"/>
  <c r="O12" i="1"/>
  <c r="Q12" i="1" s="1"/>
  <c r="L12" i="1"/>
  <c r="I12" i="1"/>
  <c r="K12" i="1" s="1"/>
  <c r="R6" i="1"/>
  <c r="O6" i="1"/>
  <c r="I6" i="1"/>
  <c r="L6" i="1"/>
  <c r="N6" i="1" s="1"/>
  <c r="R14" i="1"/>
  <c r="T14" i="1" s="1"/>
  <c r="O14" i="1"/>
  <c r="Q14" i="1" s="1"/>
  <c r="I14" i="1"/>
  <c r="K14" i="1" s="1"/>
  <c r="L14" i="1"/>
  <c r="DN11" i="2"/>
  <c r="DH11" i="2"/>
  <c r="DB11" i="2"/>
  <c r="DN12" i="2"/>
  <c r="DB12" i="2"/>
  <c r="DH12" i="2"/>
  <c r="DN7" i="2"/>
  <c r="DB7" i="2"/>
  <c r="DH7" i="2"/>
  <c r="DN10" i="2"/>
  <c r="DB10" i="2"/>
  <c r="DH10" i="2"/>
  <c r="DN8" i="2"/>
  <c r="DH8" i="2"/>
  <c r="DN9" i="2"/>
  <c r="DB9" i="2"/>
  <c r="DH9" i="2"/>
  <c r="CF11" i="4"/>
  <c r="CE11" i="4" s="1"/>
  <c r="BZ11" i="4"/>
  <c r="BY11" i="4" s="1"/>
  <c r="CE12" i="4"/>
  <c r="BZ12" i="4"/>
  <c r="BY12" i="4" s="1"/>
  <c r="CE10" i="4"/>
  <c r="K10" i="4" s="1"/>
  <c r="M10" i="4" s="1"/>
  <c r="BZ10" i="4"/>
  <c r="BY10" i="4" s="1"/>
  <c r="CE13" i="4"/>
  <c r="BZ13" i="4"/>
  <c r="BY13" i="4" s="1"/>
  <c r="CE15" i="4"/>
  <c r="BZ15" i="4"/>
  <c r="BY15" i="4" s="1"/>
  <c r="CE7" i="4"/>
  <c r="BZ7" i="4"/>
  <c r="BY7" i="4" s="1"/>
  <c r="CF8" i="4"/>
  <c r="CE8" i="4" s="1"/>
  <c r="BZ8" i="4"/>
  <c r="BY8" i="4" s="1"/>
  <c r="CE14" i="4"/>
  <c r="BZ14" i="4"/>
  <c r="BY14" i="4" s="1"/>
  <c r="CE6" i="4"/>
  <c r="CF9" i="4"/>
  <c r="CE9" i="4" s="1"/>
  <c r="BZ9" i="4"/>
  <c r="BY9" i="4" s="1"/>
  <c r="CM14" i="3"/>
  <c r="CL14" i="3" s="1"/>
  <c r="CH14" i="3"/>
  <c r="CG14" i="3" s="1"/>
  <c r="CM7" i="3"/>
  <c r="CL7" i="3" s="1"/>
  <c r="CH7" i="3"/>
  <c r="CG7" i="3" s="1"/>
  <c r="CM8" i="3"/>
  <c r="CL8" i="3" s="1"/>
  <c r="CM12" i="3"/>
  <c r="CL12" i="3" s="1"/>
  <c r="CH12" i="3"/>
  <c r="CG12" i="3" s="1"/>
  <c r="CH9" i="3"/>
  <c r="CG9" i="3" s="1"/>
  <c r="CM9" i="3"/>
  <c r="CL9" i="3" s="1"/>
  <c r="CM11" i="3"/>
  <c r="CL11" i="3" s="1"/>
  <c r="CH11" i="3"/>
  <c r="CG11" i="3" s="1"/>
  <c r="CH10" i="3"/>
  <c r="CG10" i="3" s="1"/>
  <c r="CM10" i="3"/>
  <c r="CL10" i="3" s="1"/>
  <c r="CM13" i="3"/>
  <c r="CL13" i="3" s="1"/>
  <c r="CH13" i="3"/>
  <c r="CG13" i="3" s="1"/>
  <c r="H10" i="7"/>
  <c r="G9" i="6"/>
  <c r="H6" i="6"/>
  <c r="H9" i="6" s="1"/>
  <c r="CE15" i="3"/>
  <c r="I15" i="3"/>
  <c r="G17" i="1"/>
  <c r="FN15" i="3" l="1"/>
  <c r="FS6" i="3"/>
  <c r="FH15" i="3"/>
  <c r="FM6" i="3"/>
  <c r="EC16" i="4"/>
  <c r="EH6" i="4"/>
  <c r="EI16" i="4"/>
  <c r="EN6" i="4"/>
  <c r="N11" i="1"/>
  <c r="EO16" i="4"/>
  <c r="ET6" i="4"/>
  <c r="EU16" i="4"/>
  <c r="EZ6" i="4"/>
  <c r="FL13" i="2"/>
  <c r="FQ9" i="2"/>
  <c r="FB15" i="3"/>
  <c r="FG6" i="3"/>
  <c r="EV15" i="3"/>
  <c r="FA6" i="3"/>
  <c r="EP15" i="3"/>
  <c r="EU6" i="3"/>
  <c r="N12" i="1"/>
  <c r="N8" i="1"/>
  <c r="ED15" i="3"/>
  <c r="ES10" i="2"/>
  <c r="ER10" i="2" s="1"/>
  <c r="K12" i="4"/>
  <c r="M12" i="4" s="1"/>
  <c r="H12" i="4" s="1"/>
  <c r="EB16" i="4"/>
  <c r="EA16" i="4"/>
  <c r="M12" i="3"/>
  <c r="ES12" i="2"/>
  <c r="ER12" i="2" s="1"/>
  <c r="DW16" i="4"/>
  <c r="K7" i="4"/>
  <c r="M7" i="4" s="1"/>
  <c r="H7" i="4" s="1"/>
  <c r="K15" i="4"/>
  <c r="M15" i="4" s="1"/>
  <c r="H15" i="4" s="1"/>
  <c r="K11" i="4"/>
  <c r="M11" i="4" s="1"/>
  <c r="H11" i="4" s="1"/>
  <c r="EY11" i="2"/>
  <c r="EX11" i="2" s="1"/>
  <c r="EY12" i="2"/>
  <c r="EX12" i="2" s="1"/>
  <c r="EN6" i="3"/>
  <c r="ES9" i="2"/>
  <c r="ER9" i="2" s="1"/>
  <c r="M10" i="3"/>
  <c r="O10" i="3" s="1"/>
  <c r="J10" i="3" s="1"/>
  <c r="K13" i="4"/>
  <c r="M13" i="4" s="1"/>
  <c r="H13" i="4" s="1"/>
  <c r="EY9" i="2"/>
  <c r="EX9" i="2" s="1"/>
  <c r="EJ15" i="3"/>
  <c r="EO7" i="3"/>
  <c r="EN7" i="3" s="1"/>
  <c r="K14" i="4"/>
  <c r="M14" i="4" s="1"/>
  <c r="H14" i="4" s="1"/>
  <c r="N9" i="1"/>
  <c r="M11" i="3"/>
  <c r="O11" i="3" s="1"/>
  <c r="J11" i="3" s="1"/>
  <c r="ES11" i="2"/>
  <c r="ER11" i="2" s="1"/>
  <c r="FJ9" i="2"/>
  <c r="FJ13" i="2" s="1"/>
  <c r="FK13" i="2"/>
  <c r="FK16" i="2" s="1"/>
  <c r="EY10" i="2"/>
  <c r="EX10" i="2" s="1"/>
  <c r="DP16" i="4"/>
  <c r="DO6" i="4"/>
  <c r="DO16" i="4" s="1"/>
  <c r="CW6" i="4"/>
  <c r="CW16" i="4" s="1"/>
  <c r="CX16" i="4"/>
  <c r="CL16" i="4"/>
  <c r="CK8" i="4"/>
  <c r="CK16" i="4" s="1"/>
  <c r="DQ16" i="4"/>
  <c r="DV6" i="4"/>
  <c r="K9" i="4"/>
  <c r="M9" i="4" s="1"/>
  <c r="H9" i="4" s="1"/>
  <c r="DJ6" i="4"/>
  <c r="DE16" i="4"/>
  <c r="DK16" i="4"/>
  <c r="CE16" i="4"/>
  <c r="M14" i="3"/>
  <c r="EI15" i="3"/>
  <c r="EH6" i="3"/>
  <c r="EH15" i="3" s="1"/>
  <c r="M9" i="3"/>
  <c r="O9" i="3" s="1"/>
  <c r="J9" i="3" s="1"/>
  <c r="M13" i="3"/>
  <c r="M8" i="3"/>
  <c r="O8" i="3" s="1"/>
  <c r="J8" i="3" s="1"/>
  <c r="DJ15" i="3"/>
  <c r="CR15" i="3"/>
  <c r="DR15" i="3"/>
  <c r="DO13" i="2"/>
  <c r="DO16" i="2" s="1"/>
  <c r="FD12" i="2"/>
  <c r="FD11" i="2"/>
  <c r="H10" i="2"/>
  <c r="K10" i="2"/>
  <c r="K13" i="2" s="1"/>
  <c r="FD10" i="2"/>
  <c r="L15" i="3"/>
  <c r="EN13" i="2"/>
  <c r="DZ7" i="2"/>
  <c r="DZ13" i="2" s="1"/>
  <c r="EA13" i="2"/>
  <c r="EA16" i="2" s="1"/>
  <c r="EG13" i="2"/>
  <c r="EG16" i="2" s="1"/>
  <c r="EF6" i="2"/>
  <c r="EF13" i="2" s="1"/>
  <c r="DN6" i="2"/>
  <c r="DN13" i="2" s="1"/>
  <c r="DT9" i="2"/>
  <c r="DT13" i="2" s="1"/>
  <c r="DU13" i="2"/>
  <c r="DU16" i="2" s="1"/>
  <c r="EL8" i="2"/>
  <c r="EL13" i="2" s="1"/>
  <c r="EM13" i="2"/>
  <c r="EM16" i="2" s="1"/>
  <c r="ET13" i="2"/>
  <c r="G13" i="2"/>
  <c r="H11" i="2"/>
  <c r="EZ13" i="2"/>
  <c r="H10" i="4"/>
  <c r="H12" i="3"/>
  <c r="K12" i="3"/>
  <c r="K13" i="3"/>
  <c r="H13" i="3"/>
  <c r="N15" i="1"/>
  <c r="H7" i="3"/>
  <c r="K7" i="3"/>
  <c r="H6" i="3"/>
  <c r="K14" i="3"/>
  <c r="H14" i="3"/>
  <c r="DX15" i="3"/>
  <c r="EC7" i="3"/>
  <c r="L13" i="2"/>
  <c r="J16" i="4"/>
  <c r="DW6" i="3"/>
  <c r="N13" i="1"/>
  <c r="DL15" i="3"/>
  <c r="DQ7" i="3"/>
  <c r="DP7" i="3" s="1"/>
  <c r="DP15" i="3" s="1"/>
  <c r="DD6" i="4"/>
  <c r="I17" i="1"/>
  <c r="N7" i="1"/>
  <c r="DF15" i="3"/>
  <c r="DK15" i="3"/>
  <c r="CT15" i="3"/>
  <c r="CY6" i="3"/>
  <c r="CZ15" i="3"/>
  <c r="DE6" i="3"/>
  <c r="O17" i="1"/>
  <c r="Q6" i="1"/>
  <c r="Q17" i="1" s="1"/>
  <c r="T6" i="1"/>
  <c r="T17" i="1" s="1"/>
  <c r="R17" i="1"/>
  <c r="K6" i="1"/>
  <c r="K17" i="1" s="1"/>
  <c r="N14" i="1"/>
  <c r="N10" i="1"/>
  <c r="BZ6" i="4"/>
  <c r="CF16" i="4"/>
  <c r="CA16" i="4"/>
  <c r="CI15" i="3"/>
  <c r="CM6" i="3"/>
  <c r="CN15" i="3"/>
  <c r="CS15" i="3"/>
  <c r="L17" i="1"/>
  <c r="J9" i="6"/>
  <c r="BQ16" i="4"/>
  <c r="CD15" i="3"/>
  <c r="CH6" i="3"/>
  <c r="CG6" i="3" s="1"/>
  <c r="FM15" i="3" l="1"/>
  <c r="FL6" i="3"/>
  <c r="FL15" i="3" s="1"/>
  <c r="FS15" i="3"/>
  <c r="FR6" i="3"/>
  <c r="FR15" i="3" s="1"/>
  <c r="EY6" i="4"/>
  <c r="EY16" i="4" s="1"/>
  <c r="EZ16" i="4"/>
  <c r="ES6" i="4"/>
  <c r="ES16" i="4" s="1"/>
  <c r="ET16" i="4"/>
  <c r="EM6" i="4"/>
  <c r="EM16" i="4" s="1"/>
  <c r="EN16" i="4"/>
  <c r="EH16" i="4"/>
  <c r="EG6" i="4"/>
  <c r="EG16" i="4" s="1"/>
  <c r="FP9" i="2"/>
  <c r="FP13" i="2" s="1"/>
  <c r="FQ13" i="2"/>
  <c r="FQ16" i="2" s="1"/>
  <c r="EU15" i="3"/>
  <c r="ET6" i="3"/>
  <c r="ET15" i="3" s="1"/>
  <c r="EZ6" i="3"/>
  <c r="EZ15" i="3" s="1"/>
  <c r="FA15" i="3"/>
  <c r="FF6" i="3"/>
  <c r="FF15" i="3" s="1"/>
  <c r="FG15" i="3"/>
  <c r="O12" i="3"/>
  <c r="J12" i="3" s="1"/>
  <c r="EO15" i="3"/>
  <c r="M10" i="2"/>
  <c r="O10" i="2" s="1"/>
  <c r="J10" i="2" s="1"/>
  <c r="K8" i="4"/>
  <c r="M8" i="4" s="1"/>
  <c r="M11" i="2"/>
  <c r="O11" i="2" s="1"/>
  <c r="J11" i="2" s="1"/>
  <c r="M12" i="2"/>
  <c r="O12" i="2" s="1"/>
  <c r="J12" i="2" s="1"/>
  <c r="EN15" i="3"/>
  <c r="DV16" i="4"/>
  <c r="DU6" i="4"/>
  <c r="DU16" i="4" s="1"/>
  <c r="DI6" i="4"/>
  <c r="DI16" i="4" s="1"/>
  <c r="DJ16" i="4"/>
  <c r="DD16" i="4"/>
  <c r="DC6" i="4"/>
  <c r="DC16" i="4" s="1"/>
  <c r="CR16" i="4"/>
  <c r="CQ6" i="4"/>
  <c r="CQ16" i="4" s="1"/>
  <c r="O14" i="3"/>
  <c r="J14" i="3" s="1"/>
  <c r="BZ16" i="4"/>
  <c r="BY6" i="4"/>
  <c r="CG15" i="3"/>
  <c r="O13" i="3"/>
  <c r="J13" i="3" s="1"/>
  <c r="EC15" i="3"/>
  <c r="EB7" i="3"/>
  <c r="DW15" i="3"/>
  <c r="DV6" i="3"/>
  <c r="DV15" i="3" s="1"/>
  <c r="DE15" i="3"/>
  <c r="DD6" i="3"/>
  <c r="DD15" i="3" s="1"/>
  <c r="CY15" i="3"/>
  <c r="CX6" i="3"/>
  <c r="CX15" i="3" s="1"/>
  <c r="CM15" i="3"/>
  <c r="CL6" i="3"/>
  <c r="CL15" i="3" s="1"/>
  <c r="M7" i="2"/>
  <c r="FE13" i="2"/>
  <c r="FE16" i="2" s="1"/>
  <c r="FD9" i="2"/>
  <c r="K15" i="3"/>
  <c r="DC13" i="2"/>
  <c r="DC16" i="2" s="1"/>
  <c r="DB6" i="2"/>
  <c r="DH6" i="2"/>
  <c r="DH13" i="2" s="1"/>
  <c r="DI13" i="2"/>
  <c r="DI16" i="2" s="1"/>
  <c r="EX8" i="2"/>
  <c r="EX13" i="2" s="1"/>
  <c r="EY13" i="2"/>
  <c r="EY16" i="2" s="1"/>
  <c r="ER8" i="2"/>
  <c r="ES13" i="2"/>
  <c r="ES16" i="2" s="1"/>
  <c r="H13" i="2"/>
  <c r="H15" i="3"/>
  <c r="N17" i="1"/>
  <c r="DQ15" i="3"/>
  <c r="CH15" i="3"/>
  <c r="M6" i="2" l="1"/>
  <c r="O7" i="2"/>
  <c r="BY16" i="4"/>
  <c r="K6" i="4"/>
  <c r="EB15" i="3"/>
  <c r="M7" i="3"/>
  <c r="O7" i="3" s="1"/>
  <c r="J7" i="3" s="1"/>
  <c r="M6" i="3"/>
  <c r="O6" i="3" s="1"/>
  <c r="J6" i="3" s="1"/>
  <c r="DB13" i="2"/>
  <c r="O6" i="2"/>
  <c r="J6" i="2" s="1"/>
  <c r="M9" i="2"/>
  <c r="O9" i="2" s="1"/>
  <c r="J9" i="2" s="1"/>
  <c r="FD13" i="2"/>
  <c r="ER13" i="2"/>
  <c r="M8" i="2"/>
  <c r="O8" i="2" s="1"/>
  <c r="J8" i="2" s="1"/>
  <c r="H8" i="4"/>
  <c r="J15" i="3" l="1"/>
  <c r="M13" i="2"/>
  <c r="J7" i="2"/>
  <c r="J13" i="2" s="1"/>
  <c r="O13" i="2"/>
  <c r="M6" i="4"/>
  <c r="M16" i="4" s="1"/>
  <c r="K16" i="4"/>
  <c r="M15" i="3"/>
  <c r="O15" i="3"/>
  <c r="H6" i="4" l="1"/>
  <c r="H16" i="4" s="1"/>
  <c r="I5" i="19"/>
  <c r="J5" i="19"/>
  <c r="K5" i="19" l="1"/>
  <c r="G5" i="19"/>
  <c r="R15" i="49"/>
  <c r="I8" i="49"/>
  <c r="I15" i="49" s="1"/>
  <c r="Q15" i="49"/>
  <c r="K8" i="49" l="1"/>
  <c r="K15" i="49" l="1"/>
  <c r="F8" i="49"/>
  <c r="F15" i="49" s="1"/>
  <c r="J7" i="44" l="1"/>
  <c r="J10" i="44" s="1"/>
  <c r="AL7" i="44"/>
  <c r="AL10" i="44" s="1"/>
  <c r="AM10" i="44"/>
  <c r="AJ7" i="44"/>
  <c r="AK7" i="44" s="1"/>
  <c r="AK10" i="44" l="1"/>
  <c r="I7" i="44"/>
  <c r="AJ10" i="44"/>
  <c r="I10" i="44" l="1"/>
  <c r="K7" i="44"/>
  <c r="F7" i="44" l="1"/>
  <c r="F10" i="44" s="1"/>
  <c r="K10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Miguel Reis</author>
  </authors>
  <commentList>
    <comment ref="J8" authorId="0" shapeId="0" xr:uid="{67FFBBF9-2297-47A0-8AB4-4F278B775CFD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Valor da medição de abr/23, pois não haviam feito medição até o dia 22/05/23
</t>
        </r>
      </text>
    </comment>
    <comment ref="J12" authorId="0" shapeId="0" xr:uid="{4457F7E9-9301-4D6B-B38D-13BE7D2D2454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Valor da medição de abr/23, pois não haviam feito medição até o dia 22/05/23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Perussolo</author>
  </authors>
  <commentList>
    <comment ref="AV10" authorId="0" shapeId="0" xr:uid="{3E6E6104-4B13-407E-A2D6-2719EDC9E20E}">
      <text>
        <r>
          <rPr>
            <b/>
            <sz val="9"/>
            <color indexed="81"/>
            <rFont val="Segoe UI"/>
            <family val="2"/>
          </rPr>
          <t xml:space="preserve">Luiz Perussolo:
Cobrado a mais, distrato contrato JN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Perussolo</author>
  </authors>
  <commentList>
    <comment ref="AM8" authorId="0" shapeId="0" xr:uid="{A2175B24-55B3-4B12-B2EE-6B44D577B96F}">
      <text>
        <r>
          <rPr>
            <b/>
            <sz val="9"/>
            <color indexed="81"/>
            <rFont val="Segoe UI"/>
            <family val="2"/>
          </rPr>
          <t>Luiz Perussolo:</t>
        </r>
        <r>
          <rPr>
            <sz val="9"/>
            <color indexed="81"/>
            <rFont val="Segoe UI"/>
            <family val="2"/>
          </rPr>
          <t xml:space="preserve">
Cobrado 56,69 a mais no mês de janeiro/25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Miguel Reis</author>
  </authors>
  <commentList>
    <comment ref="J6" authorId="0" shapeId="0" xr:uid="{6715163D-E837-482E-8A7A-01471A6B02BD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Ajustados manualmente</t>
        </r>
      </text>
    </comment>
    <comment ref="J7" authorId="0" shapeId="0" xr:uid="{EE5D9518-CEA3-416D-A48C-083A7EF9AF71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Ajustados manualmente</t>
        </r>
      </text>
    </comment>
    <comment ref="J8" authorId="0" shapeId="0" xr:uid="{1D065F73-08D7-46E2-BAC5-C91E0AE88A33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Ajustados manualmente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Maksymowicz</author>
  </authors>
  <commentList>
    <comment ref="AS10" authorId="0" shapeId="0" xr:uid="{A606A870-58C4-42D6-A924-D140A0F357C1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R$ 82,90 NF 143938 ANDRE HONORATO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Luiz Maksymowicz</author>
  </authors>
  <commentList>
    <comment ref="AG7" authorId="0" shapeId="0" xr:uid="{14233619-6DD2-4332-81FE-9045B276954E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AK7" authorId="0" shapeId="0" xr:uid="{0DB5D844-F99C-48E3-B7B6-A09B357DD4E9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AO7" authorId="0" shapeId="0" xr:uid="{DAE6771B-D9DD-410C-BAF0-3D4767DBA5DD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AS7" authorId="0" shapeId="0" xr:uid="{4E21F25C-D0EB-4A0D-87F3-CD775E3AFF94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AW7" authorId="0" shapeId="0" xr:uid="{207F2261-49F0-43F1-8A0C-41F3AD672E46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A7" authorId="0" shapeId="0" xr:uid="{E6AB3A16-79B0-4C9D-A2AE-A6D5B7999ED5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E7" authorId="0" shapeId="0" xr:uid="{8A646044-9AB8-4712-B17C-0DD1DDB38E73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I7" authorId="0" shapeId="0" xr:uid="{B67C15D2-6E77-4C0E-8D68-58660A7A5AD8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M7" authorId="0" shapeId="0" xr:uid="{529BA4E6-CFF9-4DF1-877F-B1AD5D8A82D2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Q7" authorId="0" shapeId="0" xr:uid="{B75CE70E-ED81-454B-9CBF-E7D3BC7645B0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U7" authorId="0" shapeId="0" xr:uid="{9CFF20A6-2AA6-4027-A3F3-C78A7B74DE2C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BY7" authorId="0" shapeId="0" xr:uid="{C1D7DF3E-F546-4EC2-A4C9-65AE139DF65F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C7" authorId="0" shapeId="0" xr:uid="{2D9B72FF-BFD1-4798-97EF-75AE1A6EA9DC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G7" authorId="0" shapeId="0" xr:uid="{104D144A-A6D4-4A5A-90D3-ABF0421A9F80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K7" authorId="0" shapeId="0" xr:uid="{04423CA7-C7AE-4A5C-BFDD-AD53795388BA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O7" authorId="0" shapeId="0" xr:uid="{D2EC0C6E-8CFF-4B63-A2AC-486BD6CD4FB1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S7" authorId="0" shapeId="0" xr:uid="{8927267D-82DA-4A48-8E58-5BF53C3C891B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W7" authorId="0" shapeId="0" xr:uid="{DAAE1F2F-3021-4BFC-80E5-4DB2809C51B6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CZ7" authorId="0" shapeId="0" xr:uid="{1F0FA258-5C54-4D6C-874A-3BF5A13553BB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DF7" authorId="0" shapeId="0" xr:uid="{416B470D-840B-47C1-9903-75E5D2E8D14E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DL7" authorId="0" shapeId="0" xr:uid="{927469CD-393E-4ACC-8B59-7E66D52CAD64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DR7" authorId="0" shapeId="0" xr:uid="{310A1708-BF41-49F3-8AE6-47F4E75C5CD4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DX7" authorId="0" shapeId="0" xr:uid="{AF02205F-04EF-4B4A-B53E-ABDB4C2C3668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ED7" authorId="0" shapeId="0" xr:uid="{F2ACFFDD-FB7C-4AF8-A9F0-E7862E3E1416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EJ7" authorId="0" shapeId="0" xr:uid="{1A479A0F-887F-4E09-BA64-C04A640C18FA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EP7" authorId="0" shapeId="0" xr:uid="{A2289AE4-AC30-4310-8FC1-5DA500EDA722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EV7" authorId="0" shapeId="0" xr:uid="{687129FC-D8B9-41F7-B6EC-A61D0E67EC23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Ecco Salva</t>
        </r>
      </text>
    </comment>
    <comment ref="DL8" authorId="0" shapeId="0" xr:uid="{F4D98E49-C87F-4DA4-96E9-5008ACFF286D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R$ 24.123,00 Lauro</t>
        </r>
      </text>
    </comment>
    <comment ref="DR8" authorId="0" shapeId="0" xr:uid="{EF70A9E3-CD75-42A5-9618-DB2D46EE728F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R$ 14.190,00 Lauro
</t>
        </r>
      </text>
    </comment>
    <comment ref="DX8" authorId="0" shapeId="0" xr:uid="{299CCAEB-9E86-4E59-8C7C-70375CEC9FCF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R$ 18.447,00 Lauro
</t>
        </r>
      </text>
    </comment>
    <comment ref="ED8" authorId="0" shapeId="0" xr:uid="{2D38060B-48F5-4DD1-8153-5E12A32D27B9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R$ 14.190,00 Lauro
</t>
        </r>
      </text>
    </comment>
    <comment ref="EJ8" authorId="0" shapeId="0" xr:uid="{8F567A2D-DF51-4925-BC8E-807D9DD00087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R$ 14.190,00 Lauro
R$ 4.138,75 Lauro</t>
        </r>
      </text>
    </comment>
    <comment ref="EP8" authorId="0" shapeId="0" xr:uid="{9F751891-29E9-4E39-99F8-9EEF7C9330B9}">
      <text>
        <r>
          <rPr>
            <b/>
            <sz val="9"/>
            <color indexed="81"/>
            <rFont val="Segoe UI"/>
            <family val="2"/>
          </rPr>
          <t>Luiz Maksymowicz:</t>
        </r>
        <r>
          <rPr>
            <sz val="9"/>
            <color indexed="81"/>
            <rFont val="Segoe UI"/>
            <family val="2"/>
          </rPr>
          <t xml:space="preserve">
R$ 14.190,00 Lauro
R$ 4.138,75 Lauro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Miguel Reis</author>
  </authors>
  <commentList>
    <comment ref="C11" authorId="0" shapeId="0" xr:uid="{E0E12831-6B8A-40BE-8C02-CA62AD7D1D0C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CUB Comercial Medio
https://sinduscon-fpolis.org.br/servico/cub-mensal/</t>
        </r>
      </text>
    </comment>
    <comment ref="C32" authorId="0" shapeId="0" xr:uid="{135F075D-8BFD-4990-BCB2-2B1188718959}">
      <text>
        <r>
          <rPr>
            <b/>
            <sz val="9"/>
            <color indexed="81"/>
            <rFont val="Segoe UI"/>
            <family val="2"/>
          </rPr>
          <t>Luis Miguel Reis:</t>
        </r>
        <r>
          <rPr>
            <sz val="9"/>
            <color indexed="81"/>
            <rFont val="Segoe UI"/>
            <family val="2"/>
          </rPr>
          <t xml:space="preserve">
CUB Comercial Medio
https://sinduscon-fpolis.org.br/servico/cub-mensal/</t>
        </r>
      </text>
    </comment>
  </commentList>
</comments>
</file>

<file path=xl/sharedStrings.xml><?xml version="1.0" encoding="utf-8"?>
<sst xmlns="http://schemas.openxmlformats.org/spreadsheetml/2006/main" count="4639" uniqueCount="362">
  <si>
    <t>01.01.04.01</t>
  </si>
  <si>
    <t>PESSOAL</t>
  </si>
  <si>
    <t>01.01.04.01.001</t>
  </si>
  <si>
    <t>ENGENHEIRO PRODUCAO</t>
  </si>
  <si>
    <t>01.01.04.01.002</t>
  </si>
  <si>
    <t>ENGENHEIRO SEGURANCA DO TRABALHO</t>
  </si>
  <si>
    <t>01.01.04.01.003</t>
  </si>
  <si>
    <t>MESTRE DE OBRAS</t>
  </si>
  <si>
    <t>01.01.04.01.004</t>
  </si>
  <si>
    <t>MESTRE DE OBRAS _EMPREITEIRA</t>
  </si>
  <si>
    <t>01.01.04.01.005</t>
  </si>
  <si>
    <t>CONTRA MESTRE</t>
  </si>
  <si>
    <t>01.01.04.01.006</t>
  </si>
  <si>
    <t>ALMOXARIFE</t>
  </si>
  <si>
    <t>01.01.04.01.007</t>
  </si>
  <si>
    <t>TECNICO SEGURANCA_EMPREITEIRO</t>
  </si>
  <si>
    <t>01.01.04.01.008</t>
  </si>
  <si>
    <t>ADMINISTRATIVO DE OBRA</t>
  </si>
  <si>
    <t>01.01.04.01.010</t>
  </si>
  <si>
    <t>ESTAGIARIO (3X)</t>
  </si>
  <si>
    <t>01.01.04.01.011</t>
  </si>
  <si>
    <t>COORDENADOR DE OBRAS (1X)</t>
  </si>
  <si>
    <t>01.01.04.01.012</t>
  </si>
  <si>
    <t>TECNICO SEGURANCA (1X)</t>
  </si>
  <si>
    <t>Orçamento base</t>
  </si>
  <si>
    <t>Prazo</t>
  </si>
  <si>
    <t>Periodo</t>
  </si>
  <si>
    <t>01.01.04.01.009</t>
  </si>
  <si>
    <t>Valor total</t>
  </si>
  <si>
    <t>Valor unitário</t>
  </si>
  <si>
    <t>INCC - Base</t>
  </si>
  <si>
    <t>INCC - M (Abr/23)</t>
  </si>
  <si>
    <t>Orç. Piemonte Reaj</t>
  </si>
  <si>
    <t>Medido Terceiros RM</t>
  </si>
  <si>
    <t>Valor MO ADM</t>
  </si>
  <si>
    <t>Medição - Maio 2023</t>
  </si>
  <si>
    <t>Engenheiro produção</t>
  </si>
  <si>
    <t>Engenheiro Segurança do Trabalho</t>
  </si>
  <si>
    <t>Mestre de obras</t>
  </si>
  <si>
    <t>Almoxarife</t>
  </si>
  <si>
    <t>Estagiario (2X)</t>
  </si>
  <si>
    <t>Coordenador de obras (1X)</t>
  </si>
  <si>
    <t>N.A.</t>
  </si>
  <si>
    <t>CONTRA MESTRE_EMPREITEIRO (1X)</t>
  </si>
  <si>
    <t>ENGENHEIRO PRODUO</t>
  </si>
  <si>
    <t>ENGENHEIRO SEGURANA DO TRABALHO</t>
  </si>
  <si>
    <t>TECNICO SEGURANA TRABALHO_EMPREITEIRO(MEIO PERIODO)</t>
  </si>
  <si>
    <t>AUXILIAR ALMOXARIFE_EMPREITEIRO (1X)</t>
  </si>
  <si>
    <t>MESTRE DE OBRAS_EMPREITEIRO (1X)</t>
  </si>
  <si>
    <t>ESTAGIARIO (2X)</t>
  </si>
  <si>
    <t>TECNICO SEGURANCA TRABALHO EMPREITEIRO (MEIO PERIODO)</t>
  </si>
  <si>
    <t>AUXILIAR ALMOXARIFE EMPREITEIRO (1X)</t>
  </si>
  <si>
    <t>MESTRE DE OBRAS EMPREITEIRO (1X)</t>
  </si>
  <si>
    <t>CONTRA MESTRE EMPREITEIRO (1X)</t>
  </si>
  <si>
    <t>ESTAGIARIO (4X)</t>
  </si>
  <si>
    <t>COORDENADOR DE OBRAS</t>
  </si>
  <si>
    <t>ENGENHEIRO RESIDENTE</t>
  </si>
  <si>
    <t>ESTAGIARIO</t>
  </si>
  <si>
    <t>CONTRA-MESTRE DE OBRAS</t>
  </si>
  <si>
    <t>ADMINISTRATIVO DE OBRAS</t>
  </si>
  <si>
    <t>ENCARREGADO</t>
  </si>
  <si>
    <t>AUXILIAR DE ALMOXARIFE</t>
  </si>
  <si>
    <t>ENGENHEIRO DE SEGURANÇA</t>
  </si>
  <si>
    <t>TECNICO SEGURANCA</t>
  </si>
  <si>
    <t>01.02.01.01</t>
  </si>
  <si>
    <t>ENGENHEIRO PIEMONTE</t>
  </si>
  <si>
    <t>01.02.01.02</t>
  </si>
  <si>
    <t>COORDENADOR PIEMONTE</t>
  </si>
  <si>
    <t>01.02.01.03</t>
  </si>
  <si>
    <t>01.02.01.04</t>
  </si>
  <si>
    <t>Engenheiro Civil de Obra Pleno</t>
  </si>
  <si>
    <t>Engenheiro de Segurança do Trabalho</t>
  </si>
  <si>
    <t>Mestre-de-obras</t>
  </si>
  <si>
    <t>Coordenador de obras</t>
  </si>
  <si>
    <t>INCC - M (Mai/23)</t>
  </si>
  <si>
    <t>Medição - Junho 2023</t>
  </si>
  <si>
    <t>Medição - Julho 2023</t>
  </si>
  <si>
    <t>INCC - M (Jun/23)</t>
  </si>
  <si>
    <t>Valor Contratado</t>
  </si>
  <si>
    <t>Orçamento Piemonte</t>
  </si>
  <si>
    <t>Contrato Pereira e Decol</t>
  </si>
  <si>
    <t>Valor Unitário</t>
  </si>
  <si>
    <t>INCC - Base Contrato jan/22</t>
  </si>
  <si>
    <t>Dissidio 2023</t>
  </si>
  <si>
    <t>Total contrado em INCC</t>
  </si>
  <si>
    <t>INCC - Base Dissidio mai/22</t>
  </si>
  <si>
    <t>INCC - Base Contrato out/22</t>
  </si>
  <si>
    <t>INCC - Base Contrato jul/21</t>
  </si>
  <si>
    <t>INCC - M (Jul/23)</t>
  </si>
  <si>
    <t>Medição - Agosto 2023</t>
  </si>
  <si>
    <t>INCC - M (Ago/23)</t>
  </si>
  <si>
    <t>Medição - Setembro 2023</t>
  </si>
  <si>
    <t>INCC - Base Dissidio jun/23</t>
  </si>
  <si>
    <t>Dissidio 2022</t>
  </si>
  <si>
    <t>Medição - Outubro 2023</t>
  </si>
  <si>
    <t>INCC - M (Set/23)</t>
  </si>
  <si>
    <t>INCC - Base Dissídio 2023 jun/23</t>
  </si>
  <si>
    <t>EQUIPE DE GESTÃO</t>
  </si>
  <si>
    <t>INCC</t>
  </si>
  <si>
    <t>R$</t>
  </si>
  <si>
    <t xml:space="preserve">01.005 </t>
  </si>
  <si>
    <t>Administração da obra e despesas gerais</t>
  </si>
  <si>
    <t>01.005.000.010</t>
  </si>
  <si>
    <t>Equipe Obra - Voss e Piemonte</t>
  </si>
  <si>
    <t>vb</t>
  </si>
  <si>
    <t>Piemonte</t>
  </si>
  <si>
    <t>Voss</t>
  </si>
  <si>
    <t>CUB - SC (Base dez/22)</t>
  </si>
  <si>
    <t>Valor da cobrança taxa</t>
  </si>
  <si>
    <t>cub mensal</t>
  </si>
  <si>
    <t xml:space="preserve">ANALISTA DE ENGENHARIA </t>
  </si>
  <si>
    <t>ESTAGIÁRIO</t>
  </si>
  <si>
    <t>ANALISTA DE ENGENHARIA</t>
  </si>
  <si>
    <t>6 meses engenheiro e mestre</t>
  </si>
  <si>
    <t>INCC - DI (Ago/23)</t>
  </si>
  <si>
    <t>Saldo</t>
  </si>
  <si>
    <t>INCC - M (Out/23)</t>
  </si>
  <si>
    <t>Medição - Novembro 2023</t>
  </si>
  <si>
    <t>INCC - DI (Set/23)</t>
  </si>
  <si>
    <t>INCC - M (Nov/23)</t>
  </si>
  <si>
    <t>Medição - Dezembro 2023</t>
  </si>
  <si>
    <t>INCC - DI (Out/23)</t>
  </si>
  <si>
    <t>INCC - Vigente</t>
  </si>
  <si>
    <t>Medição - Outubro 2021</t>
  </si>
  <si>
    <t>Medição - Novembro 2021</t>
  </si>
  <si>
    <t>INCC - M (Set/21)</t>
  </si>
  <si>
    <t>INCC - M (Out/21)</t>
  </si>
  <si>
    <t>INCC - M (Nov/21)</t>
  </si>
  <si>
    <t>Medição - Dezembro 2021</t>
  </si>
  <si>
    <t>INCC - M (Dez/21)</t>
  </si>
  <si>
    <t>Medição - Janeiro 2022</t>
  </si>
  <si>
    <t>INCC - M (Jan/22)</t>
  </si>
  <si>
    <t>Medição - Fevereiro 2022</t>
  </si>
  <si>
    <t>INCC - M (Fev/22)</t>
  </si>
  <si>
    <t>Medição - Março 2022</t>
  </si>
  <si>
    <t>INCC - M (Mar/22)</t>
  </si>
  <si>
    <t>Medição - Abril 2022</t>
  </si>
  <si>
    <t>INCC - M (Abr/22)</t>
  </si>
  <si>
    <t>Medição - Maio 2022</t>
  </si>
  <si>
    <t>INCC - M (Jun/22)</t>
  </si>
  <si>
    <t>Medição - Junho 2022</t>
  </si>
  <si>
    <t>INCC - M (Mai/22)</t>
  </si>
  <si>
    <t>Medição - Julho 2022</t>
  </si>
  <si>
    <t>INCC - M (Jul/22)</t>
  </si>
  <si>
    <t>Medição - Agosto 2022</t>
  </si>
  <si>
    <t>INCC - M (Ago/22)</t>
  </si>
  <si>
    <t>Medição - Setembro 2022</t>
  </si>
  <si>
    <t>INCC - M (Set/22)</t>
  </si>
  <si>
    <t>Medição - Outubro 2022</t>
  </si>
  <si>
    <t>INCC - M (Out/22)</t>
  </si>
  <si>
    <t>Medição - Novembro 2022</t>
  </si>
  <si>
    <t>INCC - M (Nov/22)</t>
  </si>
  <si>
    <t>Medição - Dezembro 2022</t>
  </si>
  <si>
    <t>INCC - M (Dez/22)</t>
  </si>
  <si>
    <t>Medição - Janeiro 2023</t>
  </si>
  <si>
    <t>INCC - M (Jan/23)</t>
  </si>
  <si>
    <t>Medição - Fevereiro 2023</t>
  </si>
  <si>
    <t>INCC - M (Fev/23)</t>
  </si>
  <si>
    <t>Medição - Março 2023</t>
  </si>
  <si>
    <t>INCC - M (Mar/23)</t>
  </si>
  <si>
    <t>Medição - Abril 2023</t>
  </si>
  <si>
    <t>INCC - Aditivo</t>
  </si>
  <si>
    <t>Valor total aditivo</t>
  </si>
  <si>
    <t>Valor total inicial</t>
  </si>
  <si>
    <t>INCC DI (n - 2)</t>
  </si>
  <si>
    <t>INCC - M (Dez/23)</t>
  </si>
  <si>
    <t>Medição - Janeiro 2024</t>
  </si>
  <si>
    <t>INCC - DI (Nov/23)</t>
  </si>
  <si>
    <t>Orçamento</t>
  </si>
  <si>
    <t>INCC - DI (Dez/23)</t>
  </si>
  <si>
    <t>Saldo Reajustado</t>
  </si>
  <si>
    <t>CONTRAMESTRE DE OBRAS</t>
  </si>
  <si>
    <t>TÉCNICO SEGURANCA</t>
  </si>
  <si>
    <t>ENGENHEIRO PRODUÇÃO</t>
  </si>
  <si>
    <t>COORDENADOR DE SEGURANÇA</t>
  </si>
  <si>
    <t xml:space="preserve">CONTRATO FAS </t>
  </si>
  <si>
    <t>INCC - M (Jan/24)</t>
  </si>
  <si>
    <t>Medição - Fevereiro 2024</t>
  </si>
  <si>
    <t>Total medido Piemonte</t>
  </si>
  <si>
    <t>Total medido Terceiros</t>
  </si>
  <si>
    <t>Medido Terceiros</t>
  </si>
  <si>
    <t>Medido Terceiros INCC</t>
  </si>
  <si>
    <t>Medido Piemonte</t>
  </si>
  <si>
    <t>Medido Piemonte INCC</t>
  </si>
  <si>
    <t>01.01.04.02.004</t>
  </si>
  <si>
    <t>OPERADOR DE ELEVADOR DEFINITIVO (MEIO OFICIAL)</t>
  </si>
  <si>
    <t>01.01.04.02.005</t>
  </si>
  <si>
    <t>EQUIPE DE APOIO PROPRIA</t>
  </si>
  <si>
    <t>INCC - DI (Jan/24)</t>
  </si>
  <si>
    <t>1º ADITIVO (COBERTURA G6)</t>
  </si>
  <si>
    <t>CUB - SC (Base nov/23)</t>
  </si>
  <si>
    <t>Medição - Março 2024</t>
  </si>
  <si>
    <t>INCC - M (Fev/24)</t>
  </si>
  <si>
    <t>03.01.02.04.002</t>
  </si>
  <si>
    <t>06.01.04.01.001</t>
  </si>
  <si>
    <t>INCC - DI (Fev/24)</t>
  </si>
  <si>
    <t>Qtde executado</t>
  </si>
  <si>
    <t>INCC - M (Mar/24)</t>
  </si>
  <si>
    <t>Medição - Abril 2024</t>
  </si>
  <si>
    <t>OK</t>
  </si>
  <si>
    <t>Medição - Maio 2024</t>
  </si>
  <si>
    <t>INCC - M (Abr/24)</t>
  </si>
  <si>
    <t>Medição -Maio 2024</t>
  </si>
  <si>
    <t>Finalizado</t>
  </si>
  <si>
    <t>Medição Piemonte</t>
  </si>
  <si>
    <t>Medição Voss</t>
  </si>
  <si>
    <t>INCC - M (Mai/24)</t>
  </si>
  <si>
    <t>Medição - Junho 2024</t>
  </si>
  <si>
    <t>INCC - DI (Mai/24)</t>
  </si>
  <si>
    <t>Reserva Vivere - fase2</t>
  </si>
  <si>
    <t>Medição - Julho 2024</t>
  </si>
  <si>
    <t>INCC - DI (Jun/24)</t>
  </si>
  <si>
    <t>INCC - M (Jun/24)</t>
  </si>
  <si>
    <t>INCC - M (Jul/24)</t>
  </si>
  <si>
    <t>Medição - Agosto 2024</t>
  </si>
  <si>
    <t>INCC - DI (Jul/24)</t>
  </si>
  <si>
    <t>descontado 15.000 Fernando</t>
  </si>
  <si>
    <t>Novo histograma e-mail Rogério. Cobrar novo valor estagiário</t>
  </si>
  <si>
    <t>Medição - Setembro 2024</t>
  </si>
  <si>
    <t>INCC - DI (Ago/24)</t>
  </si>
  <si>
    <t>FINALIZADO</t>
  </si>
  <si>
    <t>Medição - Outubro 2024</t>
  </si>
  <si>
    <t>INCC - DI (Set/24)</t>
  </si>
  <si>
    <t>WD3</t>
  </si>
  <si>
    <t>Contratos Terceiro</t>
  </si>
  <si>
    <t>INCC - M (Set/24)</t>
  </si>
  <si>
    <t>INCC - DI (Out/24)</t>
  </si>
  <si>
    <t>Medição - Novembro 2024</t>
  </si>
  <si>
    <t>INCC - M (Out/24)</t>
  </si>
  <si>
    <t>MAIS 5 COBRANÇAS REAJUSTADAS</t>
  </si>
  <si>
    <t>INCC DI - Vigente</t>
  </si>
  <si>
    <t>INCC M - Vigente</t>
  </si>
  <si>
    <t>INCC - DI (Nov/24)</t>
  </si>
  <si>
    <t>Medição - Dez 2024</t>
  </si>
  <si>
    <t>INCC - M (Nov/24)</t>
  </si>
  <si>
    <t>Contrato Pereira &amp; Decol</t>
  </si>
  <si>
    <t>INCC - DI (Dez/24)</t>
  </si>
  <si>
    <t>Medição - Jan 2025</t>
  </si>
  <si>
    <t>Medição - Dezembro 2024</t>
  </si>
  <si>
    <t>Medição - Janeiro 2025</t>
  </si>
  <si>
    <t>Thal</t>
  </si>
  <si>
    <t>INCC - M (Dez/24)</t>
  </si>
  <si>
    <t>Medição - Fev 2025</t>
  </si>
  <si>
    <t>INCC - DI</t>
  </si>
  <si>
    <t>INCC - M</t>
  </si>
  <si>
    <t>(n)</t>
  </si>
  <si>
    <t>(n-1)</t>
  </si>
  <si>
    <t>(n-2)</t>
  </si>
  <si>
    <t>MÊS</t>
  </si>
  <si>
    <t>INDÍCE</t>
  </si>
  <si>
    <t>CUB2006 MÉDIO</t>
  </si>
  <si>
    <t>https://sindusconpr.com.br/incc-di-fgv-310-p</t>
  </si>
  <si>
    <t>https://sindusconpr.com.br/tabela-completa-370-p</t>
  </si>
  <si>
    <t>https://sindusconpr.com.br/incc-m-fgv-1364-p</t>
  </si>
  <si>
    <t>Mês Vigente</t>
  </si>
  <si>
    <t>Contrato Piemonte</t>
  </si>
  <si>
    <t>Soares</t>
  </si>
  <si>
    <t>Contrato JN dos Santos</t>
  </si>
  <si>
    <t>Descontar Auxiliar Almo</t>
  </si>
  <si>
    <t>MEDIR DOIS AUX ALMOX</t>
  </si>
  <si>
    <t>Termino do Contrato</t>
  </si>
  <si>
    <t>Aditivo Proposto</t>
  </si>
  <si>
    <t>INCC - M (Jan/25)</t>
  </si>
  <si>
    <t>CUB/SC - Vigente</t>
  </si>
  <si>
    <t>CUB/SC - Base</t>
  </si>
  <si>
    <t>Medido Voss</t>
  </si>
  <si>
    <t>Medido Voss CUB</t>
  </si>
  <si>
    <t>CUB</t>
  </si>
  <si>
    <t>Medido Piemonte CUB</t>
  </si>
  <si>
    <t>PIEMONTE</t>
  </si>
  <si>
    <t>01.01.04.02.010</t>
  </si>
  <si>
    <t>CI - CUSTOS DESLOCAMENTOS</t>
  </si>
  <si>
    <t xml:space="preserve">  </t>
  </si>
  <si>
    <t>não está sendo pago para a Thal contramestre e auxiliar de almoxarife</t>
  </si>
  <si>
    <t>histograma cheio</t>
  </si>
  <si>
    <t>ORLEI BECHER - contratar</t>
  </si>
  <si>
    <t>AG7 (Ícaro Casa Térrea) - PR</t>
  </si>
  <si>
    <t>PJ</t>
  </si>
  <si>
    <t>THIAGO BORDIN TRINDADE</t>
  </si>
  <si>
    <t>ANDRE VALERA STORRER</t>
  </si>
  <si>
    <t>ENGENHEIRO JR</t>
  </si>
  <si>
    <t>LARISSA GOMES DE OLIVEIRA</t>
  </si>
  <si>
    <t>CLT</t>
  </si>
  <si>
    <t>Estagiário Reserva Ícaro 1 - contratar</t>
  </si>
  <si>
    <t>AUXILIAR DE ENGENHARIA</t>
  </si>
  <si>
    <t>Estágio</t>
  </si>
  <si>
    <t>Estagiário Reserva Ícaro 2 - contratar</t>
  </si>
  <si>
    <t>Estagiário Reserva Ícaro 3 - contratar</t>
  </si>
  <si>
    <t>Estagiário Reserva Ícaro 4 - contratar</t>
  </si>
  <si>
    <t>Estagiário Reserva Ícaro 5 - contratar</t>
  </si>
  <si>
    <t>Estagiário Reserva Ícaro 6 - contratar</t>
  </si>
  <si>
    <t>Estagiário Reserva Ícaro 7 - contratar</t>
  </si>
  <si>
    <t>Angelo Veloso de França</t>
  </si>
  <si>
    <t>ADEMAR SOUZA</t>
  </si>
  <si>
    <t>MAURICIO LACERDA DEODATO SANCHES</t>
  </si>
  <si>
    <t>Contra mestre Ícaro 2 - contratar</t>
  </si>
  <si>
    <t>Contra mestre Ícaro 3 - contratar</t>
  </si>
  <si>
    <t>Almoxarife Ícaro - contratar</t>
  </si>
  <si>
    <t>AUXILIAR DE ALMOX ICARO</t>
  </si>
  <si>
    <t xml:space="preserve">ESTAGIÁRIO </t>
  </si>
  <si>
    <t>CONTRA MESTRE DE OBRAS</t>
  </si>
  <si>
    <t>TÉCNICO DE SEGURANÇA DO TRABALHO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</si>
  <si>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</si>
  <si>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</si>
  <si>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</si>
  <si>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</si>
  <si>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</si>
  <si>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</si>
  <si>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</si>
  <si>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</si>
  <si>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</si>
  <si>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</si>
  <si>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</si>
  <si>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TOTAL</t>
  </si>
  <si>
    <t>FASE 01</t>
  </si>
  <si>
    <t>FASE 02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</si>
  <si>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</si>
  <si>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</si>
  <si>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</si>
  <si>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</si>
  <si>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</si>
  <si>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</si>
  <si>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</si>
  <si>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</si>
  <si>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</si>
  <si>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</si>
  <si>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</si>
  <si>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</si>
  <si>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</si>
  <si>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</si>
  <si>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</si>
  <si>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</si>
  <si>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</si>
  <si>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</si>
  <si>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</si>
  <si>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</si>
  <si>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</si>
  <si>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</si>
  <si>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</si>
  <si>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</si>
  <si>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</si>
  <si>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</si>
  <si>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</si>
  <si>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</si>
  <si>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</si>
  <si>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</si>
  <si>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</si>
  <si>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</si>
  <si>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</si>
  <si>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</si>
  <si>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cobrar mestre pie</t>
  </si>
  <si>
    <t>Equipe</t>
  </si>
  <si>
    <t>Lineu</t>
  </si>
  <si>
    <t>Orlei</t>
  </si>
  <si>
    <t>Edgar</t>
  </si>
  <si>
    <t>Angelo</t>
  </si>
  <si>
    <t>Ana Gabardo</t>
  </si>
  <si>
    <t>Alexandre</t>
  </si>
  <si>
    <t>Andreza</t>
  </si>
  <si>
    <t>01.01.04.02.003</t>
  </si>
  <si>
    <t>OPERADOR DE ELEVADOR CREMALHEIRA</t>
  </si>
  <si>
    <t>Descontado 1 semana e meia do mestre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</si>
</sst>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0_-;\-* #,##0.000_-;_-* &quot;-&quot;???_-;_-@_-"/>
    <numFmt numFmtId="165" formatCode="#,##0.000"/>
    <numFmt numFmtId="166" formatCode="0.000"/>
    <numFmt numFmtId="167" formatCode="_-&quot;R$&quot;* #,##0.00_-;\-&quot;R$&quot;* #,##0.00_-;_-&quot;R$&quot;* &quot;-&quot;??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0"/>
      <name val="Arial"/>
      <family val="2"/>
    </font>
    <font>
      <sz val="10"/>
      <color rgb="FFFF0000"/>
      <name val="Calibri "/>
    </font>
    <font>
      <sz val="10"/>
      <color theme="1"/>
      <name val="Calibri "/>
    </font>
    <font>
      <b/>
      <sz val="10"/>
      <color theme="1"/>
      <name val="Calibri "/>
    </font>
    <font>
      <b/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MS Sans Serif"/>
    </font>
    <font>
      <sz val="8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rgb="FF0000CC"/>
      <name val="Arial Narrow"/>
      <family val="2"/>
    </font>
    <font>
      <sz val="12"/>
      <color rgb="FF0000CC"/>
      <name val="Arial Narrow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5426"/>
        <bgColor indexed="64"/>
      </patternFill>
    </fill>
    <fill>
      <patternFill patternType="solid">
        <fgColor rgb="FF006C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75" applyNumberFormat="0" applyFill="0" applyAlignment="0" applyProtection="0"/>
    <xf numFmtId="0" fontId="20" fillId="0" borderId="76" applyNumberFormat="0" applyFill="0" applyAlignment="0" applyProtection="0"/>
    <xf numFmtId="0" fontId="21" fillId="0" borderId="77" applyNumberFormat="0" applyFill="0" applyAlignment="0" applyProtection="0"/>
    <xf numFmtId="0" fontId="21" fillId="0" borderId="0" applyNumberFormat="0" applyFill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5" fillId="14" borderId="78" applyNumberFormat="0" applyAlignment="0" applyProtection="0"/>
    <xf numFmtId="0" fontId="26" fillId="15" borderId="79" applyNumberFormat="0" applyAlignment="0" applyProtection="0"/>
    <xf numFmtId="0" fontId="27" fillId="15" borderId="78" applyNumberFormat="0" applyAlignment="0" applyProtection="0"/>
    <xf numFmtId="0" fontId="28" fillId="0" borderId="80" applyNumberFormat="0" applyFill="0" applyAlignment="0" applyProtection="0"/>
    <xf numFmtId="0" fontId="29" fillId="16" borderId="81" applyNumberFormat="0" applyAlignment="0" applyProtection="0"/>
    <xf numFmtId="0" fontId="11" fillId="0" borderId="0" applyNumberFormat="0" applyFill="0" applyBorder="0" applyAlignment="0" applyProtection="0"/>
    <xf numFmtId="0" fontId="1" fillId="17" borderId="82" applyNumberFormat="0" applyFont="0" applyAlignment="0" applyProtection="0"/>
    <xf numFmtId="0" fontId="30" fillId="0" borderId="0" applyNumberFormat="0" applyFill="0" applyBorder="0" applyAlignment="0" applyProtection="0"/>
    <xf numFmtId="0" fontId="12" fillId="0" borderId="83" applyNumberFormat="0" applyFill="0" applyAlignment="0" applyProtection="0"/>
    <xf numFmtId="0" fontId="3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2" fillId="13" borderId="0" applyNumberFormat="0" applyBorder="0" applyAlignment="0" applyProtection="0"/>
    <xf numFmtId="0" fontId="31" fillId="21" borderId="0" applyNumberFormat="0" applyBorder="0" applyAlignment="0" applyProtection="0"/>
    <xf numFmtId="0" fontId="31" fillId="25" borderId="0" applyNumberFormat="0" applyBorder="0" applyAlignment="0" applyProtection="0"/>
    <xf numFmtId="0" fontId="31" fillId="29" borderId="0" applyNumberFormat="0" applyBorder="0" applyAlignment="0" applyProtection="0"/>
    <xf numFmtId="0" fontId="31" fillId="33" borderId="0" applyNumberFormat="0" applyBorder="0" applyAlignment="0" applyProtection="0"/>
    <xf numFmtId="0" fontId="31" fillId="37" borderId="0" applyNumberFormat="0" applyBorder="0" applyAlignment="0" applyProtection="0"/>
    <xf numFmtId="0" fontId="31" fillId="41" borderId="0" applyNumberFormat="0" applyBorder="0" applyAlignment="0" applyProtection="0"/>
    <xf numFmtId="0" fontId="33" fillId="0" borderId="0"/>
    <xf numFmtId="0" fontId="24" fillId="13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43" fontId="33" fillId="0" borderId="0" applyFont="0" applyFill="0" applyBorder="0" applyAlignment="0" applyProtection="0"/>
    <xf numFmtId="0" fontId="3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8" fillId="0" borderId="0" applyNumberFormat="0" applyFill="0" applyBorder="0" applyAlignment="0" applyProtection="0"/>
  </cellStyleXfs>
  <cellXfs count="610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17" fontId="2" fillId="2" borderId="1" xfId="0" applyNumberFormat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17" fontId="5" fillId="4" borderId="1" xfId="0" applyNumberFormat="1" applyFont="1" applyFill="1" applyBorder="1" applyAlignment="1">
      <alignment horizontal="center" vertical="center"/>
    </xf>
    <xf numFmtId="17" fontId="4" fillId="4" borderId="1" xfId="0" applyNumberFormat="1" applyFont="1" applyFill="1" applyBorder="1" applyAlignment="1">
      <alignment horizontal="center" vertical="center"/>
    </xf>
    <xf numFmtId="17" fontId="5" fillId="3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14" fontId="0" fillId="0" borderId="0" xfId="0" applyNumberFormat="1"/>
    <xf numFmtId="0" fontId="6" fillId="0" borderId="0" xfId="0" applyFont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/>
    <xf numFmtId="43" fontId="3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43" fontId="3" fillId="0" borderId="3" xfId="0" applyNumberFormat="1" applyFont="1" applyBorder="1"/>
    <xf numFmtId="0" fontId="2" fillId="2" borderId="11" xfId="0" applyFont="1" applyFill="1" applyBorder="1"/>
    <xf numFmtId="0" fontId="3" fillId="0" borderId="11" xfId="0" applyFont="1" applyBorder="1"/>
    <xf numFmtId="43" fontId="3" fillId="0" borderId="12" xfId="1" applyFont="1" applyBorder="1"/>
    <xf numFmtId="0" fontId="3" fillId="0" borderId="13" xfId="0" applyFont="1" applyBorder="1"/>
    <xf numFmtId="0" fontId="3" fillId="0" borderId="14" xfId="0" applyFont="1" applyBorder="1"/>
    <xf numFmtId="17" fontId="4" fillId="3" borderId="14" xfId="0" applyNumberFormat="1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4" fontId="3" fillId="0" borderId="14" xfId="0" applyNumberFormat="1" applyFont="1" applyBorder="1"/>
    <xf numFmtId="43" fontId="3" fillId="0" borderId="15" xfId="1" applyFont="1" applyBorder="1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43" fontId="3" fillId="0" borderId="11" xfId="0" applyNumberFormat="1" applyFont="1" applyBorder="1"/>
    <xf numFmtId="43" fontId="3" fillId="0" borderId="12" xfId="0" applyNumberFormat="1" applyFont="1" applyBorder="1"/>
    <xf numFmtId="43" fontId="3" fillId="0" borderId="14" xfId="0" applyNumberFormat="1" applyFont="1" applyBorder="1"/>
    <xf numFmtId="43" fontId="3" fillId="0" borderId="15" xfId="0" applyNumberFormat="1" applyFont="1" applyBorder="1"/>
    <xf numFmtId="43" fontId="8" fillId="2" borderId="4" xfId="0" applyNumberFormat="1" applyFont="1" applyFill="1" applyBorder="1"/>
    <xf numFmtId="43" fontId="8" fillId="2" borderId="17" xfId="0" applyNumberFormat="1" applyFont="1" applyFill="1" applyBorder="1"/>
    <xf numFmtId="43" fontId="8" fillId="2" borderId="18" xfId="0" applyNumberFormat="1" applyFont="1" applyFill="1" applyBorder="1"/>
    <xf numFmtId="43" fontId="8" fillId="2" borderId="19" xfId="0" applyNumberFormat="1" applyFont="1" applyFill="1" applyBorder="1"/>
    <xf numFmtId="0" fontId="7" fillId="5" borderId="5" xfId="0" applyFont="1" applyFill="1" applyBorder="1" applyAlignment="1">
      <alignment horizontal="center"/>
    </xf>
    <xf numFmtId="17" fontId="7" fillId="5" borderId="5" xfId="0" applyNumberFormat="1" applyFont="1" applyFill="1" applyBorder="1" applyAlignment="1">
      <alignment horizontal="center"/>
    </xf>
    <xf numFmtId="43" fontId="8" fillId="2" borderId="20" xfId="0" applyNumberFormat="1" applyFont="1" applyFill="1" applyBorder="1"/>
    <xf numFmtId="0" fontId="3" fillId="0" borderId="21" xfId="0" applyFont="1" applyBorder="1"/>
    <xf numFmtId="0" fontId="3" fillId="0" borderId="5" xfId="0" applyFont="1" applyBorder="1"/>
    <xf numFmtId="17" fontId="4" fillId="3" borderId="5" xfId="0" applyNumberFormat="1" applyFont="1" applyFill="1" applyBorder="1" applyAlignment="1">
      <alignment horizontal="center" vertical="center"/>
    </xf>
    <xf numFmtId="4" fontId="3" fillId="0" borderId="5" xfId="0" applyNumberFormat="1" applyFont="1" applyBorder="1"/>
    <xf numFmtId="43" fontId="8" fillId="2" borderId="22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7" fontId="2" fillId="2" borderId="12" xfId="0" applyNumberFormat="1" applyFont="1" applyFill="1" applyBorder="1" applyAlignment="1">
      <alignment horizontal="center" vertical="center"/>
    </xf>
    <xf numFmtId="17" fontId="4" fillId="3" borderId="12" xfId="0" applyNumberFormat="1" applyFont="1" applyFill="1" applyBorder="1" applyAlignment="1">
      <alignment horizontal="center" vertical="center"/>
    </xf>
    <xf numFmtId="17" fontId="4" fillId="3" borderId="15" xfId="0" applyNumberFormat="1" applyFont="1" applyFill="1" applyBorder="1" applyAlignment="1">
      <alignment horizontal="center" vertical="center"/>
    </xf>
    <xf numFmtId="0" fontId="2" fillId="2" borderId="21" xfId="0" applyFont="1" applyFill="1" applyBorder="1"/>
    <xf numFmtId="0" fontId="2" fillId="2" borderId="5" xfId="0" applyFont="1" applyFill="1" applyBorder="1"/>
    <xf numFmtId="17" fontId="2" fillId="2" borderId="5" xfId="0" applyNumberFormat="1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9" xfId="0" applyFont="1" applyBorder="1"/>
    <xf numFmtId="17" fontId="4" fillId="3" borderId="9" xfId="0" applyNumberFormat="1" applyFont="1" applyFill="1" applyBorder="1" applyAlignment="1">
      <alignment horizontal="center" vertical="center"/>
    </xf>
    <xf numFmtId="43" fontId="3" fillId="0" borderId="10" xfId="1" applyFont="1" applyBorder="1"/>
    <xf numFmtId="43" fontId="8" fillId="0" borderId="0" xfId="0" applyNumberFormat="1" applyFont="1"/>
    <xf numFmtId="0" fontId="2" fillId="6" borderId="1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43" fontId="0" fillId="0" borderId="0" xfId="0" applyNumberFormat="1"/>
    <xf numFmtId="43" fontId="0" fillId="0" borderId="0" xfId="1" applyFont="1"/>
    <xf numFmtId="10" fontId="0" fillId="0" borderId="0" xfId="2" applyNumberFormat="1" applyFont="1"/>
    <xf numFmtId="43" fontId="3" fillId="0" borderId="27" xfId="1" applyFont="1" applyBorder="1"/>
    <xf numFmtId="43" fontId="3" fillId="0" borderId="28" xfId="1" applyFont="1" applyBorder="1"/>
    <xf numFmtId="43" fontId="8" fillId="7" borderId="29" xfId="0" applyNumberFormat="1" applyFont="1" applyFill="1" applyBorder="1"/>
    <xf numFmtId="0" fontId="7" fillId="7" borderId="30" xfId="0" applyFont="1" applyFill="1" applyBorder="1" applyAlignment="1">
      <alignment vertical="center"/>
    </xf>
    <xf numFmtId="0" fontId="2" fillId="7" borderId="3" xfId="0" applyFont="1" applyFill="1" applyBorder="1" applyAlignment="1">
      <alignment horizontal="center"/>
    </xf>
    <xf numFmtId="43" fontId="3" fillId="0" borderId="3" xfId="1" applyFont="1" applyBorder="1"/>
    <xf numFmtId="43" fontId="8" fillId="7" borderId="20" xfId="0" applyNumberFormat="1" applyFont="1" applyFill="1" applyBorder="1"/>
    <xf numFmtId="43" fontId="8" fillId="7" borderId="4" xfId="0" applyNumberFormat="1" applyFont="1" applyFill="1" applyBorder="1"/>
    <xf numFmtId="43" fontId="8" fillId="7" borderId="31" xfId="0" applyNumberFormat="1" applyFont="1" applyFill="1" applyBorder="1"/>
    <xf numFmtId="0" fontId="7" fillId="7" borderId="4" xfId="0" applyFont="1" applyFill="1" applyBorder="1" applyAlignment="1">
      <alignment vertical="center"/>
    </xf>
    <xf numFmtId="43" fontId="3" fillId="0" borderId="26" xfId="1" applyFont="1" applyBorder="1"/>
    <xf numFmtId="43" fontId="3" fillId="0" borderId="9" xfId="1" applyFont="1" applyBorder="1"/>
    <xf numFmtId="43" fontId="3" fillId="0" borderId="1" xfId="1" applyFont="1" applyBorder="1"/>
    <xf numFmtId="43" fontId="3" fillId="0" borderId="14" xfId="1" applyFont="1" applyBorder="1"/>
    <xf numFmtId="0" fontId="7" fillId="0" borderId="0" xfId="0" applyFont="1" applyAlignment="1">
      <alignment horizontal="center" vertical="center"/>
    </xf>
    <xf numFmtId="43" fontId="3" fillId="0" borderId="0" xfId="1" applyFont="1" applyFill="1" applyBorder="1"/>
    <xf numFmtId="0" fontId="2" fillId="2" borderId="1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43" fontId="11" fillId="0" borderId="0" xfId="1" applyFont="1"/>
    <xf numFmtId="0" fontId="11" fillId="0" borderId="0" xfId="0" applyFont="1"/>
    <xf numFmtId="43" fontId="11" fillId="0" borderId="0" xfId="0" applyNumberFormat="1" applyFont="1"/>
    <xf numFmtId="43" fontId="4" fillId="0" borderId="12" xfId="0" applyNumberFormat="1" applyFont="1" applyBorder="1"/>
    <xf numFmtId="43" fontId="4" fillId="0" borderId="15" xfId="0" applyNumberFormat="1" applyFont="1" applyBorder="1"/>
    <xf numFmtId="0" fontId="8" fillId="2" borderId="16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14" fontId="8" fillId="2" borderId="11" xfId="0" applyNumberFormat="1" applyFont="1" applyFill="1" applyBorder="1" applyAlignment="1">
      <alignment horizontal="center" vertical="center"/>
    </xf>
    <xf numFmtId="43" fontId="3" fillId="0" borderId="2" xfId="1" applyFont="1" applyBorder="1"/>
    <xf numFmtId="0" fontId="7" fillId="5" borderId="39" xfId="0" applyFont="1" applyFill="1" applyBorder="1" applyAlignment="1">
      <alignment horizontal="center"/>
    </xf>
    <xf numFmtId="0" fontId="7" fillId="7" borderId="32" xfId="0" applyFont="1" applyFill="1" applyBorder="1" applyAlignment="1">
      <alignment vertic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43" fontId="3" fillId="0" borderId="16" xfId="1" applyFont="1" applyBorder="1"/>
    <xf numFmtId="43" fontId="3" fillId="0" borderId="11" xfId="1" applyFont="1" applyBorder="1"/>
    <xf numFmtId="43" fontId="3" fillId="0" borderId="13" xfId="1" applyFont="1" applyBorder="1"/>
    <xf numFmtId="0" fontId="3" fillId="0" borderId="2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4" fontId="3" fillId="0" borderId="41" xfId="0" applyNumberFormat="1" applyFont="1" applyBorder="1"/>
    <xf numFmtId="43" fontId="3" fillId="0" borderId="43" xfId="1" applyFont="1" applyBorder="1"/>
    <xf numFmtId="44" fontId="0" fillId="0" borderId="0" xfId="0" applyNumberFormat="1"/>
    <xf numFmtId="0" fontId="13" fillId="9" borderId="52" xfId="0" applyFont="1" applyFill="1" applyBorder="1" applyAlignment="1">
      <alignment horizontal="left" vertical="top"/>
    </xf>
    <xf numFmtId="0" fontId="13" fillId="9" borderId="53" xfId="0" applyFont="1" applyFill="1" applyBorder="1" applyAlignment="1">
      <alignment horizontal="center" vertical="center"/>
    </xf>
    <xf numFmtId="17" fontId="12" fillId="0" borderId="1" xfId="0" applyNumberFormat="1" applyFont="1" applyBorder="1" applyAlignment="1">
      <alignment horizontal="center"/>
    </xf>
    <xf numFmtId="0" fontId="14" fillId="10" borderId="1" xfId="0" applyFont="1" applyFill="1" applyBorder="1" applyAlignment="1">
      <alignment horizontal="center" vertical="top"/>
    </xf>
    <xf numFmtId="0" fontId="14" fillId="10" borderId="1" xfId="0" applyFont="1" applyFill="1" applyBorder="1" applyAlignment="1">
      <alignment horizontal="left" vertical="top"/>
    </xf>
    <xf numFmtId="44" fontId="14" fillId="0" borderId="2" xfId="3" applyFont="1" applyBorder="1" applyAlignment="1">
      <alignment horizontal="center" vertical="top"/>
    </xf>
    <xf numFmtId="44" fontId="0" fillId="0" borderId="1" xfId="3" applyFont="1" applyBorder="1"/>
    <xf numFmtId="0" fontId="15" fillId="0" borderId="1" xfId="0" applyFont="1" applyBorder="1"/>
    <xf numFmtId="0" fontId="16" fillId="0" borderId="1" xfId="0" applyFont="1" applyBorder="1"/>
    <xf numFmtId="9" fontId="16" fillId="0" borderId="1" xfId="0" applyNumberFormat="1" applyFont="1" applyBorder="1"/>
    <xf numFmtId="10" fontId="16" fillId="0" borderId="1" xfId="0" applyNumberFormat="1" applyFont="1" applyBorder="1"/>
    <xf numFmtId="44" fontId="16" fillId="0" borderId="2" xfId="3" applyFont="1" applyBorder="1"/>
    <xf numFmtId="44" fontId="12" fillId="0" borderId="1" xfId="3" applyFont="1" applyBorder="1"/>
    <xf numFmtId="10" fontId="15" fillId="0" borderId="1" xfId="0" applyNumberFormat="1" applyFont="1" applyBorder="1"/>
    <xf numFmtId="44" fontId="15" fillId="0" borderId="2" xfId="3" applyFont="1" applyBorder="1"/>
    <xf numFmtId="0" fontId="15" fillId="0" borderId="2" xfId="0" applyFont="1" applyBorder="1"/>
    <xf numFmtId="0" fontId="0" fillId="0" borderId="1" xfId="0" applyBorder="1"/>
    <xf numFmtId="2" fontId="14" fillId="0" borderId="2" xfId="1" applyNumberFormat="1" applyFont="1" applyBorder="1" applyAlignment="1">
      <alignment horizontal="center" vertical="top"/>
    </xf>
    <xf numFmtId="43" fontId="0" fillId="0" borderId="1" xfId="1" applyFont="1" applyBorder="1"/>
    <xf numFmtId="43" fontId="16" fillId="0" borderId="2" xfId="1" applyFont="1" applyBorder="1"/>
    <xf numFmtId="43" fontId="12" fillId="0" borderId="1" xfId="1" applyFont="1" applyBorder="1"/>
    <xf numFmtId="43" fontId="15" fillId="0" borderId="2" xfId="1" applyFont="1" applyBorder="1"/>
    <xf numFmtId="43" fontId="14" fillId="0" borderId="2" xfId="1" applyFont="1" applyBorder="1" applyAlignment="1">
      <alignment horizontal="center" vertical="top"/>
    </xf>
    <xf numFmtId="43" fontId="17" fillId="0" borderId="1" xfId="1" applyFont="1" applyBorder="1"/>
    <xf numFmtId="0" fontId="8" fillId="2" borderId="38" xfId="0" applyFont="1" applyFill="1" applyBorder="1" applyAlignment="1">
      <alignment horizontal="center"/>
    </xf>
    <xf numFmtId="4" fontId="7" fillId="2" borderId="37" xfId="0" applyNumberFormat="1" applyFont="1" applyFill="1" applyBorder="1" applyAlignment="1">
      <alignment horizontal="center"/>
    </xf>
    <xf numFmtId="14" fontId="8" fillId="2" borderId="37" xfId="0" applyNumberFormat="1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43" fontId="3" fillId="0" borderId="37" xfId="0" applyNumberFormat="1" applyFont="1" applyBorder="1"/>
    <xf numFmtId="4" fontId="3" fillId="0" borderId="11" xfId="0" applyNumberFormat="1" applyFont="1" applyBorder="1"/>
    <xf numFmtId="4" fontId="3" fillId="0" borderId="13" xfId="0" applyNumberFormat="1" applyFont="1" applyBorder="1"/>
    <xf numFmtId="43" fontId="3" fillId="0" borderId="25" xfId="1" applyFont="1" applyBorder="1"/>
    <xf numFmtId="16" fontId="0" fillId="0" borderId="0" xfId="0" applyNumberFormat="1"/>
    <xf numFmtId="17" fontId="2" fillId="2" borderId="2" xfId="0" applyNumberFormat="1" applyFont="1" applyFill="1" applyBorder="1" applyAlignment="1">
      <alignment horizontal="center" vertical="center"/>
    </xf>
    <xf numFmtId="17" fontId="4" fillId="3" borderId="2" xfId="0" applyNumberFormat="1" applyFont="1" applyFill="1" applyBorder="1" applyAlignment="1">
      <alignment horizontal="center" vertical="center"/>
    </xf>
    <xf numFmtId="17" fontId="4" fillId="3" borderId="44" xfId="0" applyNumberFormat="1" applyFont="1" applyFill="1" applyBorder="1" applyAlignment="1">
      <alignment horizontal="center" vertical="center"/>
    </xf>
    <xf numFmtId="164" fontId="0" fillId="0" borderId="0" xfId="0" applyNumberFormat="1"/>
    <xf numFmtId="8" fontId="0" fillId="0" borderId="0" xfId="0" applyNumberFormat="1"/>
    <xf numFmtId="44" fontId="0" fillId="0" borderId="0" xfId="4" applyFont="1"/>
    <xf numFmtId="43" fontId="3" fillId="0" borderId="39" xfId="1" applyFont="1" applyBorder="1"/>
    <xf numFmtId="43" fontId="3" fillId="0" borderId="5" xfId="1" applyFont="1" applyBorder="1"/>
    <xf numFmtId="0" fontId="7" fillId="5" borderId="1" xfId="0" applyFont="1" applyFill="1" applyBorder="1" applyAlignment="1">
      <alignment horizontal="center"/>
    </xf>
    <xf numFmtId="43" fontId="3" fillId="0" borderId="64" xfId="1" applyFont="1" applyBorder="1"/>
    <xf numFmtId="43" fontId="3" fillId="0" borderId="65" xfId="1" applyFont="1" applyBorder="1"/>
    <xf numFmtId="43" fontId="8" fillId="2" borderId="67" xfId="0" applyNumberFormat="1" applyFont="1" applyFill="1" applyBorder="1"/>
    <xf numFmtId="43" fontId="3" fillId="0" borderId="21" xfId="1" applyFont="1" applyBorder="1"/>
    <xf numFmtId="0" fontId="7" fillId="7" borderId="31" xfId="0" applyFont="1" applyFill="1" applyBorder="1" applyAlignment="1">
      <alignment vertical="center"/>
    </xf>
    <xf numFmtId="17" fontId="4" fillId="3" borderId="39" xfId="0" applyNumberFormat="1" applyFont="1" applyFill="1" applyBorder="1" applyAlignment="1">
      <alignment horizontal="center" vertical="center"/>
    </xf>
    <xf numFmtId="43" fontId="3" fillId="0" borderId="60" xfId="1" applyFont="1" applyBorder="1"/>
    <xf numFmtId="43" fontId="3" fillId="0" borderId="0" xfId="1" applyFont="1" applyBorder="1"/>
    <xf numFmtId="43" fontId="8" fillId="7" borderId="30" xfId="0" applyNumberFormat="1" applyFont="1" applyFill="1" applyBorder="1"/>
    <xf numFmtId="43" fontId="8" fillId="7" borderId="17" xfId="0" applyNumberFormat="1" applyFont="1" applyFill="1" applyBorder="1"/>
    <xf numFmtId="43" fontId="8" fillId="7" borderId="19" xfId="0" applyNumberFormat="1" applyFont="1" applyFill="1" applyBorder="1"/>
    <xf numFmtId="43" fontId="3" fillId="0" borderId="42" xfId="1" applyFont="1" applyBorder="1"/>
    <xf numFmtId="43" fontId="3" fillId="0" borderId="41" xfId="1" applyFont="1" applyBorder="1"/>
    <xf numFmtId="43" fontId="3" fillId="0" borderId="61" xfId="1" applyFont="1" applyBorder="1"/>
    <xf numFmtId="17" fontId="2" fillId="2" borderId="39" xfId="0" applyNumberFormat="1" applyFont="1" applyFill="1" applyBorder="1" applyAlignment="1">
      <alignment horizontal="center" vertical="center"/>
    </xf>
    <xf numFmtId="17" fontId="4" fillId="3" borderId="8" xfId="0" applyNumberFormat="1" applyFont="1" applyFill="1" applyBorder="1" applyAlignment="1">
      <alignment horizontal="center" vertical="center"/>
    </xf>
    <xf numFmtId="4" fontId="3" fillId="0" borderId="3" xfId="0" applyNumberFormat="1" applyFont="1" applyBorder="1"/>
    <xf numFmtId="0" fontId="2" fillId="6" borderId="3" xfId="0" applyFont="1" applyFill="1" applyBorder="1" applyAlignment="1">
      <alignment horizontal="center"/>
    </xf>
    <xf numFmtId="4" fontId="3" fillId="0" borderId="42" xfId="0" applyNumberFormat="1" applyFont="1" applyBorder="1"/>
    <xf numFmtId="4" fontId="3" fillId="0" borderId="21" xfId="0" applyNumberFormat="1" applyFont="1" applyBorder="1"/>
    <xf numFmtId="0" fontId="3" fillId="0" borderId="4" xfId="0" applyFont="1" applyBorder="1"/>
    <xf numFmtId="4" fontId="3" fillId="0" borderId="47" xfId="0" applyNumberFormat="1" applyFont="1" applyBorder="1"/>
    <xf numFmtId="4" fontId="3" fillId="0" borderId="60" xfId="0" applyNumberFormat="1" applyFont="1" applyBorder="1"/>
    <xf numFmtId="43" fontId="8" fillId="2" borderId="68" xfId="0" applyNumberFormat="1" applyFont="1" applyFill="1" applyBorder="1"/>
    <xf numFmtId="43" fontId="8" fillId="2" borderId="69" xfId="0" applyNumberFormat="1" applyFont="1" applyFill="1" applyBorder="1"/>
    <xf numFmtId="43" fontId="8" fillId="2" borderId="70" xfId="0" applyNumberFormat="1" applyFont="1" applyFill="1" applyBorder="1"/>
    <xf numFmtId="0" fontId="7" fillId="5" borderId="22" xfId="0" applyFont="1" applyFill="1" applyBorder="1" applyAlignment="1">
      <alignment horizontal="center"/>
    </xf>
    <xf numFmtId="17" fontId="7" fillId="5" borderId="18" xfId="0" applyNumberFormat="1" applyFont="1" applyFill="1" applyBorder="1" applyAlignment="1">
      <alignment horizontal="center"/>
    </xf>
    <xf numFmtId="0" fontId="7" fillId="5" borderId="17" xfId="0" applyFont="1" applyFill="1" applyBorder="1" applyAlignment="1">
      <alignment horizontal="center"/>
    </xf>
    <xf numFmtId="0" fontId="2" fillId="6" borderId="37" xfId="0" applyFont="1" applyFill="1" applyBorder="1" applyAlignment="1">
      <alignment horizontal="center"/>
    </xf>
    <xf numFmtId="43" fontId="3" fillId="0" borderId="44" xfId="1" applyFont="1" applyBorder="1"/>
    <xf numFmtId="14" fontId="8" fillId="6" borderId="38" xfId="0" applyNumberFormat="1" applyFont="1" applyFill="1" applyBorder="1" applyAlignment="1">
      <alignment vertical="center"/>
    </xf>
    <xf numFmtId="43" fontId="3" fillId="0" borderId="36" xfId="0" applyNumberFormat="1" applyFont="1" applyBorder="1"/>
    <xf numFmtId="0" fontId="7" fillId="2" borderId="16" xfId="0" applyFont="1" applyFill="1" applyBorder="1"/>
    <xf numFmtId="0" fontId="0" fillId="8" borderId="0" xfId="0" applyFill="1"/>
    <xf numFmtId="0" fontId="2" fillId="7" borderId="1" xfId="0" applyFont="1" applyFill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43" fontId="3" fillId="0" borderId="21" xfId="0" applyNumberFormat="1" applyFont="1" applyBorder="1"/>
    <xf numFmtId="43" fontId="3" fillId="0" borderId="25" xfId="0" applyNumberFormat="1" applyFont="1" applyBorder="1"/>
    <xf numFmtId="43" fontId="3" fillId="0" borderId="2" xfId="0" applyNumberFormat="1" applyFont="1" applyBorder="1"/>
    <xf numFmtId="43" fontId="3" fillId="0" borderId="5" xfId="0" applyNumberFormat="1" applyFont="1" applyBorder="1"/>
    <xf numFmtId="2" fontId="3" fillId="0" borderId="1" xfId="1" applyNumberFormat="1" applyFont="1" applyBorder="1"/>
    <xf numFmtId="43" fontId="3" fillId="0" borderId="13" xfId="0" applyNumberFormat="1" applyFont="1" applyBorder="1"/>
    <xf numFmtId="8" fontId="3" fillId="0" borderId="1" xfId="0" applyNumberFormat="1" applyFont="1" applyBorder="1"/>
    <xf numFmtId="43" fontId="3" fillId="0" borderId="27" xfId="0" applyNumberFormat="1" applyFont="1" applyBorder="1"/>
    <xf numFmtId="0" fontId="2" fillId="7" borderId="2" xfId="0" applyFont="1" applyFill="1" applyBorder="1" applyAlignment="1">
      <alignment horizontal="center"/>
    </xf>
    <xf numFmtId="43" fontId="3" fillId="0" borderId="44" xfId="0" applyNumberFormat="1" applyFont="1" applyBorder="1"/>
    <xf numFmtId="43" fontId="8" fillId="2" borderId="71" xfId="0" applyNumberFormat="1" applyFont="1" applyFill="1" applyBorder="1"/>
    <xf numFmtId="4" fontId="3" fillId="0" borderId="2" xfId="0" applyNumberFormat="1" applyFont="1" applyBorder="1"/>
    <xf numFmtId="4" fontId="3" fillId="0" borderId="44" xfId="0" applyNumberFormat="1" applyFont="1" applyBorder="1"/>
    <xf numFmtId="2" fontId="3" fillId="0" borderId="41" xfId="1" applyNumberFormat="1" applyFont="1" applyBorder="1"/>
    <xf numFmtId="43" fontId="3" fillId="0" borderId="11" xfId="1" applyFont="1" applyFill="1" applyBorder="1"/>
    <xf numFmtId="43" fontId="3" fillId="0" borderId="1" xfId="1" applyFont="1" applyFill="1" applyBorder="1"/>
    <xf numFmtId="43" fontId="3" fillId="0" borderId="21" xfId="1" applyFont="1" applyFill="1" applyBorder="1"/>
    <xf numFmtId="43" fontId="3" fillId="0" borderId="5" xfId="1" applyFont="1" applyFill="1" applyBorder="1"/>
    <xf numFmtId="0" fontId="2" fillId="6" borderId="2" xfId="0" applyFont="1" applyFill="1" applyBorder="1" applyAlignment="1">
      <alignment horizontal="center"/>
    </xf>
    <xf numFmtId="43" fontId="3" fillId="0" borderId="13" xfId="1" applyFont="1" applyFill="1" applyBorder="1"/>
    <xf numFmtId="43" fontId="3" fillId="0" borderId="14" xfId="1" applyFont="1" applyFill="1" applyBorder="1"/>
    <xf numFmtId="2" fontId="0" fillId="0" borderId="1" xfId="3" applyNumberFormat="1" applyFont="1" applyBorder="1"/>
    <xf numFmtId="2" fontId="12" fillId="0" borderId="1" xfId="3" applyNumberFormat="1" applyFont="1" applyBorder="1"/>
    <xf numFmtId="9" fontId="3" fillId="0" borderId="1" xfId="2" applyFont="1" applyFill="1" applyBorder="1" applyAlignment="1">
      <alignment horizontal="center"/>
    </xf>
    <xf numFmtId="9" fontId="3" fillId="0" borderId="14" xfId="2" applyFont="1" applyFill="1" applyBorder="1" applyAlignment="1">
      <alignment horizontal="center"/>
    </xf>
    <xf numFmtId="43" fontId="3" fillId="3" borderId="37" xfId="0" applyNumberFormat="1" applyFont="1" applyFill="1" applyBorder="1"/>
    <xf numFmtId="0" fontId="0" fillId="3" borderId="0" xfId="0" applyFill="1"/>
    <xf numFmtId="43" fontId="3" fillId="3" borderId="12" xfId="0" applyNumberFormat="1" applyFont="1" applyFill="1" applyBorder="1"/>
    <xf numFmtId="43" fontId="3" fillId="0" borderId="1" xfId="1" applyFont="1" applyBorder="1" applyAlignment="1">
      <alignment horizontal="center" vertical="center"/>
    </xf>
    <xf numFmtId="0" fontId="35" fillId="0" borderId="84" xfId="0" applyFont="1" applyBorder="1" applyAlignment="1">
      <alignment horizontal="left" vertical="center" wrapText="1"/>
    </xf>
    <xf numFmtId="0" fontId="35" fillId="0" borderId="85" xfId="0" applyFont="1" applyBorder="1" applyAlignment="1">
      <alignment horizontal="left" vertical="center" wrapText="1"/>
    </xf>
    <xf numFmtId="43" fontId="3" fillId="0" borderId="12" xfId="1" applyFont="1" applyBorder="1" applyAlignment="1">
      <alignment horizontal="center" vertical="center"/>
    </xf>
    <xf numFmtId="43" fontId="3" fillId="0" borderId="19" xfId="1" applyFont="1" applyBorder="1"/>
    <xf numFmtId="43" fontId="3" fillId="0" borderId="67" xfId="1" applyFont="1" applyBorder="1"/>
    <xf numFmtId="43" fontId="3" fillId="0" borderId="7" xfId="1" applyFont="1" applyBorder="1"/>
    <xf numFmtId="43" fontId="3" fillId="0" borderId="3" xfId="1" applyFont="1" applyBorder="1" applyAlignment="1">
      <alignment horizontal="center" vertical="center"/>
    </xf>
    <xf numFmtId="43" fontId="3" fillId="0" borderId="69" xfId="1" applyFont="1" applyBorder="1"/>
    <xf numFmtId="43" fontId="3" fillId="0" borderId="70" xfId="1" applyFont="1" applyBorder="1"/>
    <xf numFmtId="0" fontId="35" fillId="0" borderId="48" xfId="0" applyFont="1" applyBorder="1" applyAlignment="1">
      <alignment horizontal="left" vertical="center"/>
    </xf>
    <xf numFmtId="0" fontId="35" fillId="0" borderId="49" xfId="0" applyFont="1" applyBorder="1" applyAlignment="1">
      <alignment horizontal="left" vertical="center"/>
    </xf>
    <xf numFmtId="0" fontId="35" fillId="0" borderId="50" xfId="0" applyFont="1" applyBorder="1" applyAlignment="1">
      <alignment horizontal="left" vertical="center"/>
    </xf>
    <xf numFmtId="0" fontId="4" fillId="0" borderId="51" xfId="0" applyFont="1" applyBorder="1" applyAlignment="1">
      <alignment horizontal="left" vertical="center" wrapText="1"/>
    </xf>
    <xf numFmtId="43" fontId="3" fillId="0" borderId="31" xfId="1" applyFont="1" applyBorder="1"/>
    <xf numFmtId="0" fontId="3" fillId="0" borderId="0" xfId="0" applyFont="1"/>
    <xf numFmtId="43" fontId="2" fillId="0" borderId="86" xfId="1" applyFont="1" applyBorder="1" applyAlignment="1">
      <alignment horizontal="right" vertical="center"/>
    </xf>
    <xf numFmtId="0" fontId="17" fillId="0" borderId="0" xfId="0" applyFont="1"/>
    <xf numFmtId="43" fontId="12" fillId="2" borderId="17" xfId="0" applyNumberFormat="1" applyFont="1" applyFill="1" applyBorder="1"/>
    <xf numFmtId="43" fontId="12" fillId="2" borderId="19" xfId="0" applyNumberFormat="1" applyFont="1" applyFill="1" applyBorder="1"/>
    <xf numFmtId="0" fontId="7" fillId="5" borderId="19" xfId="0" applyFont="1" applyFill="1" applyBorder="1" applyAlignment="1">
      <alignment horizontal="center"/>
    </xf>
    <xf numFmtId="43" fontId="0" fillId="3" borderId="1" xfId="1" applyFont="1" applyFill="1" applyBorder="1"/>
    <xf numFmtId="43" fontId="3" fillId="0" borderId="18" xfId="1" applyFont="1" applyBorder="1"/>
    <xf numFmtId="43" fontId="3" fillId="0" borderId="17" xfId="1" applyFont="1" applyBorder="1"/>
    <xf numFmtId="43" fontId="8" fillId="0" borderId="1" xfId="1" applyFont="1" applyBorder="1"/>
    <xf numFmtId="43" fontId="8" fillId="0" borderId="14" xfId="1" applyFont="1" applyBorder="1"/>
    <xf numFmtId="43" fontId="0" fillId="0" borderId="1" xfId="1" applyFont="1" applyFill="1" applyBorder="1"/>
    <xf numFmtId="43" fontId="12" fillId="0" borderId="1" xfId="1" applyFont="1" applyFill="1" applyBorder="1"/>
    <xf numFmtId="0" fontId="11" fillId="8" borderId="0" xfId="0" applyFont="1" applyFill="1"/>
    <xf numFmtId="0" fontId="5" fillId="0" borderId="14" xfId="0" applyFont="1" applyBorder="1"/>
    <xf numFmtId="0" fontId="5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43" fontId="3" fillId="0" borderId="8" xfId="1" applyFont="1" applyBorder="1"/>
    <xf numFmtId="43" fontId="8" fillId="0" borderId="18" xfId="0" applyNumberFormat="1" applyFont="1" applyBorder="1"/>
    <xf numFmtId="43" fontId="8" fillId="0" borderId="19" xfId="0" applyNumberFormat="1" applyFont="1" applyBorder="1"/>
    <xf numFmtId="0" fontId="2" fillId="2" borderId="1" xfId="0" applyFont="1" applyFill="1" applyBorder="1" applyAlignment="1">
      <alignment horizontal="left"/>
    </xf>
    <xf numFmtId="43" fontId="8" fillId="0" borderId="17" xfId="0" applyNumberFormat="1" applyFont="1" applyBorder="1"/>
    <xf numFmtId="43" fontId="8" fillId="0" borderId="68" xfId="0" applyNumberFormat="1" applyFont="1" applyBorder="1"/>
    <xf numFmtId="43" fontId="8" fillId="0" borderId="69" xfId="0" applyNumberFormat="1" applyFont="1" applyBorder="1"/>
    <xf numFmtId="43" fontId="8" fillId="0" borderId="71" xfId="0" applyNumberFormat="1" applyFont="1" applyBorder="1"/>
    <xf numFmtId="0" fontId="36" fillId="0" borderId="0" xfId="0" applyFont="1"/>
    <xf numFmtId="43" fontId="12" fillId="0" borderId="13" xfId="0" applyNumberFormat="1" applyFont="1" applyBorder="1"/>
    <xf numFmtId="43" fontId="8" fillId="0" borderId="11" xfId="1" applyFont="1" applyBorder="1"/>
    <xf numFmtId="4" fontId="3" fillId="0" borderId="12" xfId="0" applyNumberFormat="1" applyFont="1" applyBorder="1"/>
    <xf numFmtId="0" fontId="0" fillId="0" borderId="11" xfId="0" applyBorder="1"/>
    <xf numFmtId="43" fontId="3" fillId="0" borderId="12" xfId="1" applyFont="1" applyFill="1" applyBorder="1"/>
    <xf numFmtId="0" fontId="12" fillId="0" borderId="14" xfId="0" applyFont="1" applyBorder="1"/>
    <xf numFmtId="43" fontId="12" fillId="0" borderId="15" xfId="0" applyNumberFormat="1" applyFont="1" applyBorder="1"/>
    <xf numFmtId="43" fontId="0" fillId="0" borderId="11" xfId="0" applyNumberFormat="1" applyBorder="1"/>
    <xf numFmtId="0" fontId="0" fillId="0" borderId="12" xfId="0" applyBorder="1"/>
    <xf numFmtId="0" fontId="2" fillId="2" borderId="2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25" xfId="0" applyFont="1" applyFill="1" applyBorder="1" applyAlignment="1">
      <alignment horizontal="center"/>
    </xf>
    <xf numFmtId="43" fontId="3" fillId="0" borderId="16" xfId="1" applyFont="1" applyFill="1" applyBorder="1"/>
    <xf numFmtId="43" fontId="3" fillId="0" borderId="9" xfId="0" applyNumberFormat="1" applyFont="1" applyBorder="1"/>
    <xf numFmtId="43" fontId="3" fillId="0" borderId="10" xfId="1" applyFont="1" applyFill="1" applyBorder="1"/>
    <xf numFmtId="43" fontId="3" fillId="0" borderId="8" xfId="1" applyFont="1" applyFill="1" applyBorder="1"/>
    <xf numFmtId="43" fontId="3" fillId="0" borderId="2" xfId="1" applyFont="1" applyFill="1" applyBorder="1"/>
    <xf numFmtId="0" fontId="0" fillId="0" borderId="2" xfId="0" applyBorder="1"/>
    <xf numFmtId="43" fontId="3" fillId="0" borderId="15" xfId="1" applyFont="1" applyFill="1" applyBorder="1"/>
    <xf numFmtId="43" fontId="3" fillId="0" borderId="25" xfId="1" applyFont="1" applyFill="1" applyBorder="1"/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0" borderId="0" xfId="0" applyFont="1"/>
    <xf numFmtId="0" fontId="12" fillId="0" borderId="44" xfId="0" applyFont="1" applyBorder="1"/>
    <xf numFmtId="0" fontId="2" fillId="2" borderId="60" xfId="0" applyFont="1" applyFill="1" applyBorder="1" applyAlignment="1">
      <alignment horizontal="center"/>
    </xf>
    <xf numFmtId="43" fontId="3" fillId="0" borderId="7" xfId="1" applyFont="1" applyFill="1" applyBorder="1"/>
    <xf numFmtId="43" fontId="3" fillId="0" borderId="3" xfId="1" applyFont="1" applyFill="1" applyBorder="1"/>
    <xf numFmtId="43" fontId="0" fillId="0" borderId="3" xfId="0" applyNumberFormat="1" applyBorder="1"/>
    <xf numFmtId="0" fontId="0" fillId="0" borderId="3" xfId="0" applyBorder="1"/>
    <xf numFmtId="43" fontId="12" fillId="0" borderId="23" xfId="0" applyNumberFormat="1" applyFont="1" applyBorder="1"/>
    <xf numFmtId="43" fontId="8" fillId="7" borderId="18" xfId="0" applyNumberFormat="1" applyFont="1" applyFill="1" applyBorder="1"/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43" fontId="3" fillId="0" borderId="47" xfId="1" applyFont="1" applyBorder="1"/>
    <xf numFmtId="166" fontId="7" fillId="5" borderId="19" xfId="0" applyNumberFormat="1" applyFont="1" applyFill="1" applyBorder="1" applyAlignment="1">
      <alignment horizontal="center"/>
    </xf>
    <xf numFmtId="43" fontId="0" fillId="8" borderId="0" xfId="1" applyFont="1" applyFill="1"/>
    <xf numFmtId="43" fontId="0" fillId="0" borderId="0" xfId="1" applyFont="1" applyFill="1"/>
    <xf numFmtId="43" fontId="37" fillId="42" borderId="17" xfId="0" applyNumberFormat="1" applyFont="1" applyFill="1" applyBorder="1"/>
    <xf numFmtId="43" fontId="12" fillId="42" borderId="19" xfId="0" applyNumberFormat="1" applyFont="1" applyFill="1" applyBorder="1"/>
    <xf numFmtId="43" fontId="12" fillId="42" borderId="17" xfId="0" applyNumberFormat="1" applyFont="1" applyFill="1" applyBorder="1"/>
    <xf numFmtId="0" fontId="2" fillId="2" borderId="27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29" fillId="45" borderId="1" xfId="0" applyFont="1" applyFill="1" applyBorder="1" applyAlignment="1">
      <alignment horizontal="center"/>
    </xf>
    <xf numFmtId="166" fontId="29" fillId="45" borderId="2" xfId="0" applyNumberFormat="1" applyFont="1" applyFill="1" applyBorder="1" applyAlignment="1">
      <alignment horizontal="center"/>
    </xf>
    <xf numFmtId="0" fontId="29" fillId="45" borderId="11" xfId="0" applyFont="1" applyFill="1" applyBorder="1" applyAlignment="1">
      <alignment horizontal="center"/>
    </xf>
    <xf numFmtId="166" fontId="29" fillId="45" borderId="12" xfId="0" applyNumberFormat="1" applyFont="1" applyFill="1" applyBorder="1" applyAlignment="1">
      <alignment horizontal="center"/>
    </xf>
    <xf numFmtId="0" fontId="29" fillId="45" borderId="3" xfId="0" applyFont="1" applyFill="1" applyBorder="1" applyAlignment="1">
      <alignment horizontal="center"/>
    </xf>
    <xf numFmtId="166" fontId="29" fillId="45" borderId="1" xfId="0" applyNumberFormat="1" applyFont="1" applyFill="1" applyBorder="1" applyAlignment="1">
      <alignment horizontal="center"/>
    </xf>
    <xf numFmtId="166" fontId="12" fillId="0" borderId="0" xfId="0" applyNumberFormat="1" applyFont="1" applyAlignment="1">
      <alignment horizontal="center"/>
    </xf>
    <xf numFmtId="17" fontId="0" fillId="46" borderId="1" xfId="0" applyNumberFormat="1" applyFill="1" applyBorder="1" applyAlignment="1">
      <alignment horizontal="center"/>
    </xf>
    <xf numFmtId="166" fontId="0" fillId="0" borderId="2" xfId="0" applyNumberFormat="1" applyBorder="1"/>
    <xf numFmtId="17" fontId="0" fillId="46" borderId="11" xfId="0" applyNumberFormat="1" applyFill="1" applyBorder="1" applyAlignment="1">
      <alignment horizontal="center"/>
    </xf>
    <xf numFmtId="166" fontId="0" fillId="0" borderId="12" xfId="0" applyNumberFormat="1" applyBorder="1"/>
    <xf numFmtId="17" fontId="0" fillId="46" borderId="3" xfId="0" applyNumberFormat="1" applyFill="1" applyBorder="1" applyAlignment="1">
      <alignment horizontal="center"/>
    </xf>
    <xf numFmtId="166" fontId="0" fillId="0" borderId="1" xfId="0" applyNumberFormat="1" applyBorder="1"/>
    <xf numFmtId="17" fontId="0" fillId="0" borderId="0" xfId="0" applyNumberFormat="1" applyAlignment="1">
      <alignment horizontal="center"/>
    </xf>
    <xf numFmtId="166" fontId="38" fillId="0" borderId="0" xfId="58" applyNumberFormat="1" applyAlignment="1"/>
    <xf numFmtId="0" fontId="38" fillId="0" borderId="0" xfId="58" applyAlignment="1"/>
    <xf numFmtId="17" fontId="0" fillId="8" borderId="1" xfId="0" applyNumberFormat="1" applyFill="1" applyBorder="1" applyAlignment="1">
      <alignment horizontal="center"/>
    </xf>
    <xf numFmtId="166" fontId="0" fillId="8" borderId="2" xfId="0" applyNumberFormat="1" applyFill="1" applyBorder="1"/>
    <xf numFmtId="166" fontId="0" fillId="0" borderId="39" xfId="0" applyNumberFormat="1" applyBorder="1"/>
    <xf numFmtId="17" fontId="0" fillId="46" borderId="2" xfId="0" applyNumberFormat="1" applyFill="1" applyBorder="1" applyAlignment="1">
      <alignment horizontal="center"/>
    </xf>
    <xf numFmtId="0" fontId="17" fillId="8" borderId="17" xfId="0" applyFont="1" applyFill="1" applyBorder="1"/>
    <xf numFmtId="17" fontId="17" fillId="8" borderId="19" xfId="0" applyNumberFormat="1" applyFont="1" applyFill="1" applyBorder="1"/>
    <xf numFmtId="0" fontId="4" fillId="0" borderId="27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8" xfId="0" applyFont="1" applyBorder="1" applyAlignment="1">
      <alignment horizontal="center" vertical="center" wrapText="1"/>
    </xf>
    <xf numFmtId="0" fontId="0" fillId="0" borderId="25" xfId="0" applyBorder="1"/>
    <xf numFmtId="43" fontId="3" fillId="0" borderId="58" xfId="1" applyFont="1" applyBorder="1"/>
    <xf numFmtId="43" fontId="8" fillId="7" borderId="22" xfId="0" applyNumberFormat="1" applyFont="1" applyFill="1" applyBorder="1"/>
    <xf numFmtId="43" fontId="37" fillId="42" borderId="22" xfId="0" applyNumberFormat="1" applyFont="1" applyFill="1" applyBorder="1"/>
    <xf numFmtId="0" fontId="7" fillId="7" borderId="45" xfId="0" applyFont="1" applyFill="1" applyBorder="1" applyAlignment="1">
      <alignment vertical="center"/>
    </xf>
    <xf numFmtId="0" fontId="7" fillId="7" borderId="59" xfId="0" applyFont="1" applyFill="1" applyBorder="1" applyAlignment="1">
      <alignment vertical="center"/>
    </xf>
    <xf numFmtId="0" fontId="7" fillId="7" borderId="46" xfId="0" applyFont="1" applyFill="1" applyBorder="1" applyAlignment="1">
      <alignment vertical="center"/>
    </xf>
    <xf numFmtId="43" fontId="8" fillId="0" borderId="13" xfId="1" applyFont="1" applyBorder="1"/>
    <xf numFmtId="43" fontId="3" fillId="0" borderId="6" xfId="1" applyFont="1" applyBorder="1"/>
    <xf numFmtId="43" fontId="8" fillId="7" borderId="67" xfId="0" applyNumberFormat="1" applyFont="1" applyFill="1" applyBorder="1"/>
    <xf numFmtId="43" fontId="3" fillId="0" borderId="24" xfId="1" applyFont="1" applyBorder="1"/>
    <xf numFmtId="43" fontId="3" fillId="0" borderId="40" xfId="1" applyFont="1" applyBorder="1"/>
    <xf numFmtId="43" fontId="8" fillId="7" borderId="32" xfId="0" applyNumberFormat="1" applyFont="1" applyFill="1" applyBorder="1"/>
    <xf numFmtId="0" fontId="7" fillId="5" borderId="73" xfId="0" applyFont="1" applyFill="1" applyBorder="1" applyAlignment="1">
      <alignment horizontal="center"/>
    </xf>
    <xf numFmtId="17" fontId="7" fillId="5" borderId="72" xfId="0" applyNumberFormat="1" applyFont="1" applyFill="1" applyBorder="1" applyAlignment="1">
      <alignment horizontal="center"/>
    </xf>
    <xf numFmtId="0" fontId="7" fillId="5" borderId="74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43" fontId="37" fillId="42" borderId="31" xfId="0" applyNumberFormat="1" applyFont="1" applyFill="1" applyBorder="1"/>
    <xf numFmtId="9" fontId="3" fillId="0" borderId="3" xfId="2" applyFont="1" applyFill="1" applyBorder="1" applyAlignment="1">
      <alignment horizontal="center"/>
    </xf>
    <xf numFmtId="9" fontId="3" fillId="0" borderId="23" xfId="2" applyFont="1" applyFill="1" applyBorder="1" applyAlignment="1">
      <alignment horizontal="center"/>
    </xf>
    <xf numFmtId="43" fontId="8" fillId="0" borderId="89" xfId="0" applyNumberFormat="1" applyFont="1" applyBorder="1"/>
    <xf numFmtId="9" fontId="3" fillId="0" borderId="11" xfId="2" applyFont="1" applyFill="1" applyBorder="1" applyAlignment="1">
      <alignment horizontal="center"/>
    </xf>
    <xf numFmtId="9" fontId="3" fillId="0" borderId="13" xfId="2" applyFont="1" applyFill="1" applyBorder="1" applyAlignment="1">
      <alignment horizontal="center"/>
    </xf>
    <xf numFmtId="43" fontId="37" fillId="42" borderId="4" xfId="0" applyNumberFormat="1" applyFont="1" applyFill="1" applyBorder="1"/>
    <xf numFmtId="43" fontId="8" fillId="0" borderId="3" xfId="1" applyFont="1" applyBorder="1"/>
    <xf numFmtId="0" fontId="4" fillId="0" borderId="1" xfId="0" applyFont="1" applyBorder="1" applyAlignment="1">
      <alignment horizontal="center" vertical="center" wrapText="1"/>
    </xf>
    <xf numFmtId="43" fontId="37" fillId="42" borderId="19" xfId="0" applyNumberFormat="1" applyFont="1" applyFill="1" applyBorder="1"/>
    <xf numFmtId="43" fontId="8" fillId="0" borderId="67" xfId="0" applyNumberFormat="1" applyFont="1" applyBorder="1"/>
    <xf numFmtId="9" fontId="3" fillId="0" borderId="21" xfId="2" applyFont="1" applyFill="1" applyBorder="1" applyAlignment="1">
      <alignment horizontal="center"/>
    </xf>
    <xf numFmtId="0" fontId="39" fillId="47" borderId="20" xfId="0" applyFont="1" applyFill="1" applyBorder="1" applyAlignment="1">
      <alignment vertical="center"/>
    </xf>
    <xf numFmtId="0" fontId="39" fillId="47" borderId="91" xfId="0" applyFont="1" applyFill="1" applyBorder="1" applyAlignment="1">
      <alignment vertical="center"/>
    </xf>
    <xf numFmtId="0" fontId="40" fillId="0" borderId="91" xfId="0" applyFont="1" applyBorder="1" applyAlignment="1">
      <alignment horizontal="center" vertical="center"/>
    </xf>
    <xf numFmtId="14" fontId="39" fillId="47" borderId="91" xfId="0" applyNumberFormat="1" applyFont="1" applyFill="1" applyBorder="1" applyAlignment="1">
      <alignment horizontal="center" vertical="center"/>
    </xf>
    <xf numFmtId="0" fontId="41" fillId="47" borderId="20" xfId="0" applyFont="1" applyFill="1" applyBorder="1" applyAlignment="1">
      <alignment vertical="center"/>
    </xf>
    <xf numFmtId="0" fontId="41" fillId="47" borderId="91" xfId="0" applyFont="1" applyFill="1" applyBorder="1" applyAlignment="1">
      <alignment vertical="center"/>
    </xf>
    <xf numFmtId="0" fontId="41" fillId="47" borderId="91" xfId="0" applyFont="1" applyFill="1" applyBorder="1" applyAlignment="1">
      <alignment horizontal="center" vertical="center"/>
    </xf>
    <xf numFmtId="14" fontId="41" fillId="47" borderId="91" xfId="0" applyNumberFormat="1" applyFont="1" applyFill="1" applyBorder="1" applyAlignment="1">
      <alignment horizontal="center" vertical="center"/>
    </xf>
    <xf numFmtId="0" fontId="41" fillId="48" borderId="91" xfId="0" applyFont="1" applyFill="1" applyBorder="1" applyAlignment="1">
      <alignment horizontal="center" vertical="center"/>
    </xf>
    <xf numFmtId="4" fontId="3" fillId="0" borderId="39" xfId="0" applyNumberFormat="1" applyFont="1" applyBorder="1"/>
    <xf numFmtId="0" fontId="39" fillId="0" borderId="20" xfId="0" applyFont="1" applyBorder="1" applyAlignment="1">
      <alignment vertical="center"/>
    </xf>
    <xf numFmtId="0" fontId="39" fillId="0" borderId="91" xfId="0" applyFont="1" applyBorder="1" applyAlignment="1">
      <alignment vertical="center"/>
    </xf>
    <xf numFmtId="14" fontId="39" fillId="0" borderId="91" xfId="0" applyNumberFormat="1" applyFont="1" applyBorder="1" applyAlignment="1">
      <alignment horizontal="center" vertical="center"/>
    </xf>
    <xf numFmtId="0" fontId="39" fillId="0" borderId="4" xfId="0" applyFont="1" applyBorder="1" applyAlignment="1">
      <alignment vertical="center"/>
    </xf>
    <xf numFmtId="0" fontId="39" fillId="0" borderId="32" xfId="0" applyFont="1" applyBorder="1" applyAlignment="1">
      <alignment vertical="center"/>
    </xf>
    <xf numFmtId="0" fontId="40" fillId="0" borderId="32" xfId="0" applyFont="1" applyBorder="1" applyAlignment="1">
      <alignment horizontal="center" vertical="center"/>
    </xf>
    <xf numFmtId="14" fontId="39" fillId="0" borderId="32" xfId="0" applyNumberFormat="1" applyFont="1" applyBorder="1" applyAlignment="1">
      <alignment horizontal="center" vertical="center"/>
    </xf>
    <xf numFmtId="0" fontId="39" fillId="0" borderId="91" xfId="0" applyFont="1" applyBorder="1" applyAlignment="1">
      <alignment horizontal="center" vertical="center"/>
    </xf>
    <xf numFmtId="17" fontId="43" fillId="50" borderId="98" xfId="0" applyNumberFormat="1" applyFont="1" applyFill="1" applyBorder="1" applyAlignment="1">
      <alignment horizontal="center" vertical="center"/>
    </xf>
    <xf numFmtId="17" fontId="43" fillId="50" borderId="99" xfId="0" applyNumberFormat="1" applyFont="1" applyFill="1" applyBorder="1" applyAlignment="1">
      <alignment horizontal="center" vertical="center"/>
    </xf>
    <xf numFmtId="0" fontId="43" fillId="50" borderId="3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44" fontId="43" fillId="0" borderId="0" xfId="4" applyFont="1" applyFill="1" applyAlignment="1">
      <alignment horizontal="center" vertical="center"/>
    </xf>
    <xf numFmtId="17" fontId="4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44" fontId="42" fillId="0" borderId="0" xfId="4" applyFont="1" applyFill="1" applyAlignment="1">
      <alignment vertical="center"/>
    </xf>
    <xf numFmtId="0" fontId="42" fillId="42" borderId="27" xfId="0" applyFont="1" applyFill="1" applyBorder="1" applyAlignment="1">
      <alignment horizontal="center" vertical="center"/>
    </xf>
    <xf numFmtId="2" fontId="43" fillId="42" borderId="3" xfId="0" applyNumberFormat="1" applyFont="1" applyFill="1" applyBorder="1" applyAlignment="1">
      <alignment horizontal="center" vertical="center"/>
    </xf>
    <xf numFmtId="43" fontId="42" fillId="49" borderId="94" xfId="1" applyFont="1" applyFill="1" applyBorder="1" applyAlignment="1">
      <alignment horizontal="center" vertical="center"/>
    </xf>
    <xf numFmtId="43" fontId="42" fillId="49" borderId="100" xfId="1" applyFont="1" applyFill="1" applyBorder="1" applyAlignment="1">
      <alignment horizontal="center" vertical="center"/>
    </xf>
    <xf numFmtId="0" fontId="42" fillId="49" borderId="100" xfId="0" applyFont="1" applyFill="1" applyBorder="1" applyAlignment="1">
      <alignment horizontal="center" vertical="center"/>
    </xf>
    <xf numFmtId="44" fontId="45" fillId="0" borderId="1" xfId="4" applyFont="1" applyFill="1" applyBorder="1" applyAlignment="1">
      <alignment vertical="center"/>
    </xf>
    <xf numFmtId="167" fontId="45" fillId="0" borderId="0" xfId="0" applyNumberFormat="1" applyFont="1" applyAlignment="1">
      <alignment vertical="center"/>
    </xf>
    <xf numFmtId="167" fontId="42" fillId="49" borderId="94" xfId="0" applyNumberFormat="1" applyFont="1" applyFill="1" applyBorder="1" applyAlignment="1">
      <alignment horizontal="center" vertical="center"/>
    </xf>
    <xf numFmtId="167" fontId="42" fillId="49" borderId="100" xfId="0" applyNumberFormat="1" applyFont="1" applyFill="1" applyBorder="1" applyAlignment="1">
      <alignment horizontal="center" vertical="center"/>
    </xf>
    <xf numFmtId="43" fontId="42" fillId="49" borderId="102" xfId="1" applyFont="1" applyFill="1" applyBorder="1" applyAlignment="1">
      <alignment horizontal="center" vertical="center"/>
    </xf>
    <xf numFmtId="43" fontId="42" fillId="49" borderId="104" xfId="1" applyFont="1" applyFill="1" applyBorder="1" applyAlignment="1">
      <alignment horizontal="center" vertical="center"/>
    </xf>
    <xf numFmtId="43" fontId="42" fillId="49" borderId="105" xfId="1" applyFont="1" applyFill="1" applyBorder="1" applyAlignment="1">
      <alignment horizontal="center" vertical="center"/>
    </xf>
    <xf numFmtId="43" fontId="42" fillId="49" borderId="106" xfId="1" applyFont="1" applyFill="1" applyBorder="1" applyAlignment="1">
      <alignment horizontal="center" vertical="center"/>
    </xf>
    <xf numFmtId="43" fontId="42" fillId="49" borderId="108" xfId="1" applyFont="1" applyFill="1" applyBorder="1" applyAlignment="1">
      <alignment horizontal="center" vertical="center"/>
    </xf>
    <xf numFmtId="43" fontId="42" fillId="49" borderId="109" xfId="1" applyFont="1" applyFill="1" applyBorder="1" applyAlignment="1">
      <alignment horizontal="center" vertical="center"/>
    </xf>
    <xf numFmtId="167" fontId="42" fillId="49" borderId="111" xfId="0" applyNumberFormat="1" applyFont="1" applyFill="1" applyBorder="1" applyAlignment="1">
      <alignment horizontal="center" vertical="center"/>
    </xf>
    <xf numFmtId="43" fontId="42" fillId="49" borderId="112" xfId="1" applyFont="1" applyFill="1" applyBorder="1" applyAlignment="1">
      <alignment horizontal="center" vertical="center"/>
    </xf>
    <xf numFmtId="167" fontId="42" fillId="49" borderId="113" xfId="0" applyNumberFormat="1" applyFont="1" applyFill="1" applyBorder="1" applyAlignment="1">
      <alignment horizontal="center" vertical="center"/>
    </xf>
    <xf numFmtId="167" fontId="42" fillId="49" borderId="114" xfId="0" applyNumberFormat="1" applyFont="1" applyFill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167" fontId="43" fillId="42" borderId="1" xfId="0" applyNumberFormat="1" applyFont="1" applyFill="1" applyBorder="1" applyAlignment="1">
      <alignment horizontal="center" vertical="center"/>
    </xf>
    <xf numFmtId="167" fontId="43" fillId="7" borderId="1" xfId="0" applyNumberFormat="1" applyFont="1" applyFill="1" applyBorder="1" applyAlignment="1">
      <alignment horizontal="center" vertical="center"/>
    </xf>
    <xf numFmtId="44" fontId="42" fillId="0" borderId="0" xfId="0" applyNumberFormat="1" applyFont="1" applyAlignment="1">
      <alignment vertical="center"/>
    </xf>
    <xf numFmtId="0" fontId="4" fillId="0" borderId="14" xfId="0" applyFont="1" applyBorder="1" applyAlignment="1">
      <alignment horizontal="left" vertical="center"/>
    </xf>
    <xf numFmtId="43" fontId="8" fillId="0" borderId="21" xfId="1" applyFont="1" applyBorder="1"/>
    <xf numFmtId="8" fontId="0" fillId="0" borderId="0" xfId="1" applyNumberFormat="1" applyFont="1"/>
    <xf numFmtId="0" fontId="2" fillId="2" borderId="90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/>
    </xf>
    <xf numFmtId="0" fontId="7" fillId="7" borderId="30" xfId="0" applyFont="1" applyFill="1" applyBorder="1" applyAlignment="1">
      <alignment horizontal="center"/>
    </xf>
    <xf numFmtId="0" fontId="7" fillId="7" borderId="32" xfId="0" applyFont="1" applyFill="1" applyBorder="1" applyAlignment="1">
      <alignment horizontal="center"/>
    </xf>
    <xf numFmtId="0" fontId="7" fillId="2" borderId="45" xfId="0" applyFont="1" applyFill="1" applyBorder="1" applyAlignment="1">
      <alignment horizontal="center" vertical="center"/>
    </xf>
    <xf numFmtId="0" fontId="7" fillId="2" borderId="59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3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7" fillId="2" borderId="5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7" fontId="2" fillId="2" borderId="11" xfId="0" applyNumberFormat="1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17" fontId="2" fillId="2" borderId="12" xfId="0" applyNumberFormat="1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 wrapText="1"/>
    </xf>
    <xf numFmtId="0" fontId="7" fillId="7" borderId="90" xfId="0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17" fontId="2" fillId="2" borderId="64" xfId="0" applyNumberFormat="1" applyFont="1" applyFill="1" applyBorder="1" applyAlignment="1">
      <alignment horizontal="center"/>
    </xf>
    <xf numFmtId="17" fontId="2" fillId="2" borderId="27" xfId="0" applyNumberFormat="1" applyFont="1" applyFill="1" applyBorder="1" applyAlignment="1">
      <alignment horizontal="center"/>
    </xf>
    <xf numFmtId="17" fontId="2" fillId="2" borderId="40" xfId="0" applyNumberFormat="1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14" fontId="8" fillId="2" borderId="1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14" fontId="8" fillId="2" borderId="12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4" fontId="7" fillId="2" borderId="11" xfId="0" applyNumberFormat="1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14" fontId="8" fillId="2" borderId="21" xfId="0" applyNumberFormat="1" applyFont="1" applyFill="1" applyBorder="1" applyAlignment="1">
      <alignment horizontal="center" vertical="center"/>
    </xf>
    <xf numFmtId="14" fontId="8" fillId="2" borderId="5" xfId="0" applyNumberFormat="1" applyFont="1" applyFill="1" applyBorder="1" applyAlignment="1">
      <alignment horizontal="center" vertical="center"/>
    </xf>
    <xf numFmtId="14" fontId="8" fillId="2" borderId="25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9" fillId="43" borderId="61" xfId="0" applyFont="1" applyFill="1" applyBorder="1" applyAlignment="1">
      <alignment horizontal="center"/>
    </xf>
    <xf numFmtId="0" fontId="29" fillId="43" borderId="26" xfId="0" applyFont="1" applyFill="1" applyBorder="1" applyAlignment="1">
      <alignment horizontal="center"/>
    </xf>
    <xf numFmtId="0" fontId="29" fillId="44" borderId="1" xfId="0" applyFont="1" applyFill="1" applyBorder="1" applyAlignment="1">
      <alignment horizontal="center"/>
    </xf>
    <xf numFmtId="0" fontId="29" fillId="44" borderId="2" xfId="0" applyFont="1" applyFill="1" applyBorder="1" applyAlignment="1">
      <alignment horizontal="center"/>
    </xf>
    <xf numFmtId="0" fontId="29" fillId="44" borderId="11" xfId="0" applyFont="1" applyFill="1" applyBorder="1" applyAlignment="1">
      <alignment horizontal="center"/>
    </xf>
    <xf numFmtId="0" fontId="29" fillId="44" borderId="12" xfId="0" applyFont="1" applyFill="1" applyBorder="1" applyAlignment="1">
      <alignment horizontal="center"/>
    </xf>
    <xf numFmtId="0" fontId="29" fillId="44" borderId="3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  <xf numFmtId="43" fontId="3" fillId="0" borderId="12" xfId="1" applyFont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3" fillId="0" borderId="11" xfId="1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7" fillId="7" borderId="45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4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4" fontId="8" fillId="2" borderId="3" xfId="0" applyNumberFormat="1" applyFont="1" applyFill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 wrapText="1"/>
    </xf>
    <xf numFmtId="0" fontId="7" fillId="7" borderId="62" xfId="0" applyFont="1" applyFill="1" applyBorder="1" applyAlignment="1">
      <alignment horizontal="center" vertical="center" wrapText="1"/>
    </xf>
    <xf numFmtId="0" fontId="7" fillId="7" borderId="63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/>
    </xf>
    <xf numFmtId="166" fontId="7" fillId="6" borderId="6" xfId="0" applyNumberFormat="1" applyFont="1" applyFill="1" applyBorder="1" applyAlignment="1">
      <alignment horizontal="center"/>
    </xf>
    <xf numFmtId="166" fontId="7" fillId="6" borderId="58" xfId="0" applyNumberFormat="1" applyFont="1" applyFill="1" applyBorder="1" applyAlignment="1">
      <alignment horizontal="center"/>
    </xf>
    <xf numFmtId="166" fontId="7" fillId="6" borderId="24" xfId="0" applyNumberFormat="1" applyFont="1" applyFill="1" applyBorder="1" applyAlignment="1">
      <alignment horizontal="center"/>
    </xf>
    <xf numFmtId="17" fontId="8" fillId="6" borderId="64" xfId="0" applyNumberFormat="1" applyFont="1" applyFill="1" applyBorder="1" applyAlignment="1">
      <alignment horizontal="center" vertical="center"/>
    </xf>
    <xf numFmtId="17" fontId="8" fillId="6" borderId="27" xfId="0" applyNumberFormat="1" applyFont="1" applyFill="1" applyBorder="1" applyAlignment="1">
      <alignment horizontal="center" vertical="center"/>
    </xf>
    <xf numFmtId="17" fontId="8" fillId="6" borderId="40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17" fontId="8" fillId="6" borderId="11" xfId="0" applyNumberFormat="1" applyFont="1" applyFill="1" applyBorder="1" applyAlignment="1">
      <alignment horizontal="center" vertical="center"/>
    </xf>
    <xf numFmtId="17" fontId="8" fillId="6" borderId="1" xfId="0" applyNumberFormat="1" applyFont="1" applyFill="1" applyBorder="1" applyAlignment="1">
      <alignment horizontal="center" vertical="center"/>
    </xf>
    <xf numFmtId="17" fontId="8" fillId="6" borderId="2" xfId="0" applyNumberFormat="1" applyFont="1" applyFill="1" applyBorder="1" applyAlignment="1">
      <alignment horizontal="center" vertical="center"/>
    </xf>
    <xf numFmtId="0" fontId="7" fillId="2" borderId="72" xfId="0" applyFont="1" applyFill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/>
    </xf>
    <xf numFmtId="17" fontId="8" fillId="6" borderId="12" xfId="0" applyNumberFormat="1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73" xfId="0" applyFont="1" applyFill="1" applyBorder="1" applyAlignment="1">
      <alignment horizontal="center" vertical="center"/>
    </xf>
    <xf numFmtId="0" fontId="7" fillId="2" borderId="66" xfId="0" applyFont="1" applyFill="1" applyBorder="1" applyAlignment="1">
      <alignment horizontal="center" vertical="center"/>
    </xf>
    <xf numFmtId="0" fontId="7" fillId="7" borderId="73" xfId="0" applyFont="1" applyFill="1" applyBorder="1" applyAlignment="1">
      <alignment horizontal="center" vertical="center"/>
    </xf>
    <xf numFmtId="0" fontId="7" fillId="7" borderId="68" xfId="0" applyFont="1" applyFill="1" applyBorder="1" applyAlignment="1">
      <alignment horizontal="center" vertical="center"/>
    </xf>
    <xf numFmtId="0" fontId="7" fillId="7" borderId="72" xfId="0" applyFont="1" applyFill="1" applyBorder="1" applyAlignment="1">
      <alignment horizontal="center" vertical="center"/>
    </xf>
    <xf numFmtId="0" fontId="7" fillId="7" borderId="69" xfId="0" applyFont="1" applyFill="1" applyBorder="1" applyAlignment="1">
      <alignment horizontal="center" vertical="center"/>
    </xf>
    <xf numFmtId="0" fontId="7" fillId="7" borderId="66" xfId="0" applyFont="1" applyFill="1" applyBorder="1" applyAlignment="1">
      <alignment horizontal="center" vertical="center" wrapText="1"/>
    </xf>
    <xf numFmtId="0" fontId="7" fillId="7" borderId="70" xfId="0" applyFont="1" applyFill="1" applyBorder="1" applyAlignment="1">
      <alignment horizontal="center" vertical="center" wrapText="1"/>
    </xf>
    <xf numFmtId="0" fontId="42" fillId="49" borderId="96" xfId="0" applyFont="1" applyFill="1" applyBorder="1" applyAlignment="1">
      <alignment horizontal="center" vertical="center"/>
    </xf>
    <xf numFmtId="0" fontId="42" fillId="49" borderId="94" xfId="0" applyFont="1" applyFill="1" applyBorder="1" applyAlignment="1">
      <alignment horizontal="center" vertical="center"/>
    </xf>
    <xf numFmtId="0" fontId="42" fillId="49" borderId="97" xfId="0" applyFont="1" applyFill="1" applyBorder="1" applyAlignment="1">
      <alignment horizontal="left" vertical="center"/>
    </xf>
    <xf numFmtId="0" fontId="42" fillId="49" borderId="95" xfId="0" applyFont="1" applyFill="1" applyBorder="1" applyAlignment="1">
      <alignment horizontal="left" vertical="center"/>
    </xf>
    <xf numFmtId="0" fontId="42" fillId="49" borderId="92" xfId="0" applyFont="1" applyFill="1" applyBorder="1" applyAlignment="1">
      <alignment horizontal="center" vertical="center"/>
    </xf>
    <xf numFmtId="0" fontId="42" fillId="49" borderId="93" xfId="0" applyFont="1" applyFill="1" applyBorder="1" applyAlignment="1">
      <alignment horizontal="left" vertical="center"/>
    </xf>
    <xf numFmtId="2" fontId="44" fillId="49" borderId="60" xfId="0" applyNumberFormat="1" applyFont="1" applyFill="1" applyBorder="1" applyAlignment="1">
      <alignment horizontal="center" vertical="center"/>
    </xf>
    <xf numFmtId="2" fontId="44" fillId="49" borderId="101" xfId="0" applyNumberFormat="1" applyFont="1" applyFill="1" applyBorder="1" applyAlignment="1">
      <alignment horizontal="center" vertical="center"/>
    </xf>
    <xf numFmtId="2" fontId="44" fillId="49" borderId="103" xfId="0" applyNumberFormat="1" applyFont="1" applyFill="1" applyBorder="1" applyAlignment="1">
      <alignment horizontal="center" vertical="center"/>
    </xf>
    <xf numFmtId="2" fontId="44" fillId="49" borderId="107" xfId="0" applyNumberFormat="1" applyFont="1" applyFill="1" applyBorder="1" applyAlignment="1">
      <alignment horizontal="center" vertical="center"/>
    </xf>
    <xf numFmtId="2" fontId="44" fillId="49" borderId="110" xfId="0" applyNumberFormat="1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7" fillId="6" borderId="6" xfId="0" applyFont="1" applyFill="1" applyBorder="1" applyAlignment="1">
      <alignment horizontal="center"/>
    </xf>
    <xf numFmtId="0" fontId="7" fillId="6" borderId="58" xfId="0" applyFont="1" applyFill="1" applyBorder="1" applyAlignment="1">
      <alignment horizontal="center"/>
    </xf>
    <xf numFmtId="0" fontId="7" fillId="6" borderId="24" xfId="0" applyFont="1" applyFill="1" applyBorder="1" applyAlignment="1">
      <alignment horizontal="center"/>
    </xf>
    <xf numFmtId="17" fontId="2" fillId="2" borderId="16" xfId="0" applyNumberFormat="1" applyFont="1" applyFill="1" applyBorder="1" applyAlignment="1">
      <alignment horizontal="center"/>
    </xf>
    <xf numFmtId="17" fontId="2" fillId="2" borderId="10" xfId="0" applyNumberFormat="1" applyFont="1" applyFill="1" applyBorder="1" applyAlignment="1">
      <alignment horizontal="center"/>
    </xf>
    <xf numFmtId="14" fontId="8" fillId="6" borderId="11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14" fontId="8" fillId="6" borderId="2" xfId="0" applyNumberFormat="1" applyFont="1" applyFill="1" applyBorder="1" applyAlignment="1">
      <alignment horizontal="center" vertical="center"/>
    </xf>
    <xf numFmtId="14" fontId="8" fillId="6" borderId="12" xfId="0" applyNumberFormat="1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4" fontId="7" fillId="6" borderId="11" xfId="0" applyNumberFormat="1" applyFont="1" applyFill="1" applyBorder="1" applyAlignment="1">
      <alignment horizontal="center"/>
    </xf>
    <xf numFmtId="14" fontId="8" fillId="6" borderId="3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/>
    </xf>
    <xf numFmtId="0" fontId="8" fillId="6" borderId="58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2" borderId="58" xfId="0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3" xfId="0" applyNumberFormat="1" applyFont="1" applyFill="1" applyBorder="1" applyAlignment="1">
      <alignment horizontal="center"/>
    </xf>
    <xf numFmtId="165" fontId="7" fillId="2" borderId="27" xfId="0" applyNumberFormat="1" applyFont="1" applyFill="1" applyBorder="1" applyAlignment="1">
      <alignment horizontal="center"/>
    </xf>
    <xf numFmtId="165" fontId="7" fillId="2" borderId="12" xfId="0" applyNumberFormat="1" applyFont="1" applyFill="1" applyBorder="1" applyAlignment="1">
      <alignment horizontal="center"/>
    </xf>
    <xf numFmtId="14" fontId="8" fillId="2" borderId="27" xfId="0" applyNumberFormat="1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 wrapText="1"/>
    </xf>
    <xf numFmtId="0" fontId="7" fillId="7" borderId="33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/>
    </xf>
    <xf numFmtId="0" fontId="13" fillId="9" borderId="55" xfId="0" applyFont="1" applyFill="1" applyBorder="1" applyAlignment="1">
      <alignment horizontal="center" vertical="center"/>
    </xf>
    <xf numFmtId="0" fontId="13" fillId="9" borderId="56" xfId="0" applyFont="1" applyFill="1" applyBorder="1" applyAlignment="1">
      <alignment horizontal="center" vertical="center"/>
    </xf>
    <xf numFmtId="0" fontId="13" fillId="9" borderId="5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/>
    </xf>
  </cellXfs>
  <cellStyles count="59">
    <cellStyle name="20% - Ênfase1" xfId="22" builtinId="30" customBuiltin="1"/>
    <cellStyle name="20% - Ênfase2" xfId="25" builtinId="34" customBuiltin="1"/>
    <cellStyle name="20% - Ênfase3" xfId="28" builtinId="38" customBuiltin="1"/>
    <cellStyle name="20% - Ênfase4" xfId="31" builtinId="42" customBuiltin="1"/>
    <cellStyle name="20% - Ênfase5" xfId="34" builtinId="46" customBuiltin="1"/>
    <cellStyle name="20% - Ênfase6" xfId="37" builtinId="50" customBuiltin="1"/>
    <cellStyle name="40% - Ênfase1" xfId="23" builtinId="31" customBuiltin="1"/>
    <cellStyle name="40% - Ênfase2" xfId="26" builtinId="35" customBuiltin="1"/>
    <cellStyle name="40% - Ênfase3" xfId="29" builtinId="39" customBuiltin="1"/>
    <cellStyle name="40% - Ênfase4" xfId="32" builtinId="43" customBuiltin="1"/>
    <cellStyle name="40% - Ênfase5" xfId="35" builtinId="47" customBuiltin="1"/>
    <cellStyle name="40% - Ênfase6" xfId="38" builtinId="51" customBuiltin="1"/>
    <cellStyle name="60% - Ênfase1 2" xfId="48" xr:uid="{47632780-A639-4E44-A480-6FB3FED993BA}"/>
    <cellStyle name="60% - Ênfase1 3" xfId="40" xr:uid="{2F2199EA-DF34-4C0B-A547-BE8AEA6E49C8}"/>
    <cellStyle name="60% - Ênfase2 2" xfId="49" xr:uid="{B4B6B392-1D3C-4FE9-BF61-C9B1B4FD5FB4}"/>
    <cellStyle name="60% - Ênfase2 3" xfId="41" xr:uid="{A7E75EA9-9099-4613-AC31-0A0D4047F3F4}"/>
    <cellStyle name="60% - Ênfase3 2" xfId="50" xr:uid="{1246249B-6211-4C37-BB1D-0513E8A8038B}"/>
    <cellStyle name="60% - Ênfase3 3" xfId="42" xr:uid="{393004D4-D9D8-4825-891B-D92A10899961}"/>
    <cellStyle name="60% - Ênfase4 2" xfId="51" xr:uid="{15A8E1DA-172F-438D-B18C-48A76CBA8292}"/>
    <cellStyle name="60% - Ênfase4 3" xfId="43" xr:uid="{46314E89-CAF2-4FC6-94D1-8094BE42CF2E}"/>
    <cellStyle name="60% - Ênfase5 2" xfId="52" xr:uid="{1729AC54-F6A8-46B6-9228-0C720A674806}"/>
    <cellStyle name="60% - Ênfase5 3" xfId="44" xr:uid="{1EF72DE9-3C42-452A-B3F2-2F3901D1910A}"/>
    <cellStyle name="60% - Ênfase6 2" xfId="53" xr:uid="{340DAD85-2316-4B2A-BEFA-ECA2F640CB93}"/>
    <cellStyle name="60% - Ênfase6 3" xfId="45" xr:uid="{5C8D718E-30CE-4BF8-B137-547EEEE56FA7}"/>
    <cellStyle name="Bom" xfId="10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21" builtinId="29" customBuiltin="1"/>
    <cellStyle name="Ênfase2" xfId="24" builtinId="33" customBuiltin="1"/>
    <cellStyle name="Ênfase3" xfId="27" builtinId="37" customBuiltin="1"/>
    <cellStyle name="Ênfase4" xfId="30" builtinId="41" customBuiltin="1"/>
    <cellStyle name="Ênfase5" xfId="33" builtinId="45" customBuiltin="1"/>
    <cellStyle name="Ênfase6" xfId="36" builtinId="49" customBuiltin="1"/>
    <cellStyle name="Entrada" xfId="12" builtinId="20" customBuiltin="1"/>
    <cellStyle name="Hiperlink" xfId="58" builtinId="8"/>
    <cellStyle name="Moeda" xfId="4" builtinId="4"/>
    <cellStyle name="Moeda 2" xfId="3" xr:uid="{59090B4F-7B62-45DC-9528-0E4FC663D8C7}"/>
    <cellStyle name="Moeda 3" xfId="56" xr:uid="{09ABFFCA-3236-4F4A-BCFE-BC5DE520C41E}"/>
    <cellStyle name="Neutra 2" xfId="47" xr:uid="{1A6E9CD8-80FD-4B9A-A0F8-B8E6398F7048}"/>
    <cellStyle name="Neutro 2" xfId="39" xr:uid="{3C74437D-65D8-4922-9B2B-D45689C39F61}"/>
    <cellStyle name="Normal" xfId="0" builtinId="0"/>
    <cellStyle name="Normal 2" xfId="46" xr:uid="{FB48562B-2D99-42AA-B199-7B087442090C}"/>
    <cellStyle name="Normal 2 2" xfId="55" xr:uid="{99D46B94-198A-4432-9FBC-37DEC2CEB355}"/>
    <cellStyle name="Nota" xfId="18" builtinId="10" customBuiltin="1"/>
    <cellStyle name="Porcentagem" xfId="2" builtinId="5"/>
    <cellStyle name="Ruim" xfId="11" builtinId="27" customBuiltin="1"/>
    <cellStyle name="Saída" xfId="13" builtinId="21" customBuiltin="1"/>
    <cellStyle name="Texto de Aviso" xfId="17" builtinId="11" customBuiltin="1"/>
    <cellStyle name="Texto Explicativo" xfId="19" builtinId="53" customBuiltin="1"/>
    <cellStyle name="Título" xfId="5" builtinId="15" customBuiltin="1"/>
    <cellStyle name="Título 1" xfId="6" builtinId="16" customBuiltin="1"/>
    <cellStyle name="Título 2" xfId="7" builtinId="17" customBuiltin="1"/>
    <cellStyle name="Título 3" xfId="8" builtinId="18" customBuiltin="1"/>
    <cellStyle name="Título 4" xfId="9" builtinId="19" customBuiltin="1"/>
    <cellStyle name="Total" xfId="20" builtinId="25" customBuiltin="1"/>
    <cellStyle name="Vírgula" xfId="1" builtinId="3"/>
    <cellStyle name="Vírgula 2" xfId="54" xr:uid="{BFAD5542-09BC-42D1-BEA3-CF1DF2D30259}"/>
    <cellStyle name="Vírgula 3" xfId="57" xr:uid="{59A6DC8C-6A78-4428-806C-738D8E6F3EE7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7.xml"/><Relationship Id="rId47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15.xml"/><Relationship Id="rId55" Type="http://schemas.openxmlformats.org/officeDocument/2006/relationships/externalLink" Target="externalLinks/externalLink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2.xml"/><Relationship Id="rId40" Type="http://schemas.openxmlformats.org/officeDocument/2006/relationships/externalLink" Target="externalLinks/externalLink5.xml"/><Relationship Id="rId45" Type="http://schemas.openxmlformats.org/officeDocument/2006/relationships/externalLink" Target="externalLinks/externalLink10.xml"/><Relationship Id="rId53" Type="http://schemas.openxmlformats.org/officeDocument/2006/relationships/externalLink" Target="externalLinks/externalLink18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8.xml"/><Relationship Id="rId48" Type="http://schemas.openxmlformats.org/officeDocument/2006/relationships/externalLink" Target="externalLinks/externalLink13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3.xml"/><Relationship Id="rId46" Type="http://schemas.openxmlformats.org/officeDocument/2006/relationships/externalLink" Target="externalLinks/externalLink11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6.xml"/><Relationship Id="rId54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49" Type="http://schemas.openxmlformats.org/officeDocument/2006/relationships/externalLink" Target="externalLinks/externalLink14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9.xml"/><Relationship Id="rId52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Renato/Meus%20documentos/Mamae/trabalho/Escrit&#243;rio/Green%20Park/Funda&#231;&#227;o%20GP-2D-BL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1\j\Documents%20and%20Settings\Adm\Meus%20documentos\C&#243;pia%20de%20Coeficientes%20de%20Tempo%20de%20%20Servi&#231;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and\OneDrive\&#193;rea%20de%20Trabalho\CELERE\OBRAS\BRASAL\BELLA%20VISTA\Arquivos%20recebidos\Comercial%20-%20Or&#231;amento%20Executivo%20-%20R06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ron%20Engenharia\Box\OBRAS%20EM%20ANDAMENTO\IDEE%20-%20Jardim%20Museu\LEVANTAMENTO%20DE%20CUSTO%20-%20OBRA\4%20-%20OR&#199;AMENTO\ORCAMENTO_JARDIM_09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Lh1\j\ENGENHARIA\Arquivos%20de%20Servi&#231;o\Propostas%20Aceitas\Construtora%20Luibi\Contasul\ITAUPOWERSHOPPING\Servi&#231;os%20Extras\Servi&#231;o%20extra%20009%20-%20sobreposi&#231;&#227;o%20de%20projeto\ITA&#218;%20-%20SERVI&#199;O%20EXTRA%20-%20009%20REV%2007%20(Sobreposi&#231;&#227;o%20de%20projeto-alvenarias).?D87971E3" TargetMode="External"/><Relationship Id="rId1" Type="http://schemas.openxmlformats.org/officeDocument/2006/relationships/externalLinkPath" Target="file:///\\D87971E3\ITA&#218;%20-%20SERVI&#199;O%20EXTRA%20-%20009%20REV%2007%20(Sobreposi&#231;&#227;o%20de%20projeto-alvenarias).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elere/Desktop/INCORPLAN%20-%20JACAREI/Base%20-%20EAP%20CIAP%20JACARE&#20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servidor%20(d)\de-seor&#231;a\USU&#193;RIOS\JUCELINO\POLICLINICA\Users\ctis\Documents\SARA\GERENCIA%20ADMINISTRATIV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servidor%20(d)\de-seor&#231;a\USU&#193;RIOS\JUCELINO\POLICLINICA\escolasigmarr%20instala&#231;&#245;e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servidor%20(d)\de-seor&#231;a\USU&#193;RIOS\JUCELINO\POLICLINICA\funda&#231;&#227;oPC-05(07)-ESCOLA-49-TAGUATINGA-DF.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1\j\Gayotto\Planilhas%20de%20Levantamento\Levantamento%20de%20Quantidades\Crit&#233;rios%20de%20Levantamentos\Planilhas\Levant_Lui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h1\j\Gayotto\Planilhas%20de%20Levantamento\Levantamento%20de%20Quantidades\Crit&#233;rios%20de%20Levantamentos\Planilhas\Levto_Debora_rev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art_2000\Planilhas\planilhas%20antigas%20modelo%20Indec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-%20Engenharia\02_Empreendimentos\EXT003_Invescon%20Plant&#227;o%20de%20Vendas%20Decorado\04_Obra\03_ARAM\Modelos\Dias%20improdutivos_Luca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p-bhz-srv-01\users\empreitadas\Itau%20shopping\Planilha%20de%20levantamentos\Levantamento%20-%20I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enrique.pereira\Downloads\TABELAS%20DE%20ESQUADRIA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lenaventura-my.sharepoint.com/6%20-%20Empreendimentos/P045_Rua%20Guaratuba%20Ah&#250;/02_Projetos_P073/Arquitetura/03_Revit/00.PLANILHAS/P073-ARQ-AP-001-R01-PAR_aberta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c468\c\USU\RAS\VSI\TVA-98\cota&#231;&#227;o\Pre&#231;o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emar\MEUS%20DOCUMEN\Documents%20and%20Settings\fabiano\Configura&#231;&#245;es%20locais\Temp\N.MUTUM-STA%20RITA%20DO%20TRIVELATO%20QUANTITATIVO%20(altera&#231;&#245;es%20do%20Fabiano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aldemir\drive-c\infraero%20navegantes\NF_AmpT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OS"/>
      <sheetName val="TUBULÃO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lgo Gerdau Telas Soldadas"/>
      <sheetName val="Plan3"/>
      <sheetName val="Plan2"/>
      <sheetName val="Plan1"/>
      <sheetName val="Coeficientes Tempo de Serviço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SINTÉTICO"/>
      <sheetName val="ORÇAMENTO ANALÍTICO"/>
      <sheetName val="Serviços"/>
      <sheetName val="Insumos"/>
      <sheetName val="ORÇAMENTO ANALÍTICO (2)"/>
      <sheetName val="PARETO DE ETAPAS"/>
      <sheetName val="CURVA ABC DE ETAPAS"/>
      <sheetName val="CURVA ABC DE SERVIÇOS"/>
      <sheetName val="CURVA ABC DE INSUMOS"/>
      <sheetName val="HISTOGRAMA"/>
      <sheetName val="CENÁRIOS"/>
      <sheetName val="COMPARATIVO"/>
      <sheetName val="PROJETOS"/>
      <sheetName val="Plataforma"/>
      <sheetName val="Banheiros Químicos"/>
      <sheetName val="CON-ORC-EXE"/>
    </sheetNames>
    <sheetDataSet>
      <sheetData sheetId="0"/>
      <sheetData sheetId="1">
        <row r="5">
          <cell r="F5">
            <v>23780472.402725928</v>
          </cell>
          <cell r="H5">
            <v>10624.77</v>
          </cell>
        </row>
        <row r="7">
          <cell r="F7">
            <v>18</v>
          </cell>
          <cell r="H7">
            <v>7672.89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"/>
      <sheetName val="Dados"/>
      <sheetName val="COMPOSIÇÕES"/>
      <sheetName val="area piso aquecido"/>
      <sheetName val="PISOS"/>
    </sheetNames>
    <sheetDataSet>
      <sheetData sheetId="0"/>
      <sheetData sheetId="1"/>
      <sheetData sheetId="2">
        <row r="3">
          <cell r="A3" t="str">
            <v>3R-010000</v>
          </cell>
          <cell r="B3" t="str">
            <v>GERAL</v>
          </cell>
        </row>
        <row r="4">
          <cell r="A4" t="str">
            <v>3R-011000</v>
          </cell>
          <cell r="B4" t="str">
            <v>ADMINISTRAÇÃO</v>
          </cell>
        </row>
        <row r="5">
          <cell r="A5" t="str">
            <v>11000-000</v>
          </cell>
          <cell r="B5" t="str">
            <v>Engenheiro residente</v>
          </cell>
          <cell r="C5" t="str">
            <v>mês</v>
          </cell>
          <cell r="G5">
            <v>0</v>
          </cell>
          <cell r="H5">
            <v>15085.9</v>
          </cell>
          <cell r="I5">
            <v>15085.9</v>
          </cell>
        </row>
        <row r="6">
          <cell r="B6" t="str">
            <v>Engenheiro residente</v>
          </cell>
          <cell r="C6" t="str">
            <v>mês</v>
          </cell>
          <cell r="D6">
            <v>1</v>
          </cell>
          <cell r="E6">
            <v>15085.9</v>
          </cell>
          <cell r="F6" t="str">
            <v>M.O.</v>
          </cell>
          <cell r="G6">
            <v>0</v>
          </cell>
          <cell r="H6">
            <v>15085.9</v>
          </cell>
          <cell r="I6">
            <v>15085.9</v>
          </cell>
        </row>
        <row r="7">
          <cell r="A7" t="str">
            <v>11000-001</v>
          </cell>
          <cell r="B7" t="str">
            <v xml:space="preserve">Estagiário </v>
          </cell>
          <cell r="C7" t="str">
            <v>mês</v>
          </cell>
          <cell r="G7">
            <v>0</v>
          </cell>
          <cell r="H7">
            <v>1200</v>
          </cell>
          <cell r="I7">
            <v>1200</v>
          </cell>
        </row>
        <row r="8">
          <cell r="B8" t="str">
            <v xml:space="preserve">Estagiário </v>
          </cell>
          <cell r="C8" t="str">
            <v>mês</v>
          </cell>
          <cell r="D8">
            <v>1</v>
          </cell>
          <cell r="E8">
            <v>1200</v>
          </cell>
          <cell r="F8" t="str">
            <v>M.O.</v>
          </cell>
          <cell r="G8">
            <v>0</v>
          </cell>
          <cell r="H8">
            <v>1200</v>
          </cell>
          <cell r="I8">
            <v>1200</v>
          </cell>
        </row>
        <row r="9">
          <cell r="A9" t="str">
            <v>11000-002</v>
          </cell>
          <cell r="B9" t="str">
            <v>Mestre de obras</v>
          </cell>
          <cell r="C9" t="str">
            <v>mês</v>
          </cell>
          <cell r="G9">
            <v>0</v>
          </cell>
          <cell r="H9">
            <v>13200</v>
          </cell>
          <cell r="I9">
            <v>13200</v>
          </cell>
        </row>
        <row r="10">
          <cell r="B10" t="str">
            <v>Mestre de obras</v>
          </cell>
          <cell r="C10" t="str">
            <v>mês</v>
          </cell>
          <cell r="D10">
            <v>1</v>
          </cell>
          <cell r="E10">
            <v>13200</v>
          </cell>
          <cell r="F10" t="str">
            <v>M.O.</v>
          </cell>
          <cell r="G10">
            <v>0</v>
          </cell>
          <cell r="H10">
            <v>13200</v>
          </cell>
          <cell r="I10">
            <v>13200</v>
          </cell>
        </row>
        <row r="11">
          <cell r="A11" t="str">
            <v>11000-003</v>
          </cell>
          <cell r="B11" t="str">
            <v>Almoxarife</v>
          </cell>
          <cell r="C11" t="str">
            <v>mês</v>
          </cell>
          <cell r="G11">
            <v>0</v>
          </cell>
          <cell r="H11">
            <v>6500</v>
          </cell>
          <cell r="I11">
            <v>6500</v>
          </cell>
        </row>
        <row r="12">
          <cell r="B12" t="str">
            <v>Almoxarife</v>
          </cell>
          <cell r="C12" t="str">
            <v>mês</v>
          </cell>
          <cell r="D12">
            <v>1</v>
          </cell>
          <cell r="E12">
            <v>6500</v>
          </cell>
          <cell r="F12" t="str">
            <v>M.O.</v>
          </cell>
          <cell r="G12">
            <v>0</v>
          </cell>
          <cell r="H12">
            <v>6500</v>
          </cell>
          <cell r="I12">
            <v>6500</v>
          </cell>
        </row>
        <row r="13">
          <cell r="A13" t="str">
            <v>11000-004</v>
          </cell>
          <cell r="B13" t="str">
            <v>Encarregados (Hidráulica/Elétrica/Pintura)</v>
          </cell>
          <cell r="C13" t="str">
            <v>mês</v>
          </cell>
          <cell r="G13">
            <v>0</v>
          </cell>
          <cell r="H13">
            <v>18000</v>
          </cell>
          <cell r="I13">
            <v>18000</v>
          </cell>
        </row>
        <row r="14">
          <cell r="B14" t="str">
            <v>Encarregados (Hidráulica/Elétrica/Pintura)</v>
          </cell>
          <cell r="C14" t="str">
            <v>mês</v>
          </cell>
          <cell r="D14">
            <v>1</v>
          </cell>
          <cell r="E14">
            <v>18000</v>
          </cell>
          <cell r="F14" t="str">
            <v>M.O.</v>
          </cell>
          <cell r="G14">
            <v>0</v>
          </cell>
          <cell r="H14">
            <v>18000</v>
          </cell>
          <cell r="I14">
            <v>18000</v>
          </cell>
        </row>
        <row r="15">
          <cell r="A15" t="str">
            <v>11000-005</v>
          </cell>
          <cell r="B15" t="str">
            <v xml:space="preserve">Guincheiros / Operador de elevador </v>
          </cell>
          <cell r="C15" t="str">
            <v>mês</v>
          </cell>
          <cell r="G15">
            <v>0</v>
          </cell>
          <cell r="H15">
            <v>7200</v>
          </cell>
          <cell r="I15">
            <v>7200</v>
          </cell>
        </row>
        <row r="16">
          <cell r="B16" t="str">
            <v xml:space="preserve">Guincheiros / Operador de elevador </v>
          </cell>
          <cell r="C16" t="str">
            <v>mês</v>
          </cell>
          <cell r="D16">
            <v>1</v>
          </cell>
          <cell r="E16">
            <v>7200</v>
          </cell>
          <cell r="F16" t="str">
            <v>M.O.</v>
          </cell>
          <cell r="G16">
            <v>0</v>
          </cell>
          <cell r="H16">
            <v>7200</v>
          </cell>
          <cell r="I16">
            <v>7200</v>
          </cell>
        </row>
        <row r="17">
          <cell r="A17" t="str">
            <v>11000-006</v>
          </cell>
          <cell r="B17" t="str">
            <v>Técnico de Seguraça</v>
          </cell>
          <cell r="C17" t="str">
            <v>mês</v>
          </cell>
          <cell r="G17">
            <v>0</v>
          </cell>
          <cell r="H17">
            <v>3000</v>
          </cell>
          <cell r="I17">
            <v>3000</v>
          </cell>
        </row>
        <row r="18">
          <cell r="B18" t="str">
            <v>Técnico de Seguraça</v>
          </cell>
          <cell r="C18" t="str">
            <v>mês</v>
          </cell>
          <cell r="D18">
            <v>1</v>
          </cell>
          <cell r="E18">
            <v>3000</v>
          </cell>
          <cell r="F18" t="str">
            <v>M.O.</v>
          </cell>
          <cell r="G18">
            <v>0</v>
          </cell>
          <cell r="H18">
            <v>3000</v>
          </cell>
          <cell r="I18">
            <v>3000</v>
          </cell>
        </row>
        <row r="19">
          <cell r="A19" t="str">
            <v>11000-007</v>
          </cell>
          <cell r="B19" t="str">
            <v>Pessoal fixo da obra (retoques, limpeza, carga e descarga)</v>
          </cell>
          <cell r="C19" t="str">
            <v>mês</v>
          </cell>
          <cell r="G19">
            <v>0</v>
          </cell>
          <cell r="H19">
            <v>0</v>
          </cell>
          <cell r="I19">
            <v>0</v>
          </cell>
        </row>
        <row r="20">
          <cell r="B20" t="str">
            <v>Pessoal fixo da obra (retoques, limpeza, carga e descarga)</v>
          </cell>
          <cell r="C20" t="str">
            <v>mês</v>
          </cell>
          <cell r="D20">
            <v>1</v>
          </cell>
          <cell r="F20" t="str">
            <v>M.O.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11000-008</v>
          </cell>
          <cell r="B21" t="str">
            <v>Segurança monitorada da obra</v>
          </cell>
          <cell r="C21" t="str">
            <v>mês</v>
          </cell>
          <cell r="G21">
            <v>0</v>
          </cell>
          <cell r="H21">
            <v>300</v>
          </cell>
          <cell r="I21">
            <v>300</v>
          </cell>
        </row>
        <row r="22">
          <cell r="B22" t="str">
            <v>Segurança monitorada da obra</v>
          </cell>
          <cell r="C22" t="str">
            <v>mês</v>
          </cell>
          <cell r="D22">
            <v>1</v>
          </cell>
          <cell r="E22">
            <v>300</v>
          </cell>
          <cell r="F22" t="str">
            <v>M.O.</v>
          </cell>
          <cell r="G22">
            <v>0</v>
          </cell>
          <cell r="H22">
            <v>300</v>
          </cell>
          <cell r="I22">
            <v>300</v>
          </cell>
        </row>
        <row r="23">
          <cell r="A23" t="str">
            <v>11000-009</v>
          </cell>
          <cell r="B23" t="str">
            <v>Vigia da obra (últimos meses de obra)</v>
          </cell>
          <cell r="C23" t="str">
            <v>mês</v>
          </cell>
          <cell r="G23">
            <v>0</v>
          </cell>
          <cell r="H23">
            <v>10534.34</v>
          </cell>
          <cell r="I23">
            <v>10534.34</v>
          </cell>
        </row>
        <row r="24">
          <cell r="B24" t="str">
            <v>Vigia da obra (últimos meses de obra)</v>
          </cell>
          <cell r="C24" t="str">
            <v>mês</v>
          </cell>
          <cell r="D24">
            <v>1</v>
          </cell>
          <cell r="E24">
            <v>10534.34</v>
          </cell>
          <cell r="F24" t="str">
            <v>M.O.</v>
          </cell>
          <cell r="G24">
            <v>0</v>
          </cell>
          <cell r="H24">
            <v>10534.34</v>
          </cell>
          <cell r="I24">
            <v>10534.34</v>
          </cell>
        </row>
        <row r="25">
          <cell r="A25" t="str">
            <v>3R-012000</v>
          </cell>
          <cell r="B25" t="str">
            <v>PROCEDIMENTOS ESPECIAIS</v>
          </cell>
        </row>
        <row r="26">
          <cell r="A26" t="str">
            <v>12000-000</v>
          </cell>
          <cell r="B26" t="str">
            <v>Projeto hidrossanitário e prevenção de incêndio</v>
          </cell>
          <cell r="C26" t="str">
            <v>m2</v>
          </cell>
          <cell r="G26">
            <v>9</v>
          </cell>
          <cell r="H26">
            <v>0</v>
          </cell>
          <cell r="I26">
            <v>9</v>
          </cell>
        </row>
        <row r="27">
          <cell r="B27" t="str">
            <v>Projeto hidrossanitário e prevenção de incêndio</v>
          </cell>
          <cell r="C27" t="str">
            <v>m2</v>
          </cell>
          <cell r="D27">
            <v>1</v>
          </cell>
          <cell r="E27">
            <v>9</v>
          </cell>
          <cell r="F27" t="str">
            <v>MAT.</v>
          </cell>
          <cell r="G27">
            <v>9</v>
          </cell>
          <cell r="H27">
            <v>0</v>
          </cell>
          <cell r="I27">
            <v>9</v>
          </cell>
        </row>
        <row r="28">
          <cell r="A28" t="str">
            <v>12000-001</v>
          </cell>
          <cell r="B28" t="str">
            <v>Projeto elétrico</v>
          </cell>
          <cell r="C28" t="str">
            <v>m2</v>
          </cell>
          <cell r="G28">
            <v>7.5</v>
          </cell>
          <cell r="H28">
            <v>0</v>
          </cell>
          <cell r="I28">
            <v>7.5</v>
          </cell>
        </row>
        <row r="29">
          <cell r="B29" t="str">
            <v>Projeto elétrico</v>
          </cell>
          <cell r="C29" t="str">
            <v>m2</v>
          </cell>
          <cell r="D29">
            <v>1</v>
          </cell>
          <cell r="E29">
            <v>7.5</v>
          </cell>
          <cell r="F29" t="str">
            <v>MAT.</v>
          </cell>
          <cell r="G29">
            <v>7.5</v>
          </cell>
          <cell r="H29">
            <v>0</v>
          </cell>
          <cell r="I29">
            <v>7.5</v>
          </cell>
        </row>
        <row r="30">
          <cell r="A30" t="str">
            <v>12000-002</v>
          </cell>
          <cell r="B30" t="str">
            <v>Projeto de segurança (CFTV, ALARME)</v>
          </cell>
          <cell r="C30" t="str">
            <v>m2</v>
          </cell>
          <cell r="G30">
            <v>18000</v>
          </cell>
          <cell r="H30">
            <v>0</v>
          </cell>
          <cell r="I30">
            <v>18000</v>
          </cell>
        </row>
        <row r="31">
          <cell r="B31" t="str">
            <v>Projeto de segurança (CFTV, ALARME)</v>
          </cell>
          <cell r="C31" t="str">
            <v>m2</v>
          </cell>
          <cell r="D31">
            <v>1</v>
          </cell>
          <cell r="E31">
            <v>18000</v>
          </cell>
          <cell r="F31" t="str">
            <v>MAT.</v>
          </cell>
          <cell r="G31">
            <v>18000</v>
          </cell>
          <cell r="H31">
            <v>0</v>
          </cell>
          <cell r="I31">
            <v>18000</v>
          </cell>
        </row>
        <row r="32">
          <cell r="A32" t="str">
            <v>12000-003</v>
          </cell>
          <cell r="B32" t="str">
            <v>Projeto AR CONDICIONADO + EXAUSTÃO + PRESSURIZAÇÃO</v>
          </cell>
          <cell r="C32" t="str">
            <v>m2</v>
          </cell>
          <cell r="G32">
            <v>2</v>
          </cell>
          <cell r="H32">
            <v>0</v>
          </cell>
          <cell r="I32">
            <v>2</v>
          </cell>
        </row>
        <row r="33">
          <cell r="B33" t="str">
            <v>Projeto AR CONDICIONADO + EXAUSTÃO + PRESSURIZAÇÃO</v>
          </cell>
          <cell r="C33" t="str">
            <v>m2</v>
          </cell>
          <cell r="D33">
            <v>1</v>
          </cell>
          <cell r="E33">
            <v>2</v>
          </cell>
          <cell r="F33" t="str">
            <v>MAT.</v>
          </cell>
          <cell r="G33">
            <v>2</v>
          </cell>
          <cell r="H33">
            <v>0</v>
          </cell>
          <cell r="I33">
            <v>2</v>
          </cell>
        </row>
        <row r="34">
          <cell r="A34" t="str">
            <v>12000-004</v>
          </cell>
          <cell r="B34" t="str">
            <v>Projeto estrutural - EST. CONCRETO</v>
          </cell>
          <cell r="C34" t="str">
            <v>vb</v>
          </cell>
          <cell r="G34">
            <v>78800</v>
          </cell>
          <cell r="H34">
            <v>0</v>
          </cell>
          <cell r="I34">
            <v>78800</v>
          </cell>
        </row>
        <row r="35">
          <cell r="B35" t="str">
            <v>Projeto estrutural - EST. CONCRETO</v>
          </cell>
          <cell r="C35" t="str">
            <v>m2</v>
          </cell>
          <cell r="D35">
            <v>1</v>
          </cell>
          <cell r="E35">
            <v>78800</v>
          </cell>
          <cell r="F35" t="str">
            <v>MAT.</v>
          </cell>
          <cell r="G35">
            <v>78800</v>
          </cell>
          <cell r="H35">
            <v>0</v>
          </cell>
          <cell r="I35">
            <v>78800</v>
          </cell>
        </row>
        <row r="36">
          <cell r="A36" t="str">
            <v>12000-005</v>
          </cell>
          <cell r="B36" t="str">
            <v>Projeto de contenção</v>
          </cell>
          <cell r="C36" t="str">
            <v>vb</v>
          </cell>
          <cell r="G36">
            <v>10670.44</v>
          </cell>
          <cell r="H36">
            <v>0</v>
          </cell>
          <cell r="I36">
            <v>10670.44</v>
          </cell>
        </row>
        <row r="37">
          <cell r="B37" t="str">
            <v>Projeto de contenção</v>
          </cell>
          <cell r="C37" t="str">
            <v>m2</v>
          </cell>
          <cell r="D37">
            <v>1</v>
          </cell>
          <cell r="E37">
            <v>10670.44</v>
          </cell>
          <cell r="F37" t="str">
            <v>MAT.</v>
          </cell>
          <cell r="G37">
            <v>10670.44</v>
          </cell>
          <cell r="H37">
            <v>0</v>
          </cell>
          <cell r="I37">
            <v>10670.44</v>
          </cell>
        </row>
        <row r="38">
          <cell r="A38" t="str">
            <v>12000-006</v>
          </cell>
          <cell r="B38" t="str">
            <v>Projeto de fundação</v>
          </cell>
          <cell r="C38" t="str">
            <v>vb</v>
          </cell>
          <cell r="G38">
            <v>2428.7800000000002</v>
          </cell>
          <cell r="H38">
            <v>0</v>
          </cell>
          <cell r="I38">
            <v>2428.7800000000002</v>
          </cell>
        </row>
        <row r="39">
          <cell r="B39" t="str">
            <v>Projeto de fundação</v>
          </cell>
          <cell r="C39" t="str">
            <v>m2</v>
          </cell>
          <cell r="D39">
            <v>1</v>
          </cell>
          <cell r="E39">
            <v>2428.7800000000002</v>
          </cell>
          <cell r="F39" t="str">
            <v>MAT.</v>
          </cell>
          <cell r="G39">
            <v>2428.7800000000002</v>
          </cell>
          <cell r="H39">
            <v>0</v>
          </cell>
          <cell r="I39">
            <v>2428.7800000000002</v>
          </cell>
        </row>
        <row r="40">
          <cell r="A40" t="str">
            <v>12000-007</v>
          </cell>
          <cell r="B40" t="str">
            <v>Projeto de gás</v>
          </cell>
          <cell r="C40" t="str">
            <v>vb</v>
          </cell>
          <cell r="G40">
            <v>3500</v>
          </cell>
          <cell r="H40">
            <v>0</v>
          </cell>
          <cell r="I40">
            <v>3500</v>
          </cell>
        </row>
        <row r="41">
          <cell r="B41" t="str">
            <v>Projeto de gás</v>
          </cell>
          <cell r="C41" t="str">
            <v>m2</v>
          </cell>
          <cell r="D41">
            <v>1</v>
          </cell>
          <cell r="E41">
            <v>3500</v>
          </cell>
          <cell r="F41" t="str">
            <v>MAT.</v>
          </cell>
          <cell r="G41">
            <v>3500</v>
          </cell>
          <cell r="H41">
            <v>0</v>
          </cell>
          <cell r="I41">
            <v>3500</v>
          </cell>
        </row>
        <row r="42">
          <cell r="A42" t="str">
            <v>12000-008</v>
          </cell>
          <cell r="B42" t="str">
            <v>Levantamento topografico do térreo</v>
          </cell>
          <cell r="C42" t="str">
            <v>vb</v>
          </cell>
          <cell r="G42">
            <v>1750</v>
          </cell>
          <cell r="H42">
            <v>0</v>
          </cell>
          <cell r="I42">
            <v>1750</v>
          </cell>
        </row>
        <row r="43">
          <cell r="B43" t="str">
            <v>Levantamento topografico do térreo</v>
          </cell>
          <cell r="C43" t="str">
            <v>m2</v>
          </cell>
          <cell r="D43">
            <v>1</v>
          </cell>
          <cell r="E43">
            <v>1750</v>
          </cell>
          <cell r="F43" t="str">
            <v>MAT.</v>
          </cell>
          <cell r="G43">
            <v>1750</v>
          </cell>
          <cell r="H43">
            <v>0</v>
          </cell>
          <cell r="I43">
            <v>1750</v>
          </cell>
        </row>
        <row r="44">
          <cell r="A44" t="str">
            <v>12000-009</v>
          </cell>
          <cell r="B44" t="str">
            <v>Modelo BIM</v>
          </cell>
          <cell r="C44" t="str">
            <v>m2</v>
          </cell>
          <cell r="G44">
            <v>12</v>
          </cell>
          <cell r="H44">
            <v>0</v>
          </cell>
          <cell r="I44">
            <v>12</v>
          </cell>
        </row>
        <row r="45">
          <cell r="B45" t="str">
            <v>Modelo BIM</v>
          </cell>
          <cell r="C45" t="str">
            <v>m2</v>
          </cell>
          <cell r="D45">
            <v>1</v>
          </cell>
          <cell r="E45">
            <v>12</v>
          </cell>
          <cell r="F45" t="str">
            <v>MAT.</v>
          </cell>
          <cell r="G45">
            <v>12</v>
          </cell>
          <cell r="H45">
            <v>0</v>
          </cell>
          <cell r="I45">
            <v>12</v>
          </cell>
        </row>
        <row r="46">
          <cell r="A46" t="str">
            <v>12000-010</v>
          </cell>
          <cell r="B46" t="str">
            <v>Análise acústica</v>
          </cell>
          <cell r="C46" t="str">
            <v>vb</v>
          </cell>
          <cell r="G46">
            <v>8000</v>
          </cell>
          <cell r="H46">
            <v>0</v>
          </cell>
          <cell r="I46">
            <v>8000</v>
          </cell>
        </row>
        <row r="47">
          <cell r="B47" t="str">
            <v>Análise acústica</v>
          </cell>
          <cell r="C47" t="str">
            <v>m2</v>
          </cell>
          <cell r="D47">
            <v>1</v>
          </cell>
          <cell r="E47">
            <v>8000</v>
          </cell>
          <cell r="F47" t="str">
            <v>MAT.</v>
          </cell>
          <cell r="G47">
            <v>8000</v>
          </cell>
          <cell r="H47">
            <v>0</v>
          </cell>
          <cell r="I47">
            <v>8000</v>
          </cell>
        </row>
        <row r="48">
          <cell r="A48" t="str">
            <v>12000-011</v>
          </cell>
          <cell r="B48" t="str">
            <v>Esquadrias</v>
          </cell>
          <cell r="C48" t="str">
            <v>m2</v>
          </cell>
          <cell r="G48">
            <v>0.5</v>
          </cell>
          <cell r="H48">
            <v>0</v>
          </cell>
          <cell r="I48">
            <v>0.5</v>
          </cell>
        </row>
        <row r="49">
          <cell r="B49" t="str">
            <v>Esquadrias</v>
          </cell>
          <cell r="C49" t="str">
            <v>m2</v>
          </cell>
          <cell r="D49">
            <v>1</v>
          </cell>
          <cell r="E49">
            <v>0.5</v>
          </cell>
          <cell r="F49" t="str">
            <v>MAT.</v>
          </cell>
          <cell r="G49">
            <v>0.5</v>
          </cell>
          <cell r="H49">
            <v>0</v>
          </cell>
          <cell r="I49">
            <v>0.5</v>
          </cell>
        </row>
        <row r="50">
          <cell r="A50" t="str">
            <v>12000-012</v>
          </cell>
          <cell r="B50" t="str">
            <v>Projeto para paredes de DRYWALL (apenas um pav. Tipo)</v>
          </cell>
          <cell r="C50" t="str">
            <v>m2</v>
          </cell>
          <cell r="G50">
            <v>1.85</v>
          </cell>
          <cell r="H50">
            <v>0</v>
          </cell>
          <cell r="I50">
            <v>1.85</v>
          </cell>
        </row>
        <row r="51">
          <cell r="B51" t="str">
            <v>Projeto para paredes de DRYWALL (apenas um pav. Tipo)</v>
          </cell>
          <cell r="C51" t="str">
            <v>m2</v>
          </cell>
          <cell r="D51">
            <v>1</v>
          </cell>
          <cell r="E51">
            <v>1.8511388206024351</v>
          </cell>
          <cell r="F51" t="str">
            <v>MAT.</v>
          </cell>
          <cell r="G51">
            <v>1.85</v>
          </cell>
          <cell r="H51">
            <v>0</v>
          </cell>
          <cell r="I51">
            <v>1.85</v>
          </cell>
        </row>
        <row r="52">
          <cell r="A52" t="str">
            <v>12000-013</v>
          </cell>
          <cell r="B52" t="str">
            <v>Projeto para ancoragem de fachada</v>
          </cell>
          <cell r="C52" t="str">
            <v>vb</v>
          </cell>
          <cell r="G52">
            <v>3200</v>
          </cell>
          <cell r="H52">
            <v>0</v>
          </cell>
          <cell r="I52">
            <v>3200</v>
          </cell>
        </row>
        <row r="53">
          <cell r="B53" t="str">
            <v>Projeto para ancoragem de fachada</v>
          </cell>
          <cell r="C53" t="str">
            <v>m2</v>
          </cell>
          <cell r="D53">
            <v>1</v>
          </cell>
          <cell r="E53">
            <v>3200</v>
          </cell>
          <cell r="F53" t="str">
            <v>MAT.</v>
          </cell>
          <cell r="G53">
            <v>3200</v>
          </cell>
          <cell r="H53">
            <v>0</v>
          </cell>
          <cell r="I53">
            <v>3200</v>
          </cell>
        </row>
        <row r="54">
          <cell r="A54" t="str">
            <v>3R-014000</v>
          </cell>
          <cell r="B54" t="str">
            <v>PROCEDIMENTOS ESPECIAIS</v>
          </cell>
        </row>
        <row r="55">
          <cell r="A55" t="str">
            <v>14000-000</v>
          </cell>
          <cell r="B55" t="str">
            <v>Controle Tecnológico de Concreto - Extra</v>
          </cell>
          <cell r="C55" t="str">
            <v>m3</v>
          </cell>
          <cell r="G55">
            <v>15.91</v>
          </cell>
          <cell r="H55">
            <v>0</v>
          </cell>
          <cell r="I55">
            <v>15.91</v>
          </cell>
        </row>
        <row r="56">
          <cell r="A56">
            <v>1.2</v>
          </cell>
          <cell r="B56" t="str">
            <v>Controle Tecnológico de Concreto - Extra</v>
          </cell>
          <cell r="C56" t="str">
            <v>m3</v>
          </cell>
          <cell r="D56">
            <v>1</v>
          </cell>
          <cell r="E56">
            <v>15.91</v>
          </cell>
          <cell r="F56" t="str">
            <v>MAT.</v>
          </cell>
          <cell r="G56">
            <v>15.91</v>
          </cell>
          <cell r="H56">
            <v>0</v>
          </cell>
          <cell r="I56">
            <v>15.91</v>
          </cell>
        </row>
        <row r="57">
          <cell r="A57" t="str">
            <v>14000-001</v>
          </cell>
          <cell r="B57" t="str">
            <v>Controle tecnológico de concreto - Fundação</v>
          </cell>
          <cell r="C57" t="str">
            <v>m3</v>
          </cell>
          <cell r="G57">
            <v>13.78</v>
          </cell>
          <cell r="H57">
            <v>0</v>
          </cell>
          <cell r="I57">
            <v>13.78</v>
          </cell>
        </row>
        <row r="58">
          <cell r="A58">
            <v>1.2</v>
          </cell>
          <cell r="B58" t="str">
            <v>Controle tecnológico de concreto - Fundação</v>
          </cell>
          <cell r="C58" t="str">
            <v>m3</v>
          </cell>
          <cell r="D58">
            <v>1</v>
          </cell>
          <cell r="E58">
            <v>13.78</v>
          </cell>
          <cell r="F58" t="str">
            <v>MAT.</v>
          </cell>
          <cell r="G58">
            <v>13.78</v>
          </cell>
          <cell r="H58">
            <v>0</v>
          </cell>
          <cell r="I58">
            <v>13.78</v>
          </cell>
        </row>
        <row r="59">
          <cell r="A59" t="str">
            <v>14000-002</v>
          </cell>
          <cell r="B59" t="str">
            <v>Controle Tecnológico de Concreto - Normal</v>
          </cell>
          <cell r="C59" t="str">
            <v>m3</v>
          </cell>
          <cell r="G59">
            <v>10.6</v>
          </cell>
          <cell r="H59">
            <v>0</v>
          </cell>
          <cell r="I59">
            <v>10.6</v>
          </cell>
        </row>
        <row r="60">
          <cell r="A60">
            <v>1.2</v>
          </cell>
          <cell r="B60" t="str">
            <v>Controle Tecnológico de Concreto - Normal</v>
          </cell>
          <cell r="C60" t="str">
            <v>m3</v>
          </cell>
          <cell r="D60">
            <v>1</v>
          </cell>
          <cell r="E60">
            <v>10.6</v>
          </cell>
          <cell r="F60" t="str">
            <v>MAT.</v>
          </cell>
          <cell r="G60">
            <v>10.6</v>
          </cell>
          <cell r="H60">
            <v>0</v>
          </cell>
          <cell r="I60">
            <v>10.6</v>
          </cell>
        </row>
        <row r="61">
          <cell r="A61" t="str">
            <v>14000-003</v>
          </cell>
          <cell r="B61" t="str">
            <v>Ensaio do Módulo de Elasticidade</v>
          </cell>
          <cell r="C61" t="str">
            <v>un</v>
          </cell>
          <cell r="G61">
            <v>570.05999999999995</v>
          </cell>
          <cell r="H61">
            <v>0</v>
          </cell>
          <cell r="I61">
            <v>570.05999999999995</v>
          </cell>
        </row>
        <row r="62">
          <cell r="A62">
            <v>1.2</v>
          </cell>
          <cell r="B62" t="str">
            <v>Ensaio do Módulo de Elasticidade</v>
          </cell>
          <cell r="C62" t="str">
            <v>un</v>
          </cell>
          <cell r="D62">
            <v>1</v>
          </cell>
          <cell r="E62">
            <v>570.05999999999995</v>
          </cell>
          <cell r="F62" t="str">
            <v>MAT.</v>
          </cell>
          <cell r="G62">
            <v>570.05999999999995</v>
          </cell>
          <cell r="H62">
            <v>0</v>
          </cell>
          <cell r="I62">
            <v>570.05999999999995</v>
          </cell>
        </row>
        <row r="63">
          <cell r="A63" t="str">
            <v>3R-015000</v>
          </cell>
          <cell r="B63" t="str">
            <v>DOCUMENTAÇÕES</v>
          </cell>
        </row>
        <row r="64">
          <cell r="A64" t="str">
            <v>15000-000</v>
          </cell>
          <cell r="B64" t="str">
            <v>Cópias heliográficas, xerox e outros</v>
          </cell>
          <cell r="C64" t="str">
            <v>m2</v>
          </cell>
          <cell r="G64">
            <v>1.99</v>
          </cell>
          <cell r="H64">
            <v>0</v>
          </cell>
          <cell r="I64">
            <v>1.99</v>
          </cell>
        </row>
        <row r="65">
          <cell r="B65" t="str">
            <v>Cópias heliográficas, xerox e outros</v>
          </cell>
          <cell r="C65" t="str">
            <v>m2</v>
          </cell>
          <cell r="D65">
            <v>1</v>
          </cell>
          <cell r="E65">
            <v>1.99</v>
          </cell>
          <cell r="F65" t="str">
            <v>MAT.</v>
          </cell>
          <cell r="G65">
            <v>1.99</v>
          </cell>
          <cell r="H65">
            <v>0</v>
          </cell>
          <cell r="I65">
            <v>1.99</v>
          </cell>
        </row>
        <row r="66">
          <cell r="A66" t="str">
            <v>15000-001</v>
          </cell>
          <cell r="B66" t="str">
            <v>Seguro de obra</v>
          </cell>
          <cell r="C66" t="str">
            <v>m2</v>
          </cell>
          <cell r="G66">
            <v>1.73</v>
          </cell>
          <cell r="H66">
            <v>0</v>
          </cell>
          <cell r="I66">
            <v>1.73</v>
          </cell>
        </row>
        <row r="67">
          <cell r="B67" t="str">
            <v>Seguro de obra</v>
          </cell>
          <cell r="C67" t="str">
            <v>m2</v>
          </cell>
          <cell r="D67">
            <v>1</v>
          </cell>
          <cell r="E67">
            <v>1.73</v>
          </cell>
          <cell r="F67" t="str">
            <v>MAT.</v>
          </cell>
          <cell r="G67">
            <v>1.73</v>
          </cell>
          <cell r="H67">
            <v>0</v>
          </cell>
          <cell r="I67">
            <v>1.73</v>
          </cell>
        </row>
        <row r="68">
          <cell r="A68" t="str">
            <v>15000-002</v>
          </cell>
          <cell r="B68" t="str">
            <v>Aprovações, emolumentos, taxas, alvarás, licenças</v>
          </cell>
          <cell r="C68" t="str">
            <v>m2</v>
          </cell>
          <cell r="G68">
            <v>1.44</v>
          </cell>
          <cell r="H68">
            <v>0</v>
          </cell>
          <cell r="I68">
            <v>1.44</v>
          </cell>
        </row>
        <row r="69">
          <cell r="B69" t="str">
            <v>Aprovações, emolumentos, taxas, alvarás, licenças</v>
          </cell>
          <cell r="C69" t="str">
            <v>m2</v>
          </cell>
          <cell r="D69">
            <v>1</v>
          </cell>
          <cell r="E69">
            <v>1.44</v>
          </cell>
          <cell r="F69" t="str">
            <v>MAT.</v>
          </cell>
          <cell r="G69">
            <v>1.44</v>
          </cell>
          <cell r="H69">
            <v>0</v>
          </cell>
          <cell r="I69">
            <v>1.44</v>
          </cell>
        </row>
        <row r="70">
          <cell r="A70" t="str">
            <v>15000-003</v>
          </cell>
          <cell r="B70" t="str">
            <v>Acompanhamento PGRCC</v>
          </cell>
          <cell r="C70" t="str">
            <v>m2</v>
          </cell>
          <cell r="G70">
            <v>2</v>
          </cell>
          <cell r="H70">
            <v>0</v>
          </cell>
          <cell r="I70">
            <v>2</v>
          </cell>
        </row>
        <row r="71">
          <cell r="B71" t="str">
            <v>Acompanhamento PGRCC</v>
          </cell>
          <cell r="C71" t="str">
            <v>m2</v>
          </cell>
          <cell r="D71">
            <v>1</v>
          </cell>
          <cell r="E71">
            <v>2</v>
          </cell>
          <cell r="F71" t="str">
            <v>MAT.</v>
          </cell>
          <cell r="G71">
            <v>2</v>
          </cell>
          <cell r="H71">
            <v>0</v>
          </cell>
          <cell r="I71">
            <v>2</v>
          </cell>
        </row>
        <row r="72">
          <cell r="A72" t="str">
            <v>15000-004</v>
          </cell>
          <cell r="B72" t="str">
            <v>Laudo de vistoria cautelar</v>
          </cell>
          <cell r="C72" t="str">
            <v>vb</v>
          </cell>
          <cell r="G72">
            <v>18000</v>
          </cell>
          <cell r="H72">
            <v>0</v>
          </cell>
          <cell r="I72">
            <v>18000</v>
          </cell>
        </row>
        <row r="73">
          <cell r="B73" t="str">
            <v>Laudo de vistoria cautelar</v>
          </cell>
          <cell r="C73" t="str">
            <v>vb</v>
          </cell>
          <cell r="D73">
            <v>1</v>
          </cell>
          <cell r="E73">
            <v>18000</v>
          </cell>
          <cell r="F73" t="str">
            <v>MAT.</v>
          </cell>
          <cell r="G73">
            <v>18000</v>
          </cell>
          <cell r="H73">
            <v>0</v>
          </cell>
          <cell r="I73">
            <v>18000</v>
          </cell>
        </row>
        <row r="74">
          <cell r="A74" t="str">
            <v>15000-005</v>
          </cell>
          <cell r="B74" t="str">
            <v>Liberação de testadas p/ obra conforme regulamento da PMC</v>
          </cell>
          <cell r="C74" t="str">
            <v>vb</v>
          </cell>
          <cell r="G74">
            <v>1600</v>
          </cell>
          <cell r="H74">
            <v>0</v>
          </cell>
          <cell r="I74">
            <v>1600</v>
          </cell>
        </row>
        <row r="75">
          <cell r="B75" t="str">
            <v>Liberação de testadas p/ obra conforme regulamento da PMC</v>
          </cell>
          <cell r="C75" t="str">
            <v>vb</v>
          </cell>
          <cell r="D75">
            <v>1</v>
          </cell>
          <cell r="E75">
            <v>1600</v>
          </cell>
          <cell r="F75" t="str">
            <v>MAT.</v>
          </cell>
          <cell r="G75">
            <v>1600</v>
          </cell>
          <cell r="H75">
            <v>0</v>
          </cell>
          <cell r="I75">
            <v>1600</v>
          </cell>
        </row>
        <row r="76">
          <cell r="A76" t="str">
            <v>3R-016000</v>
          </cell>
          <cell r="B76" t="str">
            <v>CONSUMOS GERAIS</v>
          </cell>
        </row>
        <row r="77">
          <cell r="A77" t="str">
            <v>16000-000</v>
          </cell>
          <cell r="B77" t="str">
            <v>Consumos mensais de telefone, luz e água</v>
          </cell>
          <cell r="C77" t="str">
            <v>M2/MÊS</v>
          </cell>
          <cell r="G77">
            <v>10.94</v>
          </cell>
          <cell r="H77">
            <v>0</v>
          </cell>
          <cell r="I77">
            <v>10.94</v>
          </cell>
        </row>
        <row r="78">
          <cell r="B78" t="str">
            <v>Consumos mensais de telefone, luz e água</v>
          </cell>
          <cell r="C78" t="str">
            <v>M2/MÊS</v>
          </cell>
          <cell r="D78">
            <v>1</v>
          </cell>
          <cell r="E78">
            <v>10.94</v>
          </cell>
          <cell r="F78" t="str">
            <v>MAT.</v>
          </cell>
          <cell r="G78">
            <v>10.94</v>
          </cell>
          <cell r="H78">
            <v>0</v>
          </cell>
          <cell r="I78">
            <v>10.94</v>
          </cell>
        </row>
        <row r="79">
          <cell r="A79" t="str">
            <v>16000-001</v>
          </cell>
          <cell r="B79" t="str">
            <v>EPIs</v>
          </cell>
          <cell r="C79" t="str">
            <v>m2</v>
          </cell>
          <cell r="G79">
            <v>4.24</v>
          </cell>
          <cell r="H79">
            <v>0</v>
          </cell>
          <cell r="I79">
            <v>4.24</v>
          </cell>
        </row>
        <row r="80">
          <cell r="B80" t="str">
            <v>EPIs</v>
          </cell>
          <cell r="C80" t="str">
            <v>m2</v>
          </cell>
          <cell r="D80">
            <v>1</v>
          </cell>
          <cell r="E80">
            <v>4.24</v>
          </cell>
          <cell r="F80" t="str">
            <v>MAT.</v>
          </cell>
          <cell r="G80">
            <v>4.24</v>
          </cell>
          <cell r="H80">
            <v>0</v>
          </cell>
          <cell r="I80">
            <v>4.24</v>
          </cell>
        </row>
        <row r="81">
          <cell r="A81" t="str">
            <v>16000-002</v>
          </cell>
          <cell r="B81" t="str">
            <v>Material segurança do canteiro NR-18 (telas, madeiras e outros)</v>
          </cell>
          <cell r="C81" t="str">
            <v>m2</v>
          </cell>
          <cell r="G81">
            <v>9.42</v>
          </cell>
          <cell r="H81">
            <v>0</v>
          </cell>
          <cell r="I81">
            <v>9.42</v>
          </cell>
        </row>
        <row r="82">
          <cell r="B82" t="str">
            <v>Material segurança do canteiro NR-18 (telas, madeiras e outros)</v>
          </cell>
          <cell r="C82" t="str">
            <v>m2</v>
          </cell>
          <cell r="D82">
            <v>1</v>
          </cell>
          <cell r="E82">
            <v>9.42</v>
          </cell>
          <cell r="F82" t="str">
            <v>MAT.</v>
          </cell>
          <cell r="G82">
            <v>9.42</v>
          </cell>
          <cell r="H82">
            <v>0</v>
          </cell>
          <cell r="I82">
            <v>9.42</v>
          </cell>
        </row>
        <row r="83">
          <cell r="A83" t="str">
            <v>3R-017000</v>
          </cell>
          <cell r="B83" t="str">
            <v>LOCAÇÕES E FERRAMENTAS</v>
          </cell>
        </row>
        <row r="84">
          <cell r="A84" t="str">
            <v>17000-000</v>
          </cell>
          <cell r="B84" t="str">
            <v>Locações diversas</v>
          </cell>
          <cell r="C84" t="str">
            <v>m2</v>
          </cell>
          <cell r="G84">
            <v>13.54</v>
          </cell>
          <cell r="H84">
            <v>0</v>
          </cell>
          <cell r="I84">
            <v>13.54</v>
          </cell>
        </row>
        <row r="85">
          <cell r="B85" t="str">
            <v>Locações diversas</v>
          </cell>
          <cell r="C85" t="str">
            <v>m2</v>
          </cell>
          <cell r="D85">
            <v>1</v>
          </cell>
          <cell r="E85">
            <v>13.54</v>
          </cell>
          <cell r="F85" t="str">
            <v>MAT.</v>
          </cell>
          <cell r="G85">
            <v>13.54</v>
          </cell>
          <cell r="H85">
            <v>0</v>
          </cell>
          <cell r="I85">
            <v>13.54</v>
          </cell>
        </row>
        <row r="86">
          <cell r="A86" t="str">
            <v>17000-001</v>
          </cell>
          <cell r="B86" t="str">
            <v>Locação bob cat</v>
          </cell>
          <cell r="C86" t="str">
            <v>vb</v>
          </cell>
          <cell r="G86">
            <v>5.27</v>
          </cell>
          <cell r="H86">
            <v>0</v>
          </cell>
          <cell r="I86">
            <v>5.27</v>
          </cell>
        </row>
        <row r="87">
          <cell r="B87" t="str">
            <v>Locação bob cat</v>
          </cell>
          <cell r="C87" t="str">
            <v>vb</v>
          </cell>
          <cell r="D87">
            <v>1</v>
          </cell>
          <cell r="E87">
            <v>5.27</v>
          </cell>
          <cell r="F87" t="str">
            <v>MAT.</v>
          </cell>
          <cell r="G87">
            <v>5.27</v>
          </cell>
          <cell r="H87">
            <v>0</v>
          </cell>
          <cell r="I87">
            <v>5.27</v>
          </cell>
        </row>
        <row r="88">
          <cell r="A88" t="str">
            <v>17000-002</v>
          </cell>
          <cell r="B88" t="str">
            <v>Fretes</v>
          </cell>
          <cell r="C88" t="str">
            <v>m2</v>
          </cell>
          <cell r="G88">
            <v>2.02</v>
          </cell>
          <cell r="H88">
            <v>0</v>
          </cell>
          <cell r="I88">
            <v>2.02</v>
          </cell>
        </row>
        <row r="89">
          <cell r="B89" t="str">
            <v>Fretes</v>
          </cell>
          <cell r="C89" t="str">
            <v>m2</v>
          </cell>
          <cell r="D89">
            <v>1</v>
          </cell>
          <cell r="E89">
            <v>2.02</v>
          </cell>
          <cell r="F89" t="str">
            <v>MAT.</v>
          </cell>
          <cell r="G89">
            <v>2.02</v>
          </cell>
          <cell r="H89">
            <v>0</v>
          </cell>
          <cell r="I89">
            <v>2.02</v>
          </cell>
        </row>
        <row r="90">
          <cell r="A90" t="str">
            <v>17000-003</v>
          </cell>
          <cell r="B90" t="str">
            <v>Ferramentas e equipamentos diversos</v>
          </cell>
          <cell r="C90" t="str">
            <v>m2</v>
          </cell>
          <cell r="G90">
            <v>4.24</v>
          </cell>
          <cell r="H90">
            <v>0</v>
          </cell>
          <cell r="I90">
            <v>4.24</v>
          </cell>
        </row>
        <row r="91">
          <cell r="B91" t="str">
            <v>Ferramentas e equipamentos diversos</v>
          </cell>
          <cell r="C91" t="str">
            <v>m2</v>
          </cell>
          <cell r="D91">
            <v>1</v>
          </cell>
          <cell r="E91">
            <v>4.24</v>
          </cell>
          <cell r="F91" t="str">
            <v>MAT.</v>
          </cell>
          <cell r="G91">
            <v>4.24</v>
          </cell>
          <cell r="H91">
            <v>0</v>
          </cell>
          <cell r="I91">
            <v>4.24</v>
          </cell>
        </row>
        <row r="92">
          <cell r="A92" t="str">
            <v>3R-019000</v>
          </cell>
          <cell r="B92" t="str">
            <v>INSTALAÇÕES TEMPORÁRIAS</v>
          </cell>
        </row>
        <row r="93">
          <cell r="A93" t="str">
            <v>3R-019110</v>
          </cell>
          <cell r="B93" t="str">
            <v>ELÉTRICA</v>
          </cell>
        </row>
        <row r="94">
          <cell r="A94" t="str">
            <v>19110-000</v>
          </cell>
          <cell r="B94" t="str">
            <v>Entrada provisória de energia</v>
          </cell>
          <cell r="C94" t="str">
            <v>m2</v>
          </cell>
          <cell r="G94">
            <v>0.21</v>
          </cell>
          <cell r="H94">
            <v>0</v>
          </cell>
          <cell r="I94">
            <v>0.21</v>
          </cell>
        </row>
        <row r="95">
          <cell r="B95" t="str">
            <v>Entrada provisória de energia</v>
          </cell>
          <cell r="C95" t="str">
            <v>m2</v>
          </cell>
          <cell r="D95">
            <v>1</v>
          </cell>
          <cell r="E95">
            <v>0.20499999999999999</v>
          </cell>
          <cell r="F95" t="str">
            <v>MAT.</v>
          </cell>
          <cell r="G95">
            <v>0.21</v>
          </cell>
          <cell r="H95">
            <v>0</v>
          </cell>
          <cell r="I95">
            <v>0.21</v>
          </cell>
        </row>
        <row r="96">
          <cell r="A96" t="str">
            <v>3R-019120</v>
          </cell>
          <cell r="B96" t="str">
            <v>COMBATE AO INCÊNDIO</v>
          </cell>
        </row>
        <row r="97">
          <cell r="A97" t="str">
            <v>19120-000</v>
          </cell>
          <cell r="B97" t="str">
            <v>Entrada provisória de água</v>
          </cell>
          <cell r="C97" t="str">
            <v>m2</v>
          </cell>
          <cell r="G97">
            <v>0.21</v>
          </cell>
          <cell r="H97">
            <v>0</v>
          </cell>
          <cell r="I97">
            <v>0.21</v>
          </cell>
        </row>
        <row r="98">
          <cell r="B98" t="str">
            <v>Entrada provisória de água</v>
          </cell>
          <cell r="C98" t="str">
            <v>m2</v>
          </cell>
          <cell r="D98">
            <v>1</v>
          </cell>
          <cell r="E98">
            <v>0.20499999999999999</v>
          </cell>
          <cell r="F98" t="str">
            <v>MAT.</v>
          </cell>
          <cell r="G98">
            <v>0.21</v>
          </cell>
          <cell r="H98">
            <v>0</v>
          </cell>
          <cell r="I98">
            <v>0.21</v>
          </cell>
        </row>
        <row r="99">
          <cell r="A99" t="str">
            <v>3R-019140</v>
          </cell>
          <cell r="B99" t="str">
            <v>SEGURANÇA</v>
          </cell>
        </row>
        <row r="100">
          <cell r="A100" t="str">
            <v>19140-000</v>
          </cell>
          <cell r="B100" t="str">
            <v>Proteção e isolamento de rede elétrica próximo a bandejas e instalações provisórias (l=47.60m)</v>
          </cell>
          <cell r="C100" t="str">
            <v>m</v>
          </cell>
          <cell r="G100">
            <v>102.82</v>
          </cell>
          <cell r="H100">
            <v>44</v>
          </cell>
          <cell r="I100">
            <v>146.82</v>
          </cell>
        </row>
        <row r="101">
          <cell r="A101" t="str">
            <v>Não encontrado</v>
          </cell>
          <cell r="B101" t="str">
            <v>CHAPA COMPENSADA RESINADA 17MM</v>
          </cell>
          <cell r="C101" t="str">
            <v>M2</v>
          </cell>
          <cell r="D101">
            <v>3.96</v>
          </cell>
          <cell r="E101">
            <v>17</v>
          </cell>
          <cell r="F101" t="str">
            <v>MAT.</v>
          </cell>
          <cell r="G101">
            <v>67.319999999999993</v>
          </cell>
          <cell r="H101">
            <v>0</v>
          </cell>
          <cell r="I101">
            <v>67.319999999999993</v>
          </cell>
        </row>
        <row r="102">
          <cell r="A102" t="str">
            <v>Não encontrado</v>
          </cell>
          <cell r="B102" t="str">
            <v>vigote 3x6</v>
          </cell>
          <cell r="C102" t="str">
            <v>M3</v>
          </cell>
          <cell r="D102">
            <v>0.03</v>
          </cell>
          <cell r="E102">
            <v>350</v>
          </cell>
          <cell r="F102" t="str">
            <v>MAT.</v>
          </cell>
          <cell r="G102">
            <v>10.5</v>
          </cell>
          <cell r="H102">
            <v>0</v>
          </cell>
          <cell r="I102">
            <v>10.5</v>
          </cell>
        </row>
        <row r="103">
          <cell r="A103" t="str">
            <v>Não encontrado</v>
          </cell>
          <cell r="B103" t="str">
            <v>ripa 1x2</v>
          </cell>
          <cell r="C103" t="str">
            <v>M3</v>
          </cell>
          <cell r="D103">
            <v>0.02</v>
          </cell>
          <cell r="E103">
            <v>350</v>
          </cell>
          <cell r="F103" t="str">
            <v>MAT.</v>
          </cell>
          <cell r="G103">
            <v>7</v>
          </cell>
          <cell r="H103">
            <v>0</v>
          </cell>
          <cell r="I103">
            <v>7</v>
          </cell>
        </row>
        <row r="104">
          <cell r="A104" t="str">
            <v>Não encontrado</v>
          </cell>
          <cell r="B104" t="str">
            <v>m.obra bandeja</v>
          </cell>
          <cell r="C104" t="str">
            <v>M</v>
          </cell>
          <cell r="D104">
            <v>1</v>
          </cell>
          <cell r="E104">
            <v>44</v>
          </cell>
          <cell r="F104" t="str">
            <v>M.O.</v>
          </cell>
          <cell r="G104">
            <v>0</v>
          </cell>
          <cell r="H104">
            <v>44</v>
          </cell>
          <cell r="I104">
            <v>44</v>
          </cell>
        </row>
        <row r="105">
          <cell r="A105" t="str">
            <v>Não encontrado</v>
          </cell>
          <cell r="B105" t="str">
            <v xml:space="preserve">vj locação </v>
          </cell>
          <cell r="C105" t="str">
            <v>M</v>
          </cell>
          <cell r="D105">
            <v>1</v>
          </cell>
          <cell r="E105">
            <v>18</v>
          </cell>
          <cell r="F105" t="str">
            <v>MAT.</v>
          </cell>
          <cell r="G105">
            <v>18</v>
          </cell>
          <cell r="H105">
            <v>0</v>
          </cell>
          <cell r="I105">
            <v>18</v>
          </cell>
        </row>
        <row r="106">
          <cell r="A106" t="str">
            <v>19140-001</v>
          </cell>
          <cell r="B106" t="str">
            <v>Bandeja primária (l=2.50m)</v>
          </cell>
          <cell r="C106" t="str">
            <v>m</v>
          </cell>
          <cell r="G106">
            <v>102.82</v>
          </cell>
          <cell r="H106">
            <v>44</v>
          </cell>
          <cell r="I106">
            <v>146.82</v>
          </cell>
        </row>
        <row r="107">
          <cell r="A107" t="str">
            <v>Não encontrado</v>
          </cell>
          <cell r="B107" t="str">
            <v>CHAPA COMPENSADA RESINADA 17MM</v>
          </cell>
          <cell r="C107" t="str">
            <v>M2</v>
          </cell>
          <cell r="D107">
            <v>3.96</v>
          </cell>
          <cell r="E107">
            <v>17</v>
          </cell>
          <cell r="F107" t="str">
            <v>MAT.</v>
          </cell>
          <cell r="G107">
            <v>67.319999999999993</v>
          </cell>
          <cell r="H107">
            <v>0</v>
          </cell>
          <cell r="I107">
            <v>67.319999999999993</v>
          </cell>
        </row>
        <row r="108">
          <cell r="A108" t="str">
            <v>Não encontrado</v>
          </cell>
          <cell r="B108" t="str">
            <v>vigote 3x6</v>
          </cell>
          <cell r="C108" t="str">
            <v>M3</v>
          </cell>
          <cell r="D108">
            <v>0.03</v>
          </cell>
          <cell r="E108">
            <v>350</v>
          </cell>
          <cell r="F108" t="str">
            <v>MAT.</v>
          </cell>
          <cell r="G108">
            <v>10.5</v>
          </cell>
          <cell r="H108">
            <v>0</v>
          </cell>
          <cell r="I108">
            <v>10.5</v>
          </cell>
        </row>
        <row r="109">
          <cell r="A109" t="str">
            <v>Não encontrado</v>
          </cell>
          <cell r="B109" t="str">
            <v>ripa 1x2</v>
          </cell>
          <cell r="C109" t="str">
            <v>M3</v>
          </cell>
          <cell r="D109">
            <v>0.02</v>
          </cell>
          <cell r="E109">
            <v>350</v>
          </cell>
          <cell r="F109" t="str">
            <v>MAT.</v>
          </cell>
          <cell r="G109">
            <v>7</v>
          </cell>
          <cell r="H109">
            <v>0</v>
          </cell>
          <cell r="I109">
            <v>7</v>
          </cell>
        </row>
        <row r="110">
          <cell r="A110" t="str">
            <v>Não encontrado</v>
          </cell>
          <cell r="B110" t="str">
            <v>m.obra bandeja</v>
          </cell>
          <cell r="C110" t="str">
            <v>M</v>
          </cell>
          <cell r="D110">
            <v>1</v>
          </cell>
          <cell r="E110">
            <v>44</v>
          </cell>
          <cell r="F110" t="str">
            <v>M.O.</v>
          </cell>
          <cell r="G110">
            <v>0</v>
          </cell>
          <cell r="H110">
            <v>44</v>
          </cell>
          <cell r="I110">
            <v>44</v>
          </cell>
        </row>
        <row r="111">
          <cell r="A111" t="str">
            <v>Não encontrado</v>
          </cell>
          <cell r="B111" t="str">
            <v xml:space="preserve">vj locação </v>
          </cell>
          <cell r="C111" t="str">
            <v>M</v>
          </cell>
          <cell r="D111">
            <v>1</v>
          </cell>
          <cell r="E111">
            <v>18</v>
          </cell>
          <cell r="F111" t="str">
            <v>MAT.</v>
          </cell>
          <cell r="G111">
            <v>18</v>
          </cell>
          <cell r="H111">
            <v>0</v>
          </cell>
          <cell r="I111">
            <v>18</v>
          </cell>
        </row>
        <row r="112">
          <cell r="A112" t="str">
            <v>19140-002</v>
          </cell>
          <cell r="B112" t="str">
            <v>Bandeja secundária (l=1.40m)</v>
          </cell>
          <cell r="C112" t="str">
            <v>m</v>
          </cell>
          <cell r="G112">
            <v>73.38</v>
          </cell>
          <cell r="H112">
            <v>68</v>
          </cell>
          <cell r="I112">
            <v>141.38</v>
          </cell>
        </row>
        <row r="113">
          <cell r="A113" t="str">
            <v>Não encontrado</v>
          </cell>
          <cell r="B113" t="str">
            <v>CHAPA COMPENSADA RESINADA 17MM</v>
          </cell>
          <cell r="C113" t="str">
            <v>M2</v>
          </cell>
          <cell r="D113">
            <v>2.64</v>
          </cell>
          <cell r="E113">
            <v>17</v>
          </cell>
          <cell r="F113" t="str">
            <v>MAT.</v>
          </cell>
          <cell r="G113">
            <v>44.88</v>
          </cell>
          <cell r="H113">
            <v>0</v>
          </cell>
          <cell r="I113">
            <v>44.88</v>
          </cell>
        </row>
        <row r="114">
          <cell r="A114" t="str">
            <v>Não encontrado</v>
          </cell>
          <cell r="B114" t="str">
            <v>ripa 1x2</v>
          </cell>
          <cell r="C114" t="str">
            <v>M3</v>
          </cell>
          <cell r="D114">
            <v>0.03</v>
          </cell>
          <cell r="E114">
            <v>350</v>
          </cell>
          <cell r="F114" t="str">
            <v>MAT.</v>
          </cell>
          <cell r="G114">
            <v>10.5</v>
          </cell>
          <cell r="H114">
            <v>0</v>
          </cell>
          <cell r="I114">
            <v>10.5</v>
          </cell>
        </row>
        <row r="115">
          <cell r="A115" t="str">
            <v>Não encontrado</v>
          </cell>
          <cell r="B115" t="str">
            <v xml:space="preserve">vj locação </v>
          </cell>
          <cell r="C115" t="str">
            <v>M</v>
          </cell>
          <cell r="D115">
            <v>1</v>
          </cell>
          <cell r="E115">
            <v>18</v>
          </cell>
          <cell r="F115" t="str">
            <v>MAT.</v>
          </cell>
          <cell r="G115">
            <v>18</v>
          </cell>
          <cell r="H115">
            <v>0</v>
          </cell>
          <cell r="I115">
            <v>18</v>
          </cell>
        </row>
        <row r="116">
          <cell r="A116" t="str">
            <v>Não encontrado</v>
          </cell>
          <cell r="B116" t="str">
            <v>m. obra bandeja móvel</v>
          </cell>
          <cell r="C116" t="str">
            <v>M</v>
          </cell>
          <cell r="D116">
            <v>1</v>
          </cell>
          <cell r="E116">
            <v>44</v>
          </cell>
          <cell r="F116" t="str">
            <v>M.O.</v>
          </cell>
          <cell r="G116">
            <v>0</v>
          </cell>
          <cell r="H116">
            <v>44</v>
          </cell>
          <cell r="I116">
            <v>44</v>
          </cell>
        </row>
        <row r="117">
          <cell r="A117" t="str">
            <v>Não encontrado</v>
          </cell>
          <cell r="B117" t="str">
            <v>DESMONTAGEM DE BANDEJA SECUNDÁRIA APÓS RELOCAÇÃO</v>
          </cell>
          <cell r="C117" t="str">
            <v>M</v>
          </cell>
          <cell r="D117">
            <v>1</v>
          </cell>
          <cell r="E117">
            <v>24</v>
          </cell>
          <cell r="F117" t="str">
            <v>M.O.</v>
          </cell>
          <cell r="G117">
            <v>0</v>
          </cell>
          <cell r="H117">
            <v>24</v>
          </cell>
          <cell r="I117">
            <v>24</v>
          </cell>
        </row>
        <row r="118">
          <cell r="A118" t="str">
            <v>19140-003</v>
          </cell>
          <cell r="B118" t="str">
            <v>Tapume metálico em telha trapezoidal</v>
          </cell>
          <cell r="C118" t="str">
            <v>m2</v>
          </cell>
          <cell r="G118">
            <v>38</v>
          </cell>
          <cell r="H118">
            <v>30</v>
          </cell>
          <cell r="I118">
            <v>68</v>
          </cell>
        </row>
        <row r="119">
          <cell r="A119" t="str">
            <v>Não encontrado</v>
          </cell>
          <cell r="B119" t="str">
            <v>Telhas trapezondal tp 25 0.50 mm branca</v>
          </cell>
          <cell r="C119" t="str">
            <v>m2</v>
          </cell>
          <cell r="D119">
            <v>1</v>
          </cell>
          <cell r="E119">
            <v>17</v>
          </cell>
          <cell r="F119" t="str">
            <v>MAT.</v>
          </cell>
          <cell r="G119">
            <v>17</v>
          </cell>
          <cell r="H119">
            <v>0</v>
          </cell>
          <cell r="I119">
            <v>17</v>
          </cell>
        </row>
        <row r="120">
          <cell r="A120" t="str">
            <v>Não encontrado</v>
          </cell>
          <cell r="B120" t="str">
            <v>Perfil AC 10 2.80 mt</v>
          </cell>
          <cell r="C120" t="str">
            <v>un</v>
          </cell>
          <cell r="D120">
            <v>0.5</v>
          </cell>
          <cell r="E120">
            <v>42</v>
          </cell>
          <cell r="F120" t="str">
            <v>MAT.</v>
          </cell>
          <cell r="G120">
            <v>21</v>
          </cell>
          <cell r="H120">
            <v>0</v>
          </cell>
          <cell r="I120">
            <v>21</v>
          </cell>
        </row>
        <row r="121">
          <cell r="A121">
            <v>5.0999999999999996</v>
          </cell>
          <cell r="B121" t="str">
            <v>Mão de obra montagem tapume completo</v>
          </cell>
          <cell r="C121" t="str">
            <v>m2</v>
          </cell>
          <cell r="D121">
            <v>1</v>
          </cell>
          <cell r="E121">
            <v>30</v>
          </cell>
          <cell r="F121" t="str">
            <v>M.O.</v>
          </cell>
          <cell r="G121">
            <v>0</v>
          </cell>
          <cell r="H121">
            <v>30</v>
          </cell>
          <cell r="I121">
            <v>30</v>
          </cell>
        </row>
        <row r="122">
          <cell r="A122" t="str">
            <v>19140-004</v>
          </cell>
          <cell r="B122" t="str">
            <v>Tela p/ proteção de fachada em polietileno</v>
          </cell>
          <cell r="C122" t="str">
            <v>m2</v>
          </cell>
          <cell r="G122">
            <v>2.5</v>
          </cell>
          <cell r="H122">
            <v>0</v>
          </cell>
          <cell r="I122">
            <v>2.5</v>
          </cell>
        </row>
        <row r="123">
          <cell r="A123">
            <v>16.29</v>
          </cell>
          <cell r="B123" t="str">
            <v>Tela Fachadeira</v>
          </cell>
          <cell r="C123" t="str">
            <v>m2</v>
          </cell>
          <cell r="D123">
            <v>1</v>
          </cell>
          <cell r="E123">
            <v>2.5</v>
          </cell>
          <cell r="F123" t="str">
            <v>MAT.</v>
          </cell>
          <cell r="G123">
            <v>2.5</v>
          </cell>
          <cell r="H123">
            <v>0</v>
          </cell>
          <cell r="I123">
            <v>2.5</v>
          </cell>
        </row>
        <row r="124">
          <cell r="A124" t="str">
            <v>19140-005</v>
          </cell>
          <cell r="B124" t="str">
            <v>Retirada de tela p/ proteção de fachada em polietileno</v>
          </cell>
          <cell r="C124" t="str">
            <v>m2</v>
          </cell>
          <cell r="G124">
            <v>0.3</v>
          </cell>
          <cell r="H124">
            <v>0</v>
          </cell>
          <cell r="I124">
            <v>0.3</v>
          </cell>
        </row>
        <row r="125">
          <cell r="A125">
            <v>16.29</v>
          </cell>
          <cell r="B125" t="str">
            <v>Retirada de tela fachadeira</v>
          </cell>
          <cell r="C125" t="str">
            <v>m2</v>
          </cell>
          <cell r="D125">
            <v>1</v>
          </cell>
          <cell r="E125">
            <v>0.3</v>
          </cell>
          <cell r="F125" t="str">
            <v>MAT.</v>
          </cell>
          <cell r="G125">
            <v>0.3</v>
          </cell>
          <cell r="H125">
            <v>0</v>
          </cell>
          <cell r="I125">
            <v>0.3</v>
          </cell>
        </row>
        <row r="126">
          <cell r="A126" t="str">
            <v>19140-006</v>
          </cell>
          <cell r="B126" t="str">
            <v>Tela tapume laranja p/ proteção de perímetro em polietileno (h=1.20m)</v>
          </cell>
          <cell r="C126" t="str">
            <v>m</v>
          </cell>
          <cell r="G126">
            <v>2.3199999999999998</v>
          </cell>
          <cell r="H126">
            <v>0</v>
          </cell>
          <cell r="I126">
            <v>2.3199999999999998</v>
          </cell>
        </row>
        <row r="127">
          <cell r="A127">
            <v>4.8</v>
          </cell>
          <cell r="B127" t="str">
            <v>Tela laranja para segurança</v>
          </cell>
          <cell r="C127" t="str">
            <v>m</v>
          </cell>
          <cell r="D127">
            <v>1</v>
          </cell>
          <cell r="E127">
            <v>2.3199999999999998</v>
          </cell>
          <cell r="F127" t="str">
            <v>MAT.</v>
          </cell>
          <cell r="G127">
            <v>2.3199999999999998</v>
          </cell>
          <cell r="H127">
            <v>0</v>
          </cell>
          <cell r="I127">
            <v>2.3199999999999998</v>
          </cell>
        </row>
        <row r="128">
          <cell r="A128" t="str">
            <v>3R-019200</v>
          </cell>
          <cell r="B128" t="str">
            <v>CONSTRUÇÕES TEMPORÁRIAS</v>
          </cell>
        </row>
        <row r="129">
          <cell r="A129" t="str">
            <v>3R-019210</v>
          </cell>
          <cell r="B129" t="str">
            <v>ABRIGO PROVISÓRIO</v>
          </cell>
        </row>
        <row r="130">
          <cell r="A130" t="str">
            <v>19210-000</v>
          </cell>
          <cell r="B130" t="str">
            <v>Abrigo provisório de obra</v>
          </cell>
          <cell r="C130" t="str">
            <v>m2</v>
          </cell>
          <cell r="G130">
            <v>450</v>
          </cell>
          <cell r="H130">
            <v>0</v>
          </cell>
          <cell r="I130">
            <v>450</v>
          </cell>
        </row>
        <row r="131">
          <cell r="B131" t="str">
            <v>Abrigo provisório de obra</v>
          </cell>
          <cell r="C131" t="str">
            <v>m2</v>
          </cell>
          <cell r="D131">
            <v>1</v>
          </cell>
          <cell r="E131">
            <v>450</v>
          </cell>
          <cell r="F131" t="str">
            <v>MAT.</v>
          </cell>
          <cell r="G131">
            <v>450</v>
          </cell>
          <cell r="H131">
            <v>0</v>
          </cell>
          <cell r="I131">
            <v>450</v>
          </cell>
        </row>
        <row r="132">
          <cell r="A132" t="str">
            <v>3R-019220</v>
          </cell>
          <cell r="B132" t="str">
            <v>MOBILIÁRIO E EQUIPAMENTOS</v>
          </cell>
        </row>
        <row r="133">
          <cell r="A133" t="str">
            <v>19220-000</v>
          </cell>
          <cell r="B133" t="str">
            <v>Mobiliário e equipamentos para escritório da obra</v>
          </cell>
          <cell r="C133" t="str">
            <v>vb</v>
          </cell>
          <cell r="G133">
            <v>5000</v>
          </cell>
          <cell r="H133">
            <v>0</v>
          </cell>
          <cell r="I133">
            <v>5000</v>
          </cell>
        </row>
        <row r="134">
          <cell r="B134" t="str">
            <v>Mobiliário e equipamentos para escritório da obra</v>
          </cell>
          <cell r="C134" t="str">
            <v>vb</v>
          </cell>
          <cell r="D134">
            <v>1</v>
          </cell>
          <cell r="E134">
            <v>5000</v>
          </cell>
          <cell r="F134" t="str">
            <v>MAT.</v>
          </cell>
          <cell r="G134">
            <v>5000</v>
          </cell>
          <cell r="H134">
            <v>0</v>
          </cell>
          <cell r="I134">
            <v>5000</v>
          </cell>
        </row>
        <row r="135">
          <cell r="A135" t="str">
            <v>3R-019240</v>
          </cell>
          <cell r="B135" t="str">
            <v>COMUNICAÇÃO VISUAL DE OBRA</v>
          </cell>
        </row>
        <row r="136">
          <cell r="A136" t="str">
            <v>19240-000</v>
          </cell>
          <cell r="B136" t="str">
            <v>Placas de obra</v>
          </cell>
          <cell r="C136" t="str">
            <v>vb</v>
          </cell>
          <cell r="G136">
            <v>5000</v>
          </cell>
          <cell r="H136">
            <v>0</v>
          </cell>
          <cell r="I136">
            <v>5000</v>
          </cell>
        </row>
        <row r="137">
          <cell r="B137" t="str">
            <v>Placas de obra</v>
          </cell>
          <cell r="C137" t="str">
            <v>vb</v>
          </cell>
          <cell r="D137">
            <v>1</v>
          </cell>
          <cell r="E137">
            <v>5000</v>
          </cell>
          <cell r="F137" t="str">
            <v>MAT.</v>
          </cell>
          <cell r="G137">
            <v>5000</v>
          </cell>
          <cell r="H137">
            <v>0</v>
          </cell>
          <cell r="I137">
            <v>5000</v>
          </cell>
        </row>
        <row r="138">
          <cell r="A138" t="str">
            <v>3R-019250</v>
          </cell>
          <cell r="B138" t="str">
            <v>SISTEMAS DE SEGURANÇA</v>
          </cell>
        </row>
        <row r="139">
          <cell r="A139" t="str">
            <v>19250-000</v>
          </cell>
          <cell r="B139" t="str">
            <v>Tapumes de divísa</v>
          </cell>
          <cell r="C139" t="str">
            <v>m2</v>
          </cell>
          <cell r="G139">
            <v>110</v>
          </cell>
          <cell r="H139">
            <v>0</v>
          </cell>
          <cell r="I139">
            <v>110</v>
          </cell>
        </row>
        <row r="140">
          <cell r="B140" t="str">
            <v>Tapumes de divísa</v>
          </cell>
          <cell r="C140" t="str">
            <v>m2</v>
          </cell>
          <cell r="D140">
            <v>1</v>
          </cell>
          <cell r="E140">
            <v>110</v>
          </cell>
          <cell r="F140" t="str">
            <v>MAT.</v>
          </cell>
          <cell r="G140">
            <v>110</v>
          </cell>
          <cell r="H140">
            <v>0</v>
          </cell>
          <cell r="I140">
            <v>110</v>
          </cell>
        </row>
        <row r="141">
          <cell r="A141" t="str">
            <v>19250-001</v>
          </cell>
          <cell r="B141" t="str">
            <v>Manutenção do tapume</v>
          </cell>
          <cell r="C141" t="str">
            <v>mês</v>
          </cell>
          <cell r="G141">
            <v>250</v>
          </cell>
          <cell r="H141">
            <v>0</v>
          </cell>
          <cell r="I141">
            <v>250</v>
          </cell>
        </row>
        <row r="142">
          <cell r="B142" t="str">
            <v>Manutenção do tapume</v>
          </cell>
          <cell r="C142" t="str">
            <v>mês</v>
          </cell>
          <cell r="D142">
            <v>1</v>
          </cell>
          <cell r="E142">
            <v>250</v>
          </cell>
          <cell r="F142" t="str">
            <v>MAT.</v>
          </cell>
          <cell r="G142">
            <v>250</v>
          </cell>
          <cell r="H142">
            <v>0</v>
          </cell>
          <cell r="I142">
            <v>250</v>
          </cell>
        </row>
        <row r="143">
          <cell r="A143" t="str">
            <v>19250-002</v>
          </cell>
          <cell r="B143" t="str">
            <v>Desmobilização de tapume e abrigo provisório</v>
          </cell>
          <cell r="C143" t="str">
            <v>vb</v>
          </cell>
          <cell r="G143">
            <v>10000</v>
          </cell>
          <cell r="H143">
            <v>0</v>
          </cell>
          <cell r="I143">
            <v>10000</v>
          </cell>
        </row>
        <row r="144">
          <cell r="B144" t="str">
            <v>Desmobilização de tapume e abrigo provisório</v>
          </cell>
          <cell r="C144" t="str">
            <v>vb</v>
          </cell>
          <cell r="D144">
            <v>1</v>
          </cell>
          <cell r="E144">
            <v>10000</v>
          </cell>
          <cell r="F144" t="str">
            <v>MAT.</v>
          </cell>
          <cell r="G144">
            <v>10000</v>
          </cell>
          <cell r="H144">
            <v>0</v>
          </cell>
          <cell r="I144">
            <v>10000</v>
          </cell>
        </row>
        <row r="145">
          <cell r="A145" t="str">
            <v>19250-003</v>
          </cell>
          <cell r="B145" t="str">
            <v>Equipamentos para o alarme de monitoramento</v>
          </cell>
          <cell r="C145" t="str">
            <v>vb</v>
          </cell>
          <cell r="G145">
            <v>3000</v>
          </cell>
          <cell r="H145">
            <v>0</v>
          </cell>
          <cell r="I145">
            <v>3000</v>
          </cell>
        </row>
        <row r="146">
          <cell r="B146" t="str">
            <v>Equipamentos para o alarme de monitoramento</v>
          </cell>
          <cell r="C146" t="str">
            <v>vb</v>
          </cell>
          <cell r="D146">
            <v>1</v>
          </cell>
          <cell r="E146">
            <v>3000</v>
          </cell>
          <cell r="F146" t="str">
            <v>MAT.</v>
          </cell>
          <cell r="G146">
            <v>3000</v>
          </cell>
          <cell r="H146">
            <v>0</v>
          </cell>
          <cell r="I146">
            <v>3000</v>
          </cell>
        </row>
        <row r="147">
          <cell r="A147" t="str">
            <v>19250-004</v>
          </cell>
          <cell r="B147" t="str">
            <v>Ascensão por pavimento</v>
          </cell>
          <cell r="C147" t="str">
            <v>pav</v>
          </cell>
          <cell r="G147">
            <v>1500</v>
          </cell>
          <cell r="H147">
            <v>0</v>
          </cell>
          <cell r="I147">
            <v>1500</v>
          </cell>
        </row>
        <row r="148">
          <cell r="B148" t="str">
            <v>Ascensão por pavimento</v>
          </cell>
          <cell r="C148" t="str">
            <v>pav</v>
          </cell>
          <cell r="D148">
            <v>1</v>
          </cell>
          <cell r="E148">
            <v>1500</v>
          </cell>
          <cell r="F148" t="str">
            <v>MAT.</v>
          </cell>
          <cell r="G148">
            <v>1500</v>
          </cell>
          <cell r="H148">
            <v>0</v>
          </cell>
          <cell r="I148">
            <v>1500</v>
          </cell>
        </row>
        <row r="149">
          <cell r="A149" t="str">
            <v>19250-005</v>
          </cell>
          <cell r="B149" t="str">
            <v>Construção e demolição de base para elevador de obra</v>
          </cell>
          <cell r="C149" t="str">
            <v>vb</v>
          </cell>
          <cell r="G149">
            <v>5500</v>
          </cell>
          <cell r="H149">
            <v>0</v>
          </cell>
          <cell r="I149">
            <v>5500</v>
          </cell>
        </row>
        <row r="150">
          <cell r="B150" t="str">
            <v>Construção e demolição de base para elevador de obra</v>
          </cell>
          <cell r="C150" t="str">
            <v>vb</v>
          </cell>
          <cell r="D150">
            <v>1</v>
          </cell>
          <cell r="E150">
            <v>5500</v>
          </cell>
          <cell r="F150" t="str">
            <v>MAT.</v>
          </cell>
          <cell r="G150">
            <v>5500</v>
          </cell>
          <cell r="H150">
            <v>0</v>
          </cell>
          <cell r="I150">
            <v>5500</v>
          </cell>
        </row>
        <row r="151">
          <cell r="A151" t="str">
            <v>3R-019300</v>
          </cell>
          <cell r="B151" t="str">
            <v>CONSTRUÇÕES ADICIONAIS</v>
          </cell>
        </row>
        <row r="152">
          <cell r="A152" t="str">
            <v>3R-019310</v>
          </cell>
          <cell r="B152" t="str">
            <v>ELEVADORES</v>
          </cell>
        </row>
        <row r="153">
          <cell r="A153" t="str">
            <v>19310-000</v>
          </cell>
          <cell r="B153" t="str">
            <v>Locação de elevadores de obra</v>
          </cell>
          <cell r="C153" t="str">
            <v>mês</v>
          </cell>
          <cell r="G153">
            <v>6500</v>
          </cell>
          <cell r="H153">
            <v>0</v>
          </cell>
          <cell r="I153">
            <v>6500</v>
          </cell>
        </row>
        <row r="154">
          <cell r="B154" t="str">
            <v>Locação de elevadores de obra</v>
          </cell>
          <cell r="C154" t="str">
            <v>mês</v>
          </cell>
          <cell r="D154">
            <v>1</v>
          </cell>
          <cell r="E154">
            <v>6500</v>
          </cell>
          <cell r="F154" t="str">
            <v>MAT.</v>
          </cell>
          <cell r="G154">
            <v>6500</v>
          </cell>
          <cell r="H154">
            <v>0</v>
          </cell>
          <cell r="I154">
            <v>6500</v>
          </cell>
        </row>
        <row r="155">
          <cell r="A155" t="str">
            <v>19310-001</v>
          </cell>
          <cell r="B155" t="str">
            <v>Montagem de elevadores de obra</v>
          </cell>
          <cell r="C155" t="str">
            <v>vb</v>
          </cell>
          <cell r="G155">
            <v>12000</v>
          </cell>
          <cell r="H155">
            <v>0</v>
          </cell>
          <cell r="I155">
            <v>12000</v>
          </cell>
        </row>
        <row r="156">
          <cell r="B156" t="str">
            <v>Montagem de elevadores de obra</v>
          </cell>
          <cell r="C156" t="str">
            <v>vb</v>
          </cell>
          <cell r="D156">
            <v>1</v>
          </cell>
          <cell r="E156">
            <v>12000</v>
          </cell>
          <cell r="F156" t="str">
            <v>MAT.</v>
          </cell>
          <cell r="G156">
            <v>12000</v>
          </cell>
          <cell r="H156">
            <v>0</v>
          </cell>
          <cell r="I156">
            <v>12000</v>
          </cell>
        </row>
        <row r="157">
          <cell r="A157" t="str">
            <v>19310-002</v>
          </cell>
          <cell r="B157" t="str">
            <v>Desmontagem de elevadores de obra</v>
          </cell>
          <cell r="C157" t="str">
            <v>vb</v>
          </cell>
          <cell r="G157">
            <v>12000</v>
          </cell>
          <cell r="H157">
            <v>0</v>
          </cell>
          <cell r="I157">
            <v>12000</v>
          </cell>
        </row>
        <row r="158">
          <cell r="B158" t="str">
            <v>Desmontagem de elevadores de obra</v>
          </cell>
          <cell r="C158" t="str">
            <v>vb</v>
          </cell>
          <cell r="D158">
            <v>1</v>
          </cell>
          <cell r="E158">
            <v>12000</v>
          </cell>
          <cell r="F158" t="str">
            <v>MAT.</v>
          </cell>
          <cell r="G158">
            <v>12000</v>
          </cell>
          <cell r="H158">
            <v>0</v>
          </cell>
          <cell r="I158">
            <v>12000</v>
          </cell>
        </row>
        <row r="159">
          <cell r="A159" t="str">
            <v>19310-003</v>
          </cell>
          <cell r="B159" t="str">
            <v>Manutenção preventiva com ART</v>
          </cell>
          <cell r="C159" t="str">
            <v>mês</v>
          </cell>
          <cell r="G159">
            <v>2000</v>
          </cell>
          <cell r="H159">
            <v>0</v>
          </cell>
          <cell r="I159">
            <v>2000</v>
          </cell>
        </row>
        <row r="160">
          <cell r="B160" t="str">
            <v>Manutenção preventiva com ART</v>
          </cell>
          <cell r="C160" t="str">
            <v>mês</v>
          </cell>
          <cell r="D160">
            <v>1</v>
          </cell>
          <cell r="E160">
            <v>2000</v>
          </cell>
          <cell r="F160" t="str">
            <v>MAT.</v>
          </cell>
          <cell r="G160">
            <v>2000</v>
          </cell>
          <cell r="H160">
            <v>0</v>
          </cell>
          <cell r="I160">
            <v>2000</v>
          </cell>
        </row>
        <row r="161">
          <cell r="A161" t="str">
            <v>19310-004</v>
          </cell>
          <cell r="B161" t="str">
            <v>Ascensão por pavimento</v>
          </cell>
          <cell r="C161" t="str">
            <v>pav</v>
          </cell>
          <cell r="G161">
            <v>1500</v>
          </cell>
          <cell r="H161">
            <v>0</v>
          </cell>
          <cell r="I161">
            <v>1500</v>
          </cell>
        </row>
        <row r="162">
          <cell r="B162" t="str">
            <v>Ascensão por pavimento</v>
          </cell>
          <cell r="C162" t="str">
            <v>pav</v>
          </cell>
          <cell r="D162">
            <v>1</v>
          </cell>
          <cell r="E162">
            <v>1500</v>
          </cell>
          <cell r="F162" t="str">
            <v>MAT.</v>
          </cell>
          <cell r="G162">
            <v>1500</v>
          </cell>
          <cell r="H162">
            <v>0</v>
          </cell>
          <cell r="I162">
            <v>1500</v>
          </cell>
        </row>
        <row r="163">
          <cell r="A163" t="str">
            <v>19310-005</v>
          </cell>
          <cell r="B163" t="str">
            <v>Construção e demolição de base para elevador de obra</v>
          </cell>
          <cell r="C163" t="str">
            <v>vb</v>
          </cell>
          <cell r="G163">
            <v>5500</v>
          </cell>
          <cell r="H163">
            <v>0</v>
          </cell>
          <cell r="I163">
            <v>5500</v>
          </cell>
        </row>
        <row r="164">
          <cell r="B164" t="str">
            <v>Construção e demolição de base para elevador de obra</v>
          </cell>
          <cell r="C164" t="str">
            <v>vb</v>
          </cell>
          <cell r="D164">
            <v>1</v>
          </cell>
          <cell r="E164">
            <v>5500</v>
          </cell>
          <cell r="F164" t="str">
            <v>MAT.</v>
          </cell>
          <cell r="G164">
            <v>5500</v>
          </cell>
          <cell r="H164">
            <v>0</v>
          </cell>
          <cell r="I164">
            <v>5500</v>
          </cell>
        </row>
        <row r="165">
          <cell r="A165" t="str">
            <v>3R-019340</v>
          </cell>
          <cell r="B165" t="str">
            <v>BALANCIM</v>
          </cell>
        </row>
        <row r="166">
          <cell r="A166" t="str">
            <v>19340-000</v>
          </cell>
          <cell r="B166" t="str">
            <v>Locação de balancins</v>
          </cell>
          <cell r="C166" t="str">
            <v>m2</v>
          </cell>
          <cell r="G166">
            <v>18.54</v>
          </cell>
          <cell r="H166">
            <v>0</v>
          </cell>
          <cell r="I166">
            <v>18.54</v>
          </cell>
        </row>
        <row r="167">
          <cell r="B167" t="str">
            <v>Locação de balancins</v>
          </cell>
          <cell r="C167" t="str">
            <v>m2</v>
          </cell>
          <cell r="D167">
            <v>1</v>
          </cell>
          <cell r="E167">
            <v>18.54</v>
          </cell>
          <cell r="F167" t="str">
            <v>MAT.</v>
          </cell>
          <cell r="G167">
            <v>18.54</v>
          </cell>
          <cell r="H167">
            <v>0</v>
          </cell>
          <cell r="I167">
            <v>18.54</v>
          </cell>
        </row>
        <row r="168">
          <cell r="A168" t="str">
            <v>3R-020000</v>
          </cell>
          <cell r="B168" t="str">
            <v>CONDIÇÕES EXISTENTES</v>
          </cell>
        </row>
        <row r="169">
          <cell r="A169" t="str">
            <v>3R-022000</v>
          </cell>
          <cell r="B169" t="str">
            <v>DEMOLIÇÃO</v>
          </cell>
        </row>
        <row r="170">
          <cell r="A170" t="str">
            <v>3R-022440</v>
          </cell>
          <cell r="B170" t="str">
            <v>DEMOLIÇÃO DE ESTRUTURAS</v>
          </cell>
        </row>
        <row r="171">
          <cell r="A171" t="str">
            <v>22440-000</v>
          </cell>
          <cell r="B171" t="str">
            <v>Demolição de calçada</v>
          </cell>
          <cell r="C171" t="str">
            <v>m2</v>
          </cell>
          <cell r="G171">
            <v>20.68</v>
          </cell>
          <cell r="H171">
            <v>0</v>
          </cell>
          <cell r="I171">
            <v>20.68</v>
          </cell>
        </row>
        <row r="172">
          <cell r="B172" t="str">
            <v>Demolição de calçada</v>
          </cell>
          <cell r="C172" t="str">
            <v>m2</v>
          </cell>
          <cell r="D172">
            <v>1</v>
          </cell>
          <cell r="E172">
            <v>20.68</v>
          </cell>
          <cell r="F172" t="str">
            <v>MAT.</v>
          </cell>
          <cell r="G172">
            <v>20.68</v>
          </cell>
          <cell r="H172">
            <v>0</v>
          </cell>
          <cell r="I172">
            <v>20.68</v>
          </cell>
        </row>
        <row r="173">
          <cell r="A173" t="str">
            <v>22440-001</v>
          </cell>
          <cell r="B173" t="str">
            <v>Demolição de meio-fio</v>
          </cell>
          <cell r="C173" t="str">
            <v>m</v>
          </cell>
          <cell r="G173">
            <v>10.35</v>
          </cell>
          <cell r="H173">
            <v>0</v>
          </cell>
          <cell r="I173">
            <v>10.35</v>
          </cell>
        </row>
        <row r="174">
          <cell r="B174" t="str">
            <v>Demolição de meio-fio</v>
          </cell>
          <cell r="C174" t="str">
            <v>m</v>
          </cell>
          <cell r="D174">
            <v>1</v>
          </cell>
          <cell r="E174">
            <v>10.35</v>
          </cell>
          <cell r="F174" t="str">
            <v>MAT.</v>
          </cell>
          <cell r="G174">
            <v>10.35</v>
          </cell>
          <cell r="H174">
            <v>0</v>
          </cell>
          <cell r="I174">
            <v>10.35</v>
          </cell>
        </row>
        <row r="175">
          <cell r="A175" t="str">
            <v>3R-023000</v>
          </cell>
          <cell r="B175" t="str">
            <v>SISTEMAS DE MOVIMENTAÇÃO DE SOLOS</v>
          </cell>
        </row>
        <row r="176">
          <cell r="A176" t="str">
            <v>23000-000</v>
          </cell>
          <cell r="B176" t="str">
            <v>Serviço de perfuração estacas escavadas diâmetro 40 cm</v>
          </cell>
          <cell r="C176" t="str">
            <v>M</v>
          </cell>
          <cell r="G176">
            <v>23.89</v>
          </cell>
          <cell r="H176">
            <v>0</v>
          </cell>
          <cell r="I176">
            <v>23.89</v>
          </cell>
        </row>
        <row r="177">
          <cell r="A177" t="str">
            <v>Não encontrado</v>
          </cell>
          <cell r="B177" t="str">
            <v>Serviços de perfuração de Estacas Escavadas diam. 40</v>
          </cell>
          <cell r="C177" t="str">
            <v>m</v>
          </cell>
          <cell r="D177">
            <v>1</v>
          </cell>
          <cell r="E177">
            <v>23.89</v>
          </cell>
          <cell r="F177" t="str">
            <v>MAT.</v>
          </cell>
          <cell r="G177">
            <v>23.89</v>
          </cell>
          <cell r="H177">
            <v>0</v>
          </cell>
          <cell r="I177">
            <v>23.89</v>
          </cell>
        </row>
        <row r="178">
          <cell r="A178" t="str">
            <v>23000-001</v>
          </cell>
          <cell r="B178" t="str">
            <v>Serviço de perfuração estacas escavadas diâmetro 50 cm</v>
          </cell>
          <cell r="C178" t="str">
            <v>M</v>
          </cell>
          <cell r="G178">
            <v>35.619999999999997</v>
          </cell>
          <cell r="H178">
            <v>0</v>
          </cell>
          <cell r="I178">
            <v>35.619999999999997</v>
          </cell>
        </row>
        <row r="179">
          <cell r="A179" t="str">
            <v>Não encontrado</v>
          </cell>
          <cell r="B179" t="str">
            <v>Serviços de perfuração de Estacas Escavadas diam. 50</v>
          </cell>
          <cell r="C179" t="str">
            <v>m</v>
          </cell>
          <cell r="D179">
            <v>1</v>
          </cell>
          <cell r="E179">
            <v>35.619999999999997</v>
          </cell>
          <cell r="F179" t="str">
            <v>MAT.</v>
          </cell>
          <cell r="G179">
            <v>35.619999999999997</v>
          </cell>
          <cell r="H179">
            <v>0</v>
          </cell>
          <cell r="I179">
            <v>35.619999999999997</v>
          </cell>
        </row>
        <row r="180">
          <cell r="A180" t="str">
            <v>23000-002</v>
          </cell>
          <cell r="B180" t="str">
            <v>Serviço de perfuração estacas escavadas diâmetro 60 cm</v>
          </cell>
          <cell r="C180" t="str">
            <v>M</v>
          </cell>
          <cell r="G180">
            <v>46.81</v>
          </cell>
          <cell r="H180">
            <v>0</v>
          </cell>
          <cell r="I180">
            <v>46.81</v>
          </cell>
        </row>
        <row r="181">
          <cell r="A181" t="str">
            <v>Não encontrado</v>
          </cell>
          <cell r="B181" t="str">
            <v>Serviços de perfuração de Estacas Escavadas diam. 60</v>
          </cell>
          <cell r="C181" t="str">
            <v>m</v>
          </cell>
          <cell r="D181">
            <v>1</v>
          </cell>
          <cell r="E181">
            <v>46.81</v>
          </cell>
          <cell r="F181" t="str">
            <v>MAT.</v>
          </cell>
          <cell r="G181">
            <v>46.81</v>
          </cell>
          <cell r="H181">
            <v>0</v>
          </cell>
          <cell r="I181">
            <v>46.81</v>
          </cell>
        </row>
        <row r="182">
          <cell r="A182" t="str">
            <v>23000-003</v>
          </cell>
          <cell r="B182" t="str">
            <v>Serviço de perfuração estacas escavadas diâmetro 70 cm</v>
          </cell>
          <cell r="C182" t="str">
            <v>M</v>
          </cell>
          <cell r="G182">
            <v>60.54</v>
          </cell>
          <cell r="H182">
            <v>0</v>
          </cell>
          <cell r="I182">
            <v>60.54</v>
          </cell>
        </row>
        <row r="183">
          <cell r="A183" t="str">
            <v>Não encontrado</v>
          </cell>
          <cell r="B183" t="str">
            <v>Serviços de perfuração estacas escavadas diam. 70</v>
          </cell>
          <cell r="C183" t="str">
            <v>m</v>
          </cell>
          <cell r="D183">
            <v>1</v>
          </cell>
          <cell r="E183">
            <v>60.54</v>
          </cell>
          <cell r="F183" t="str">
            <v>MAT.</v>
          </cell>
          <cell r="G183">
            <v>60.54</v>
          </cell>
          <cell r="H183">
            <v>0</v>
          </cell>
          <cell r="I183">
            <v>60.54</v>
          </cell>
        </row>
        <row r="184">
          <cell r="A184" t="str">
            <v>23000-004</v>
          </cell>
          <cell r="B184" t="str">
            <v>Serviço de perfuração estacas escavadas diâmetro 80 cm</v>
          </cell>
          <cell r="C184" t="str">
            <v>M</v>
          </cell>
          <cell r="G184">
            <v>72.900000000000006</v>
          </cell>
          <cell r="H184">
            <v>0</v>
          </cell>
          <cell r="I184">
            <v>72.900000000000006</v>
          </cell>
        </row>
        <row r="185">
          <cell r="A185" t="str">
            <v>Não encontrado</v>
          </cell>
          <cell r="B185" t="str">
            <v>Serviços de perfuração de Estacas Escavadas diam. 80</v>
          </cell>
          <cell r="C185" t="str">
            <v>m</v>
          </cell>
          <cell r="D185">
            <v>1</v>
          </cell>
          <cell r="E185">
            <v>72.900000000000006</v>
          </cell>
          <cell r="F185" t="str">
            <v>MAT.</v>
          </cell>
          <cell r="G185">
            <v>72.900000000000006</v>
          </cell>
          <cell r="H185">
            <v>0</v>
          </cell>
          <cell r="I185">
            <v>72.900000000000006</v>
          </cell>
        </row>
        <row r="186">
          <cell r="A186" t="str">
            <v>23000-005</v>
          </cell>
          <cell r="B186" t="str">
            <v>Serviço de perfuração estacas escavadas diâmetro 90 cm</v>
          </cell>
          <cell r="C186" t="str">
            <v>M</v>
          </cell>
          <cell r="G186">
            <v>92.16</v>
          </cell>
          <cell r="H186">
            <v>0</v>
          </cell>
          <cell r="I186">
            <v>92.16</v>
          </cell>
        </row>
        <row r="187">
          <cell r="A187" t="str">
            <v>Não encontrado</v>
          </cell>
          <cell r="B187" t="str">
            <v>Serviços de perfuração estacas escavadas diam. 90</v>
          </cell>
          <cell r="C187" t="str">
            <v>m</v>
          </cell>
          <cell r="D187">
            <v>1</v>
          </cell>
          <cell r="E187">
            <v>92.16</v>
          </cell>
          <cell r="F187" t="str">
            <v>MAT.</v>
          </cell>
          <cell r="G187">
            <v>92.16</v>
          </cell>
          <cell r="H187">
            <v>0</v>
          </cell>
          <cell r="I187">
            <v>92.16</v>
          </cell>
        </row>
        <row r="188">
          <cell r="A188" t="str">
            <v>23000-006</v>
          </cell>
          <cell r="B188" t="str">
            <v>Mobilização e desmobilização de equp. perfuratriz</v>
          </cell>
          <cell r="C188" t="str">
            <v>vb</v>
          </cell>
          <cell r="G188">
            <v>2074</v>
          </cell>
          <cell r="H188">
            <v>0</v>
          </cell>
          <cell r="I188">
            <v>2074</v>
          </cell>
        </row>
        <row r="189">
          <cell r="A189" t="str">
            <v>Não encontrado</v>
          </cell>
          <cell r="B189" t="str">
            <v>Mobilização e desmobilização de equp. perfuratriz</v>
          </cell>
          <cell r="C189" t="str">
            <v>vb</v>
          </cell>
          <cell r="D189">
            <v>1</v>
          </cell>
          <cell r="E189">
            <v>2074</v>
          </cell>
          <cell r="F189" t="str">
            <v>MAT.</v>
          </cell>
          <cell r="G189">
            <v>2074</v>
          </cell>
          <cell r="H189">
            <v>0</v>
          </cell>
          <cell r="I189">
            <v>2074</v>
          </cell>
        </row>
        <row r="190">
          <cell r="A190" t="str">
            <v>23000-007</v>
          </cell>
          <cell r="B190" t="str">
            <v>Mobilização e desmobilização de equp. rotativa</v>
          </cell>
          <cell r="C190" t="str">
            <v>vb</v>
          </cell>
          <cell r="G190">
            <v>2074</v>
          </cell>
          <cell r="H190">
            <v>0</v>
          </cell>
          <cell r="I190">
            <v>2074</v>
          </cell>
        </row>
        <row r="191">
          <cell r="A191" t="str">
            <v>Não encontrado</v>
          </cell>
          <cell r="B191" t="str">
            <v>Mobilização e desmobilização de equp. rotativa</v>
          </cell>
          <cell r="C191" t="str">
            <v>vb</v>
          </cell>
          <cell r="D191">
            <v>1</v>
          </cell>
          <cell r="E191">
            <v>2074</v>
          </cell>
          <cell r="F191" t="str">
            <v>MAT.</v>
          </cell>
          <cell r="G191">
            <v>2074</v>
          </cell>
          <cell r="H191">
            <v>0</v>
          </cell>
          <cell r="I191">
            <v>2074</v>
          </cell>
        </row>
        <row r="192">
          <cell r="A192" t="str">
            <v>23000-008</v>
          </cell>
          <cell r="B192" t="str">
            <v>Terraplenagem de corte (considerando área por fora das estacas e mais 1m no "fundo")</v>
          </cell>
          <cell r="C192" t="str">
            <v>m3</v>
          </cell>
          <cell r="G192">
            <v>30</v>
          </cell>
          <cell r="H192">
            <v>0</v>
          </cell>
          <cell r="I192">
            <v>30</v>
          </cell>
        </row>
        <row r="193">
          <cell r="A193" t="str">
            <v>Não encontrado</v>
          </cell>
          <cell r="B193" t="str">
            <v>Terraplenagem de corte (considerando área por fora das estacas e mais 1m no "fundo")</v>
          </cell>
          <cell r="C193" t="str">
            <v>m3</v>
          </cell>
          <cell r="D193">
            <v>1</v>
          </cell>
          <cell r="E193">
            <v>30</v>
          </cell>
          <cell r="F193" t="str">
            <v>MAT.</v>
          </cell>
          <cell r="G193">
            <v>30</v>
          </cell>
          <cell r="H193">
            <v>0</v>
          </cell>
          <cell r="I193">
            <v>30</v>
          </cell>
        </row>
        <row r="194">
          <cell r="A194" t="str">
            <v>23000-009</v>
          </cell>
          <cell r="B194" t="str">
            <v>Mobilização e desmobilização de equip. perfuratriz</v>
          </cell>
          <cell r="C194" t="str">
            <v>vb</v>
          </cell>
          <cell r="G194">
            <v>3118.25</v>
          </cell>
          <cell r="H194">
            <v>0</v>
          </cell>
          <cell r="I194">
            <v>3118.25</v>
          </cell>
        </row>
        <row r="195">
          <cell r="A195" t="str">
            <v>Não encontrado</v>
          </cell>
          <cell r="B195" t="str">
            <v>Mobilização e desmobilização de equip. perfuratriz</v>
          </cell>
          <cell r="C195" t="str">
            <v>vb</v>
          </cell>
          <cell r="D195">
            <v>1</v>
          </cell>
          <cell r="E195">
            <v>3118.25</v>
          </cell>
          <cell r="F195" t="str">
            <v>MAT.</v>
          </cell>
          <cell r="G195">
            <v>3118.25</v>
          </cell>
          <cell r="H195">
            <v>0</v>
          </cell>
          <cell r="I195">
            <v>3118.25</v>
          </cell>
        </row>
        <row r="196">
          <cell r="A196" t="str">
            <v>23000-010</v>
          </cell>
          <cell r="B196" t="str">
            <v>Escavadeira hidráulica para apoio</v>
          </cell>
          <cell r="C196" t="str">
            <v>dia</v>
          </cell>
          <cell r="G196">
            <v>1500</v>
          </cell>
          <cell r="H196">
            <v>0</v>
          </cell>
          <cell r="I196">
            <v>1500</v>
          </cell>
        </row>
        <row r="197">
          <cell r="A197" t="str">
            <v>Não encontrado</v>
          </cell>
          <cell r="B197" t="str">
            <v>Escavadeira hidráulica para apoio</v>
          </cell>
          <cell r="C197" t="str">
            <v>dia</v>
          </cell>
          <cell r="D197">
            <v>1</v>
          </cell>
          <cell r="E197">
            <v>1500</v>
          </cell>
          <cell r="F197" t="str">
            <v>MAT.</v>
          </cell>
          <cell r="G197">
            <v>1500</v>
          </cell>
          <cell r="H197">
            <v>0</v>
          </cell>
          <cell r="I197">
            <v>1500</v>
          </cell>
        </row>
        <row r="198">
          <cell r="A198" t="str">
            <v>23000-011</v>
          </cell>
          <cell r="B198" t="str">
            <v>Verba para perfuração na cota indicada</v>
          </cell>
          <cell r="C198" t="str">
            <v>vb</v>
          </cell>
          <cell r="G198">
            <v>5860.29</v>
          </cell>
          <cell r="H198">
            <v>0</v>
          </cell>
          <cell r="I198">
            <v>5860.29</v>
          </cell>
        </row>
        <row r="199">
          <cell r="A199" t="str">
            <v>Não encontrado</v>
          </cell>
          <cell r="B199" t="str">
            <v>Verba para perfuração na cota indicada</v>
          </cell>
          <cell r="C199" t="str">
            <v>vb</v>
          </cell>
          <cell r="D199">
            <v>1</v>
          </cell>
          <cell r="E199">
            <v>5860.29</v>
          </cell>
          <cell r="F199" t="str">
            <v>MAT.</v>
          </cell>
          <cell r="G199">
            <v>5860.29</v>
          </cell>
          <cell r="H199">
            <v>0</v>
          </cell>
          <cell r="I199">
            <v>5860.29</v>
          </cell>
        </row>
        <row r="200">
          <cell r="A200" t="str">
            <v>3R-030000</v>
          </cell>
          <cell r="B200" t="str">
            <v>CONCRETO</v>
          </cell>
        </row>
        <row r="201">
          <cell r="A201" t="str">
            <v>3R-031000</v>
          </cell>
          <cell r="B201" t="str">
            <v>COMISSIONAMENTO</v>
          </cell>
        </row>
        <row r="202">
          <cell r="A202" t="str">
            <v>3R-032000</v>
          </cell>
          <cell r="B202" t="str">
            <v>FORMAS PARA CONCRETO</v>
          </cell>
        </row>
        <row r="203">
          <cell r="A203" t="str">
            <v>32000-000</v>
          </cell>
          <cell r="B203" t="str">
            <v>Formas de Madeira</v>
          </cell>
          <cell r="C203" t="str">
            <v>M2</v>
          </cell>
          <cell r="G203">
            <v>26.22</v>
          </cell>
          <cell r="H203">
            <v>47</v>
          </cell>
          <cell r="I203">
            <v>73.22</v>
          </cell>
        </row>
        <row r="204">
          <cell r="A204" t="str">
            <v>Não encontrado</v>
          </cell>
          <cell r="B204" t="str">
            <v xml:space="preserve">PONTALETE DE PINUS DE 3'X3' </v>
          </cell>
          <cell r="C204" t="str">
            <v>M3</v>
          </cell>
          <cell r="D204">
            <v>2.903E-2</v>
          </cell>
          <cell r="E204">
            <v>400</v>
          </cell>
          <cell r="F204" t="str">
            <v>MAT.</v>
          </cell>
          <cell r="G204">
            <v>11.61</v>
          </cell>
          <cell r="H204">
            <v>0</v>
          </cell>
          <cell r="I204">
            <v>11.61</v>
          </cell>
        </row>
        <row r="205">
          <cell r="A205" t="str">
            <v>Não encontrado</v>
          </cell>
          <cell r="B205" t="str">
            <v>ripa 1"x3" pinus c: 2.5m</v>
          </cell>
          <cell r="C205" t="str">
            <v>M3</v>
          </cell>
          <cell r="D205">
            <v>1.064E-2</v>
          </cell>
          <cell r="E205">
            <v>400</v>
          </cell>
          <cell r="F205" t="str">
            <v>MAT.</v>
          </cell>
          <cell r="G205">
            <v>4.26</v>
          </cell>
          <cell r="H205">
            <v>0</v>
          </cell>
          <cell r="I205">
            <v>4.26</v>
          </cell>
        </row>
        <row r="206">
          <cell r="A206" t="str">
            <v>Não encontrado</v>
          </cell>
          <cell r="B206" t="str">
            <v>CHAPA COMPENSADA RESINADA 17MM</v>
          </cell>
          <cell r="C206" t="str">
            <v>M2</v>
          </cell>
          <cell r="D206">
            <v>0.5</v>
          </cell>
          <cell r="E206">
            <v>17</v>
          </cell>
          <cell r="F206" t="str">
            <v>MAT.</v>
          </cell>
          <cell r="G206">
            <v>8.5</v>
          </cell>
          <cell r="H206">
            <v>0</v>
          </cell>
          <cell r="I206">
            <v>8.5</v>
          </cell>
        </row>
        <row r="207">
          <cell r="A207">
            <v>16.190000000000001</v>
          </cell>
          <cell r="B207" t="str">
            <v>PREGO 12X12</v>
          </cell>
          <cell r="C207" t="str">
            <v>KG</v>
          </cell>
          <cell r="D207">
            <v>0.25</v>
          </cell>
          <cell r="E207">
            <v>6.26</v>
          </cell>
          <cell r="F207" t="str">
            <v>MAT.</v>
          </cell>
          <cell r="G207">
            <v>1.57</v>
          </cell>
          <cell r="H207">
            <v>0</v>
          </cell>
          <cell r="I207">
            <v>1.57</v>
          </cell>
        </row>
        <row r="208">
          <cell r="A208">
            <v>13.3</v>
          </cell>
          <cell r="B208" t="str">
            <v>Desmoldante para forma</v>
          </cell>
          <cell r="C208" t="str">
            <v>L</v>
          </cell>
          <cell r="D208">
            <v>0.1</v>
          </cell>
          <cell r="E208">
            <v>2.8</v>
          </cell>
          <cell r="F208" t="str">
            <v>MAT.</v>
          </cell>
          <cell r="G208">
            <v>0.28000000000000003</v>
          </cell>
          <cell r="H208">
            <v>0</v>
          </cell>
          <cell r="I208">
            <v>0.28000000000000003</v>
          </cell>
        </row>
        <row r="209">
          <cell r="A209" t="str">
            <v>Não encontrado</v>
          </cell>
          <cell r="B209" t="str">
            <v>MO FORMAS ESTRUTURA</v>
          </cell>
          <cell r="C209" t="str">
            <v>M2</v>
          </cell>
          <cell r="D209">
            <v>1</v>
          </cell>
          <cell r="E209">
            <v>47</v>
          </cell>
          <cell r="F209" t="str">
            <v>M.O.</v>
          </cell>
          <cell r="G209">
            <v>0</v>
          </cell>
          <cell r="H209">
            <v>47</v>
          </cell>
          <cell r="I209">
            <v>47</v>
          </cell>
        </row>
        <row r="210">
          <cell r="A210" t="str">
            <v>32000-001</v>
          </cell>
          <cell r="B210" t="str">
            <v>Formas - estrutura</v>
          </cell>
          <cell r="C210" t="str">
            <v>M2</v>
          </cell>
          <cell r="G210">
            <v>51.62</v>
          </cell>
          <cell r="H210">
            <v>0.2</v>
          </cell>
          <cell r="I210">
            <v>51.820000000000007</v>
          </cell>
        </row>
        <row r="211">
          <cell r="A211" t="str">
            <v>Não encontrado</v>
          </cell>
          <cell r="B211" t="str">
            <v>CHAPA COMPENSADA RESINADA 17MM</v>
          </cell>
          <cell r="C211" t="str">
            <v>M2</v>
          </cell>
          <cell r="D211">
            <v>0.35</v>
          </cell>
          <cell r="E211">
            <v>17</v>
          </cell>
          <cell r="F211" t="str">
            <v>MAT.</v>
          </cell>
          <cell r="G211">
            <v>5.95</v>
          </cell>
          <cell r="H211">
            <v>0</v>
          </cell>
          <cell r="I211">
            <v>5.95</v>
          </cell>
        </row>
        <row r="212">
          <cell r="A212">
            <v>13.3</v>
          </cell>
          <cell r="B212" t="str">
            <v>Desmoldante para forma</v>
          </cell>
          <cell r="C212" t="str">
            <v>L</v>
          </cell>
          <cell r="D212">
            <v>0.1</v>
          </cell>
          <cell r="E212">
            <v>2.8</v>
          </cell>
          <cell r="F212" t="str">
            <v>MAT.</v>
          </cell>
          <cell r="G212">
            <v>0.28000000000000003</v>
          </cell>
          <cell r="H212">
            <v>0</v>
          </cell>
          <cell r="I212">
            <v>0.28000000000000003</v>
          </cell>
        </row>
        <row r="213">
          <cell r="A213" t="str">
            <v>Não encontrado</v>
          </cell>
          <cell r="B213" t="str">
            <v>MO FORMAS ESTRUTURA</v>
          </cell>
          <cell r="C213" t="str">
            <v>M2</v>
          </cell>
          <cell r="D213">
            <v>1</v>
          </cell>
          <cell r="E213">
            <v>44</v>
          </cell>
          <cell r="F213" t="str">
            <v>MAT.</v>
          </cell>
          <cell r="G213">
            <v>44</v>
          </cell>
          <cell r="H213">
            <v>0</v>
          </cell>
          <cell r="I213">
            <v>44</v>
          </cell>
        </row>
        <row r="214">
          <cell r="A214" t="str">
            <v>Não encontrado</v>
          </cell>
          <cell r="B214" t="str">
            <v xml:space="preserve">PONTALETE DE PINUS DE 3'X3' </v>
          </cell>
          <cell r="C214" t="str">
            <v>M3</v>
          </cell>
          <cell r="D214">
            <v>0.15</v>
          </cell>
          <cell r="E214">
            <v>1.69</v>
          </cell>
          <cell r="F214" t="str">
            <v>MAT.</v>
          </cell>
          <cell r="G214">
            <v>0.25</v>
          </cell>
          <cell r="H214">
            <v>0</v>
          </cell>
          <cell r="I214">
            <v>0.25</v>
          </cell>
        </row>
        <row r="215">
          <cell r="A215">
            <v>16.190000000000001</v>
          </cell>
          <cell r="B215" t="str">
            <v>PREGO 12X12</v>
          </cell>
          <cell r="C215" t="str">
            <v>KG</v>
          </cell>
          <cell r="D215">
            <v>0.25</v>
          </cell>
          <cell r="E215">
            <v>4.55</v>
          </cell>
          <cell r="F215" t="str">
            <v>MAT.</v>
          </cell>
          <cell r="G215">
            <v>1.1399999999999999</v>
          </cell>
          <cell r="H215">
            <v>0</v>
          </cell>
          <cell r="I215">
            <v>1.1399999999999999</v>
          </cell>
        </row>
        <row r="216">
          <cell r="A216" t="str">
            <v>Não encontrado</v>
          </cell>
          <cell r="B216" t="str">
            <v>ripa 1"x3" pinus c: 2.5m</v>
          </cell>
          <cell r="C216" t="str">
            <v>M</v>
          </cell>
          <cell r="D216">
            <v>0.35</v>
          </cell>
          <cell r="E216">
            <v>0.56680000000000008</v>
          </cell>
          <cell r="F216" t="str">
            <v>M.O.</v>
          </cell>
          <cell r="G216">
            <v>0</v>
          </cell>
          <cell r="H216">
            <v>0.2</v>
          </cell>
          <cell r="I216">
            <v>0.2</v>
          </cell>
        </row>
        <row r="217">
          <cell r="A217" t="str">
            <v>3R-033000</v>
          </cell>
          <cell r="B217" t="str">
            <v>CONCRETO FEITO IN LOCO</v>
          </cell>
        </row>
        <row r="218">
          <cell r="A218" t="str">
            <v>33000-000</v>
          </cell>
          <cell r="B218" t="str">
            <v>Lastro piso</v>
          </cell>
          <cell r="C218" t="str">
            <v>M2</v>
          </cell>
          <cell r="G218">
            <v>50.15</v>
          </cell>
          <cell r="H218">
            <v>30.5</v>
          </cell>
          <cell r="I218">
            <v>80.650000000000006</v>
          </cell>
        </row>
        <row r="219">
          <cell r="A219" t="str">
            <v>Não encontrado</v>
          </cell>
          <cell r="B219" t="str">
            <v>PREPARO DE LEITO DO TERRENO PARA CONCRETAGEM</v>
          </cell>
          <cell r="C219" t="str">
            <v>M2</v>
          </cell>
          <cell r="D219">
            <v>1</v>
          </cell>
          <cell r="E219">
            <v>23.5</v>
          </cell>
          <cell r="F219" t="str">
            <v>M.O.</v>
          </cell>
          <cell r="G219">
            <v>0</v>
          </cell>
          <cell r="H219">
            <v>23.5</v>
          </cell>
          <cell r="I219">
            <v>23.5</v>
          </cell>
        </row>
        <row r="220">
          <cell r="A220" t="str">
            <v>Não encontrado</v>
          </cell>
          <cell r="B220" t="str">
            <v>DESEMPENO CONCRETO PISO ZERO</v>
          </cell>
          <cell r="C220" t="str">
            <v>M2</v>
          </cell>
          <cell r="D220">
            <v>1</v>
          </cell>
          <cell r="E220">
            <v>7</v>
          </cell>
          <cell r="F220" t="str">
            <v>M.O.</v>
          </cell>
          <cell r="G220">
            <v>0</v>
          </cell>
          <cell r="H220">
            <v>7</v>
          </cell>
          <cell r="I220">
            <v>7</v>
          </cell>
        </row>
        <row r="221">
          <cell r="A221">
            <v>35.14</v>
          </cell>
          <cell r="B221" t="str">
            <v>LONA PRETA</v>
          </cell>
          <cell r="C221" t="str">
            <v>M2</v>
          </cell>
          <cell r="D221">
            <v>1</v>
          </cell>
          <cell r="E221">
            <v>1.2</v>
          </cell>
          <cell r="F221" t="str">
            <v>MAT.</v>
          </cell>
          <cell r="G221">
            <v>1.2</v>
          </cell>
          <cell r="H221">
            <v>0</v>
          </cell>
          <cell r="I221">
            <v>1.2</v>
          </cell>
        </row>
        <row r="222">
          <cell r="A222" t="str">
            <v>Não encontrado</v>
          </cell>
          <cell r="B222" t="str">
            <v>Ripa de pinus 1"x3" c: 2.50m</v>
          </cell>
          <cell r="C222" t="str">
            <v>M3</v>
          </cell>
          <cell r="D222">
            <v>3.7499999999999999E-3</v>
          </cell>
          <cell r="E222">
            <v>400</v>
          </cell>
          <cell r="F222" t="str">
            <v>MAT.</v>
          </cell>
          <cell r="G222">
            <v>1.5</v>
          </cell>
          <cell r="H222">
            <v>0</v>
          </cell>
          <cell r="I222">
            <v>1.5</v>
          </cell>
        </row>
        <row r="223">
          <cell r="A223">
            <v>16.190000000000001</v>
          </cell>
          <cell r="B223" t="str">
            <v>PREGO 12X12</v>
          </cell>
          <cell r="C223" t="str">
            <v>KG</v>
          </cell>
          <cell r="D223">
            <v>5.0000000000000001E-3</v>
          </cell>
          <cell r="E223">
            <v>4.55</v>
          </cell>
          <cell r="F223" t="str">
            <v>MAT.</v>
          </cell>
          <cell r="G223">
            <v>0.02</v>
          </cell>
          <cell r="H223">
            <v>0</v>
          </cell>
          <cell r="I223">
            <v>0.02</v>
          </cell>
        </row>
        <row r="224">
          <cell r="A224" t="str">
            <v>Não encontrado</v>
          </cell>
          <cell r="B224" t="str">
            <v>CONCRETO  - Especial para piso</v>
          </cell>
          <cell r="C224" t="str">
            <v>M3</v>
          </cell>
          <cell r="D224">
            <v>0.12</v>
          </cell>
          <cell r="E224">
            <v>272.76479999999998</v>
          </cell>
          <cell r="F224" t="str">
            <v>MAT.</v>
          </cell>
          <cell r="G224">
            <v>32.729999999999997</v>
          </cell>
          <cell r="H224">
            <v>0</v>
          </cell>
          <cell r="I224">
            <v>32.729999999999997</v>
          </cell>
        </row>
        <row r="225">
          <cell r="A225">
            <v>14.6</v>
          </cell>
          <cell r="B225" t="str">
            <v>BOMBEAMENTO DE CONCRETO</v>
          </cell>
          <cell r="C225" t="str">
            <v>M3</v>
          </cell>
          <cell r="D225">
            <v>0.12</v>
          </cell>
          <cell r="E225">
            <v>27.027000000000001</v>
          </cell>
          <cell r="F225" t="str">
            <v>MAT.</v>
          </cell>
          <cell r="G225">
            <v>3.24</v>
          </cell>
          <cell r="H225">
            <v>0</v>
          </cell>
          <cell r="I225">
            <v>3.24</v>
          </cell>
        </row>
        <row r="226">
          <cell r="A226" t="str">
            <v>Não encontrado</v>
          </cell>
          <cell r="B226" t="str">
            <v>TELA SOLDADA Q138</v>
          </cell>
          <cell r="C226" t="str">
            <v>M2</v>
          </cell>
          <cell r="D226">
            <v>1</v>
          </cell>
          <cell r="E226">
            <v>11.46</v>
          </cell>
          <cell r="F226" t="str">
            <v>MAT.</v>
          </cell>
          <cell r="G226">
            <v>11.46</v>
          </cell>
          <cell r="H226">
            <v>0</v>
          </cell>
          <cell r="I226">
            <v>11.46</v>
          </cell>
        </row>
        <row r="227">
          <cell r="A227" t="str">
            <v>3R-034000</v>
          </cell>
          <cell r="B227" t="str">
            <v>CONCRETO USINADO</v>
          </cell>
        </row>
        <row r="228">
          <cell r="A228" t="str">
            <v>34000-000</v>
          </cell>
          <cell r="B228" t="str">
            <v xml:space="preserve">Concreto 20 MPA </v>
          </cell>
          <cell r="C228" t="str">
            <v>M3</v>
          </cell>
          <cell r="G228">
            <v>360.44000000000011</v>
          </cell>
          <cell r="H228">
            <v>0</v>
          </cell>
          <cell r="I228">
            <v>360.44000000000011</v>
          </cell>
        </row>
        <row r="229">
          <cell r="A229">
            <v>14.3</v>
          </cell>
          <cell r="B229" t="str">
            <v>Concreto 20 MPA Slump 10+-2 Brita 0 e 1</v>
          </cell>
          <cell r="C229" t="str">
            <v>M3</v>
          </cell>
          <cell r="D229">
            <v>1.25</v>
          </cell>
          <cell r="E229">
            <v>261.33030000000002</v>
          </cell>
          <cell r="F229" t="str">
            <v>MAT.</v>
          </cell>
          <cell r="G229">
            <v>326.66000000000003</v>
          </cell>
          <cell r="H229">
            <v>0</v>
          </cell>
          <cell r="I229">
            <v>326.66000000000003</v>
          </cell>
        </row>
        <row r="230">
          <cell r="A230">
            <v>14.6</v>
          </cell>
          <cell r="B230" t="str">
            <v>BOMBEAMENTO DE CONCRETO</v>
          </cell>
          <cell r="C230" t="str">
            <v>M3</v>
          </cell>
          <cell r="D230">
            <v>1.25</v>
          </cell>
          <cell r="E230">
            <v>27.027000000000001</v>
          </cell>
          <cell r="F230" t="str">
            <v>MAT.</v>
          </cell>
          <cell r="G230">
            <v>33.78</v>
          </cell>
          <cell r="H230">
            <v>0</v>
          </cell>
          <cell r="I230">
            <v>33.78</v>
          </cell>
        </row>
        <row r="231">
          <cell r="A231" t="str">
            <v>34000-001</v>
          </cell>
          <cell r="B231" t="str">
            <v xml:space="preserve">Concreto 30 MPA </v>
          </cell>
          <cell r="C231" t="str">
            <v>M3</v>
          </cell>
          <cell r="G231">
            <v>360.44000000000011</v>
          </cell>
          <cell r="H231">
            <v>0</v>
          </cell>
          <cell r="I231">
            <v>360.44000000000011</v>
          </cell>
        </row>
        <row r="232">
          <cell r="A232" t="str">
            <v>Não encontrado</v>
          </cell>
          <cell r="B232" t="str">
            <v>CONCRETO 30 Mpa</v>
          </cell>
          <cell r="C232" t="str">
            <v>M3</v>
          </cell>
          <cell r="D232">
            <v>1.25</v>
          </cell>
          <cell r="E232">
            <v>261.33030000000002</v>
          </cell>
          <cell r="F232" t="str">
            <v>MAT.</v>
          </cell>
          <cell r="G232">
            <v>326.66000000000003</v>
          </cell>
          <cell r="H232">
            <v>0</v>
          </cell>
          <cell r="I232">
            <v>326.66000000000003</v>
          </cell>
        </row>
        <row r="233">
          <cell r="A233">
            <v>14.6</v>
          </cell>
          <cell r="B233" t="str">
            <v>BOMBEAMENTO DE CONCRETO</v>
          </cell>
          <cell r="C233" t="str">
            <v>M3</v>
          </cell>
          <cell r="D233">
            <v>1.25</v>
          </cell>
          <cell r="E233">
            <v>27.027000000000001</v>
          </cell>
          <cell r="F233" t="str">
            <v>MAT.</v>
          </cell>
          <cell r="G233">
            <v>33.78</v>
          </cell>
          <cell r="H233">
            <v>0</v>
          </cell>
          <cell r="I233">
            <v>33.78</v>
          </cell>
        </row>
        <row r="234">
          <cell r="A234" t="str">
            <v>34000-002</v>
          </cell>
          <cell r="B234" t="str">
            <v>Concreto 40 MPA</v>
          </cell>
          <cell r="C234" t="str">
            <v>M3</v>
          </cell>
          <cell r="G234">
            <v>314.77999999999997</v>
          </cell>
          <cell r="H234">
            <v>0</v>
          </cell>
          <cell r="I234">
            <v>314.77999999999997</v>
          </cell>
        </row>
        <row r="235">
          <cell r="A235">
            <v>14.6</v>
          </cell>
          <cell r="B235" t="str">
            <v>BOMBEAMENTO DE CONCRETO</v>
          </cell>
          <cell r="C235" t="str">
            <v>M3</v>
          </cell>
          <cell r="D235">
            <v>1.05</v>
          </cell>
          <cell r="E235">
            <v>27.027000000000001</v>
          </cell>
          <cell r="F235" t="str">
            <v>MAT.</v>
          </cell>
          <cell r="G235">
            <v>28.38</v>
          </cell>
          <cell r="H235">
            <v>0</v>
          </cell>
          <cell r="I235">
            <v>28.38</v>
          </cell>
        </row>
        <row r="236">
          <cell r="A236">
            <v>14.8</v>
          </cell>
          <cell r="B236" t="str">
            <v>Concreto 40 mpa bombeavel brita 1 10+-2</v>
          </cell>
          <cell r="C236" t="str">
            <v>M3</v>
          </cell>
          <cell r="D236">
            <v>1.05</v>
          </cell>
          <cell r="E236">
            <v>272.76479999999998</v>
          </cell>
          <cell r="F236" t="str">
            <v>MAT.</v>
          </cell>
          <cell r="G236">
            <v>286.39999999999998</v>
          </cell>
          <cell r="H236">
            <v>0</v>
          </cell>
          <cell r="I236">
            <v>286.39999999999998</v>
          </cell>
        </row>
        <row r="237">
          <cell r="A237" t="str">
            <v>34000-003</v>
          </cell>
          <cell r="B237" t="str">
            <v>Bombeamento de concreto</v>
          </cell>
          <cell r="C237" t="str">
            <v>un</v>
          </cell>
          <cell r="G237">
            <v>750</v>
          </cell>
          <cell r="H237">
            <v>0</v>
          </cell>
          <cell r="I237">
            <v>750</v>
          </cell>
        </row>
        <row r="238">
          <cell r="A238">
            <v>14.6</v>
          </cell>
          <cell r="B238" t="str">
            <v>Bombeamento de concreto</v>
          </cell>
          <cell r="C238" t="str">
            <v>un</v>
          </cell>
          <cell r="D238">
            <v>1</v>
          </cell>
          <cell r="E238">
            <v>750</v>
          </cell>
          <cell r="F238" t="str">
            <v>MAT.</v>
          </cell>
          <cell r="G238">
            <v>750</v>
          </cell>
          <cell r="H238">
            <v>0</v>
          </cell>
          <cell r="I238">
            <v>750</v>
          </cell>
        </row>
        <row r="239">
          <cell r="A239" t="str">
            <v>34000-004</v>
          </cell>
          <cell r="B239" t="str">
            <v>Bombeamento de concreto - taxa minima - menos que 28 m3</v>
          </cell>
          <cell r="C239" t="str">
            <v>un</v>
          </cell>
          <cell r="G239">
            <v>560</v>
          </cell>
          <cell r="H239">
            <v>0</v>
          </cell>
          <cell r="I239">
            <v>560</v>
          </cell>
        </row>
        <row r="240">
          <cell r="A240">
            <v>14.6</v>
          </cell>
          <cell r="B240" t="str">
            <v>Bombeamento de concreto - taxa minima - menos que 28 m3</v>
          </cell>
          <cell r="C240" t="str">
            <v>un</v>
          </cell>
          <cell r="D240">
            <v>1</v>
          </cell>
          <cell r="E240">
            <v>560</v>
          </cell>
          <cell r="F240" t="str">
            <v>MAT.</v>
          </cell>
          <cell r="G240">
            <v>560</v>
          </cell>
          <cell r="H240">
            <v>0</v>
          </cell>
          <cell r="I240">
            <v>560</v>
          </cell>
        </row>
        <row r="241">
          <cell r="A241" t="str">
            <v>34000-005</v>
          </cell>
          <cell r="B241" t="str">
            <v>Bombeamento de concreto por m3</v>
          </cell>
          <cell r="C241" t="str">
            <v>M3</v>
          </cell>
          <cell r="G241">
            <v>20</v>
          </cell>
          <cell r="H241">
            <v>0</v>
          </cell>
          <cell r="I241">
            <v>20</v>
          </cell>
        </row>
        <row r="242">
          <cell r="A242">
            <v>14.6</v>
          </cell>
          <cell r="B242" t="str">
            <v>Bombeamento de concreto por m3</v>
          </cell>
          <cell r="C242" t="str">
            <v>M3</v>
          </cell>
          <cell r="D242">
            <v>1</v>
          </cell>
          <cell r="E242">
            <v>20</v>
          </cell>
          <cell r="F242" t="str">
            <v>MAT.</v>
          </cell>
          <cell r="G242">
            <v>20</v>
          </cell>
          <cell r="H242">
            <v>0</v>
          </cell>
          <cell r="I242">
            <v>20</v>
          </cell>
        </row>
        <row r="243">
          <cell r="A243" t="str">
            <v>34000-006</v>
          </cell>
          <cell r="B243" t="str">
            <v>Excedente do minimo 30 m3</v>
          </cell>
          <cell r="C243" t="str">
            <v>un</v>
          </cell>
          <cell r="G243">
            <v>22</v>
          </cell>
          <cell r="H243">
            <v>0</v>
          </cell>
          <cell r="I243">
            <v>22</v>
          </cell>
        </row>
        <row r="244">
          <cell r="A244">
            <v>14.6</v>
          </cell>
          <cell r="B244" t="str">
            <v>Excedente do minimo 30 m3</v>
          </cell>
          <cell r="C244" t="str">
            <v>un</v>
          </cell>
          <cell r="D244">
            <v>1</v>
          </cell>
          <cell r="E244">
            <v>22</v>
          </cell>
          <cell r="F244" t="str">
            <v>MAT.</v>
          </cell>
          <cell r="G244">
            <v>22</v>
          </cell>
          <cell r="H244">
            <v>0</v>
          </cell>
          <cell r="I244">
            <v>22</v>
          </cell>
        </row>
        <row r="245">
          <cell r="A245" t="str">
            <v>3R-035000</v>
          </cell>
          <cell r="B245" t="str">
            <v>CONCRETO PRÉ-MOLDADO</v>
          </cell>
        </row>
        <row r="246">
          <cell r="A246" t="str">
            <v>35000-000</v>
          </cell>
          <cell r="B246" t="str">
            <v>ESTACA PRÉ-MOLDADA DE CONCRETO</v>
          </cell>
          <cell r="C246" t="str">
            <v>M</v>
          </cell>
          <cell r="G246">
            <v>75</v>
          </cell>
          <cell r="H246">
            <v>0</v>
          </cell>
          <cell r="I246">
            <v>75</v>
          </cell>
        </row>
        <row r="247">
          <cell r="A247" t="str">
            <v>Não encontrado</v>
          </cell>
          <cell r="B247" t="str">
            <v>ESTACA PRÉ-MOLDADA DE CONCRETO</v>
          </cell>
          <cell r="C247" t="str">
            <v>M</v>
          </cell>
          <cell r="D247">
            <v>1</v>
          </cell>
          <cell r="E247">
            <v>75</v>
          </cell>
          <cell r="F247" t="str">
            <v>MAT.</v>
          </cell>
          <cell r="G247">
            <v>75</v>
          </cell>
          <cell r="H247">
            <v>0</v>
          </cell>
          <cell r="I247">
            <v>75</v>
          </cell>
        </row>
        <row r="248">
          <cell r="A248" t="str">
            <v>3R-036000</v>
          </cell>
          <cell r="B248" t="str">
            <v>GROUT</v>
          </cell>
        </row>
        <row r="249">
          <cell r="A249" t="str">
            <v>36000-000</v>
          </cell>
          <cell r="B249" t="str">
            <v>Graute</v>
          </cell>
          <cell r="C249" t="str">
            <v>kg</v>
          </cell>
          <cell r="G249">
            <v>0.72</v>
          </cell>
          <cell r="H249">
            <v>0</v>
          </cell>
          <cell r="I249">
            <v>0.72</v>
          </cell>
        </row>
        <row r="250">
          <cell r="A250">
            <v>14.6</v>
          </cell>
          <cell r="B250" t="str">
            <v>Bombeamento de concreto</v>
          </cell>
          <cell r="C250" t="str">
            <v>kg</v>
          </cell>
          <cell r="D250">
            <v>1</v>
          </cell>
          <cell r="E250">
            <v>0.72</v>
          </cell>
          <cell r="F250" t="str">
            <v>MAT.</v>
          </cell>
          <cell r="G250">
            <v>0.72</v>
          </cell>
          <cell r="H250">
            <v>0</v>
          </cell>
          <cell r="I250">
            <v>0.72</v>
          </cell>
        </row>
        <row r="251">
          <cell r="A251" t="e">
            <v>#N/A</v>
          </cell>
          <cell r="B251" t="str">
            <v>Mão de obra</v>
          </cell>
          <cell r="F251" t="str">
            <v>MAT.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3R-037000</v>
          </cell>
          <cell r="B252" t="str">
            <v>ELEMENTOS NÃO ESTRUTURAIS</v>
          </cell>
        </row>
        <row r="253">
          <cell r="A253" t="str">
            <v>3R-038000</v>
          </cell>
          <cell r="B253" t="str">
            <v>PRÉ MOLDADOS</v>
          </cell>
        </row>
        <row r="254">
          <cell r="A254" t="str">
            <v>3R-039000</v>
          </cell>
          <cell r="B254" t="str">
            <v>OUTROS ELEMENTOS DE CONCRETO</v>
          </cell>
        </row>
        <row r="255">
          <cell r="A255" t="str">
            <v>39000-000</v>
          </cell>
          <cell r="B255" t="str">
            <v>Acabamento p/ laje zero</v>
          </cell>
          <cell r="C255" t="str">
            <v>m2</v>
          </cell>
          <cell r="G255">
            <v>0</v>
          </cell>
          <cell r="H255">
            <v>7</v>
          </cell>
          <cell r="I255">
            <v>7</v>
          </cell>
        </row>
        <row r="256">
          <cell r="A256" t="str">
            <v>Não encontrado</v>
          </cell>
          <cell r="B256" t="str">
            <v>Acabamento p/ laje zero</v>
          </cell>
          <cell r="C256" t="str">
            <v>m2</v>
          </cell>
          <cell r="D256">
            <v>1</v>
          </cell>
          <cell r="E256">
            <v>7</v>
          </cell>
          <cell r="F256" t="str">
            <v>M.O.</v>
          </cell>
          <cell r="G256">
            <v>0</v>
          </cell>
          <cell r="H256">
            <v>7</v>
          </cell>
          <cell r="I256">
            <v>7</v>
          </cell>
        </row>
        <row r="257">
          <cell r="A257" t="str">
            <v>3R-0310000</v>
          </cell>
          <cell r="B257" t="str">
            <v>REFORÇO PARA CONCRETO</v>
          </cell>
        </row>
        <row r="258">
          <cell r="A258" t="str">
            <v>3R-0310110</v>
          </cell>
          <cell r="B258" t="str">
            <v>ARMADURA</v>
          </cell>
        </row>
        <row r="259">
          <cell r="A259" t="str">
            <v>310110-000</v>
          </cell>
          <cell r="B259" t="str">
            <v>Armadura de aço - CA-50</v>
          </cell>
          <cell r="C259" t="str">
            <v>KG</v>
          </cell>
          <cell r="G259">
            <v>396.23</v>
          </cell>
          <cell r="H259">
            <v>449.5100000000001</v>
          </cell>
          <cell r="I259">
            <v>845.74</v>
          </cell>
        </row>
        <row r="260">
          <cell r="A260" t="str">
            <v>Não encontrado</v>
          </cell>
          <cell r="B260" t="str">
            <v>AÇO CA-50</v>
          </cell>
          <cell r="C260" t="str">
            <v>KG</v>
          </cell>
          <cell r="D260">
            <v>1.03</v>
          </cell>
          <cell r="E260">
            <v>3.8640000000000012</v>
          </cell>
          <cell r="F260" t="str">
            <v>MAT.</v>
          </cell>
          <cell r="G260">
            <v>3.98</v>
          </cell>
          <cell r="H260">
            <v>0</v>
          </cell>
          <cell r="I260">
            <v>3.98</v>
          </cell>
        </row>
        <row r="261">
          <cell r="A261" t="str">
            <v>Não encontrado</v>
          </cell>
          <cell r="B261" t="str">
            <v>Arame Recozido 1.24mm</v>
          </cell>
          <cell r="C261" t="str">
            <v>KG</v>
          </cell>
          <cell r="D261">
            <v>0.02</v>
          </cell>
          <cell r="E261">
            <v>10.5</v>
          </cell>
          <cell r="F261" t="str">
            <v>MAT.</v>
          </cell>
          <cell r="G261">
            <v>0.21</v>
          </cell>
          <cell r="H261">
            <v>0</v>
          </cell>
          <cell r="I261">
            <v>0.21</v>
          </cell>
        </row>
        <row r="262">
          <cell r="A262" t="str">
            <v>Não encontrado</v>
          </cell>
          <cell r="B262" t="str">
            <v>M.O. CORTE. DOBRA E MONTAGEM DE ARMADURA</v>
          </cell>
          <cell r="C262" t="str">
            <v>KG</v>
          </cell>
          <cell r="D262">
            <v>1</v>
          </cell>
          <cell r="E262">
            <v>1.61</v>
          </cell>
          <cell r="F262" t="str">
            <v>M.O.</v>
          </cell>
          <cell r="G262">
            <v>0</v>
          </cell>
          <cell r="H262">
            <v>1.61</v>
          </cell>
          <cell r="I262">
            <v>1.61</v>
          </cell>
        </row>
        <row r="263">
          <cell r="A263" t="str">
            <v>3R-0310220</v>
          </cell>
          <cell r="B263" t="str">
            <v>PROTENSÃO</v>
          </cell>
        </row>
        <row r="264">
          <cell r="A264" t="str">
            <v>310220-000</v>
          </cell>
          <cell r="B264" t="str">
            <v>Cordoalha - estrutura</v>
          </cell>
          <cell r="C264" t="str">
            <v>KG</v>
          </cell>
          <cell r="G264">
            <v>196.02</v>
          </cell>
          <cell r="H264">
            <v>223.95</v>
          </cell>
          <cell r="I264">
            <v>419.97</v>
          </cell>
        </row>
        <row r="265">
          <cell r="A265" t="str">
            <v>Não encontrado</v>
          </cell>
          <cell r="B265" t="str">
            <v>ACESSÓRIOS PROTENSÃO</v>
          </cell>
          <cell r="C265" t="str">
            <v>KG</v>
          </cell>
          <cell r="D265">
            <v>1</v>
          </cell>
          <cell r="E265">
            <v>4.68</v>
          </cell>
          <cell r="F265" t="str">
            <v>MAT.</v>
          </cell>
          <cell r="G265">
            <v>4.68</v>
          </cell>
          <cell r="H265">
            <v>0</v>
          </cell>
          <cell r="I265">
            <v>4.68</v>
          </cell>
        </row>
        <row r="266">
          <cell r="A266">
            <v>15.2</v>
          </cell>
          <cell r="B266" t="str">
            <v>Cordoalha 7F engraxada</v>
          </cell>
          <cell r="C266" t="str">
            <v>KG</v>
          </cell>
          <cell r="D266">
            <v>1</v>
          </cell>
          <cell r="E266">
            <v>8</v>
          </cell>
          <cell r="F266" t="str">
            <v>MAT.</v>
          </cell>
          <cell r="G266">
            <v>8</v>
          </cell>
          <cell r="H266">
            <v>0</v>
          </cell>
          <cell r="I266">
            <v>8</v>
          </cell>
        </row>
        <row r="267">
          <cell r="A267" t="str">
            <v>Não encontrado</v>
          </cell>
          <cell r="B267" t="str">
            <v>CORTE. ENROLAÇÃO. PRÉ-BLOCAGEM E IDENTIFICAÇÃO POR CORES</v>
          </cell>
          <cell r="C267" t="str">
            <v>KG</v>
          </cell>
          <cell r="D267">
            <v>1</v>
          </cell>
          <cell r="E267">
            <v>0.65</v>
          </cell>
          <cell r="F267" t="str">
            <v>M.O.</v>
          </cell>
          <cell r="G267">
            <v>0</v>
          </cell>
          <cell r="H267">
            <v>0.65</v>
          </cell>
          <cell r="I267">
            <v>0.65</v>
          </cell>
        </row>
        <row r="268">
          <cell r="A268" t="str">
            <v>Não encontrado</v>
          </cell>
          <cell r="B268" t="str">
            <v>MO PROTENSÃO</v>
          </cell>
          <cell r="C268" t="str">
            <v>KG</v>
          </cell>
          <cell r="D268">
            <v>1</v>
          </cell>
          <cell r="E268">
            <v>1.76</v>
          </cell>
          <cell r="F268" t="str">
            <v>M.O.</v>
          </cell>
          <cell r="G268">
            <v>0</v>
          </cell>
          <cell r="H268">
            <v>1.76</v>
          </cell>
          <cell r="I268">
            <v>1.76</v>
          </cell>
        </row>
        <row r="269">
          <cell r="A269" t="str">
            <v>3R-0310330</v>
          </cell>
          <cell r="B269" t="str">
            <v>OUTROS SISTEMAS DE REFORÇO</v>
          </cell>
        </row>
        <row r="270">
          <cell r="A270" t="str">
            <v>310330-000</v>
          </cell>
          <cell r="B270" t="str">
            <v>Materiais e mão de obra para a execução dos tirantes</v>
          </cell>
          <cell r="C270" t="str">
            <v>M</v>
          </cell>
          <cell r="G270">
            <v>104.1</v>
          </cell>
          <cell r="H270">
            <v>129.44999999999999</v>
          </cell>
          <cell r="I270">
            <v>233.55</v>
          </cell>
        </row>
        <row r="271">
          <cell r="A271" t="str">
            <v>Não encontrado</v>
          </cell>
          <cell r="B271" t="str">
            <v>Material para tirante - barras. porcas etc.</v>
          </cell>
          <cell r="C271" t="str">
            <v>M</v>
          </cell>
          <cell r="D271">
            <v>1</v>
          </cell>
          <cell r="E271">
            <v>79.23853658536585</v>
          </cell>
          <cell r="F271" t="str">
            <v>MAT.</v>
          </cell>
          <cell r="G271">
            <v>79.239999999999995</v>
          </cell>
          <cell r="H271">
            <v>0</v>
          </cell>
          <cell r="I271">
            <v>79.239999999999995</v>
          </cell>
        </row>
        <row r="272">
          <cell r="A272" t="str">
            <v>Não encontrado</v>
          </cell>
          <cell r="B272" t="str">
            <v>M.O. Serviço de perfuração de tirantes c/ mobilização de equipamento. protensão e desativação</v>
          </cell>
          <cell r="C272" t="str">
            <v>M</v>
          </cell>
          <cell r="D272">
            <v>1</v>
          </cell>
          <cell r="E272">
            <v>92.089826700898598</v>
          </cell>
          <cell r="F272" t="str">
            <v>M.O.</v>
          </cell>
          <cell r="G272">
            <v>0</v>
          </cell>
          <cell r="H272">
            <v>92.09</v>
          </cell>
          <cell r="I272">
            <v>92.09</v>
          </cell>
        </row>
        <row r="273">
          <cell r="A273" t="str">
            <v>310330-001</v>
          </cell>
          <cell r="B273" t="str">
            <v>Cimbramento metálico</v>
          </cell>
          <cell r="C273" t="str">
            <v>m2</v>
          </cell>
          <cell r="G273">
            <v>0</v>
          </cell>
          <cell r="H273">
            <v>17</v>
          </cell>
          <cell r="I273">
            <v>17</v>
          </cell>
        </row>
        <row r="274">
          <cell r="A274" t="str">
            <v>Não encontrado</v>
          </cell>
          <cell r="B274" t="str">
            <v>Cimbramento metálico</v>
          </cell>
          <cell r="C274" t="str">
            <v>m2</v>
          </cell>
          <cell r="D274">
            <v>1</v>
          </cell>
          <cell r="E274">
            <v>17</v>
          </cell>
          <cell r="F274" t="str">
            <v>M.O.</v>
          </cell>
          <cell r="G274">
            <v>0</v>
          </cell>
          <cell r="H274">
            <v>17</v>
          </cell>
          <cell r="I274">
            <v>17</v>
          </cell>
        </row>
        <row r="275">
          <cell r="A275" t="str">
            <v>3R-040000</v>
          </cell>
          <cell r="B275" t="str">
            <v>VEDAÇÕES</v>
          </cell>
        </row>
        <row r="276">
          <cell r="A276" t="str">
            <v>3R-041000</v>
          </cell>
          <cell r="B276" t="str">
            <v>ALVENARIAS</v>
          </cell>
        </row>
        <row r="277">
          <cell r="A277" t="str">
            <v>3R-041110</v>
          </cell>
          <cell r="B277" t="str">
            <v>ALVENARIAS DE TIJOLOS CERÂMICOS</v>
          </cell>
        </row>
        <row r="278">
          <cell r="A278" t="str">
            <v>41110-000</v>
          </cell>
          <cell r="B278" t="str">
            <v>Alvenaria de blocos (e=9cm)</v>
          </cell>
          <cell r="C278" t="str">
            <v>M2</v>
          </cell>
          <cell r="G278">
            <v>14.987726</v>
          </cell>
          <cell r="H278">
            <v>18.68</v>
          </cell>
          <cell r="I278">
            <v>33.667726000000002</v>
          </cell>
        </row>
        <row r="279">
          <cell r="A279" t="str">
            <v>Não encontrado</v>
          </cell>
          <cell r="B279" t="str">
            <v>ARGAMASSA DE CAL E AREIA</v>
          </cell>
          <cell r="C279" t="str">
            <v>M3</v>
          </cell>
          <cell r="D279">
            <v>1.3337999999999999E-2</v>
          </cell>
          <cell r="E279">
            <v>227</v>
          </cell>
          <cell r="F279" t="str">
            <v>MAT.</v>
          </cell>
          <cell r="G279">
            <v>3.0277259999999999</v>
          </cell>
        </row>
        <row r="280">
          <cell r="A280" t="str">
            <v>Não encontrado</v>
          </cell>
          <cell r="B280" t="str">
            <v>Mão de obra - Alvenaria</v>
          </cell>
          <cell r="C280" t="str">
            <v>M2</v>
          </cell>
          <cell r="D280">
            <v>1</v>
          </cell>
          <cell r="E280">
            <v>18.68</v>
          </cell>
          <cell r="F280" t="str">
            <v>M.O.</v>
          </cell>
          <cell r="H280">
            <v>18.68</v>
          </cell>
        </row>
        <row r="281">
          <cell r="A281">
            <v>16.14</v>
          </cell>
          <cell r="B281" t="str">
            <v>Bloco cerâmico 09x19x19 cm</v>
          </cell>
          <cell r="C281" t="str">
            <v>un</v>
          </cell>
          <cell r="D281">
            <v>26</v>
          </cell>
          <cell r="E281">
            <v>0.46</v>
          </cell>
          <cell r="F281" t="str">
            <v>MAT.</v>
          </cell>
          <cell r="G281">
            <v>11.96</v>
          </cell>
        </row>
        <row r="282">
          <cell r="A282" t="str">
            <v>41110-001</v>
          </cell>
          <cell r="B282" t="str">
            <v>Alvenaria de blocos (e=14cm)</v>
          </cell>
          <cell r="C282" t="str">
            <v>M2</v>
          </cell>
          <cell r="G282">
            <v>28.109796000000003</v>
          </cell>
          <cell r="H282">
            <v>20.76</v>
          </cell>
          <cell r="I282">
            <v>48.869796000000008</v>
          </cell>
        </row>
        <row r="283">
          <cell r="A283" t="str">
            <v>Não encontrado</v>
          </cell>
          <cell r="B283" t="str">
            <v>ARGAMASSA DE CAL E AREIA</v>
          </cell>
          <cell r="C283" t="str">
            <v>M3</v>
          </cell>
          <cell r="D283">
            <v>2.0748000000000003E-2</v>
          </cell>
          <cell r="E283">
            <v>227</v>
          </cell>
          <cell r="F283" t="str">
            <v>MAT.</v>
          </cell>
          <cell r="G283">
            <v>4.7097960000000008</v>
          </cell>
        </row>
        <row r="284">
          <cell r="A284" t="str">
            <v>Não encontrado</v>
          </cell>
          <cell r="B284" t="str">
            <v>Mão de obra - Alvenaria</v>
          </cell>
          <cell r="C284" t="str">
            <v>M2</v>
          </cell>
          <cell r="D284">
            <v>1</v>
          </cell>
          <cell r="E284">
            <v>20.76</v>
          </cell>
          <cell r="F284" t="str">
            <v>M.O.</v>
          </cell>
          <cell r="H284">
            <v>20.76</v>
          </cell>
        </row>
        <row r="285">
          <cell r="A285">
            <v>16.14</v>
          </cell>
          <cell r="B285" t="str">
            <v>Bloco cerâmico 14x19x19 cm</v>
          </cell>
          <cell r="C285" t="str">
            <v>un</v>
          </cell>
          <cell r="D285">
            <v>26</v>
          </cell>
          <cell r="E285">
            <v>0.9</v>
          </cell>
          <cell r="F285" t="str">
            <v>MAT.</v>
          </cell>
          <cell r="G285">
            <v>23.400000000000002</v>
          </cell>
        </row>
        <row r="286">
          <cell r="A286" t="str">
            <v>41110-002</v>
          </cell>
          <cell r="B286" t="str">
            <v>Alvenaria de blocos (e=19cm)</v>
          </cell>
          <cell r="C286" t="str">
            <v>M2</v>
          </cell>
          <cell r="G286">
            <v>31.351866000000001</v>
          </cell>
          <cell r="H286">
            <v>22.84</v>
          </cell>
          <cell r="I286">
            <v>54.191866000000005</v>
          </cell>
        </row>
        <row r="287">
          <cell r="A287" t="str">
            <v>Não encontrado</v>
          </cell>
          <cell r="B287" t="str">
            <v>ARGAMASSA DE CAL E AREIA</v>
          </cell>
          <cell r="C287" t="str">
            <v>M3</v>
          </cell>
          <cell r="D287">
            <v>2.8157999999999999E-2</v>
          </cell>
          <cell r="E287">
            <v>227</v>
          </cell>
          <cell r="F287" t="str">
            <v>MAT.</v>
          </cell>
          <cell r="G287">
            <v>6.3918659999999994</v>
          </cell>
        </row>
        <row r="288">
          <cell r="A288" t="str">
            <v>Não encontrado</v>
          </cell>
          <cell r="B288" t="str">
            <v>Mão de obra - Alvenaria</v>
          </cell>
          <cell r="C288" t="str">
            <v>M2</v>
          </cell>
          <cell r="D288">
            <v>1</v>
          </cell>
          <cell r="E288">
            <v>22.84</v>
          </cell>
          <cell r="F288" t="str">
            <v>M.O.</v>
          </cell>
          <cell r="H288">
            <v>22.84</v>
          </cell>
        </row>
        <row r="289">
          <cell r="A289">
            <v>16.149999999999999</v>
          </cell>
          <cell r="B289" t="str">
            <v>Bloco cerâmico 19x19x19 cm</v>
          </cell>
          <cell r="C289" t="str">
            <v>un</v>
          </cell>
          <cell r="D289">
            <v>26</v>
          </cell>
          <cell r="E289">
            <v>0.96</v>
          </cell>
          <cell r="F289" t="str">
            <v>MAT.</v>
          </cell>
          <cell r="G289">
            <v>24.96</v>
          </cell>
        </row>
        <row r="290">
          <cell r="A290" t="str">
            <v>41110-003</v>
          </cell>
          <cell r="B290" t="str">
            <v>Alvenaria de blocos (e=47cm) - MURO</v>
          </cell>
          <cell r="C290" t="str">
            <v>M2</v>
          </cell>
          <cell r="G290">
            <v>87.571458000000007</v>
          </cell>
          <cell r="H290">
            <v>64.36</v>
          </cell>
          <cell r="I290">
            <v>151.93145800000002</v>
          </cell>
        </row>
        <row r="291">
          <cell r="A291" t="str">
            <v>Não encontrado</v>
          </cell>
          <cell r="B291" t="str">
            <v>ARGAMASSA DE CAL E AREIA</v>
          </cell>
          <cell r="C291" t="str">
            <v>M3</v>
          </cell>
          <cell r="D291">
            <v>6.9653999999999994E-2</v>
          </cell>
          <cell r="E291">
            <v>227</v>
          </cell>
          <cell r="F291" t="str">
            <v>MAT.</v>
          </cell>
          <cell r="G291">
            <v>15.811457999999998</v>
          </cell>
        </row>
        <row r="292">
          <cell r="A292" t="str">
            <v>Não encontrado</v>
          </cell>
          <cell r="B292" t="str">
            <v>Mão de obra - Alvenaria</v>
          </cell>
          <cell r="C292" t="str">
            <v>M2</v>
          </cell>
          <cell r="D292">
            <v>1</v>
          </cell>
          <cell r="E292">
            <v>64.36</v>
          </cell>
          <cell r="F292" t="str">
            <v>M.O.</v>
          </cell>
          <cell r="H292">
            <v>64.36</v>
          </cell>
        </row>
        <row r="293">
          <cell r="A293">
            <v>16.14</v>
          </cell>
          <cell r="B293" t="str">
            <v>Bloco cerâmico 19x19x19 cm</v>
          </cell>
          <cell r="C293" t="str">
            <v>un</v>
          </cell>
          <cell r="D293">
            <v>26</v>
          </cell>
          <cell r="E293">
            <v>0.96</v>
          </cell>
          <cell r="F293" t="str">
            <v>MAT.</v>
          </cell>
          <cell r="G293">
            <v>24.96</v>
          </cell>
        </row>
        <row r="294">
          <cell r="A294">
            <v>16.149999999999999</v>
          </cell>
          <cell r="B294" t="str">
            <v>Bloco cerâmico 14x19x19 cm</v>
          </cell>
          <cell r="C294" t="str">
            <v>un</v>
          </cell>
          <cell r="D294">
            <v>52</v>
          </cell>
          <cell r="E294">
            <v>0.9</v>
          </cell>
          <cell r="F294" t="str">
            <v>MAT.</v>
          </cell>
          <cell r="G294">
            <v>46.800000000000004</v>
          </cell>
        </row>
        <row r="295">
          <cell r="A295" t="str">
            <v>3R-041220</v>
          </cell>
          <cell r="B295" t="str">
            <v>ALVENARIA DE BLOCOS OU PLACAS DE CONCRETO</v>
          </cell>
        </row>
        <row r="296">
          <cell r="A296" t="str">
            <v>41220-000</v>
          </cell>
          <cell r="B296" t="str">
            <v>ALVENARIA EM BLOCO DE CONCRETO 9CM</v>
          </cell>
          <cell r="C296" t="str">
            <v>M2</v>
          </cell>
          <cell r="G296">
            <v>33.71</v>
          </cell>
          <cell r="H296">
            <v>18.68</v>
          </cell>
          <cell r="I296">
            <v>52.39</v>
          </cell>
        </row>
        <row r="297">
          <cell r="A297" t="str">
            <v>Não encontrado</v>
          </cell>
          <cell r="B297" t="str">
            <v>ARGAMASSA DE CAL E AREIA</v>
          </cell>
          <cell r="C297" t="str">
            <v>M3</v>
          </cell>
          <cell r="D297">
            <v>6.6689999999999996E-3</v>
          </cell>
          <cell r="E297">
            <v>227</v>
          </cell>
          <cell r="F297" t="str">
            <v>MAT.</v>
          </cell>
          <cell r="G297">
            <v>1.51</v>
          </cell>
          <cell r="H297">
            <v>0</v>
          </cell>
          <cell r="I297">
            <v>1.51</v>
          </cell>
        </row>
        <row r="298">
          <cell r="A298" t="str">
            <v>Não encontrado</v>
          </cell>
          <cell r="B298" t="str">
            <v>Mão de obra - Alvenaria</v>
          </cell>
          <cell r="C298" t="str">
            <v>M2</v>
          </cell>
          <cell r="D298">
            <v>1</v>
          </cell>
          <cell r="E298">
            <v>18.68</v>
          </cell>
          <cell r="F298" t="str">
            <v>M.O.</v>
          </cell>
          <cell r="G298">
            <v>0</v>
          </cell>
          <cell r="H298">
            <v>18.68</v>
          </cell>
          <cell r="I298">
            <v>18.68</v>
          </cell>
        </row>
        <row r="299">
          <cell r="A299">
            <v>16.23</v>
          </cell>
          <cell r="B299" t="str">
            <v>Blocos de concreto estruturais - 09 x 19 x 39 - 100 peças</v>
          </cell>
          <cell r="C299" t="str">
            <v>un</v>
          </cell>
          <cell r="D299">
            <v>14</v>
          </cell>
          <cell r="E299">
            <v>2.2999999999999998</v>
          </cell>
          <cell r="F299" t="str">
            <v>MAT.</v>
          </cell>
          <cell r="G299">
            <v>32.200000000000003</v>
          </cell>
          <cell r="H299">
            <v>0</v>
          </cell>
          <cell r="I299">
            <v>32.200000000000003</v>
          </cell>
        </row>
        <row r="300">
          <cell r="A300" t="str">
            <v>3R-042000</v>
          </cell>
          <cell r="B300" t="str">
            <v>DRYWALL</v>
          </cell>
        </row>
        <row r="301">
          <cell r="A301" t="str">
            <v>42000-000</v>
          </cell>
          <cell r="B301" t="str">
            <v>Drywall - paredes entre ambientes secos - W111-95/70 - D.M.600mm - M.SIMPLES (st+st)</v>
          </cell>
          <cell r="C301" t="str">
            <v>M2</v>
          </cell>
          <cell r="G301">
            <v>45.2</v>
          </cell>
          <cell r="H301">
            <v>25</v>
          </cell>
          <cell r="I301">
            <v>70.199999999999989</v>
          </cell>
        </row>
        <row r="302">
          <cell r="A302" t="str">
            <v>Não encontrado</v>
          </cell>
          <cell r="B302" t="str">
            <v>Chapa drywall 1.20 x 1.80 ST branca ( 390 unidades )</v>
          </cell>
          <cell r="C302" t="str">
            <v>M2</v>
          </cell>
          <cell r="D302">
            <v>1.05</v>
          </cell>
          <cell r="E302">
            <v>11.5</v>
          </cell>
          <cell r="F302" t="str">
            <v>MAT.</v>
          </cell>
          <cell r="G302">
            <v>12.08</v>
          </cell>
          <cell r="H302">
            <v>0</v>
          </cell>
          <cell r="I302">
            <v>12.08</v>
          </cell>
        </row>
        <row r="303">
          <cell r="A303">
            <v>35.21</v>
          </cell>
          <cell r="B303" t="str">
            <v>Lã Mineral - 200m2</v>
          </cell>
          <cell r="C303" t="str">
            <v>M2</v>
          </cell>
          <cell r="D303">
            <v>0</v>
          </cell>
          <cell r="E303">
            <v>7.9039999999999999</v>
          </cell>
          <cell r="F303" t="str">
            <v>MAT.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Não encontrado</v>
          </cell>
          <cell r="B304" t="str">
            <v>Chapa drywall 1.20 x 1.80 ST branca ( 390 unidades )</v>
          </cell>
          <cell r="C304" t="str">
            <v>M2</v>
          </cell>
          <cell r="D304">
            <v>1.05</v>
          </cell>
          <cell r="E304">
            <v>11.5</v>
          </cell>
          <cell r="F304" t="str">
            <v>MAT.</v>
          </cell>
          <cell r="G304">
            <v>12.08</v>
          </cell>
          <cell r="H304">
            <v>0</v>
          </cell>
          <cell r="I304">
            <v>12.08</v>
          </cell>
        </row>
        <row r="305">
          <cell r="A305" t="str">
            <v>Não encontrado</v>
          </cell>
          <cell r="B305" t="str">
            <v>Guia R70 e=0.5mm em aço galvanizado a quente (250gr/m2) - REF. ROLLFOR/KOFAR/KNAUF - 140 barras de 3m</v>
          </cell>
          <cell r="C305" t="str">
            <v>M</v>
          </cell>
          <cell r="D305">
            <v>0.8</v>
          </cell>
          <cell r="E305">
            <v>4.4433333333333334</v>
          </cell>
          <cell r="F305" t="str">
            <v>MAT.</v>
          </cell>
          <cell r="G305">
            <v>3.55</v>
          </cell>
          <cell r="H305">
            <v>0</v>
          </cell>
          <cell r="I305">
            <v>3.55</v>
          </cell>
        </row>
        <row r="306">
          <cell r="A306" t="str">
            <v>Não encontrado</v>
          </cell>
          <cell r="B306" t="str">
            <v>Montante M70 e=0.5mm em aço galvanizado a quente (Tipo B da ABNT) - REF. ROLLFOR/KOFAR/KNAUF - 1200 barras de 3m</v>
          </cell>
          <cell r="C306" t="str">
            <v>M</v>
          </cell>
          <cell r="D306">
            <v>2.5</v>
          </cell>
          <cell r="E306">
            <v>4.8814814814814813</v>
          </cell>
          <cell r="F306" t="str">
            <v>MAT.</v>
          </cell>
          <cell r="G306">
            <v>12.2</v>
          </cell>
          <cell r="H306">
            <v>0</v>
          </cell>
          <cell r="I306">
            <v>12.2</v>
          </cell>
        </row>
        <row r="307">
          <cell r="A307">
            <v>35.21</v>
          </cell>
          <cell r="B307" t="str">
            <v>Parafuso TA 25mm - 9000 unidades</v>
          </cell>
          <cell r="C307" t="str">
            <v>PÇ</v>
          </cell>
          <cell r="D307">
            <v>29</v>
          </cell>
          <cell r="E307">
            <v>2.6720000000000001E-2</v>
          </cell>
          <cell r="F307" t="str">
            <v>MAT.</v>
          </cell>
          <cell r="G307">
            <v>0.77</v>
          </cell>
          <cell r="H307">
            <v>0</v>
          </cell>
          <cell r="I307">
            <v>0.77</v>
          </cell>
        </row>
        <row r="308">
          <cell r="A308" t="str">
            <v>Não encontrado</v>
          </cell>
          <cell r="B308" t="str">
            <v>Parafuso LA 9.5mm - 3000 unidades</v>
          </cell>
          <cell r="C308" t="str">
            <v>PÇ</v>
          </cell>
          <cell r="D308">
            <v>2</v>
          </cell>
          <cell r="E308">
            <v>6.2300000000000001E-2</v>
          </cell>
          <cell r="F308" t="str">
            <v>MAT.</v>
          </cell>
          <cell r="G308">
            <v>0.12</v>
          </cell>
          <cell r="H308">
            <v>0</v>
          </cell>
          <cell r="I308">
            <v>0.12</v>
          </cell>
        </row>
        <row r="309">
          <cell r="A309">
            <v>35.21</v>
          </cell>
          <cell r="B309" t="str">
            <v>Massa Rejunte - 500 Kg</v>
          </cell>
          <cell r="C309" t="str">
            <v>KG</v>
          </cell>
          <cell r="D309">
            <v>0.9</v>
          </cell>
          <cell r="E309">
            <v>2.2828571428571429</v>
          </cell>
          <cell r="F309" t="str">
            <v>MAT.</v>
          </cell>
          <cell r="G309">
            <v>2.0499999999999998</v>
          </cell>
          <cell r="H309">
            <v>0</v>
          </cell>
          <cell r="I309">
            <v>2.0499999999999998</v>
          </cell>
        </row>
        <row r="310">
          <cell r="A310">
            <v>35.21</v>
          </cell>
          <cell r="B310" t="str">
            <v>Fita de papel 50mm x 150m</v>
          </cell>
          <cell r="C310" t="str">
            <v>M</v>
          </cell>
          <cell r="D310">
            <v>3</v>
          </cell>
          <cell r="E310">
            <v>0.2009333333333333</v>
          </cell>
          <cell r="F310" t="str">
            <v>MAT.</v>
          </cell>
          <cell r="G310">
            <v>0.6</v>
          </cell>
          <cell r="H310">
            <v>0</v>
          </cell>
          <cell r="I310">
            <v>0.6</v>
          </cell>
        </row>
        <row r="311">
          <cell r="A311">
            <v>35.21</v>
          </cell>
          <cell r="B311" t="str">
            <v>Fita de isolamento 70 mm - 2000 metros</v>
          </cell>
          <cell r="C311" t="str">
            <v>M</v>
          </cell>
          <cell r="D311">
            <v>0.8</v>
          </cell>
          <cell r="E311">
            <v>2.192333333333333</v>
          </cell>
          <cell r="F311" t="str">
            <v>MAT.</v>
          </cell>
          <cell r="G311">
            <v>1.75</v>
          </cell>
          <cell r="H311">
            <v>0</v>
          </cell>
          <cell r="I311">
            <v>1.75</v>
          </cell>
        </row>
        <row r="312">
          <cell r="A312" t="str">
            <v>Não encontrado</v>
          </cell>
          <cell r="B312" t="str">
            <v>Mão de obra 1ST+1ST S/ LÃ</v>
          </cell>
          <cell r="C312" t="str">
            <v>M2</v>
          </cell>
          <cell r="D312">
            <v>1</v>
          </cell>
          <cell r="E312">
            <v>25</v>
          </cell>
          <cell r="F312" t="str">
            <v>M.O.</v>
          </cell>
          <cell r="G312">
            <v>0</v>
          </cell>
          <cell r="H312">
            <v>25</v>
          </cell>
          <cell r="I312">
            <v>25</v>
          </cell>
        </row>
        <row r="313">
          <cell r="A313" t="str">
            <v>42000-001</v>
          </cell>
          <cell r="B313" t="str">
            <v>Drywall - paredes entre ambientes secos e úmidos - W111-95/70 - D.M.600mm - M.SIMPLES (st+ru)</v>
          </cell>
          <cell r="C313" t="str">
            <v>M2</v>
          </cell>
          <cell r="G313">
            <v>51.7</v>
          </cell>
          <cell r="H313">
            <v>25</v>
          </cell>
          <cell r="I313">
            <v>76.699999999999989</v>
          </cell>
        </row>
        <row r="314">
          <cell r="A314" t="str">
            <v>Não encontrado</v>
          </cell>
          <cell r="B314" t="str">
            <v>Chapa drywall 1.20 x 1.80 ST branca ( 390 unidades )</v>
          </cell>
          <cell r="C314" t="str">
            <v>M2</v>
          </cell>
          <cell r="D314">
            <v>1.05</v>
          </cell>
          <cell r="E314">
            <v>11.5</v>
          </cell>
          <cell r="F314" t="str">
            <v>MAT.</v>
          </cell>
          <cell r="G314">
            <v>12.08</v>
          </cell>
          <cell r="H314">
            <v>0</v>
          </cell>
          <cell r="I314">
            <v>12.08</v>
          </cell>
        </row>
        <row r="315">
          <cell r="A315">
            <v>35.21</v>
          </cell>
          <cell r="B315" t="str">
            <v>Lã Mineral - 200m2</v>
          </cell>
          <cell r="C315" t="str">
            <v>M2</v>
          </cell>
          <cell r="D315">
            <v>0</v>
          </cell>
          <cell r="E315">
            <v>7.9039999999999999</v>
          </cell>
          <cell r="F315" t="str">
            <v>MAT.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Não encontrado</v>
          </cell>
          <cell r="B316" t="str">
            <v>Chapa drywall 1.20 x 1.80 RU verde ( 300 unidades )</v>
          </cell>
          <cell r="C316" t="str">
            <v>M2</v>
          </cell>
          <cell r="D316">
            <v>1.05</v>
          </cell>
          <cell r="E316">
            <v>17.699074074074069</v>
          </cell>
          <cell r="F316" t="str">
            <v>MAT.</v>
          </cell>
          <cell r="G316">
            <v>18.579999999999998</v>
          </cell>
          <cell r="H316">
            <v>0</v>
          </cell>
          <cell r="I316">
            <v>18.579999999999998</v>
          </cell>
        </row>
        <row r="317">
          <cell r="A317" t="str">
            <v>Não encontrado</v>
          </cell>
          <cell r="B317" t="str">
            <v>Guia R70 e=0.5mm em aço galvanizado a quente (250gr/m2) - REF. ROLLFOR/KOFAR/KNAUF - 140 barras de 3m</v>
          </cell>
          <cell r="C317" t="str">
            <v>M</v>
          </cell>
          <cell r="D317">
            <v>0.8</v>
          </cell>
          <cell r="E317">
            <v>4.4433333333333334</v>
          </cell>
          <cell r="F317" t="str">
            <v>MAT.</v>
          </cell>
          <cell r="G317">
            <v>3.55</v>
          </cell>
          <cell r="H317">
            <v>0</v>
          </cell>
          <cell r="I317">
            <v>3.55</v>
          </cell>
        </row>
        <row r="318">
          <cell r="A318" t="str">
            <v>Não encontrado</v>
          </cell>
          <cell r="B318" t="str">
            <v>Montante M70 e=0.5mm em aço galvanizado a quente (Tipo B da ABNT) - REF. ROLLFOR/KOFAR/KNAUF - 1200 barras de 3m</v>
          </cell>
          <cell r="C318" t="str">
            <v>M</v>
          </cell>
          <cell r="D318">
            <v>2.5</v>
          </cell>
          <cell r="E318">
            <v>4.8814814814814813</v>
          </cell>
          <cell r="F318" t="str">
            <v>MAT.</v>
          </cell>
          <cell r="G318">
            <v>12.2</v>
          </cell>
          <cell r="H318">
            <v>0</v>
          </cell>
          <cell r="I318">
            <v>12.2</v>
          </cell>
        </row>
        <row r="319">
          <cell r="A319">
            <v>35.21</v>
          </cell>
          <cell r="B319" t="str">
            <v>Parafuso TA 25mm - 9000 unidades</v>
          </cell>
          <cell r="C319" t="str">
            <v>PÇ</v>
          </cell>
          <cell r="D319">
            <v>29</v>
          </cell>
          <cell r="E319">
            <v>2.6720000000000001E-2</v>
          </cell>
          <cell r="F319" t="str">
            <v>MAT.</v>
          </cell>
          <cell r="G319">
            <v>0.77</v>
          </cell>
          <cell r="H319">
            <v>0</v>
          </cell>
          <cell r="I319">
            <v>0.77</v>
          </cell>
        </row>
        <row r="320">
          <cell r="A320" t="str">
            <v>Não encontrado</v>
          </cell>
          <cell r="B320" t="str">
            <v>Parafuso LA 9.5mm - 3000 unidades</v>
          </cell>
          <cell r="C320" t="str">
            <v>PÇ</v>
          </cell>
          <cell r="D320">
            <v>2</v>
          </cell>
          <cell r="E320">
            <v>6.2300000000000001E-2</v>
          </cell>
          <cell r="F320" t="str">
            <v>MAT.</v>
          </cell>
          <cell r="G320">
            <v>0.12</v>
          </cell>
          <cell r="H320">
            <v>0</v>
          </cell>
          <cell r="I320">
            <v>0.12</v>
          </cell>
        </row>
        <row r="321">
          <cell r="A321">
            <v>35.21</v>
          </cell>
          <cell r="B321" t="str">
            <v>Massa Rejunte - 500 Kg</v>
          </cell>
          <cell r="C321" t="str">
            <v>KG</v>
          </cell>
          <cell r="D321">
            <v>0.9</v>
          </cell>
          <cell r="E321">
            <v>2.2828571428571429</v>
          </cell>
          <cell r="F321" t="str">
            <v>MAT.</v>
          </cell>
          <cell r="G321">
            <v>2.0499999999999998</v>
          </cell>
          <cell r="H321">
            <v>0</v>
          </cell>
          <cell r="I321">
            <v>2.0499999999999998</v>
          </cell>
        </row>
        <row r="322">
          <cell r="A322">
            <v>35.21</v>
          </cell>
          <cell r="B322" t="str">
            <v>Fita de papel 50mm x 150m</v>
          </cell>
          <cell r="C322" t="str">
            <v>M</v>
          </cell>
          <cell r="D322">
            <v>3</v>
          </cell>
          <cell r="E322">
            <v>0.2009333333333333</v>
          </cell>
          <cell r="F322" t="str">
            <v>MAT.</v>
          </cell>
          <cell r="G322">
            <v>0.6</v>
          </cell>
          <cell r="H322">
            <v>0</v>
          </cell>
          <cell r="I322">
            <v>0.6</v>
          </cell>
        </row>
        <row r="323">
          <cell r="A323">
            <v>35.21</v>
          </cell>
          <cell r="B323" t="str">
            <v>Fita de isolamento 70 mm - 2000 metros</v>
          </cell>
          <cell r="C323" t="str">
            <v>M</v>
          </cell>
          <cell r="D323">
            <v>0.8</v>
          </cell>
          <cell r="E323">
            <v>2.192333333333333</v>
          </cell>
          <cell r="F323" t="str">
            <v>MAT.</v>
          </cell>
          <cell r="G323">
            <v>1.75</v>
          </cell>
          <cell r="H323">
            <v>0</v>
          </cell>
          <cell r="I323">
            <v>1.75</v>
          </cell>
        </row>
        <row r="324">
          <cell r="A324" t="str">
            <v>Não encontrado</v>
          </cell>
          <cell r="B324" t="str">
            <v>Mão de obra 1ST+1ST S/ LÃ</v>
          </cell>
          <cell r="C324" t="str">
            <v>M2</v>
          </cell>
          <cell r="D324">
            <v>1</v>
          </cell>
          <cell r="E324">
            <v>25</v>
          </cell>
          <cell r="F324" t="str">
            <v>M.O.</v>
          </cell>
          <cell r="G324">
            <v>0</v>
          </cell>
          <cell r="H324">
            <v>25</v>
          </cell>
          <cell r="I324">
            <v>25</v>
          </cell>
        </row>
        <row r="325">
          <cell r="A325" t="str">
            <v>42000-002</v>
          </cell>
          <cell r="B325" t="str">
            <v>Drywall - paredes entre ambientes úmidos - W111-95/70 - D.M.600mm - M.SIMPLES (ru+ru)</v>
          </cell>
          <cell r="C325" t="str">
            <v>M2</v>
          </cell>
          <cell r="G325">
            <v>58.2</v>
          </cell>
          <cell r="H325">
            <v>25</v>
          </cell>
          <cell r="I325">
            <v>83.199999999999989</v>
          </cell>
        </row>
        <row r="326">
          <cell r="A326" t="str">
            <v>Não encontrado</v>
          </cell>
          <cell r="B326" t="str">
            <v>Chapa drywall 1.20 x 1.80 RU verde ( 300 unidades )</v>
          </cell>
          <cell r="C326" t="str">
            <v>M2</v>
          </cell>
          <cell r="D326">
            <v>1.05</v>
          </cell>
          <cell r="E326">
            <v>17.699074074074069</v>
          </cell>
          <cell r="F326" t="str">
            <v>MAT.</v>
          </cell>
          <cell r="G326">
            <v>18.579999999999998</v>
          </cell>
          <cell r="H326">
            <v>0</v>
          </cell>
          <cell r="I326">
            <v>18.579999999999998</v>
          </cell>
        </row>
        <row r="327">
          <cell r="A327">
            <v>35.21</v>
          </cell>
          <cell r="B327" t="str">
            <v>Lã Mineral - 200m2</v>
          </cell>
          <cell r="C327" t="str">
            <v>M2</v>
          </cell>
          <cell r="D327">
            <v>0</v>
          </cell>
          <cell r="E327">
            <v>7.9039999999999999</v>
          </cell>
          <cell r="F327" t="str">
            <v>MAT.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Não encontrado</v>
          </cell>
          <cell r="B328" t="str">
            <v>Chapa drywall 1.20 x 1.80 RU verde ( 300 unidades )</v>
          </cell>
          <cell r="C328" t="str">
            <v>M2</v>
          </cell>
          <cell r="D328">
            <v>1.05</v>
          </cell>
          <cell r="E328">
            <v>17.699074074074069</v>
          </cell>
          <cell r="F328" t="str">
            <v>MAT.</v>
          </cell>
          <cell r="G328">
            <v>18.579999999999998</v>
          </cell>
          <cell r="H328">
            <v>0</v>
          </cell>
          <cell r="I328">
            <v>18.579999999999998</v>
          </cell>
        </row>
        <row r="329">
          <cell r="A329" t="str">
            <v>Não encontrado</v>
          </cell>
          <cell r="B329" t="str">
            <v>Guia R70 e=0.5mm em aço galvanizado a quente (250gr/m2) - REF. ROLLFOR/KOFAR/KNAUF - 140 barras de 3m</v>
          </cell>
          <cell r="C329" t="str">
            <v>M</v>
          </cell>
          <cell r="D329">
            <v>0.8</v>
          </cell>
          <cell r="E329">
            <v>4.4433333333333334</v>
          </cell>
          <cell r="F329" t="str">
            <v>MAT.</v>
          </cell>
          <cell r="G329">
            <v>3.55</v>
          </cell>
          <cell r="H329">
            <v>0</v>
          </cell>
          <cell r="I329">
            <v>3.55</v>
          </cell>
        </row>
        <row r="330">
          <cell r="A330" t="str">
            <v>Não encontrado</v>
          </cell>
          <cell r="B330" t="str">
            <v>Montante M70 e=0.5mm em aço galvanizado a quente (Tipo B da ABNT) - REF. ROLLFOR/KOFAR/KNAUF - 1200 barras de 3m</v>
          </cell>
          <cell r="C330" t="str">
            <v>M</v>
          </cell>
          <cell r="D330">
            <v>2.5</v>
          </cell>
          <cell r="E330">
            <v>4.8814814814814813</v>
          </cell>
          <cell r="F330" t="str">
            <v>MAT.</v>
          </cell>
          <cell r="G330">
            <v>12.2</v>
          </cell>
          <cell r="H330">
            <v>0</v>
          </cell>
          <cell r="I330">
            <v>12.2</v>
          </cell>
        </row>
        <row r="331">
          <cell r="A331">
            <v>35.21</v>
          </cell>
          <cell r="B331" t="str">
            <v>Parafuso TA 25mm - 9000 unidades</v>
          </cell>
          <cell r="C331" t="str">
            <v>PÇ</v>
          </cell>
          <cell r="D331">
            <v>29</v>
          </cell>
          <cell r="E331">
            <v>2.6720000000000001E-2</v>
          </cell>
          <cell r="F331" t="str">
            <v>MAT.</v>
          </cell>
          <cell r="G331">
            <v>0.77</v>
          </cell>
          <cell r="H331">
            <v>0</v>
          </cell>
          <cell r="I331">
            <v>0.77</v>
          </cell>
        </row>
        <row r="332">
          <cell r="A332" t="str">
            <v>Não encontrado</v>
          </cell>
          <cell r="B332" t="str">
            <v>Parafuso LA 9.5mm - 3000 unidades</v>
          </cell>
          <cell r="C332" t="str">
            <v>PÇ</v>
          </cell>
          <cell r="D332">
            <v>2</v>
          </cell>
          <cell r="E332">
            <v>6.2300000000000001E-2</v>
          </cell>
          <cell r="F332" t="str">
            <v>MAT.</v>
          </cell>
          <cell r="G332">
            <v>0.12</v>
          </cell>
          <cell r="H332">
            <v>0</v>
          </cell>
          <cell r="I332">
            <v>0.12</v>
          </cell>
        </row>
        <row r="333">
          <cell r="A333">
            <v>35.21</v>
          </cell>
          <cell r="B333" t="str">
            <v>Massa Rejunte - 500 Kg</v>
          </cell>
          <cell r="C333" t="str">
            <v>KG</v>
          </cell>
          <cell r="D333">
            <v>0.9</v>
          </cell>
          <cell r="E333">
            <v>2.2828571428571429</v>
          </cell>
          <cell r="F333" t="str">
            <v>MAT.</v>
          </cell>
          <cell r="G333">
            <v>2.0499999999999998</v>
          </cell>
          <cell r="H333">
            <v>0</v>
          </cell>
          <cell r="I333">
            <v>2.0499999999999998</v>
          </cell>
        </row>
        <row r="334">
          <cell r="A334">
            <v>35.21</v>
          </cell>
          <cell r="B334" t="str">
            <v>Fita de papel 50mm x 150m</v>
          </cell>
          <cell r="C334" t="str">
            <v>M</v>
          </cell>
          <cell r="D334">
            <v>3</v>
          </cell>
          <cell r="E334">
            <v>0.2009333333333333</v>
          </cell>
          <cell r="F334" t="str">
            <v>MAT.</v>
          </cell>
          <cell r="G334">
            <v>0.6</v>
          </cell>
          <cell r="H334">
            <v>0</v>
          </cell>
          <cell r="I334">
            <v>0.6</v>
          </cell>
        </row>
        <row r="335">
          <cell r="A335">
            <v>35.21</v>
          </cell>
          <cell r="B335" t="str">
            <v>Fita de isolamento 70 mm - 2000 metros</v>
          </cell>
          <cell r="C335" t="str">
            <v>M</v>
          </cell>
          <cell r="D335">
            <v>0.8</v>
          </cell>
          <cell r="E335">
            <v>2.192333333333333</v>
          </cell>
          <cell r="F335" t="str">
            <v>MAT.</v>
          </cell>
          <cell r="G335">
            <v>1.75</v>
          </cell>
          <cell r="H335">
            <v>0</v>
          </cell>
          <cell r="I335">
            <v>1.75</v>
          </cell>
        </row>
        <row r="336">
          <cell r="A336" t="str">
            <v>Não encontrado</v>
          </cell>
          <cell r="B336" t="str">
            <v>Mão de obra 1ST+1ST S/ LÃ</v>
          </cell>
          <cell r="C336" t="str">
            <v>M2</v>
          </cell>
          <cell r="D336">
            <v>1</v>
          </cell>
          <cell r="E336">
            <v>25</v>
          </cell>
          <cell r="F336" t="str">
            <v>M.O.</v>
          </cell>
          <cell r="G336">
            <v>0</v>
          </cell>
          <cell r="H336">
            <v>25</v>
          </cell>
          <cell r="I336">
            <v>25</v>
          </cell>
        </row>
        <row r="337">
          <cell r="A337" t="str">
            <v>42000-003</v>
          </cell>
          <cell r="B337" t="str">
            <v>Drywall - paredes entre ambientes secos c/ isolamento acústico - quartos de unidades - W112-140/90 - D.M.600mm - M.SIMPLES (st/st+lã+st/st)</v>
          </cell>
          <cell r="C337" t="str">
            <v>M2</v>
          </cell>
          <cell r="G337">
            <v>83.61999999999999</v>
          </cell>
          <cell r="H337">
            <v>36</v>
          </cell>
          <cell r="I337">
            <v>119.62</v>
          </cell>
        </row>
        <row r="338">
          <cell r="A338" t="str">
            <v>Não encontrado</v>
          </cell>
          <cell r="B338" t="str">
            <v>Chapa drywall 1.20 x 1.80 ST branca ( 390 unidades )</v>
          </cell>
          <cell r="C338" t="str">
            <v>M2</v>
          </cell>
          <cell r="D338">
            <v>2.1</v>
          </cell>
          <cell r="E338">
            <v>11.5</v>
          </cell>
          <cell r="F338" t="str">
            <v>MAT.</v>
          </cell>
          <cell r="G338">
            <v>24.15</v>
          </cell>
          <cell r="H338">
            <v>0</v>
          </cell>
          <cell r="I338">
            <v>24.15</v>
          </cell>
        </row>
        <row r="339">
          <cell r="A339">
            <v>35.21</v>
          </cell>
          <cell r="B339" t="str">
            <v>Lã Mineral - 200m2</v>
          </cell>
          <cell r="C339" t="str">
            <v>M2</v>
          </cell>
          <cell r="D339">
            <v>1.05</v>
          </cell>
          <cell r="E339">
            <v>7.9039999999999999</v>
          </cell>
          <cell r="F339" t="str">
            <v>MAT.</v>
          </cell>
          <cell r="G339">
            <v>8.3000000000000007</v>
          </cell>
          <cell r="H339">
            <v>0</v>
          </cell>
          <cell r="I339">
            <v>8.3000000000000007</v>
          </cell>
        </row>
        <row r="340">
          <cell r="A340" t="str">
            <v>Não encontrado</v>
          </cell>
          <cell r="B340" t="str">
            <v>Chapa drywall 1.20 x 1.80 ST branca ( 390 unidades )</v>
          </cell>
          <cell r="C340" t="str">
            <v>M2</v>
          </cell>
          <cell r="D340">
            <v>2.1</v>
          </cell>
          <cell r="E340">
            <v>11.5</v>
          </cell>
          <cell r="F340" t="str">
            <v>MAT.</v>
          </cell>
          <cell r="G340">
            <v>24.15</v>
          </cell>
          <cell r="H340">
            <v>0</v>
          </cell>
          <cell r="I340">
            <v>24.15</v>
          </cell>
        </row>
        <row r="341">
          <cell r="A341" t="str">
            <v>Não encontrado</v>
          </cell>
          <cell r="B341" t="str">
            <v>Guia R90 e=0.5mm em aço galvanizado a quente (250gr/m2) - REF. ROLLFOR/KOFAR/KNAUF - 150 barras de 3m</v>
          </cell>
          <cell r="C341" t="str">
            <v>M</v>
          </cell>
          <cell r="D341">
            <v>0.8</v>
          </cell>
          <cell r="E341">
            <v>5.29</v>
          </cell>
          <cell r="F341" t="str">
            <v>MAT.</v>
          </cell>
          <cell r="G341">
            <v>4.2300000000000004</v>
          </cell>
          <cell r="H341">
            <v>0</v>
          </cell>
          <cell r="I341">
            <v>4.2300000000000004</v>
          </cell>
        </row>
        <row r="342">
          <cell r="A342" t="str">
            <v>Não encontrado</v>
          </cell>
          <cell r="B342" t="str">
            <v>Montante M90 e=0.5mm em aço galvanizado a quente (Tipo B da ABNT) - REF. ROLLFOR/KOFAR/KNAUF - 103 barras de 3m</v>
          </cell>
          <cell r="C342" t="str">
            <v>M</v>
          </cell>
          <cell r="D342">
            <v>2.5</v>
          </cell>
          <cell r="E342">
            <v>5.9370370370370367</v>
          </cell>
          <cell r="F342" t="str">
            <v>MAT.</v>
          </cell>
          <cell r="G342">
            <v>14.84</v>
          </cell>
          <cell r="H342">
            <v>0</v>
          </cell>
          <cell r="I342">
            <v>14.84</v>
          </cell>
        </row>
        <row r="343">
          <cell r="A343">
            <v>35.21</v>
          </cell>
          <cell r="B343" t="str">
            <v>Parafuso TA 25mm - 9000 unidades</v>
          </cell>
          <cell r="C343" t="str">
            <v>PÇ</v>
          </cell>
          <cell r="D343">
            <v>10</v>
          </cell>
          <cell r="E343">
            <v>2.6720000000000001E-2</v>
          </cell>
          <cell r="F343" t="str">
            <v>MAT.</v>
          </cell>
          <cell r="G343">
            <v>0.27</v>
          </cell>
          <cell r="H343">
            <v>0</v>
          </cell>
          <cell r="I343">
            <v>0.27</v>
          </cell>
        </row>
        <row r="344">
          <cell r="A344" t="str">
            <v>Não encontrado</v>
          </cell>
          <cell r="B344" t="str">
            <v>Parafuso TA 35mm - 50.000 unidades</v>
          </cell>
          <cell r="C344" t="str">
            <v>PÇ</v>
          </cell>
          <cell r="D344">
            <v>29</v>
          </cell>
          <cell r="E344">
            <v>7.3399999999999993E-2</v>
          </cell>
          <cell r="F344" t="str">
            <v>MAT.</v>
          </cell>
          <cell r="G344">
            <v>2.13</v>
          </cell>
          <cell r="H344">
            <v>0</v>
          </cell>
          <cell r="I344">
            <v>2.13</v>
          </cell>
        </row>
        <row r="345">
          <cell r="A345" t="str">
            <v>Não encontrado</v>
          </cell>
          <cell r="B345" t="str">
            <v>Parafuso LA 9.5mm - 3000 unidades</v>
          </cell>
          <cell r="C345" t="str">
            <v>PÇ</v>
          </cell>
          <cell r="D345">
            <v>2</v>
          </cell>
          <cell r="E345">
            <v>6.2300000000000001E-2</v>
          </cell>
          <cell r="F345" t="str">
            <v>MAT.</v>
          </cell>
          <cell r="G345">
            <v>0.12</v>
          </cell>
          <cell r="H345">
            <v>0</v>
          </cell>
          <cell r="I345">
            <v>0.12</v>
          </cell>
        </row>
        <row r="346">
          <cell r="A346">
            <v>35.21</v>
          </cell>
          <cell r="B346" t="str">
            <v>Massa Rejunte - 500 Kg</v>
          </cell>
          <cell r="C346" t="str">
            <v>KG</v>
          </cell>
          <cell r="D346">
            <v>1.1000000000000001</v>
          </cell>
          <cell r="E346">
            <v>2.2828571428571429</v>
          </cell>
          <cell r="F346" t="str">
            <v>MAT.</v>
          </cell>
          <cell r="G346">
            <v>2.5099999999999998</v>
          </cell>
          <cell r="H346">
            <v>0</v>
          </cell>
          <cell r="I346">
            <v>2.5099999999999998</v>
          </cell>
        </row>
        <row r="347">
          <cell r="A347">
            <v>35.21</v>
          </cell>
          <cell r="B347" t="str">
            <v>Fita de papel 50mm x 150m</v>
          </cell>
          <cell r="C347" t="str">
            <v>M</v>
          </cell>
          <cell r="D347">
            <v>3</v>
          </cell>
          <cell r="E347">
            <v>0.2009333333333333</v>
          </cell>
          <cell r="F347" t="str">
            <v>MAT.</v>
          </cell>
          <cell r="G347">
            <v>0.6</v>
          </cell>
          <cell r="H347">
            <v>0</v>
          </cell>
          <cell r="I347">
            <v>0.6</v>
          </cell>
        </row>
        <row r="348">
          <cell r="A348" t="str">
            <v>Não encontrado</v>
          </cell>
          <cell r="B348" t="str">
            <v>Fita de isolamento 90mm</v>
          </cell>
          <cell r="C348" t="str">
            <v>M</v>
          </cell>
          <cell r="D348">
            <v>0.8</v>
          </cell>
          <cell r="E348">
            <v>2.9020000000000001</v>
          </cell>
          <cell r="F348" t="str">
            <v>MAT.</v>
          </cell>
          <cell r="G348">
            <v>2.3199999999999998</v>
          </cell>
          <cell r="H348">
            <v>0</v>
          </cell>
          <cell r="I348">
            <v>2.3199999999999998</v>
          </cell>
        </row>
        <row r="349">
          <cell r="A349" t="str">
            <v>Não encontrado</v>
          </cell>
          <cell r="B349" t="str">
            <v>Mão de obra 2ST+2ST C/ LÃ</v>
          </cell>
          <cell r="C349" t="str">
            <v>M2</v>
          </cell>
          <cell r="D349">
            <v>1</v>
          </cell>
          <cell r="E349">
            <v>36</v>
          </cell>
          <cell r="F349" t="str">
            <v>M.O.</v>
          </cell>
          <cell r="G349">
            <v>0</v>
          </cell>
          <cell r="H349">
            <v>36</v>
          </cell>
          <cell r="I349">
            <v>36</v>
          </cell>
        </row>
        <row r="350">
          <cell r="A350" t="str">
            <v>42000-004</v>
          </cell>
          <cell r="B350" t="str">
            <v>Drywall - paredes entre ambientes secos e úmidos c/ isolamento acústico - quartos de unidades - W112-140/90  - D.M.600mm - M.SIMPLES (st/st+lã+st/ru)</v>
          </cell>
          <cell r="C350" t="str">
            <v>M2</v>
          </cell>
          <cell r="G350">
            <v>90.13</v>
          </cell>
          <cell r="H350">
            <v>36</v>
          </cell>
          <cell r="I350">
            <v>126.13</v>
          </cell>
        </row>
        <row r="351">
          <cell r="A351" t="str">
            <v>Não encontrado</v>
          </cell>
          <cell r="B351" t="str">
            <v>Chapa drywall 1.20 x 1.80 ST branca ( 390 unidades )</v>
          </cell>
          <cell r="C351" t="str">
            <v>M2</v>
          </cell>
          <cell r="D351">
            <v>2.1</v>
          </cell>
          <cell r="E351">
            <v>11.5</v>
          </cell>
          <cell r="F351" t="str">
            <v>MAT.</v>
          </cell>
          <cell r="G351">
            <v>24.15</v>
          </cell>
          <cell r="H351">
            <v>0</v>
          </cell>
          <cell r="I351">
            <v>24.15</v>
          </cell>
        </row>
        <row r="352">
          <cell r="A352">
            <v>35.21</v>
          </cell>
          <cell r="B352" t="str">
            <v>Lã Mineral - 200m2</v>
          </cell>
          <cell r="C352" t="str">
            <v>M2</v>
          </cell>
          <cell r="D352">
            <v>1.05</v>
          </cell>
          <cell r="E352">
            <v>7.9039999999999999</v>
          </cell>
          <cell r="F352" t="str">
            <v>MAT.</v>
          </cell>
          <cell r="G352">
            <v>8.3000000000000007</v>
          </cell>
          <cell r="H352">
            <v>0</v>
          </cell>
          <cell r="I352">
            <v>8.3000000000000007</v>
          </cell>
        </row>
        <row r="353">
          <cell r="A353" t="str">
            <v>Não encontrado</v>
          </cell>
          <cell r="B353" t="str">
            <v>Chapa drywall 1.20 x 1.80 ST branca ( 390 unidades )</v>
          </cell>
          <cell r="C353" t="str">
            <v>M2</v>
          </cell>
          <cell r="D353">
            <v>1.05</v>
          </cell>
          <cell r="E353">
            <v>11.5</v>
          </cell>
          <cell r="F353" t="str">
            <v>MAT.</v>
          </cell>
          <cell r="G353">
            <v>12.08</v>
          </cell>
          <cell r="H353">
            <v>0</v>
          </cell>
          <cell r="I353">
            <v>12.08</v>
          </cell>
        </row>
        <row r="354">
          <cell r="A354" t="str">
            <v>Não encontrado</v>
          </cell>
          <cell r="B354" t="str">
            <v>Chapa drywall 1.20 x 1.80 RU verde ( 300 unidades )</v>
          </cell>
          <cell r="C354" t="str">
            <v>M2</v>
          </cell>
          <cell r="D354">
            <v>1.05</v>
          </cell>
          <cell r="E354">
            <v>17.699074074074069</v>
          </cell>
          <cell r="F354" t="str">
            <v>MAT.</v>
          </cell>
          <cell r="G354">
            <v>18.579999999999998</v>
          </cell>
          <cell r="H354">
            <v>0</v>
          </cell>
          <cell r="I354">
            <v>18.579999999999998</v>
          </cell>
        </row>
        <row r="355">
          <cell r="A355" t="str">
            <v>Não encontrado</v>
          </cell>
          <cell r="B355" t="str">
            <v>Guia R90 e=0.5mm em aço galvanizado a quente (250gr/m2) - REF. ROLLFOR/KOFAR/KNAUF - 150 barras de 3m</v>
          </cell>
          <cell r="C355" t="str">
            <v>M</v>
          </cell>
          <cell r="D355">
            <v>0.8</v>
          </cell>
          <cell r="E355">
            <v>5.29</v>
          </cell>
          <cell r="F355" t="str">
            <v>MAT.</v>
          </cell>
          <cell r="G355">
            <v>4.2300000000000004</v>
          </cell>
          <cell r="H355">
            <v>0</v>
          </cell>
          <cell r="I355">
            <v>4.2300000000000004</v>
          </cell>
        </row>
        <row r="356">
          <cell r="A356" t="str">
            <v>Não encontrado</v>
          </cell>
          <cell r="B356" t="str">
            <v>Montante M90 e=0.5mm em aço galvanizado a quente (Tipo B da ABNT) - REF. ROLLFOR/KOFAR/KNAUF - 103 barras de 3m</v>
          </cell>
          <cell r="C356" t="str">
            <v>M</v>
          </cell>
          <cell r="D356">
            <v>2.5</v>
          </cell>
          <cell r="E356">
            <v>5.9370370370370367</v>
          </cell>
          <cell r="F356" t="str">
            <v>MAT.</v>
          </cell>
          <cell r="G356">
            <v>14.84</v>
          </cell>
          <cell r="H356">
            <v>0</v>
          </cell>
          <cell r="I356">
            <v>14.84</v>
          </cell>
        </row>
        <row r="357">
          <cell r="A357">
            <v>35.21</v>
          </cell>
          <cell r="B357" t="str">
            <v>Parafuso TA 25mm - 9000 unidades</v>
          </cell>
          <cell r="C357" t="str">
            <v>PÇ</v>
          </cell>
          <cell r="D357">
            <v>10</v>
          </cell>
          <cell r="E357">
            <v>2.6720000000000001E-2</v>
          </cell>
          <cell r="F357" t="str">
            <v>MAT.</v>
          </cell>
          <cell r="G357">
            <v>0.27</v>
          </cell>
          <cell r="H357">
            <v>0</v>
          </cell>
          <cell r="I357">
            <v>0.27</v>
          </cell>
        </row>
        <row r="358">
          <cell r="A358" t="str">
            <v>Não encontrado</v>
          </cell>
          <cell r="B358" t="str">
            <v>Parafuso TA 35mm - 50.000 unidades</v>
          </cell>
          <cell r="C358" t="str">
            <v>PÇ</v>
          </cell>
          <cell r="D358">
            <v>29</v>
          </cell>
          <cell r="E358">
            <v>7.3399999999999993E-2</v>
          </cell>
          <cell r="F358" t="str">
            <v>MAT.</v>
          </cell>
          <cell r="G358">
            <v>2.13</v>
          </cell>
          <cell r="H358">
            <v>0</v>
          </cell>
          <cell r="I358">
            <v>2.13</v>
          </cell>
        </row>
        <row r="359">
          <cell r="A359" t="str">
            <v>Não encontrado</v>
          </cell>
          <cell r="B359" t="str">
            <v>Parafuso LA 9.5mm - 3000 unidades</v>
          </cell>
          <cell r="C359" t="str">
            <v>PÇ</v>
          </cell>
          <cell r="D359">
            <v>2</v>
          </cell>
          <cell r="E359">
            <v>6.2300000000000001E-2</v>
          </cell>
          <cell r="F359" t="str">
            <v>MAT.</v>
          </cell>
          <cell r="G359">
            <v>0.12</v>
          </cell>
          <cell r="H359">
            <v>0</v>
          </cell>
          <cell r="I359">
            <v>0.12</v>
          </cell>
        </row>
        <row r="360">
          <cell r="A360">
            <v>35.21</v>
          </cell>
          <cell r="B360" t="str">
            <v>Massa Rejunte - 500 Kg</v>
          </cell>
          <cell r="C360" t="str">
            <v>KG</v>
          </cell>
          <cell r="D360">
            <v>1.1000000000000001</v>
          </cell>
          <cell r="E360">
            <v>2.2828571428571429</v>
          </cell>
          <cell r="F360" t="str">
            <v>MAT.</v>
          </cell>
          <cell r="G360">
            <v>2.5099999999999998</v>
          </cell>
          <cell r="H360">
            <v>0</v>
          </cell>
          <cell r="I360">
            <v>2.5099999999999998</v>
          </cell>
        </row>
        <row r="361">
          <cell r="A361">
            <v>35.21</v>
          </cell>
          <cell r="B361" t="str">
            <v>Fita de papel 50mm x 150m</v>
          </cell>
          <cell r="C361" t="str">
            <v>M</v>
          </cell>
          <cell r="D361">
            <v>3</v>
          </cell>
          <cell r="E361">
            <v>0.2009333333333333</v>
          </cell>
          <cell r="F361" t="str">
            <v>MAT.</v>
          </cell>
          <cell r="G361">
            <v>0.6</v>
          </cell>
          <cell r="H361">
            <v>0</v>
          </cell>
          <cell r="I361">
            <v>0.6</v>
          </cell>
        </row>
        <row r="362">
          <cell r="A362" t="str">
            <v>Não encontrado</v>
          </cell>
          <cell r="B362" t="str">
            <v>Fita de isolamento 90mm</v>
          </cell>
          <cell r="C362" t="str">
            <v>M</v>
          </cell>
          <cell r="D362">
            <v>0.8</v>
          </cell>
          <cell r="E362">
            <v>2.9020000000000001</v>
          </cell>
          <cell r="F362" t="str">
            <v>MAT.</v>
          </cell>
          <cell r="G362">
            <v>2.3199999999999998</v>
          </cell>
          <cell r="H362">
            <v>0</v>
          </cell>
          <cell r="I362">
            <v>2.3199999999999998</v>
          </cell>
        </row>
        <row r="363">
          <cell r="A363" t="str">
            <v>Não encontrado</v>
          </cell>
          <cell r="B363" t="str">
            <v>Mão de obra 2ST+2ST C/ LÃ</v>
          </cell>
          <cell r="C363" t="str">
            <v>M2</v>
          </cell>
          <cell r="D363">
            <v>1</v>
          </cell>
          <cell r="E363">
            <v>36</v>
          </cell>
          <cell r="F363" t="str">
            <v>M.O.</v>
          </cell>
          <cell r="G363">
            <v>0</v>
          </cell>
          <cell r="H363">
            <v>36</v>
          </cell>
          <cell r="I363">
            <v>36</v>
          </cell>
        </row>
        <row r="364">
          <cell r="A364" t="str">
            <v>42000-005</v>
          </cell>
          <cell r="B364" t="str">
            <v>Drywall - paredes entre ambientes úmidos c/ isolamento acústico - quartos de unidades - W112-140/90 - D.M.600mm - M.SIMPLES (ru/st+lã+st/ru)</v>
          </cell>
          <cell r="C364" t="str">
            <v>M2</v>
          </cell>
          <cell r="G364">
            <v>96.639999999999986</v>
          </cell>
          <cell r="H364">
            <v>36</v>
          </cell>
          <cell r="I364">
            <v>132.63999999999999</v>
          </cell>
        </row>
        <row r="365">
          <cell r="A365" t="str">
            <v>Não encontrado</v>
          </cell>
          <cell r="B365" t="str">
            <v>Chapa drywall 1.20 x 1.80 RU verde ( 300 unidades )</v>
          </cell>
          <cell r="C365" t="str">
            <v>M2</v>
          </cell>
          <cell r="D365">
            <v>1.05</v>
          </cell>
          <cell r="E365">
            <v>17.699074074074069</v>
          </cell>
          <cell r="F365" t="str">
            <v>MAT.</v>
          </cell>
          <cell r="G365">
            <v>18.579999999999998</v>
          </cell>
          <cell r="H365">
            <v>0</v>
          </cell>
          <cell r="I365">
            <v>18.579999999999998</v>
          </cell>
        </row>
        <row r="366">
          <cell r="A366" t="str">
            <v>Não encontrado</v>
          </cell>
          <cell r="B366" t="str">
            <v>Chapa drywall 1.20 x 1.80 ST branca ( 390 unidades )</v>
          </cell>
          <cell r="C366" t="str">
            <v>M2</v>
          </cell>
          <cell r="D366">
            <v>1.05</v>
          </cell>
          <cell r="E366">
            <v>11.5</v>
          </cell>
          <cell r="F366" t="str">
            <v>MAT.</v>
          </cell>
          <cell r="G366">
            <v>12.08</v>
          </cell>
          <cell r="H366">
            <v>0</v>
          </cell>
          <cell r="I366">
            <v>12.08</v>
          </cell>
        </row>
        <row r="367">
          <cell r="A367">
            <v>35.21</v>
          </cell>
          <cell r="B367" t="str">
            <v>Lã Mineral - 200m2</v>
          </cell>
          <cell r="C367" t="str">
            <v>M2</v>
          </cell>
          <cell r="D367">
            <v>1.05</v>
          </cell>
          <cell r="E367">
            <v>7.9039999999999999</v>
          </cell>
          <cell r="F367" t="str">
            <v>MAT.</v>
          </cell>
          <cell r="G367">
            <v>8.3000000000000007</v>
          </cell>
          <cell r="H367">
            <v>0</v>
          </cell>
          <cell r="I367">
            <v>8.3000000000000007</v>
          </cell>
        </row>
        <row r="368">
          <cell r="A368" t="str">
            <v>Não encontrado</v>
          </cell>
          <cell r="B368" t="str">
            <v>Chapa drywall 1.20 x 1.80 ST branca ( 390 unidades )</v>
          </cell>
          <cell r="C368" t="str">
            <v>M2</v>
          </cell>
          <cell r="D368">
            <v>1.05</v>
          </cell>
          <cell r="E368">
            <v>11.5</v>
          </cell>
          <cell r="F368" t="str">
            <v>MAT.</v>
          </cell>
          <cell r="G368">
            <v>12.08</v>
          </cell>
          <cell r="H368">
            <v>0</v>
          </cell>
          <cell r="I368">
            <v>12.08</v>
          </cell>
        </row>
        <row r="369">
          <cell r="A369" t="str">
            <v>Não encontrado</v>
          </cell>
          <cell r="B369" t="str">
            <v>Chapa drywall 1.20 x 1.80 RU verde ( 300 unidades )</v>
          </cell>
          <cell r="C369" t="str">
            <v>M2</v>
          </cell>
          <cell r="D369">
            <v>1.05</v>
          </cell>
          <cell r="E369">
            <v>17.699074074074069</v>
          </cell>
          <cell r="F369" t="str">
            <v>MAT.</v>
          </cell>
          <cell r="G369">
            <v>18.579999999999998</v>
          </cell>
          <cell r="H369">
            <v>0</v>
          </cell>
          <cell r="I369">
            <v>18.579999999999998</v>
          </cell>
        </row>
        <row r="370">
          <cell r="A370" t="str">
            <v>Não encontrado</v>
          </cell>
          <cell r="B370" t="str">
            <v>Guia R90 e=0.5mm em aço galvanizado a quente (250gr/m2) - REF. ROLLFOR/KOFAR/KNAUF - 150 barras de 3m</v>
          </cell>
          <cell r="C370" t="str">
            <v>M</v>
          </cell>
          <cell r="D370">
            <v>0.8</v>
          </cell>
          <cell r="E370">
            <v>5.29</v>
          </cell>
          <cell r="F370" t="str">
            <v>MAT.</v>
          </cell>
          <cell r="G370">
            <v>4.2300000000000004</v>
          </cell>
          <cell r="H370">
            <v>0</v>
          </cell>
          <cell r="I370">
            <v>4.2300000000000004</v>
          </cell>
        </row>
        <row r="371">
          <cell r="A371" t="str">
            <v>Não encontrado</v>
          </cell>
          <cell r="B371" t="str">
            <v>Montante M90 e=0.5mm em aço galvanizado a quente (Tipo B da ABNT) - REF. ROLLFOR/KOFAR/KNAUF - 103 barras de 3m</v>
          </cell>
          <cell r="C371" t="str">
            <v>M</v>
          </cell>
          <cell r="D371">
            <v>2.5</v>
          </cell>
          <cell r="E371">
            <v>5.9370370370370367</v>
          </cell>
          <cell r="F371" t="str">
            <v>MAT.</v>
          </cell>
          <cell r="G371">
            <v>14.84</v>
          </cell>
          <cell r="H371">
            <v>0</v>
          </cell>
          <cell r="I371">
            <v>14.84</v>
          </cell>
        </row>
        <row r="372">
          <cell r="A372">
            <v>35.21</v>
          </cell>
          <cell r="B372" t="str">
            <v>Parafuso TA 25mm - 9000 unidades</v>
          </cell>
          <cell r="C372" t="str">
            <v>PÇ</v>
          </cell>
          <cell r="D372">
            <v>10</v>
          </cell>
          <cell r="E372">
            <v>2.6720000000000001E-2</v>
          </cell>
          <cell r="F372" t="str">
            <v>MAT.</v>
          </cell>
          <cell r="G372">
            <v>0.27</v>
          </cell>
          <cell r="H372">
            <v>0</v>
          </cell>
          <cell r="I372">
            <v>0.27</v>
          </cell>
        </row>
        <row r="373">
          <cell r="A373" t="str">
            <v>Não encontrado</v>
          </cell>
          <cell r="B373" t="str">
            <v>Parafuso TA 35mm - 50.000 unidades</v>
          </cell>
          <cell r="C373" t="str">
            <v>PÇ</v>
          </cell>
          <cell r="D373">
            <v>29</v>
          </cell>
          <cell r="E373">
            <v>7.3399999999999993E-2</v>
          </cell>
          <cell r="F373" t="str">
            <v>MAT.</v>
          </cell>
          <cell r="G373">
            <v>2.13</v>
          </cell>
          <cell r="H373">
            <v>0</v>
          </cell>
          <cell r="I373">
            <v>2.13</v>
          </cell>
        </row>
        <row r="374">
          <cell r="A374" t="str">
            <v>Não encontrado</v>
          </cell>
          <cell r="B374" t="str">
            <v>Parafuso LA 9.5mm - 3000 unidades</v>
          </cell>
          <cell r="C374" t="str">
            <v>PÇ</v>
          </cell>
          <cell r="D374">
            <v>2</v>
          </cell>
          <cell r="E374">
            <v>6.2300000000000001E-2</v>
          </cell>
          <cell r="F374" t="str">
            <v>MAT.</v>
          </cell>
          <cell r="G374">
            <v>0.12</v>
          </cell>
          <cell r="H374">
            <v>0</v>
          </cell>
          <cell r="I374">
            <v>0.12</v>
          </cell>
        </row>
        <row r="375">
          <cell r="A375">
            <v>35.21</v>
          </cell>
          <cell r="B375" t="str">
            <v>Massa Rejunte - 500 Kg</v>
          </cell>
          <cell r="C375" t="str">
            <v>KG</v>
          </cell>
          <cell r="D375">
            <v>1.1000000000000001</v>
          </cell>
          <cell r="E375">
            <v>2.2828571428571429</v>
          </cell>
          <cell r="F375" t="str">
            <v>MAT.</v>
          </cell>
          <cell r="G375">
            <v>2.5099999999999998</v>
          </cell>
          <cell r="H375">
            <v>0</v>
          </cell>
          <cell r="I375">
            <v>2.5099999999999998</v>
          </cell>
        </row>
        <row r="376">
          <cell r="A376">
            <v>35.21</v>
          </cell>
          <cell r="B376" t="str">
            <v>Fita de papel 50mm x 150m</v>
          </cell>
          <cell r="C376" t="str">
            <v>M</v>
          </cell>
          <cell r="D376">
            <v>3</v>
          </cell>
          <cell r="E376">
            <v>0.2009333333333333</v>
          </cell>
          <cell r="F376" t="str">
            <v>MAT.</v>
          </cell>
          <cell r="G376">
            <v>0.6</v>
          </cell>
          <cell r="H376">
            <v>0</v>
          </cell>
          <cell r="I376">
            <v>0.6</v>
          </cell>
        </row>
        <row r="377">
          <cell r="A377" t="str">
            <v>Não encontrado</v>
          </cell>
          <cell r="B377" t="str">
            <v>Fita de isolamento 90mm</v>
          </cell>
          <cell r="C377" t="str">
            <v>M</v>
          </cell>
          <cell r="D377">
            <v>0.8</v>
          </cell>
          <cell r="E377">
            <v>2.9020000000000001</v>
          </cell>
          <cell r="F377" t="str">
            <v>MAT.</v>
          </cell>
          <cell r="G377">
            <v>2.3199999999999998</v>
          </cell>
          <cell r="H377">
            <v>0</v>
          </cell>
          <cell r="I377">
            <v>2.3199999999999998</v>
          </cell>
        </row>
        <row r="378">
          <cell r="A378" t="str">
            <v>Não encontrado</v>
          </cell>
          <cell r="B378" t="str">
            <v>Mão de obra 2ST+2ST C/ LÃ</v>
          </cell>
          <cell r="C378" t="str">
            <v>M2</v>
          </cell>
          <cell r="D378">
            <v>1</v>
          </cell>
          <cell r="E378">
            <v>36</v>
          </cell>
          <cell r="F378" t="str">
            <v>M.O.</v>
          </cell>
          <cell r="G378">
            <v>0</v>
          </cell>
          <cell r="H378">
            <v>36</v>
          </cell>
          <cell r="I378">
            <v>36</v>
          </cell>
        </row>
        <row r="379">
          <cell r="A379" t="str">
            <v>42000-006</v>
          </cell>
          <cell r="B379" t="str">
            <v>Drywall - shafts em área úmida - W112-60/48 - D.M.400mm - M.SIMPLES (1ru)</v>
          </cell>
          <cell r="C379" t="str">
            <v>M2</v>
          </cell>
          <cell r="G379">
            <v>40.329999999999991</v>
          </cell>
          <cell r="H379">
            <v>25</v>
          </cell>
          <cell r="I379">
            <v>65.329999999999984</v>
          </cell>
        </row>
        <row r="380">
          <cell r="A380" t="str">
            <v>Não encontrado</v>
          </cell>
          <cell r="B380" t="str">
            <v>Chapa drywall 1.20 x 1.80 RU verde ( 300 unidades )</v>
          </cell>
          <cell r="C380" t="str">
            <v>M2</v>
          </cell>
          <cell r="D380">
            <v>1.05</v>
          </cell>
          <cell r="E380">
            <v>17.699074074074069</v>
          </cell>
          <cell r="F380" t="str">
            <v>MAT.</v>
          </cell>
          <cell r="G380">
            <v>18.579999999999998</v>
          </cell>
          <cell r="H380">
            <v>0</v>
          </cell>
          <cell r="I380">
            <v>18.579999999999998</v>
          </cell>
        </row>
        <row r="381">
          <cell r="A381">
            <v>35.21</v>
          </cell>
          <cell r="B381" t="str">
            <v>Lã Mineral - 200m2</v>
          </cell>
          <cell r="C381" t="str">
            <v>M2</v>
          </cell>
          <cell r="D381">
            <v>0</v>
          </cell>
          <cell r="E381">
            <v>7.9039999999999999</v>
          </cell>
          <cell r="F381" t="str">
            <v>MAT.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Não encontrado</v>
          </cell>
          <cell r="B382" t="str">
            <v>Chapa drywall 1.20 x 1.80 RU verde ( 300 unidades )</v>
          </cell>
          <cell r="C382" t="str">
            <v>M2</v>
          </cell>
          <cell r="D382">
            <v>0</v>
          </cell>
          <cell r="E382">
            <v>17.699074074074069</v>
          </cell>
          <cell r="F382" t="str">
            <v>MAT.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Não encontrado</v>
          </cell>
          <cell r="B383" t="str">
            <v>Guia R48 e=0.5mm em aço galvanizado a quente (250gr/m2) - REF. ROLLFOR/KOFAR/KNAUF - 100 barras de 3m</v>
          </cell>
          <cell r="C383" t="str">
            <v>M</v>
          </cell>
          <cell r="D383">
            <v>0.8</v>
          </cell>
          <cell r="E383">
            <v>3.6566666666666672</v>
          </cell>
          <cell r="F383" t="str">
            <v>MAT.</v>
          </cell>
          <cell r="G383">
            <v>2.93</v>
          </cell>
          <cell r="H383">
            <v>0</v>
          </cell>
          <cell r="I383">
            <v>2.93</v>
          </cell>
        </row>
        <row r="384">
          <cell r="A384" t="str">
            <v>Não encontrado</v>
          </cell>
          <cell r="B384" t="str">
            <v>Montante M48 e=0.5mm em aço galvanizado a quente (Tipo B da ABNT) - REF. ROLLFOR/KOFAR/KNAUF - 140 barras de 3m</v>
          </cell>
          <cell r="C384" t="str">
            <v>M</v>
          </cell>
          <cell r="D384">
            <v>3.4</v>
          </cell>
          <cell r="E384">
            <v>4.4148148148148154</v>
          </cell>
          <cell r="F384" t="str">
            <v>MAT.</v>
          </cell>
          <cell r="G384">
            <v>15.01</v>
          </cell>
          <cell r="H384">
            <v>0</v>
          </cell>
          <cell r="I384">
            <v>15.01</v>
          </cell>
        </row>
        <row r="385">
          <cell r="A385">
            <v>35.21</v>
          </cell>
          <cell r="B385" t="str">
            <v>Parafuso TA 25mm - 9000 unidades</v>
          </cell>
          <cell r="C385" t="str">
            <v>PÇ</v>
          </cell>
          <cell r="D385">
            <v>39</v>
          </cell>
          <cell r="E385">
            <v>2.6720000000000001E-2</v>
          </cell>
          <cell r="F385" t="str">
            <v>MAT.</v>
          </cell>
          <cell r="G385">
            <v>1.04</v>
          </cell>
          <cell r="H385">
            <v>0</v>
          </cell>
          <cell r="I385">
            <v>1.04</v>
          </cell>
        </row>
        <row r="386">
          <cell r="A386" t="str">
            <v>Não encontrado</v>
          </cell>
          <cell r="B386" t="str">
            <v>Parafuso LA 9.5mm - 3000 unidades</v>
          </cell>
          <cell r="C386" t="str">
            <v>PÇ</v>
          </cell>
          <cell r="D386">
            <v>2</v>
          </cell>
          <cell r="E386">
            <v>6.2300000000000001E-2</v>
          </cell>
          <cell r="F386" t="str">
            <v>MAT.</v>
          </cell>
          <cell r="G386">
            <v>0.12</v>
          </cell>
          <cell r="H386">
            <v>0</v>
          </cell>
          <cell r="I386">
            <v>0.12</v>
          </cell>
        </row>
        <row r="387">
          <cell r="A387">
            <v>35.21</v>
          </cell>
          <cell r="B387" t="str">
            <v>Massa Rejunte - 500 Kg</v>
          </cell>
          <cell r="C387" t="str">
            <v>KG</v>
          </cell>
          <cell r="D387">
            <v>0.9</v>
          </cell>
          <cell r="E387">
            <v>2.2828571428571429</v>
          </cell>
          <cell r="F387" t="str">
            <v>MAT.</v>
          </cell>
          <cell r="G387">
            <v>2.0499999999999998</v>
          </cell>
          <cell r="H387">
            <v>0</v>
          </cell>
          <cell r="I387">
            <v>2.0499999999999998</v>
          </cell>
        </row>
        <row r="388">
          <cell r="A388">
            <v>35.21</v>
          </cell>
          <cell r="B388" t="str">
            <v>Fita de papel 50mm x 150m</v>
          </cell>
          <cell r="C388" t="str">
            <v>M</v>
          </cell>
          <cell r="D388">
            <v>3</v>
          </cell>
          <cell r="E388">
            <v>0.2009333333333333</v>
          </cell>
          <cell r="F388" t="str">
            <v>MAT.</v>
          </cell>
          <cell r="G388">
            <v>0.6</v>
          </cell>
          <cell r="H388">
            <v>0</v>
          </cell>
          <cell r="I388">
            <v>0.6</v>
          </cell>
        </row>
        <row r="389">
          <cell r="A389" t="str">
            <v>Não encontrado</v>
          </cell>
          <cell r="B389" t="str">
            <v>Mão de obra 1ST S/ LÃ</v>
          </cell>
          <cell r="C389" t="str">
            <v>M2</v>
          </cell>
          <cell r="D389">
            <v>1</v>
          </cell>
          <cell r="E389">
            <v>25</v>
          </cell>
          <cell r="F389" t="str">
            <v>M.O.</v>
          </cell>
          <cell r="G389">
            <v>0</v>
          </cell>
          <cell r="H389">
            <v>25</v>
          </cell>
          <cell r="I389">
            <v>25</v>
          </cell>
        </row>
        <row r="390">
          <cell r="A390" t="str">
            <v>42000-007</v>
          </cell>
          <cell r="B390" t="str">
            <v>Drywall - shafts em área seca - W112-60/48 - D.M.400mm - M.SIMPLES (1st)</v>
          </cell>
          <cell r="C390" t="str">
            <v>M2</v>
          </cell>
          <cell r="G390">
            <v>33.834755132275141</v>
          </cell>
          <cell r="H390">
            <v>25</v>
          </cell>
          <cell r="I390">
            <v>58.834755132275141</v>
          </cell>
        </row>
        <row r="391">
          <cell r="A391" t="str">
            <v>Não encontrado</v>
          </cell>
          <cell r="B391" t="str">
            <v>Chapa drywall 1.20 x 1.80 ST branca ( 390 unidades )</v>
          </cell>
          <cell r="C391" t="str">
            <v>M2</v>
          </cell>
          <cell r="D391">
            <v>1.05</v>
          </cell>
          <cell r="E391">
            <v>11.5</v>
          </cell>
          <cell r="F391" t="str">
            <v>MAT.</v>
          </cell>
          <cell r="G391">
            <v>12.075000000000001</v>
          </cell>
          <cell r="I391">
            <v>12.08</v>
          </cell>
        </row>
        <row r="392">
          <cell r="A392">
            <v>35.21</v>
          </cell>
          <cell r="B392" t="str">
            <v>Lã Mineral - 200m2</v>
          </cell>
          <cell r="C392" t="str">
            <v>M2</v>
          </cell>
          <cell r="D392">
            <v>0</v>
          </cell>
          <cell r="E392">
            <v>7.9039999999999999</v>
          </cell>
          <cell r="F392" t="str">
            <v>MAT.</v>
          </cell>
          <cell r="G392">
            <v>0</v>
          </cell>
          <cell r="I392">
            <v>0</v>
          </cell>
        </row>
        <row r="393">
          <cell r="A393" t="str">
            <v>Não encontrado</v>
          </cell>
          <cell r="B393" t="str">
            <v>Chapa drywall 1.20 x 1.80 ST branca ( 390 unidades )</v>
          </cell>
          <cell r="C393" t="str">
            <v>M2</v>
          </cell>
          <cell r="D393">
            <v>0</v>
          </cell>
          <cell r="E393">
            <v>11.5</v>
          </cell>
          <cell r="F393" t="str">
            <v>MAT.</v>
          </cell>
          <cell r="G393">
            <v>0</v>
          </cell>
          <cell r="I393">
            <v>0</v>
          </cell>
        </row>
        <row r="394">
          <cell r="A394" t="str">
            <v>Não encontrado</v>
          </cell>
          <cell r="B394" t="str">
            <v>Guia R48 e=0.5mm em aço galvanizado a quente (250gr/m2) - REF. ROLLFOR/KOFAR/KNAUF - 100 barras de 3m</v>
          </cell>
          <cell r="C394" t="str">
            <v>M</v>
          </cell>
          <cell r="D394">
            <v>0.8</v>
          </cell>
          <cell r="E394">
            <v>3.6566666666666672</v>
          </cell>
          <cell r="F394" t="str">
            <v>MAT.</v>
          </cell>
          <cell r="G394">
            <v>2.925333333333334</v>
          </cell>
          <cell r="I394">
            <v>2.93</v>
          </cell>
        </row>
        <row r="395">
          <cell r="A395" t="str">
            <v>Não encontrado</v>
          </cell>
          <cell r="B395" t="str">
            <v>Montante M48 e=0.5mm em aço galvanizado a quente (Tipo B da ABNT) - REF. ROLLFOR/KOFAR/KNAUF - 140 barras de 3m</v>
          </cell>
          <cell r="C395" t="str">
            <v>M</v>
          </cell>
          <cell r="D395">
            <v>3.4</v>
          </cell>
          <cell r="E395">
            <v>4.4148148148148154</v>
          </cell>
          <cell r="F395" t="str">
            <v>MAT.</v>
          </cell>
          <cell r="G395">
            <v>15.010370370370373</v>
          </cell>
          <cell r="I395">
            <v>15.01</v>
          </cell>
        </row>
        <row r="396">
          <cell r="A396">
            <v>35.21</v>
          </cell>
          <cell r="B396" t="str">
            <v>Parafuso TA 25mm - 9000 unidades</v>
          </cell>
          <cell r="C396" t="str">
            <v>PÇ</v>
          </cell>
          <cell r="D396">
            <v>39</v>
          </cell>
          <cell r="E396">
            <v>2.6720000000000001E-2</v>
          </cell>
          <cell r="F396" t="str">
            <v>MAT.</v>
          </cell>
          <cell r="G396">
            <v>1.0420800000000001</v>
          </cell>
          <cell r="I396">
            <v>1.04</v>
          </cell>
        </row>
        <row r="397">
          <cell r="A397" t="str">
            <v>Não encontrado</v>
          </cell>
          <cell r="B397" t="str">
            <v>Parafuso LA 9.5mm - 3000 unidades</v>
          </cell>
          <cell r="C397" t="str">
            <v>PÇ</v>
          </cell>
          <cell r="D397">
            <v>2</v>
          </cell>
          <cell r="E397">
            <v>6.2300000000000001E-2</v>
          </cell>
          <cell r="F397" t="str">
            <v>MAT.</v>
          </cell>
          <cell r="G397">
            <v>0.1246</v>
          </cell>
          <cell r="I397">
            <v>0.12</v>
          </cell>
        </row>
        <row r="398">
          <cell r="A398">
            <v>35.21</v>
          </cell>
          <cell r="B398" t="str">
            <v>Massa Rejunte - 500 Kg</v>
          </cell>
          <cell r="C398" t="str">
            <v>KG</v>
          </cell>
          <cell r="D398">
            <v>0.9</v>
          </cell>
          <cell r="E398">
            <v>2.2828571428571429</v>
          </cell>
          <cell r="F398" t="str">
            <v>MAT.</v>
          </cell>
          <cell r="G398">
            <v>2.0545714285714287</v>
          </cell>
          <cell r="I398">
            <v>2.0499999999999998</v>
          </cell>
        </row>
        <row r="399">
          <cell r="A399">
            <v>35.21</v>
          </cell>
          <cell r="B399" t="str">
            <v>Fita de papel 50mm x 150m</v>
          </cell>
          <cell r="C399" t="str">
            <v>M</v>
          </cell>
          <cell r="D399">
            <v>3</v>
          </cell>
          <cell r="E399">
            <v>0.2009333333333333</v>
          </cell>
          <cell r="F399" t="str">
            <v>MAT.</v>
          </cell>
          <cell r="G399">
            <v>0.60279999999999989</v>
          </cell>
          <cell r="I399">
            <v>0.6</v>
          </cell>
        </row>
        <row r="400">
          <cell r="A400" t="str">
            <v>Não encontrado</v>
          </cell>
          <cell r="B400" t="str">
            <v>Mão de obra 1ST S/ LÃ</v>
          </cell>
          <cell r="C400" t="str">
            <v>M2</v>
          </cell>
          <cell r="D400">
            <v>1</v>
          </cell>
          <cell r="E400">
            <v>25</v>
          </cell>
          <cell r="F400" t="str">
            <v>M.O.</v>
          </cell>
          <cell r="H400">
            <v>25</v>
          </cell>
          <cell r="I400">
            <v>25</v>
          </cell>
        </row>
        <row r="401">
          <cell r="A401" t="str">
            <v>42000-008</v>
          </cell>
          <cell r="B401" t="str">
            <v>Drywall - resistente ao fogo 120 min. - perímetro junto à fachadas de vidro - W111- 95/70 - D.M.600mm - M.SIMPLES (rf+rf)</v>
          </cell>
          <cell r="C401" t="str">
            <v>M2</v>
          </cell>
          <cell r="G401">
            <v>124.3</v>
          </cell>
          <cell r="H401">
            <v>32.1</v>
          </cell>
          <cell r="I401">
            <v>156.4</v>
          </cell>
        </row>
        <row r="402">
          <cell r="A402" t="str">
            <v>Não encontrado</v>
          </cell>
          <cell r="B402" t="str">
            <v>Chapa drywall 1.20 x 1.80 RF ( 10 unidades )</v>
          </cell>
          <cell r="C402" t="str">
            <v>M2</v>
          </cell>
          <cell r="D402">
            <v>2.1</v>
          </cell>
          <cell r="E402">
            <v>24.93055555555555</v>
          </cell>
          <cell r="F402" t="str">
            <v>MAT.</v>
          </cell>
          <cell r="G402">
            <v>52.35</v>
          </cell>
          <cell r="H402">
            <v>0</v>
          </cell>
          <cell r="I402">
            <v>52.35</v>
          </cell>
        </row>
        <row r="403">
          <cell r="A403">
            <v>35.21</v>
          </cell>
          <cell r="B403" t="str">
            <v>Lã Mineral - 200m2</v>
          </cell>
          <cell r="C403" t="str">
            <v>M2</v>
          </cell>
          <cell r="D403">
            <v>0</v>
          </cell>
          <cell r="E403">
            <v>7.9039999999999999</v>
          </cell>
          <cell r="F403" t="str">
            <v>MAT.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Não encontrado</v>
          </cell>
          <cell r="B404" t="str">
            <v>Chapa drywall 1.20 x 1.80 RF ( 10 unidades )</v>
          </cell>
          <cell r="C404" t="str">
            <v>M2</v>
          </cell>
          <cell r="D404">
            <v>2.1</v>
          </cell>
          <cell r="E404">
            <v>24.93055555555555</v>
          </cell>
          <cell r="F404" t="str">
            <v>MAT.</v>
          </cell>
          <cell r="G404">
            <v>52.35</v>
          </cell>
          <cell r="H404">
            <v>0</v>
          </cell>
          <cell r="I404">
            <v>52.35</v>
          </cell>
        </row>
        <row r="405">
          <cell r="A405" t="str">
            <v>Não encontrado</v>
          </cell>
          <cell r="B405" t="str">
            <v>Guia R48 e=0.5mm em aço galvanizado a quente (250gr/m2) - REF. ROLLFOR/KOFAR/KNAUF - 100 barras de 3m</v>
          </cell>
          <cell r="C405" t="str">
            <v>M</v>
          </cell>
          <cell r="D405">
            <v>0.8</v>
          </cell>
          <cell r="E405">
            <v>3.6566666666666672</v>
          </cell>
          <cell r="F405" t="str">
            <v>MAT.</v>
          </cell>
          <cell r="G405">
            <v>2.93</v>
          </cell>
          <cell r="H405">
            <v>0</v>
          </cell>
          <cell r="I405">
            <v>2.93</v>
          </cell>
        </row>
        <row r="406">
          <cell r="A406" t="str">
            <v>Não encontrado</v>
          </cell>
          <cell r="B406" t="str">
            <v>Montante M48 e=0.5mm em aço galvanizado a quente (Tipo B da ABNT) - REF. ROLLFOR/KOFAR/KNAUF - 140 barras de 3m</v>
          </cell>
          <cell r="C406" t="str">
            <v>M</v>
          </cell>
          <cell r="D406">
            <v>2.5</v>
          </cell>
          <cell r="E406">
            <v>4.4148148148148154</v>
          </cell>
          <cell r="F406" t="str">
            <v>MAT.</v>
          </cell>
          <cell r="G406">
            <v>11.04</v>
          </cell>
          <cell r="H406">
            <v>0</v>
          </cell>
          <cell r="I406">
            <v>11.04</v>
          </cell>
        </row>
        <row r="407">
          <cell r="A407">
            <v>35.21</v>
          </cell>
          <cell r="B407" t="str">
            <v>Parafuso TA 25mm - 9000 unidades</v>
          </cell>
          <cell r="C407" t="str">
            <v>PÇ</v>
          </cell>
          <cell r="D407">
            <v>10</v>
          </cell>
          <cell r="E407">
            <v>2.6720000000000001E-2</v>
          </cell>
          <cell r="F407" t="str">
            <v>MAT.</v>
          </cell>
          <cell r="G407">
            <v>0.27</v>
          </cell>
          <cell r="H407">
            <v>0</v>
          </cell>
          <cell r="I407">
            <v>0.27</v>
          </cell>
        </row>
        <row r="408">
          <cell r="A408" t="str">
            <v>Não encontrado</v>
          </cell>
          <cell r="B408" t="str">
            <v>Parafuso TA 35mm - 50.000 unidades</v>
          </cell>
          <cell r="C408" t="str">
            <v>PÇ</v>
          </cell>
          <cell r="D408">
            <v>29</v>
          </cell>
          <cell r="E408">
            <v>7.3399999999999993E-2</v>
          </cell>
          <cell r="F408" t="str">
            <v>MAT.</v>
          </cell>
          <cell r="G408">
            <v>2.13</v>
          </cell>
          <cell r="H408">
            <v>0</v>
          </cell>
          <cell r="I408">
            <v>2.13</v>
          </cell>
        </row>
        <row r="409">
          <cell r="A409" t="str">
            <v>Não encontrado</v>
          </cell>
          <cell r="B409" t="str">
            <v>Parafuso LA 9.5mm - 3000 unidades</v>
          </cell>
          <cell r="C409" t="str">
            <v>PÇ</v>
          </cell>
          <cell r="D409">
            <v>2</v>
          </cell>
          <cell r="E409">
            <v>6.2300000000000001E-2</v>
          </cell>
          <cell r="F409" t="str">
            <v>MAT.</v>
          </cell>
          <cell r="G409">
            <v>0.12</v>
          </cell>
          <cell r="H409">
            <v>0</v>
          </cell>
          <cell r="I409">
            <v>0.12</v>
          </cell>
        </row>
        <row r="410">
          <cell r="A410">
            <v>35.21</v>
          </cell>
          <cell r="B410" t="str">
            <v>Massa Rejunte - 500 Kg</v>
          </cell>
          <cell r="C410" t="str">
            <v>KG</v>
          </cell>
          <cell r="D410">
            <v>1.1000000000000001</v>
          </cell>
          <cell r="E410">
            <v>2.2828571428571429</v>
          </cell>
          <cell r="F410" t="str">
            <v>MAT.</v>
          </cell>
          <cell r="G410">
            <v>2.5099999999999998</v>
          </cell>
          <cell r="H410">
            <v>0</v>
          </cell>
          <cell r="I410">
            <v>2.5099999999999998</v>
          </cell>
        </row>
        <row r="411">
          <cell r="A411">
            <v>35.21</v>
          </cell>
          <cell r="B411" t="str">
            <v>Fita de papel 50mm x 150m</v>
          </cell>
          <cell r="C411" t="str">
            <v>M</v>
          </cell>
          <cell r="D411">
            <v>3</v>
          </cell>
          <cell r="E411">
            <v>0.2009333333333333</v>
          </cell>
          <cell r="F411" t="str">
            <v>MAT.</v>
          </cell>
          <cell r="G411">
            <v>0.6</v>
          </cell>
          <cell r="H411">
            <v>0</v>
          </cell>
          <cell r="I411">
            <v>0.6</v>
          </cell>
        </row>
        <row r="412">
          <cell r="A412" t="str">
            <v>Não encontrado</v>
          </cell>
          <cell r="B412" t="str">
            <v>Mão de obra 2ST+2ST S/ LÃ</v>
          </cell>
          <cell r="C412" t="str">
            <v>M2</v>
          </cell>
          <cell r="D412">
            <v>1</v>
          </cell>
          <cell r="E412">
            <v>32.1</v>
          </cell>
          <cell r="F412" t="str">
            <v>M.O.</v>
          </cell>
          <cell r="G412">
            <v>0</v>
          </cell>
          <cell r="H412">
            <v>32.1</v>
          </cell>
          <cell r="I412">
            <v>32.1</v>
          </cell>
        </row>
        <row r="413">
          <cell r="A413" t="str">
            <v>42000-009</v>
          </cell>
          <cell r="B413" t="str">
            <v>Drywall - paredes entre ambientes úmidos c/ isolamento acústico - quartos de unidades - W112-140/90 - D.M.600mm - M.SIMPLES (ru/st+lã+st/st)</v>
          </cell>
          <cell r="C413" t="str">
            <v>M2</v>
          </cell>
          <cell r="G413">
            <v>124.3</v>
          </cell>
          <cell r="H413">
            <v>32.1</v>
          </cell>
          <cell r="I413">
            <v>156.4</v>
          </cell>
        </row>
        <row r="414">
          <cell r="A414" t="str">
            <v>Não encontrado</v>
          </cell>
          <cell r="B414" t="str">
            <v>Chapa drywall 1.20 x 1.80 RF ( 10 unidades )</v>
          </cell>
          <cell r="C414" t="str">
            <v>M2</v>
          </cell>
          <cell r="D414">
            <v>2.1</v>
          </cell>
          <cell r="E414">
            <v>24.93055555555555</v>
          </cell>
          <cell r="F414" t="str">
            <v>MAT.</v>
          </cell>
          <cell r="G414">
            <v>52.35</v>
          </cell>
          <cell r="H414">
            <v>0</v>
          </cell>
          <cell r="I414">
            <v>52.35</v>
          </cell>
        </row>
        <row r="415">
          <cell r="A415">
            <v>35.21</v>
          </cell>
          <cell r="B415" t="str">
            <v>Lã Mineral - 200m2</v>
          </cell>
          <cell r="C415" t="str">
            <v>M2</v>
          </cell>
          <cell r="D415">
            <v>0</v>
          </cell>
          <cell r="E415">
            <v>7.9039999999999999</v>
          </cell>
          <cell r="F415" t="str">
            <v>MAT.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Não encontrado</v>
          </cell>
          <cell r="B416" t="str">
            <v>Chapa drywall 1.20 x 1.80 RF ( 10 unidades )</v>
          </cell>
          <cell r="C416" t="str">
            <v>M2</v>
          </cell>
          <cell r="D416">
            <v>2.1</v>
          </cell>
          <cell r="E416">
            <v>24.93055555555555</v>
          </cell>
          <cell r="F416" t="str">
            <v>MAT.</v>
          </cell>
          <cell r="G416">
            <v>52.35</v>
          </cell>
          <cell r="H416">
            <v>0</v>
          </cell>
          <cell r="I416">
            <v>52.35</v>
          </cell>
        </row>
        <row r="417">
          <cell r="A417" t="str">
            <v>Não encontrado</v>
          </cell>
          <cell r="B417" t="str">
            <v>Guia R48 e=0.5mm em aço galvanizado a quente (250gr/m2) - REF. ROLLFOR/KOFAR/KNAUF - 100 barras de 3m</v>
          </cell>
          <cell r="C417" t="str">
            <v>M</v>
          </cell>
          <cell r="D417">
            <v>0.8</v>
          </cell>
          <cell r="E417">
            <v>3.6566666666666672</v>
          </cell>
          <cell r="F417" t="str">
            <v>MAT.</v>
          </cell>
          <cell r="G417">
            <v>2.93</v>
          </cell>
          <cell r="H417">
            <v>0</v>
          </cell>
          <cell r="I417">
            <v>2.93</v>
          </cell>
        </row>
        <row r="418">
          <cell r="A418" t="str">
            <v>Não encontrado</v>
          </cell>
          <cell r="B418" t="str">
            <v>Montante M48 e=0.5mm em aço galvanizado a quente (Tipo B da ABNT) - REF. ROLLFOR/KOFAR/KNAUF - 140 barras de 3m</v>
          </cell>
          <cell r="C418" t="str">
            <v>M</v>
          </cell>
          <cell r="D418">
            <v>2.5</v>
          </cell>
          <cell r="E418">
            <v>4.4148148148148154</v>
          </cell>
          <cell r="F418" t="str">
            <v>MAT.</v>
          </cell>
          <cell r="G418">
            <v>11.04</v>
          </cell>
          <cell r="H418">
            <v>0</v>
          </cell>
          <cell r="I418">
            <v>11.04</v>
          </cell>
        </row>
        <row r="419">
          <cell r="A419">
            <v>35.21</v>
          </cell>
          <cell r="B419" t="str">
            <v>Parafuso TA 25mm - 9000 unidades</v>
          </cell>
          <cell r="C419" t="str">
            <v>PÇ</v>
          </cell>
          <cell r="D419">
            <v>10</v>
          </cell>
          <cell r="E419">
            <v>2.6720000000000001E-2</v>
          </cell>
          <cell r="F419" t="str">
            <v>MAT.</v>
          </cell>
          <cell r="G419">
            <v>0.27</v>
          </cell>
          <cell r="H419">
            <v>0</v>
          </cell>
          <cell r="I419">
            <v>0.27</v>
          </cell>
        </row>
        <row r="420">
          <cell r="A420" t="str">
            <v>Não encontrado</v>
          </cell>
          <cell r="B420" t="str">
            <v>Parafuso TA 35mm - 50.000 unidades</v>
          </cell>
          <cell r="C420" t="str">
            <v>PÇ</v>
          </cell>
          <cell r="D420">
            <v>29</v>
          </cell>
          <cell r="E420">
            <v>7.3399999999999993E-2</v>
          </cell>
          <cell r="F420" t="str">
            <v>MAT.</v>
          </cell>
          <cell r="G420">
            <v>2.13</v>
          </cell>
          <cell r="H420">
            <v>0</v>
          </cell>
          <cell r="I420">
            <v>2.13</v>
          </cell>
        </row>
        <row r="421">
          <cell r="A421" t="str">
            <v>Não encontrado</v>
          </cell>
          <cell r="B421" t="str">
            <v>Parafuso LA 9.5mm - 3000 unidades</v>
          </cell>
          <cell r="C421" t="str">
            <v>PÇ</v>
          </cell>
          <cell r="D421">
            <v>2</v>
          </cell>
          <cell r="E421">
            <v>6.2300000000000001E-2</v>
          </cell>
          <cell r="F421" t="str">
            <v>MAT.</v>
          </cell>
          <cell r="G421">
            <v>0.12</v>
          </cell>
          <cell r="H421">
            <v>0</v>
          </cell>
          <cell r="I421">
            <v>0.12</v>
          </cell>
        </row>
        <row r="422">
          <cell r="A422">
            <v>35.21</v>
          </cell>
          <cell r="B422" t="str">
            <v>Massa Rejunte - 500 Kg</v>
          </cell>
          <cell r="C422" t="str">
            <v>KG</v>
          </cell>
          <cell r="D422">
            <v>1.1000000000000001</v>
          </cell>
          <cell r="E422">
            <v>2.2828571428571429</v>
          </cell>
          <cell r="F422" t="str">
            <v>MAT.</v>
          </cell>
          <cell r="G422">
            <v>2.5099999999999998</v>
          </cell>
          <cell r="H422">
            <v>0</v>
          </cell>
          <cell r="I422">
            <v>2.5099999999999998</v>
          </cell>
        </row>
        <row r="423">
          <cell r="A423">
            <v>35.21</v>
          </cell>
          <cell r="B423" t="str">
            <v>Fita de papel 50mm x 150m</v>
          </cell>
          <cell r="C423" t="str">
            <v>M</v>
          </cell>
          <cell r="D423">
            <v>3</v>
          </cell>
          <cell r="E423">
            <v>0.2009333333333333</v>
          </cell>
          <cell r="F423" t="str">
            <v>MAT.</v>
          </cell>
          <cell r="G423">
            <v>0.6</v>
          </cell>
          <cell r="H423">
            <v>0</v>
          </cell>
          <cell r="I423">
            <v>0.6</v>
          </cell>
        </row>
        <row r="424">
          <cell r="A424" t="str">
            <v>Não encontrado</v>
          </cell>
          <cell r="B424" t="str">
            <v>Mão de obra 2ST+2ST S/ LÃ</v>
          </cell>
          <cell r="C424" t="str">
            <v>M2</v>
          </cell>
          <cell r="D424">
            <v>1</v>
          </cell>
          <cell r="E424">
            <v>32.1</v>
          </cell>
          <cell r="F424" t="str">
            <v>M.O.</v>
          </cell>
          <cell r="G424">
            <v>0</v>
          </cell>
          <cell r="H424">
            <v>32.1</v>
          </cell>
          <cell r="I424">
            <v>32.1</v>
          </cell>
        </row>
        <row r="425">
          <cell r="A425" t="str">
            <v>42000-010</v>
          </cell>
          <cell r="B425" t="str">
            <v>Drywall - sobre alvenaria para isolamento acustico (lã + st/st)</v>
          </cell>
          <cell r="C425" t="str">
            <v>M2</v>
          </cell>
          <cell r="G425">
            <v>59.479735449735458</v>
          </cell>
          <cell r="H425">
            <v>28.9</v>
          </cell>
          <cell r="I425">
            <v>88.379735449735449</v>
          </cell>
        </row>
        <row r="426">
          <cell r="B426" t="str">
            <v>Chapa ST 12,5mm</v>
          </cell>
          <cell r="C426" t="str">
            <v>M2</v>
          </cell>
          <cell r="D426">
            <v>0</v>
          </cell>
          <cell r="E426">
            <v>11.5</v>
          </cell>
          <cell r="F426" t="str">
            <v>MAT.</v>
          </cell>
          <cell r="G426">
            <v>0</v>
          </cell>
        </row>
        <row r="427">
          <cell r="B427" t="str">
            <v>Lã mineral</v>
          </cell>
          <cell r="C427" t="str">
            <v>M2</v>
          </cell>
          <cell r="D427">
            <v>1.05</v>
          </cell>
          <cell r="E427">
            <v>7.9039999999999999</v>
          </cell>
          <cell r="F427" t="str">
            <v>MAT.</v>
          </cell>
          <cell r="G427">
            <v>8.2992000000000008</v>
          </cell>
        </row>
        <row r="428">
          <cell r="B428" t="str">
            <v>Chapa ST 12,5mm</v>
          </cell>
          <cell r="C428" t="str">
            <v>M2</v>
          </cell>
          <cell r="D428">
            <v>2.1</v>
          </cell>
          <cell r="E428">
            <v>11.5</v>
          </cell>
          <cell r="F428" t="str">
            <v>MAT.</v>
          </cell>
          <cell r="G428">
            <v>24.150000000000002</v>
          </cell>
        </row>
        <row r="429">
          <cell r="B429" t="str">
            <v>Guia 90</v>
          </cell>
          <cell r="C429" t="str">
            <v>M</v>
          </cell>
          <cell r="D429">
            <v>0.8</v>
          </cell>
          <cell r="E429">
            <v>5.29</v>
          </cell>
          <cell r="F429" t="str">
            <v>MAT.</v>
          </cell>
          <cell r="G429">
            <v>4.2320000000000002</v>
          </cell>
        </row>
        <row r="430">
          <cell r="B430" t="str">
            <v>Montante 90</v>
          </cell>
          <cell r="C430" t="str">
            <v>M</v>
          </cell>
          <cell r="D430">
            <v>2.5</v>
          </cell>
          <cell r="E430">
            <v>5.9370370370370367</v>
          </cell>
          <cell r="F430" t="str">
            <v>MAT.</v>
          </cell>
          <cell r="G430">
            <v>14.842592592592592</v>
          </cell>
        </row>
        <row r="431">
          <cell r="B431" t="str">
            <v>Parafuso TA 25</v>
          </cell>
          <cell r="C431" t="str">
            <v>PÇ</v>
          </cell>
          <cell r="D431">
            <v>10</v>
          </cell>
          <cell r="E431">
            <v>2.6719999999999997E-2</v>
          </cell>
          <cell r="F431" t="str">
            <v>MAT.</v>
          </cell>
          <cell r="G431">
            <v>0.26719999999999999</v>
          </cell>
        </row>
        <row r="432">
          <cell r="B432" t="str">
            <v>Parafuso TA 35 ou 45</v>
          </cell>
          <cell r="C432" t="str">
            <v>PÇ</v>
          </cell>
          <cell r="D432">
            <v>29</v>
          </cell>
          <cell r="E432">
            <v>7.3399999999999993E-2</v>
          </cell>
          <cell r="F432" t="str">
            <v>MAT.</v>
          </cell>
          <cell r="G432">
            <v>2.1285999999999996</v>
          </cell>
        </row>
        <row r="433">
          <cell r="B433" t="str">
            <v>Parafuso LA / PA</v>
          </cell>
          <cell r="C433" t="str">
            <v>PÇ</v>
          </cell>
          <cell r="D433">
            <v>2</v>
          </cell>
          <cell r="E433">
            <v>6.2300000000000001E-2</v>
          </cell>
          <cell r="F433" t="str">
            <v>MAT.</v>
          </cell>
          <cell r="G433">
            <v>0.1246</v>
          </cell>
        </row>
        <row r="434">
          <cell r="B434" t="str">
            <v>Massa de rejunte</v>
          </cell>
          <cell r="C434" t="str">
            <v>KG</v>
          </cell>
          <cell r="D434">
            <v>1.1000000000000001</v>
          </cell>
          <cell r="E434">
            <v>2.2828571428571429</v>
          </cell>
          <cell r="F434" t="str">
            <v>MAT.</v>
          </cell>
          <cell r="G434">
            <v>2.5111428571428576</v>
          </cell>
        </row>
        <row r="435">
          <cell r="B435" t="str">
            <v>Fita de papel</v>
          </cell>
          <cell r="C435" t="str">
            <v>M</v>
          </cell>
          <cell r="D435">
            <v>3</v>
          </cell>
          <cell r="E435">
            <v>0.20093333333333332</v>
          </cell>
          <cell r="F435" t="str">
            <v>MAT.</v>
          </cell>
          <cell r="G435">
            <v>0.6028</v>
          </cell>
        </row>
        <row r="436">
          <cell r="B436" t="str">
            <v>Fita de isolamento 90mm</v>
          </cell>
          <cell r="C436" t="str">
            <v>M</v>
          </cell>
          <cell r="D436">
            <v>0.8</v>
          </cell>
          <cell r="E436">
            <v>2.9020000000000001</v>
          </cell>
          <cell r="F436" t="str">
            <v>MAT.</v>
          </cell>
          <cell r="G436">
            <v>2.3216000000000001</v>
          </cell>
        </row>
        <row r="437">
          <cell r="B437" t="str">
            <v>Mão de obra 2ST+2ST C/ LÃ</v>
          </cell>
          <cell r="C437" t="str">
            <v>M2</v>
          </cell>
          <cell r="D437">
            <v>1</v>
          </cell>
          <cell r="E437">
            <v>28.9</v>
          </cell>
          <cell r="F437" t="str">
            <v>M.O.</v>
          </cell>
          <cell r="H437">
            <v>28.9</v>
          </cell>
        </row>
        <row r="438">
          <cell r="A438" t="str">
            <v>3R-043000</v>
          </cell>
          <cell r="B438" t="str">
            <v>PVC</v>
          </cell>
        </row>
        <row r="439">
          <cell r="A439" t="str">
            <v>43000-000</v>
          </cell>
          <cell r="B439" t="str">
            <v>Fechamento em painéis de pvc. com duas fiadas de bloco de concreto</v>
          </cell>
          <cell r="C439" t="str">
            <v>M2</v>
          </cell>
          <cell r="G439">
            <v>67.2</v>
          </cell>
          <cell r="H439">
            <v>28.8</v>
          </cell>
          <cell r="I439">
            <v>96</v>
          </cell>
        </row>
        <row r="440">
          <cell r="A440" t="str">
            <v>Não encontrado</v>
          </cell>
          <cell r="B440" t="str">
            <v>Material para fechamento de cortinas de contenção em pvc</v>
          </cell>
          <cell r="C440" t="str">
            <v>M2</v>
          </cell>
          <cell r="D440">
            <v>1</v>
          </cell>
          <cell r="E440">
            <v>67.2</v>
          </cell>
          <cell r="F440" t="str">
            <v>MAT.</v>
          </cell>
          <cell r="G440">
            <v>67.2</v>
          </cell>
        </row>
        <row r="441">
          <cell r="A441" t="str">
            <v>Não encontrado</v>
          </cell>
          <cell r="B441" t="str">
            <v>Mão de obra</v>
          </cell>
          <cell r="C441" t="str">
            <v>M2</v>
          </cell>
          <cell r="D441">
            <v>1</v>
          </cell>
          <cell r="E441">
            <v>28.8</v>
          </cell>
          <cell r="F441" t="str">
            <v>M.O.</v>
          </cell>
          <cell r="H441">
            <v>28.8</v>
          </cell>
        </row>
        <row r="442">
          <cell r="A442" t="str">
            <v>3R-050000</v>
          </cell>
          <cell r="B442" t="str">
            <v>METAIS</v>
          </cell>
        </row>
        <row r="443">
          <cell r="A443" t="str">
            <v>3R-051000</v>
          </cell>
          <cell r="B443" t="str">
            <v>ESTRUTURAS DE AÇO</v>
          </cell>
        </row>
        <row r="444">
          <cell r="A444" t="str">
            <v>51000-000</v>
          </cell>
          <cell r="B444" t="str">
            <v>ESTACA DE TRILHO</v>
          </cell>
          <cell r="C444" t="str">
            <v>M</v>
          </cell>
          <cell r="G444">
            <v>550</v>
          </cell>
          <cell r="H444">
            <v>0</v>
          </cell>
          <cell r="I444">
            <v>550</v>
          </cell>
        </row>
        <row r="445">
          <cell r="A445" t="str">
            <v>Não encontrado</v>
          </cell>
          <cell r="B445" t="str">
            <v>ESTACA DE TRILHO</v>
          </cell>
          <cell r="C445" t="str">
            <v>m</v>
          </cell>
          <cell r="D445">
            <v>1</v>
          </cell>
          <cell r="E445">
            <v>550</v>
          </cell>
          <cell r="F445" t="str">
            <v>MAT.</v>
          </cell>
          <cell r="G445">
            <v>550</v>
          </cell>
          <cell r="H445">
            <v>0</v>
          </cell>
          <cell r="I445">
            <v>550</v>
          </cell>
        </row>
        <row r="446">
          <cell r="A446" t="str">
            <v>3R-054000</v>
          </cell>
          <cell r="B446" t="str">
            <v>FABRICAÇÕES</v>
          </cell>
        </row>
        <row r="447">
          <cell r="A447" t="str">
            <v>3R-054550</v>
          </cell>
          <cell r="B447" t="str">
            <v>ESTRUTURA DE TELHADO</v>
          </cell>
        </row>
        <row r="448">
          <cell r="A448" t="str">
            <v>54550-000</v>
          </cell>
          <cell r="B448" t="str">
            <v>CURVA 90º AÇO ZINCADO NAC 0.50 CHAPA GALV 26 D-100</v>
          </cell>
          <cell r="C448" t="str">
            <v>UN</v>
          </cell>
          <cell r="G448">
            <v>54.06</v>
          </cell>
          <cell r="H448">
            <v>0</v>
          </cell>
          <cell r="I448">
            <v>54.06</v>
          </cell>
        </row>
        <row r="449">
          <cell r="A449" t="str">
            <v>Não encontrado</v>
          </cell>
          <cell r="B449" t="str">
            <v>CURVA 90º AÇO ZINCADO NAC 0.50 CHAPA GALV 26 D-100</v>
          </cell>
          <cell r="C449" t="str">
            <v>UN</v>
          </cell>
          <cell r="D449">
            <v>1</v>
          </cell>
          <cell r="E449">
            <v>54.06</v>
          </cell>
          <cell r="F449" t="str">
            <v>MAT.</v>
          </cell>
          <cell r="G449">
            <v>54.06</v>
          </cell>
          <cell r="H449">
            <v>0</v>
          </cell>
          <cell r="I449">
            <v>54.06</v>
          </cell>
        </row>
        <row r="450">
          <cell r="A450" t="str">
            <v>54550-001</v>
          </cell>
          <cell r="B450" t="str">
            <v>RUFOS CRT 20</v>
          </cell>
          <cell r="C450" t="str">
            <v>M</v>
          </cell>
          <cell r="G450">
            <v>27</v>
          </cell>
          <cell r="H450">
            <v>0</v>
          </cell>
          <cell r="I450">
            <v>27</v>
          </cell>
        </row>
        <row r="451">
          <cell r="A451" t="str">
            <v>Não encontrado</v>
          </cell>
          <cell r="B451" t="str">
            <v>RUFOS CRT 20</v>
          </cell>
          <cell r="C451" t="str">
            <v>M</v>
          </cell>
          <cell r="D451">
            <v>1</v>
          </cell>
          <cell r="E451">
            <v>27</v>
          </cell>
          <cell r="F451" t="str">
            <v>MAT.</v>
          </cell>
          <cell r="G451">
            <v>27</v>
          </cell>
          <cell r="H451">
            <v>0</v>
          </cell>
          <cell r="I451">
            <v>27</v>
          </cell>
        </row>
        <row r="452">
          <cell r="A452" t="str">
            <v>54550-002</v>
          </cell>
          <cell r="B452" t="str">
            <v>RUFOS CRT 35</v>
          </cell>
          <cell r="C452" t="str">
            <v>M</v>
          </cell>
          <cell r="G452">
            <v>47.25</v>
          </cell>
          <cell r="H452">
            <v>0</v>
          </cell>
          <cell r="I452">
            <v>47.25</v>
          </cell>
        </row>
        <row r="453">
          <cell r="A453" t="str">
            <v>Não encontrado</v>
          </cell>
          <cell r="B453" t="str">
            <v>RUFOS CRT 35</v>
          </cell>
          <cell r="C453" t="str">
            <v>M</v>
          </cell>
          <cell r="D453">
            <v>1</v>
          </cell>
          <cell r="E453">
            <v>47.25</v>
          </cell>
          <cell r="F453" t="str">
            <v>MAT.</v>
          </cell>
          <cell r="G453">
            <v>47.25</v>
          </cell>
          <cell r="H453">
            <v>0</v>
          </cell>
          <cell r="I453">
            <v>47.25</v>
          </cell>
        </row>
        <row r="454">
          <cell r="A454" t="str">
            <v>54550-003</v>
          </cell>
          <cell r="B454" t="str">
            <v>RUFOS CRT 37</v>
          </cell>
          <cell r="C454" t="str">
            <v>M</v>
          </cell>
          <cell r="G454">
            <v>49.95</v>
          </cell>
          <cell r="H454">
            <v>0</v>
          </cell>
          <cell r="I454">
            <v>49.95</v>
          </cell>
        </row>
        <row r="455">
          <cell r="A455" t="str">
            <v>Não encontrado</v>
          </cell>
          <cell r="B455" t="str">
            <v>RUFOS CRT 37</v>
          </cell>
          <cell r="C455" t="str">
            <v>M</v>
          </cell>
          <cell r="D455">
            <v>1</v>
          </cell>
          <cell r="E455">
            <v>49.95</v>
          </cell>
          <cell r="F455" t="str">
            <v>MAT.</v>
          </cell>
          <cell r="G455">
            <v>49.95</v>
          </cell>
          <cell r="H455">
            <v>0</v>
          </cell>
          <cell r="I455">
            <v>49.95</v>
          </cell>
        </row>
        <row r="456">
          <cell r="A456" t="str">
            <v>54550-004</v>
          </cell>
          <cell r="B456" t="str">
            <v>RUFOS CRT 40</v>
          </cell>
          <cell r="C456" t="str">
            <v>M</v>
          </cell>
          <cell r="G456">
            <v>54</v>
          </cell>
          <cell r="H456">
            <v>0</v>
          </cell>
          <cell r="I456">
            <v>54</v>
          </cell>
        </row>
        <row r="457">
          <cell r="A457" t="str">
            <v>Não encontrado</v>
          </cell>
          <cell r="B457" t="str">
            <v>RUFOS CRT 40</v>
          </cell>
          <cell r="C457" t="str">
            <v>M</v>
          </cell>
          <cell r="D457">
            <v>1</v>
          </cell>
          <cell r="E457">
            <v>54</v>
          </cell>
          <cell r="F457" t="str">
            <v>MAT.</v>
          </cell>
          <cell r="G457">
            <v>54</v>
          </cell>
          <cell r="H457">
            <v>0</v>
          </cell>
          <cell r="I457">
            <v>54</v>
          </cell>
        </row>
        <row r="458">
          <cell r="A458" t="str">
            <v>54550-005</v>
          </cell>
          <cell r="B458" t="str">
            <v>RUFOS CRT 42</v>
          </cell>
          <cell r="C458" t="str">
            <v>M</v>
          </cell>
          <cell r="G458">
            <v>56.7</v>
          </cell>
          <cell r="H458">
            <v>0</v>
          </cell>
          <cell r="I458">
            <v>56.7</v>
          </cell>
        </row>
        <row r="459">
          <cell r="A459" t="str">
            <v>Não encontrado</v>
          </cell>
          <cell r="B459" t="str">
            <v>RUFOS CRT 42</v>
          </cell>
          <cell r="C459" t="str">
            <v>M</v>
          </cell>
          <cell r="D459">
            <v>1</v>
          </cell>
          <cell r="E459">
            <v>56.7</v>
          </cell>
          <cell r="F459" t="str">
            <v>MAT.</v>
          </cell>
          <cell r="G459">
            <v>56.7</v>
          </cell>
          <cell r="H459">
            <v>0</v>
          </cell>
          <cell r="I459">
            <v>56.7</v>
          </cell>
        </row>
        <row r="460">
          <cell r="A460" t="str">
            <v>54550-006</v>
          </cell>
          <cell r="B460" t="str">
            <v>RUFOS CRT 43</v>
          </cell>
          <cell r="C460" t="str">
            <v>M</v>
          </cell>
          <cell r="G460">
            <v>58.05</v>
          </cell>
          <cell r="H460">
            <v>0</v>
          </cell>
          <cell r="I460">
            <v>58.05</v>
          </cell>
        </row>
        <row r="461">
          <cell r="A461" t="str">
            <v>Não encontrado</v>
          </cell>
          <cell r="B461" t="str">
            <v>RUFOS CRT 43</v>
          </cell>
          <cell r="C461" t="str">
            <v>M</v>
          </cell>
          <cell r="D461">
            <v>1</v>
          </cell>
          <cell r="E461">
            <v>58.05</v>
          </cell>
          <cell r="F461" t="str">
            <v>MAT.</v>
          </cell>
          <cell r="G461">
            <v>58.05</v>
          </cell>
          <cell r="H461">
            <v>0</v>
          </cell>
          <cell r="I461">
            <v>58.05</v>
          </cell>
        </row>
        <row r="462">
          <cell r="A462" t="str">
            <v>54550-007</v>
          </cell>
          <cell r="B462" t="str">
            <v>RUFOS CRT 45</v>
          </cell>
          <cell r="C462" t="str">
            <v>M</v>
          </cell>
          <cell r="G462">
            <v>62.1</v>
          </cell>
          <cell r="H462">
            <v>0</v>
          </cell>
          <cell r="I462">
            <v>62.1</v>
          </cell>
        </row>
        <row r="463">
          <cell r="A463" t="str">
            <v>Não encontrado</v>
          </cell>
          <cell r="B463" t="str">
            <v>RUFOS CRT 45</v>
          </cell>
          <cell r="C463" t="str">
            <v>M</v>
          </cell>
          <cell r="D463">
            <v>1</v>
          </cell>
          <cell r="E463">
            <v>62.1</v>
          </cell>
          <cell r="F463" t="str">
            <v>MAT.</v>
          </cell>
          <cell r="G463">
            <v>62.1</v>
          </cell>
          <cell r="H463">
            <v>0</v>
          </cell>
          <cell r="I463">
            <v>62.1</v>
          </cell>
        </row>
        <row r="464">
          <cell r="A464" t="str">
            <v>54550-008</v>
          </cell>
          <cell r="B464" t="str">
            <v>RUFOS CRT 46</v>
          </cell>
          <cell r="C464" t="str">
            <v>M</v>
          </cell>
          <cell r="G464">
            <v>62.1</v>
          </cell>
          <cell r="H464">
            <v>0</v>
          </cell>
          <cell r="I464">
            <v>62.1</v>
          </cell>
        </row>
        <row r="465">
          <cell r="A465" t="str">
            <v>Não encontrado</v>
          </cell>
          <cell r="B465" t="str">
            <v>RUFOS CRT 46</v>
          </cell>
          <cell r="C465" t="str">
            <v>M</v>
          </cell>
          <cell r="D465">
            <v>1</v>
          </cell>
          <cell r="E465">
            <v>62.1</v>
          </cell>
          <cell r="F465" t="str">
            <v>MAT.</v>
          </cell>
          <cell r="G465">
            <v>62.1</v>
          </cell>
          <cell r="H465">
            <v>0</v>
          </cell>
          <cell r="I465">
            <v>62.1</v>
          </cell>
        </row>
        <row r="466">
          <cell r="A466" t="str">
            <v>54550-009</v>
          </cell>
          <cell r="B466" t="str">
            <v>RUFOS CRT 50</v>
          </cell>
          <cell r="C466" t="str">
            <v>M</v>
          </cell>
          <cell r="G466">
            <v>67.5</v>
          </cell>
          <cell r="H466">
            <v>0</v>
          </cell>
          <cell r="I466">
            <v>67.5</v>
          </cell>
        </row>
        <row r="467">
          <cell r="A467" t="str">
            <v>Não encontrado</v>
          </cell>
          <cell r="B467" t="str">
            <v>RUFOS CRT 50</v>
          </cell>
          <cell r="C467" t="str">
            <v>M</v>
          </cell>
          <cell r="D467">
            <v>1</v>
          </cell>
          <cell r="E467">
            <v>67.5</v>
          </cell>
          <cell r="F467" t="str">
            <v>MAT.</v>
          </cell>
          <cell r="G467">
            <v>67.5</v>
          </cell>
          <cell r="H467">
            <v>0</v>
          </cell>
          <cell r="I467">
            <v>67.5</v>
          </cell>
        </row>
        <row r="468">
          <cell r="A468" t="str">
            <v>54550-0010</v>
          </cell>
          <cell r="B468" t="str">
            <v>RUFOS CRT 50</v>
          </cell>
          <cell r="C468" t="str">
            <v>M</v>
          </cell>
          <cell r="G468">
            <v>67.5</v>
          </cell>
          <cell r="H468">
            <v>0</v>
          </cell>
          <cell r="I468">
            <v>67.5</v>
          </cell>
        </row>
        <row r="469">
          <cell r="A469" t="str">
            <v>Não encontrado</v>
          </cell>
          <cell r="B469" t="str">
            <v>RUFOS CRT 50</v>
          </cell>
          <cell r="C469" t="str">
            <v>M</v>
          </cell>
          <cell r="D469">
            <v>1</v>
          </cell>
          <cell r="E469">
            <v>67.5</v>
          </cell>
          <cell r="F469" t="str">
            <v>MAT.</v>
          </cell>
          <cell r="G469">
            <v>67.5</v>
          </cell>
          <cell r="H469">
            <v>0</v>
          </cell>
          <cell r="I469">
            <v>67.5</v>
          </cell>
        </row>
        <row r="470">
          <cell r="A470" t="str">
            <v>54550-0011</v>
          </cell>
          <cell r="B470" t="str">
            <v>RUFOS CRT 57</v>
          </cell>
          <cell r="C470" t="str">
            <v>M</v>
          </cell>
          <cell r="G470">
            <v>76.349999999999994</v>
          </cell>
          <cell r="H470">
            <v>0</v>
          </cell>
          <cell r="I470">
            <v>76.349999999999994</v>
          </cell>
        </row>
        <row r="471">
          <cell r="A471" t="str">
            <v>Não encontrado</v>
          </cell>
          <cell r="B471" t="str">
            <v>RUFOS CRT 57</v>
          </cell>
          <cell r="C471" t="str">
            <v>M</v>
          </cell>
          <cell r="D471">
            <v>1</v>
          </cell>
          <cell r="E471">
            <v>76.349999999999994</v>
          </cell>
          <cell r="F471" t="str">
            <v>MAT.</v>
          </cell>
          <cell r="G471">
            <v>76.349999999999994</v>
          </cell>
          <cell r="H471">
            <v>0</v>
          </cell>
          <cell r="I471">
            <v>76.349999999999994</v>
          </cell>
        </row>
        <row r="472">
          <cell r="A472" t="str">
            <v>54550-0012</v>
          </cell>
          <cell r="B472" t="str">
            <v>RUFOS CRT 65</v>
          </cell>
          <cell r="C472" t="str">
            <v>M</v>
          </cell>
          <cell r="G472">
            <v>87.75</v>
          </cell>
          <cell r="H472">
            <v>0</v>
          </cell>
          <cell r="I472">
            <v>87.75</v>
          </cell>
        </row>
        <row r="473">
          <cell r="A473" t="str">
            <v>Não encontrado</v>
          </cell>
          <cell r="B473" t="str">
            <v>RUFOS CRT 65</v>
          </cell>
          <cell r="C473" t="str">
            <v>M</v>
          </cell>
          <cell r="D473">
            <v>1</v>
          </cell>
          <cell r="E473">
            <v>87.75</v>
          </cell>
          <cell r="F473" t="str">
            <v>MAT.</v>
          </cell>
          <cell r="G473">
            <v>87.75</v>
          </cell>
          <cell r="H473">
            <v>0</v>
          </cell>
          <cell r="I473">
            <v>87.75</v>
          </cell>
        </row>
        <row r="474">
          <cell r="A474" t="str">
            <v>54550-0013</v>
          </cell>
          <cell r="B474" t="str">
            <v>RUFOS CRT 70</v>
          </cell>
          <cell r="C474" t="str">
            <v>M</v>
          </cell>
          <cell r="G474">
            <v>94.5</v>
          </cell>
          <cell r="H474">
            <v>0</v>
          </cell>
          <cell r="I474">
            <v>94.5</v>
          </cell>
        </row>
        <row r="475">
          <cell r="A475" t="str">
            <v>Não encontrado</v>
          </cell>
          <cell r="B475" t="str">
            <v>RUFOS CRT 70</v>
          </cell>
          <cell r="C475" t="str">
            <v>M</v>
          </cell>
          <cell r="D475">
            <v>1</v>
          </cell>
          <cell r="E475">
            <v>94.5</v>
          </cell>
          <cell r="F475" t="str">
            <v>MAT.</v>
          </cell>
          <cell r="G475">
            <v>94.5</v>
          </cell>
          <cell r="H475">
            <v>0</v>
          </cell>
          <cell r="I475">
            <v>94.5</v>
          </cell>
        </row>
        <row r="476">
          <cell r="A476" t="str">
            <v>3R-054660</v>
          </cell>
          <cell r="B476" t="str">
            <v>GUARDA CORPO E CORRIMÃO</v>
          </cell>
        </row>
        <row r="477">
          <cell r="A477" t="str">
            <v>54660-000</v>
          </cell>
          <cell r="B477" t="str">
            <v>Corrimão metálico</v>
          </cell>
          <cell r="C477" t="str">
            <v>M</v>
          </cell>
          <cell r="G477">
            <v>100</v>
          </cell>
          <cell r="H477">
            <v>0</v>
          </cell>
          <cell r="I477">
            <v>100</v>
          </cell>
        </row>
        <row r="478">
          <cell r="A478" t="str">
            <v>Não encontrado</v>
          </cell>
          <cell r="B478" t="str">
            <v>CORRIMÃO DE AÇO COM PINTURA ESMALTE CINZA</v>
          </cell>
          <cell r="C478" t="str">
            <v>m</v>
          </cell>
          <cell r="D478">
            <v>1</v>
          </cell>
          <cell r="E478">
            <v>100</v>
          </cell>
          <cell r="F478" t="str">
            <v>MAT.</v>
          </cell>
          <cell r="G478">
            <v>100</v>
          </cell>
          <cell r="H478">
            <v>0</v>
          </cell>
          <cell r="I478">
            <v>100</v>
          </cell>
        </row>
        <row r="479">
          <cell r="A479" t="str">
            <v>54660-001</v>
          </cell>
          <cell r="B479" t="str">
            <v>GUARDA-CORPO DE ALUMÍNIO COM BARRAS HORIZONTAIS</v>
          </cell>
          <cell r="C479" t="str">
            <v>M2</v>
          </cell>
          <cell r="G479">
            <v>400</v>
          </cell>
          <cell r="H479">
            <v>300</v>
          </cell>
          <cell r="I479">
            <v>700</v>
          </cell>
        </row>
        <row r="480">
          <cell r="B480" t="str">
            <v>GUARDA-CORPO DE ALUMÍNIO COM BARRAS HORIZONTAIS</v>
          </cell>
          <cell r="C480" t="str">
            <v>UN</v>
          </cell>
          <cell r="D480">
            <v>1</v>
          </cell>
          <cell r="E480">
            <v>400</v>
          </cell>
          <cell r="F480" t="str">
            <v>MAT.</v>
          </cell>
          <cell r="G480">
            <v>400</v>
          </cell>
          <cell r="H480">
            <v>0</v>
          </cell>
          <cell r="I480">
            <v>400</v>
          </cell>
        </row>
        <row r="481">
          <cell r="B481" t="str">
            <v>INSTALAÇÃO JANELA</v>
          </cell>
          <cell r="C481" t="str">
            <v>UN</v>
          </cell>
          <cell r="D481">
            <v>1</v>
          </cell>
          <cell r="E481">
            <v>300</v>
          </cell>
          <cell r="F481" t="str">
            <v>M.O.</v>
          </cell>
          <cell r="G481">
            <v>0</v>
          </cell>
          <cell r="H481">
            <v>300</v>
          </cell>
          <cell r="I481">
            <v>300</v>
          </cell>
        </row>
        <row r="482">
          <cell r="A482" t="str">
            <v>54660-002</v>
          </cell>
          <cell r="B482" t="str">
            <v>Guarda-corpo com corrimão duplo</v>
          </cell>
          <cell r="C482" t="str">
            <v>M2</v>
          </cell>
          <cell r="G482">
            <v>550</v>
          </cell>
          <cell r="H482">
            <v>300</v>
          </cell>
          <cell r="I482">
            <v>850</v>
          </cell>
        </row>
        <row r="483">
          <cell r="B483" t="str">
            <v>Guarda-corpo com corrimão duplo</v>
          </cell>
          <cell r="C483" t="str">
            <v>UN</v>
          </cell>
          <cell r="D483">
            <v>1</v>
          </cell>
          <cell r="E483">
            <v>550</v>
          </cell>
          <cell r="F483" t="str">
            <v>MAT.</v>
          </cell>
          <cell r="G483">
            <v>550</v>
          </cell>
          <cell r="H483">
            <v>0</v>
          </cell>
          <cell r="I483">
            <v>550</v>
          </cell>
        </row>
        <row r="484">
          <cell r="B484" t="str">
            <v>INSTALAÇÃO JANELA</v>
          </cell>
          <cell r="C484" t="str">
            <v>UN</v>
          </cell>
          <cell r="D484">
            <v>1</v>
          </cell>
          <cell r="E484">
            <v>300</v>
          </cell>
          <cell r="F484" t="str">
            <v>M.O.</v>
          </cell>
          <cell r="G484">
            <v>0</v>
          </cell>
          <cell r="H484">
            <v>300</v>
          </cell>
          <cell r="I484">
            <v>300</v>
          </cell>
        </row>
        <row r="485">
          <cell r="A485" t="str">
            <v>54660-003</v>
          </cell>
          <cell r="B485" t="str">
            <v>Guarda-corpo/peitoril sobre alvenaria</v>
          </cell>
          <cell r="C485" t="str">
            <v>M2</v>
          </cell>
          <cell r="G485">
            <v>400</v>
          </cell>
          <cell r="H485">
            <v>300</v>
          </cell>
          <cell r="I485">
            <v>700</v>
          </cell>
        </row>
        <row r="486">
          <cell r="B486" t="str">
            <v>GUARDA-CORPO DE ALUMÍNIO COM BARRAS HORIZONTAIS</v>
          </cell>
          <cell r="C486" t="str">
            <v>UN</v>
          </cell>
          <cell r="D486">
            <v>1</v>
          </cell>
          <cell r="E486">
            <v>400</v>
          </cell>
          <cell r="F486" t="str">
            <v>MAT.</v>
          </cell>
          <cell r="G486">
            <v>400</v>
          </cell>
          <cell r="H486">
            <v>0</v>
          </cell>
          <cell r="I486">
            <v>400</v>
          </cell>
        </row>
        <row r="487">
          <cell r="B487" t="str">
            <v>INSTALAÇÃO JANELA</v>
          </cell>
          <cell r="C487" t="str">
            <v>UN</v>
          </cell>
          <cell r="D487">
            <v>1</v>
          </cell>
          <cell r="E487">
            <v>300</v>
          </cell>
          <cell r="F487" t="str">
            <v>M.O.</v>
          </cell>
          <cell r="G487">
            <v>0</v>
          </cell>
          <cell r="H487">
            <v>300</v>
          </cell>
          <cell r="I487">
            <v>300</v>
          </cell>
        </row>
        <row r="488">
          <cell r="A488" t="str">
            <v>3R-060000</v>
          </cell>
          <cell r="B488" t="str">
            <v>MADEIRA E PLASTICO</v>
          </cell>
        </row>
        <row r="489">
          <cell r="A489" t="str">
            <v>3R-063000</v>
          </cell>
          <cell r="B489" t="str">
            <v>DECK</v>
          </cell>
        </row>
        <row r="490">
          <cell r="A490" t="str">
            <v>63000-000</v>
          </cell>
          <cell r="B490" t="str">
            <v>Deck de madeira</v>
          </cell>
          <cell r="C490" t="str">
            <v>m2</v>
          </cell>
          <cell r="G490">
            <v>100</v>
          </cell>
          <cell r="H490">
            <v>0</v>
          </cell>
          <cell r="I490">
            <v>100</v>
          </cell>
        </row>
        <row r="491">
          <cell r="B491" t="str">
            <v>Deck de madeira</v>
          </cell>
          <cell r="C491" t="str">
            <v>m2</v>
          </cell>
          <cell r="D491">
            <v>1</v>
          </cell>
          <cell r="E491">
            <v>100</v>
          </cell>
          <cell r="F491" t="str">
            <v>MAT.</v>
          </cell>
          <cell r="G491">
            <v>100</v>
          </cell>
          <cell r="H491">
            <v>0</v>
          </cell>
          <cell r="I491">
            <v>100</v>
          </cell>
        </row>
        <row r="492">
          <cell r="A492" t="str">
            <v>63000-001</v>
          </cell>
          <cell r="B492" t="str">
            <v>COMP. NÃO CRIADA</v>
          </cell>
          <cell r="G492">
            <v>0</v>
          </cell>
          <cell r="H492">
            <v>0</v>
          </cell>
          <cell r="I492">
            <v>0</v>
          </cell>
        </row>
        <row r="493">
          <cell r="F493" t="str">
            <v>MAT.</v>
          </cell>
          <cell r="G493">
            <v>0</v>
          </cell>
          <cell r="H493">
            <v>0</v>
          </cell>
          <cell r="I493">
            <v>0</v>
          </cell>
        </row>
        <row r="494">
          <cell r="F494" t="str">
            <v>MAT.</v>
          </cell>
          <cell r="G494">
            <v>0</v>
          </cell>
          <cell r="H494">
            <v>0</v>
          </cell>
          <cell r="I494">
            <v>0</v>
          </cell>
        </row>
        <row r="495">
          <cell r="F495" t="str">
            <v>MAT.</v>
          </cell>
          <cell r="G495">
            <v>0</v>
          </cell>
          <cell r="H495">
            <v>0</v>
          </cell>
          <cell r="I495">
            <v>0</v>
          </cell>
        </row>
        <row r="496">
          <cell r="F496" t="str">
            <v>MAT.</v>
          </cell>
          <cell r="G496">
            <v>0</v>
          </cell>
          <cell r="H496">
            <v>0</v>
          </cell>
          <cell r="I496">
            <v>0</v>
          </cell>
        </row>
        <row r="497">
          <cell r="F497" t="str">
            <v>MAT.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3R-067000</v>
          </cell>
          <cell r="B498" t="str">
            <v>PAINEIS RIPADOS DE MADEIRA</v>
          </cell>
        </row>
        <row r="499">
          <cell r="A499" t="str">
            <v>67000-000</v>
          </cell>
          <cell r="B499" t="str">
            <v>Fachada em madeira ripada</v>
          </cell>
          <cell r="C499" t="str">
            <v>m2</v>
          </cell>
        </row>
        <row r="501">
          <cell r="A501" t="str">
            <v>3R-070000</v>
          </cell>
          <cell r="B501" t="str">
            <v>PROTEÇÃO TÉRMICA E UMIDADE</v>
          </cell>
        </row>
        <row r="502">
          <cell r="A502" t="str">
            <v>3R-071000</v>
          </cell>
          <cell r="B502" t="str">
            <v>IMPERMEABILIZAÇÃO</v>
          </cell>
        </row>
        <row r="503">
          <cell r="A503" t="str">
            <v>3R-071330</v>
          </cell>
          <cell r="B503" t="str">
            <v>MANTA ASFÁLTICA</v>
          </cell>
        </row>
        <row r="504">
          <cell r="A504" t="str">
            <v>71330-000</v>
          </cell>
          <cell r="B504" t="str">
            <v>Impermeabilização com manta asfáltica</v>
          </cell>
          <cell r="C504" t="str">
            <v>M2</v>
          </cell>
          <cell r="G504">
            <v>39.409999999999997</v>
          </cell>
          <cell r="H504">
            <v>17</v>
          </cell>
          <cell r="I504">
            <v>56.41</v>
          </cell>
        </row>
        <row r="505">
          <cell r="A505">
            <v>27.2</v>
          </cell>
          <cell r="B505" t="str">
            <v>Manta asfáltica 4mm TipoIII</v>
          </cell>
          <cell r="C505" t="str">
            <v>M2</v>
          </cell>
          <cell r="D505">
            <v>1.1000000000000001</v>
          </cell>
          <cell r="E505">
            <v>28</v>
          </cell>
          <cell r="F505" t="str">
            <v>MAT.</v>
          </cell>
          <cell r="G505">
            <v>30.8</v>
          </cell>
          <cell r="H505">
            <v>0</v>
          </cell>
          <cell r="I505">
            <v>30.8</v>
          </cell>
        </row>
        <row r="506">
          <cell r="A506" t="str">
            <v>Não encontrado</v>
          </cell>
          <cell r="B506" t="str">
            <v>Primer ( 5 latas de 3.6 )</v>
          </cell>
          <cell r="C506" t="str">
            <v>L</v>
          </cell>
          <cell r="D506">
            <v>0.4</v>
          </cell>
          <cell r="E506">
            <v>3.22</v>
          </cell>
          <cell r="F506" t="str">
            <v>MAT.</v>
          </cell>
          <cell r="G506">
            <v>1.29</v>
          </cell>
          <cell r="H506">
            <v>0</v>
          </cell>
          <cell r="I506">
            <v>1.29</v>
          </cell>
        </row>
        <row r="507">
          <cell r="A507">
            <v>27.9</v>
          </cell>
          <cell r="B507" t="str">
            <v>ASFALTO MODIFICADO</v>
          </cell>
          <cell r="C507" t="str">
            <v>KG</v>
          </cell>
          <cell r="D507">
            <v>3.5</v>
          </cell>
          <cell r="E507">
            <v>2.09</v>
          </cell>
          <cell r="F507" t="str">
            <v>MAT.</v>
          </cell>
          <cell r="G507">
            <v>7.32</v>
          </cell>
          <cell r="H507">
            <v>0</v>
          </cell>
          <cell r="I507">
            <v>7.32</v>
          </cell>
        </row>
        <row r="508">
          <cell r="A508" t="str">
            <v>Não encontrado</v>
          </cell>
          <cell r="B508" t="str">
            <v>APLICAÇÃO DE MANTA ASFÁLTICA</v>
          </cell>
          <cell r="C508" t="str">
            <v>M2</v>
          </cell>
          <cell r="D508">
            <v>1</v>
          </cell>
          <cell r="E508">
            <v>17</v>
          </cell>
          <cell r="F508" t="str">
            <v>M.O.</v>
          </cell>
          <cell r="G508">
            <v>0</v>
          </cell>
          <cell r="H508">
            <v>17</v>
          </cell>
          <cell r="I508">
            <v>17</v>
          </cell>
        </row>
        <row r="509">
          <cell r="A509" t="str">
            <v>3R-071440</v>
          </cell>
          <cell r="B509" t="str">
            <v>MANTA LÍQUIDA</v>
          </cell>
        </row>
        <row r="510">
          <cell r="A510" t="str">
            <v>71440-000</v>
          </cell>
          <cell r="B510" t="str">
            <v>Impermeabilização com manta liquida</v>
          </cell>
          <cell r="C510" t="str">
            <v>M2</v>
          </cell>
          <cell r="G510">
            <v>12.48</v>
          </cell>
          <cell r="H510">
            <v>5.5</v>
          </cell>
          <cell r="I510">
            <v>17.98</v>
          </cell>
        </row>
        <row r="511">
          <cell r="A511" t="str">
            <v>Não encontrado</v>
          </cell>
          <cell r="B511" t="str">
            <v>CONSTRUCRIL ELASTIC - IMPERMEABILIZANTE FLEXÍVEL E ELÁSTICO</v>
          </cell>
          <cell r="C511" t="str">
            <v>KG</v>
          </cell>
          <cell r="D511">
            <v>1</v>
          </cell>
          <cell r="E511">
            <v>12.48</v>
          </cell>
          <cell r="F511" t="str">
            <v>MAT.</v>
          </cell>
          <cell r="G511">
            <v>12.48</v>
          </cell>
          <cell r="H511">
            <v>0</v>
          </cell>
          <cell r="I511">
            <v>12.48</v>
          </cell>
        </row>
        <row r="512">
          <cell r="A512" t="str">
            <v>Não encontrado</v>
          </cell>
          <cell r="B512" t="str">
            <v xml:space="preserve">MÃO DE OBRA PROFISSIONAL </v>
          </cell>
          <cell r="C512" t="str">
            <v>M2</v>
          </cell>
          <cell r="D512">
            <v>1</v>
          </cell>
          <cell r="E512">
            <v>5.5</v>
          </cell>
          <cell r="F512" t="str">
            <v>M.O.</v>
          </cell>
          <cell r="G512">
            <v>0</v>
          </cell>
          <cell r="H512">
            <v>5.5</v>
          </cell>
          <cell r="I512">
            <v>5.5</v>
          </cell>
        </row>
        <row r="513">
          <cell r="A513" t="str">
            <v>3R-080000</v>
          </cell>
          <cell r="B513" t="str">
            <v>ESQUADRIAS</v>
          </cell>
        </row>
        <row r="514">
          <cell r="A514" t="str">
            <v>3R-081000</v>
          </cell>
          <cell r="B514" t="str">
            <v>SERRALHEIRIAS</v>
          </cell>
        </row>
        <row r="515">
          <cell r="A515" t="str">
            <v>81000-000</v>
          </cell>
          <cell r="B515" t="str">
            <v>Janela  de Alumínio - de Correr 2 Folhas</v>
          </cell>
          <cell r="C515" t="str">
            <v>un</v>
          </cell>
          <cell r="G515">
            <v>50</v>
          </cell>
          <cell r="H515">
            <v>0</v>
          </cell>
          <cell r="I515">
            <v>50</v>
          </cell>
        </row>
        <row r="516">
          <cell r="A516" t="str">
            <v>Não encontrado</v>
          </cell>
          <cell r="B516" t="str">
            <v>Janela  de Alumínio - de Correr 2 Folhas</v>
          </cell>
          <cell r="C516" t="str">
            <v>un</v>
          </cell>
          <cell r="D516">
            <v>1</v>
          </cell>
          <cell r="E516">
            <v>50</v>
          </cell>
          <cell r="F516" t="str">
            <v>MAT.</v>
          </cell>
          <cell r="G516">
            <v>50</v>
          </cell>
          <cell r="H516">
            <v>0</v>
          </cell>
          <cell r="I516">
            <v>50</v>
          </cell>
        </row>
        <row r="517">
          <cell r="A517" t="str">
            <v>81000-001</v>
          </cell>
          <cell r="B517" t="str">
            <v>Janela  de Alumínio - de Correr 2 Folhas com Veneziana</v>
          </cell>
          <cell r="C517" t="str">
            <v>un</v>
          </cell>
          <cell r="G517">
            <v>50</v>
          </cell>
          <cell r="H517">
            <v>0</v>
          </cell>
          <cell r="I517">
            <v>50</v>
          </cell>
        </row>
        <row r="518">
          <cell r="A518" t="str">
            <v>Não encontrado</v>
          </cell>
          <cell r="B518" t="str">
            <v>Janela  de Alumínio - de Correr 2 Folhas com Veneziana</v>
          </cell>
          <cell r="C518" t="str">
            <v>un</v>
          </cell>
          <cell r="D518">
            <v>1</v>
          </cell>
          <cell r="E518">
            <v>50</v>
          </cell>
          <cell r="F518" t="str">
            <v>MAT.</v>
          </cell>
          <cell r="G518">
            <v>50</v>
          </cell>
          <cell r="H518">
            <v>0</v>
          </cell>
          <cell r="I518">
            <v>50</v>
          </cell>
        </row>
        <row r="519">
          <cell r="A519" t="str">
            <v>81000-002</v>
          </cell>
          <cell r="B519" t="str">
            <v>Janela  de Alumínio - de Correr 2 Folhas com Bandeira Inferior</v>
          </cell>
          <cell r="C519" t="str">
            <v>un</v>
          </cell>
          <cell r="G519">
            <v>50</v>
          </cell>
          <cell r="H519">
            <v>0</v>
          </cell>
          <cell r="I519">
            <v>50</v>
          </cell>
        </row>
        <row r="520">
          <cell r="A520" t="str">
            <v>Não encontrado</v>
          </cell>
          <cell r="B520" t="str">
            <v>Janela  de Alumínio - de Correr 2 Folhas com Bandeira Inferior</v>
          </cell>
          <cell r="C520" t="str">
            <v>un</v>
          </cell>
          <cell r="D520">
            <v>1</v>
          </cell>
          <cell r="E520">
            <v>50</v>
          </cell>
          <cell r="F520" t="str">
            <v>MAT.</v>
          </cell>
          <cell r="G520">
            <v>50</v>
          </cell>
          <cell r="H520">
            <v>0</v>
          </cell>
          <cell r="I520">
            <v>50</v>
          </cell>
        </row>
        <row r="521">
          <cell r="A521" t="str">
            <v>81000-003</v>
          </cell>
          <cell r="B521" t="str">
            <v>Janela  de Alumínio - Fixa</v>
          </cell>
          <cell r="C521" t="str">
            <v>un</v>
          </cell>
          <cell r="G521">
            <v>50</v>
          </cell>
          <cell r="H521">
            <v>0</v>
          </cell>
          <cell r="I521">
            <v>50</v>
          </cell>
        </row>
        <row r="522">
          <cell r="A522" t="str">
            <v>Não encontrado</v>
          </cell>
          <cell r="B522" t="str">
            <v>Janela  de Alumínio - Fixa</v>
          </cell>
          <cell r="C522" t="str">
            <v>un</v>
          </cell>
          <cell r="D522">
            <v>1</v>
          </cell>
          <cell r="E522">
            <v>50</v>
          </cell>
          <cell r="F522" t="str">
            <v>MAT.</v>
          </cell>
          <cell r="G522">
            <v>50</v>
          </cell>
          <cell r="H522">
            <v>0</v>
          </cell>
          <cell r="I522">
            <v>50</v>
          </cell>
        </row>
        <row r="523">
          <cell r="A523" t="str">
            <v>81000-004</v>
          </cell>
          <cell r="B523" t="str">
            <v>Janela  de Alumínio - Veneziana Fixa</v>
          </cell>
          <cell r="C523" t="str">
            <v>un</v>
          </cell>
          <cell r="G523">
            <v>50</v>
          </cell>
          <cell r="H523">
            <v>0</v>
          </cell>
          <cell r="I523">
            <v>50</v>
          </cell>
        </row>
        <row r="524">
          <cell r="A524" t="str">
            <v>Não encontrado</v>
          </cell>
          <cell r="B524" t="str">
            <v>Janela  de Alumínio - Veneziana Fixa</v>
          </cell>
          <cell r="C524" t="str">
            <v>un</v>
          </cell>
          <cell r="D524">
            <v>1</v>
          </cell>
          <cell r="E524">
            <v>50</v>
          </cell>
          <cell r="F524" t="str">
            <v>MAT.</v>
          </cell>
          <cell r="G524">
            <v>50</v>
          </cell>
          <cell r="H524">
            <v>0</v>
          </cell>
          <cell r="I524">
            <v>50</v>
          </cell>
        </row>
        <row r="525">
          <cell r="A525" t="str">
            <v>81000-005</v>
          </cell>
          <cell r="B525" t="str">
            <v>Janela  de Alumínio - Maxim-ar</v>
          </cell>
          <cell r="C525" t="str">
            <v>un</v>
          </cell>
          <cell r="G525">
            <v>50</v>
          </cell>
          <cell r="H525">
            <v>0</v>
          </cell>
          <cell r="I525">
            <v>50</v>
          </cell>
        </row>
        <row r="526">
          <cell r="A526" t="str">
            <v>Não encontrado</v>
          </cell>
          <cell r="B526" t="str">
            <v>Janela  de Alumínio - Maxim-ar</v>
          </cell>
          <cell r="C526" t="str">
            <v>un</v>
          </cell>
          <cell r="D526">
            <v>1</v>
          </cell>
          <cell r="E526">
            <v>50</v>
          </cell>
          <cell r="F526" t="str">
            <v>MAT.</v>
          </cell>
          <cell r="G526">
            <v>50</v>
          </cell>
          <cell r="H526">
            <v>0</v>
          </cell>
          <cell r="I526">
            <v>50</v>
          </cell>
        </row>
        <row r="527">
          <cell r="A527" t="str">
            <v>81000-006</v>
          </cell>
          <cell r="B527" t="str">
            <v>Janela  de Alumínio - Maxim-ar com Bandeira Inferior</v>
          </cell>
          <cell r="C527" t="str">
            <v>un</v>
          </cell>
          <cell r="G527">
            <v>50</v>
          </cell>
          <cell r="H527">
            <v>0</v>
          </cell>
          <cell r="I527">
            <v>50</v>
          </cell>
        </row>
        <row r="528">
          <cell r="A528" t="str">
            <v>Não encontrado</v>
          </cell>
          <cell r="B528" t="str">
            <v>Janela  de Alumínio - Maxim-ar com Bandeira Inferior</v>
          </cell>
          <cell r="C528" t="str">
            <v>un</v>
          </cell>
          <cell r="D528">
            <v>1</v>
          </cell>
          <cell r="E528">
            <v>50</v>
          </cell>
          <cell r="F528" t="str">
            <v>MAT.</v>
          </cell>
          <cell r="G528">
            <v>50</v>
          </cell>
          <cell r="H528">
            <v>0</v>
          </cell>
          <cell r="I528">
            <v>50</v>
          </cell>
        </row>
        <row r="529">
          <cell r="A529" t="str">
            <v>81000-007</v>
          </cell>
          <cell r="B529" t="str">
            <v>Porta  de Alumínio - Veneziana de Abrir</v>
          </cell>
          <cell r="C529" t="str">
            <v>un</v>
          </cell>
          <cell r="G529">
            <v>50</v>
          </cell>
          <cell r="H529">
            <v>0</v>
          </cell>
          <cell r="I529">
            <v>50</v>
          </cell>
        </row>
        <row r="530">
          <cell r="A530" t="str">
            <v>Não encontrado</v>
          </cell>
          <cell r="B530" t="str">
            <v>Porta  de Alumínio - Veneziana de Abrir</v>
          </cell>
          <cell r="C530" t="str">
            <v>un</v>
          </cell>
          <cell r="D530">
            <v>1</v>
          </cell>
          <cell r="E530">
            <v>50</v>
          </cell>
          <cell r="F530" t="str">
            <v>MAT.</v>
          </cell>
          <cell r="G530">
            <v>50</v>
          </cell>
          <cell r="H530">
            <v>0</v>
          </cell>
          <cell r="I530">
            <v>50</v>
          </cell>
        </row>
        <row r="531">
          <cell r="A531" t="str">
            <v>81000-008</v>
          </cell>
          <cell r="B531" t="str">
            <v>GRADE METÁLICA</v>
          </cell>
          <cell r="C531" t="str">
            <v>M2</v>
          </cell>
          <cell r="G531">
            <v>1500</v>
          </cell>
          <cell r="H531">
            <v>0</v>
          </cell>
          <cell r="I531">
            <v>1500</v>
          </cell>
        </row>
        <row r="532">
          <cell r="B532" t="str">
            <v>GRELHA METÁLICA</v>
          </cell>
          <cell r="C532" t="str">
            <v>M2</v>
          </cell>
          <cell r="D532">
            <v>1</v>
          </cell>
          <cell r="E532">
            <v>1500</v>
          </cell>
          <cell r="F532" t="str">
            <v>MAT.</v>
          </cell>
          <cell r="G532">
            <v>1500</v>
          </cell>
          <cell r="H532">
            <v>0</v>
          </cell>
          <cell r="I532">
            <v>1500</v>
          </cell>
        </row>
        <row r="533">
          <cell r="A533" t="str">
            <v>81000-009</v>
          </cell>
          <cell r="B533" t="str">
            <v>Porta  de Alumínio - de Abrir Simples</v>
          </cell>
          <cell r="C533" t="str">
            <v>un</v>
          </cell>
          <cell r="G533">
            <v>50</v>
          </cell>
          <cell r="H533">
            <v>0</v>
          </cell>
          <cell r="I533">
            <v>50</v>
          </cell>
        </row>
        <row r="534">
          <cell r="B534" t="str">
            <v>Porta  de Alumínio - de Abrir Simples</v>
          </cell>
          <cell r="C534" t="str">
            <v>un</v>
          </cell>
          <cell r="D534">
            <v>1</v>
          </cell>
          <cell r="E534">
            <v>50</v>
          </cell>
          <cell r="F534" t="str">
            <v>MAT.</v>
          </cell>
          <cell r="G534">
            <v>50</v>
          </cell>
          <cell r="H534">
            <v>0</v>
          </cell>
          <cell r="I534">
            <v>50</v>
          </cell>
        </row>
        <row r="535">
          <cell r="A535" t="str">
            <v>81000-010</v>
          </cell>
          <cell r="B535" t="str">
            <v>Porta  de Alumínio - Pivotante</v>
          </cell>
          <cell r="C535" t="str">
            <v>un</v>
          </cell>
          <cell r="G535">
            <v>50</v>
          </cell>
          <cell r="H535">
            <v>0</v>
          </cell>
          <cell r="I535">
            <v>50</v>
          </cell>
        </row>
        <row r="536">
          <cell r="B536" t="str">
            <v>Porta  de Alumínio - Pivotante</v>
          </cell>
          <cell r="C536" t="str">
            <v>un</v>
          </cell>
          <cell r="D536">
            <v>1</v>
          </cell>
          <cell r="E536">
            <v>50</v>
          </cell>
          <cell r="F536" t="str">
            <v>MAT.</v>
          </cell>
          <cell r="G536">
            <v>50</v>
          </cell>
          <cell r="H536">
            <v>0</v>
          </cell>
          <cell r="I536">
            <v>50</v>
          </cell>
        </row>
        <row r="537">
          <cell r="A537" t="str">
            <v>81000-011</v>
          </cell>
          <cell r="B537" t="str">
            <v>Porta  de Alumínio - Fixa com Porta Lateral</v>
          </cell>
          <cell r="C537" t="str">
            <v>un</v>
          </cell>
          <cell r="G537">
            <v>50</v>
          </cell>
          <cell r="H537">
            <v>0</v>
          </cell>
          <cell r="I537">
            <v>50</v>
          </cell>
        </row>
        <row r="538">
          <cell r="B538" t="str">
            <v>Porta  de Alumínio - Fixa com Porta Lateral</v>
          </cell>
          <cell r="C538" t="str">
            <v>un</v>
          </cell>
          <cell r="D538">
            <v>1</v>
          </cell>
          <cell r="E538">
            <v>50</v>
          </cell>
          <cell r="F538" t="str">
            <v>MAT.</v>
          </cell>
          <cell r="G538">
            <v>50</v>
          </cell>
          <cell r="H538">
            <v>0</v>
          </cell>
          <cell r="I538">
            <v>50</v>
          </cell>
        </row>
        <row r="539">
          <cell r="A539" t="str">
            <v>81000-012</v>
          </cell>
          <cell r="B539" t="str">
            <v>Porta  de Alumínio - de Correr 2 Folhas</v>
          </cell>
          <cell r="C539" t="str">
            <v>un</v>
          </cell>
          <cell r="G539">
            <v>50</v>
          </cell>
          <cell r="H539">
            <v>0</v>
          </cell>
          <cell r="I539">
            <v>50</v>
          </cell>
        </row>
        <row r="540">
          <cell r="B540" t="str">
            <v>Porta  de Alumínio - de Correr 2 Folhas</v>
          </cell>
          <cell r="C540" t="str">
            <v>un</v>
          </cell>
          <cell r="D540">
            <v>1</v>
          </cell>
          <cell r="E540">
            <v>50</v>
          </cell>
          <cell r="F540" t="str">
            <v>MAT.</v>
          </cell>
          <cell r="G540">
            <v>50</v>
          </cell>
          <cell r="H540">
            <v>0</v>
          </cell>
          <cell r="I540">
            <v>50</v>
          </cell>
        </row>
        <row r="541">
          <cell r="A541" t="str">
            <v>81000-013</v>
          </cell>
          <cell r="B541" t="str">
            <v>Porta  de Alumínio - de Abrir Dupla</v>
          </cell>
          <cell r="C541" t="str">
            <v>un</v>
          </cell>
          <cell r="G541">
            <v>50</v>
          </cell>
          <cell r="H541">
            <v>0</v>
          </cell>
          <cell r="I541">
            <v>50</v>
          </cell>
        </row>
        <row r="542">
          <cell r="B542" t="str">
            <v>Porta  de Alumínio - de Abrir Dupla</v>
          </cell>
          <cell r="C542" t="str">
            <v>un</v>
          </cell>
          <cell r="D542">
            <v>1</v>
          </cell>
          <cell r="E542">
            <v>50</v>
          </cell>
          <cell r="F542" t="str">
            <v>MAT.</v>
          </cell>
          <cell r="G542">
            <v>50</v>
          </cell>
          <cell r="H542">
            <v>0</v>
          </cell>
          <cell r="I542">
            <v>50</v>
          </cell>
        </row>
        <row r="543">
          <cell r="A543" t="str">
            <v>81000-014</v>
          </cell>
          <cell r="B543" t="str">
            <v>Porta  de Alumínio - de Correr 2 Folhas com Veneziana</v>
          </cell>
          <cell r="C543" t="str">
            <v>un</v>
          </cell>
          <cell r="G543">
            <v>50</v>
          </cell>
          <cell r="H543">
            <v>0</v>
          </cell>
          <cell r="I543">
            <v>50</v>
          </cell>
        </row>
        <row r="544">
          <cell r="B544" t="str">
            <v>Porta  de Alumínio - de Correr 2 Folhas com Veneziana</v>
          </cell>
          <cell r="C544" t="str">
            <v>un</v>
          </cell>
          <cell r="D544">
            <v>1</v>
          </cell>
          <cell r="E544">
            <v>50</v>
          </cell>
          <cell r="F544" t="str">
            <v>MAT.</v>
          </cell>
          <cell r="G544">
            <v>50</v>
          </cell>
          <cell r="H544">
            <v>0</v>
          </cell>
          <cell r="I544">
            <v>50</v>
          </cell>
        </row>
        <row r="545">
          <cell r="A545" t="str">
            <v>81000-015</v>
          </cell>
          <cell r="B545" t="str">
            <v>Porta  de Alumínio - de Correr 4 Folhas</v>
          </cell>
          <cell r="C545" t="str">
            <v>un</v>
          </cell>
          <cell r="G545">
            <v>50</v>
          </cell>
          <cell r="H545">
            <v>0</v>
          </cell>
          <cell r="I545">
            <v>50</v>
          </cell>
        </row>
        <row r="546">
          <cell r="B546" t="str">
            <v>Porta  de Alumínio - de Correr 4 Folhas</v>
          </cell>
          <cell r="C546" t="str">
            <v>un</v>
          </cell>
          <cell r="D546">
            <v>1</v>
          </cell>
          <cell r="E546">
            <v>50</v>
          </cell>
          <cell r="F546" t="str">
            <v>MAT.</v>
          </cell>
          <cell r="G546">
            <v>50</v>
          </cell>
          <cell r="H546">
            <v>0</v>
          </cell>
          <cell r="I546">
            <v>50</v>
          </cell>
        </row>
        <row r="547">
          <cell r="A547" t="str">
            <v>81000-016</v>
          </cell>
          <cell r="B547" t="str">
            <v>Porta  de Alumínio - Fixa</v>
          </cell>
          <cell r="C547" t="str">
            <v>un</v>
          </cell>
          <cell r="G547">
            <v>50</v>
          </cell>
          <cell r="H547">
            <v>0</v>
          </cell>
          <cell r="I547">
            <v>50</v>
          </cell>
        </row>
        <row r="548">
          <cell r="B548" t="str">
            <v>Porta  de Alumínio - Fixa</v>
          </cell>
          <cell r="C548" t="str">
            <v>un</v>
          </cell>
          <cell r="D548">
            <v>1</v>
          </cell>
          <cell r="E548">
            <v>50</v>
          </cell>
          <cell r="F548" t="str">
            <v>MAT.</v>
          </cell>
          <cell r="G548">
            <v>50</v>
          </cell>
          <cell r="H548">
            <v>0</v>
          </cell>
          <cell r="I548">
            <v>50</v>
          </cell>
        </row>
        <row r="549">
          <cell r="A549" t="str">
            <v>81000-017</v>
          </cell>
          <cell r="B549" t="str">
            <v>Porta  de Alumínio - de Correr 3 Folhas</v>
          </cell>
          <cell r="C549" t="str">
            <v>un</v>
          </cell>
          <cell r="G549">
            <v>50</v>
          </cell>
          <cell r="H549">
            <v>0</v>
          </cell>
          <cell r="I549">
            <v>50</v>
          </cell>
        </row>
        <row r="550">
          <cell r="B550" t="str">
            <v>Porta  de Alumínio - de Correr 3 Folhas</v>
          </cell>
          <cell r="C550" t="str">
            <v>un</v>
          </cell>
          <cell r="D550">
            <v>1</v>
          </cell>
          <cell r="E550">
            <v>50</v>
          </cell>
          <cell r="F550" t="str">
            <v>MAT.</v>
          </cell>
          <cell r="G550">
            <v>50</v>
          </cell>
          <cell r="H550">
            <v>0</v>
          </cell>
          <cell r="I550">
            <v>50</v>
          </cell>
        </row>
        <row r="551">
          <cell r="A551" t="str">
            <v>81000-018</v>
          </cell>
          <cell r="B551" t="str">
            <v>Porta  de Madeira - de Abrir Simples</v>
          </cell>
          <cell r="C551" t="str">
            <v>un</v>
          </cell>
          <cell r="G551">
            <v>50</v>
          </cell>
          <cell r="H551">
            <v>0</v>
          </cell>
          <cell r="I551">
            <v>50</v>
          </cell>
        </row>
        <row r="552">
          <cell r="B552" t="str">
            <v>Porta  de Madeira - de Abrir Simples</v>
          </cell>
          <cell r="C552" t="str">
            <v>un</v>
          </cell>
          <cell r="D552">
            <v>1</v>
          </cell>
          <cell r="E552">
            <v>50</v>
          </cell>
          <cell r="F552" t="str">
            <v>MAT.</v>
          </cell>
          <cell r="G552">
            <v>50</v>
          </cell>
          <cell r="H552">
            <v>0</v>
          </cell>
          <cell r="I552">
            <v>50</v>
          </cell>
        </row>
        <row r="553">
          <cell r="A553" t="str">
            <v>3R-082000</v>
          </cell>
          <cell r="B553" t="str">
            <v>MADEIRA</v>
          </cell>
        </row>
        <row r="554">
          <cell r="A554" t="str">
            <v>82000-000</v>
          </cell>
          <cell r="B554" t="str">
            <v xml:space="preserve">PORTA DE ABRIR - 1 FOLHA 80x210 </v>
          </cell>
          <cell r="C554" t="str">
            <v>un</v>
          </cell>
          <cell r="G554">
            <v>457.5</v>
          </cell>
          <cell r="H554">
            <v>75</v>
          </cell>
          <cell r="I554">
            <v>532.5</v>
          </cell>
        </row>
        <row r="555">
          <cell r="A555" t="str">
            <v>Não encontrado</v>
          </cell>
          <cell r="B555" t="str">
            <v>MO INSTALAÇÃO DE PORTAS</v>
          </cell>
          <cell r="C555" t="str">
            <v>un</v>
          </cell>
          <cell r="D555">
            <v>1</v>
          </cell>
          <cell r="E555">
            <v>75</v>
          </cell>
          <cell r="F555" t="str">
            <v>M.O.</v>
          </cell>
          <cell r="G555">
            <v>0</v>
          </cell>
          <cell r="H555">
            <v>75</v>
          </cell>
          <cell r="I555">
            <v>75</v>
          </cell>
        </row>
        <row r="556">
          <cell r="A556" t="str">
            <v>Não encontrado</v>
          </cell>
          <cell r="B556" t="str">
            <v>PORTAS DE MADEIRA 0.6X2.10 - C/ vista de 6cm - C/ dobradiça drz</v>
          </cell>
          <cell r="C556" t="str">
            <v>un</v>
          </cell>
          <cell r="D556">
            <v>1</v>
          </cell>
          <cell r="E556">
            <v>457.5</v>
          </cell>
          <cell r="F556" t="str">
            <v>MAT.</v>
          </cell>
          <cell r="G556">
            <v>457.5</v>
          </cell>
          <cell r="H556">
            <v>0</v>
          </cell>
          <cell r="I556">
            <v>457.5</v>
          </cell>
        </row>
        <row r="557">
          <cell r="A557" t="str">
            <v>82000-001</v>
          </cell>
          <cell r="B557" t="str">
            <v>PORTA DE ABRIR - 1 FOLHA 70x210</v>
          </cell>
          <cell r="C557" t="str">
            <v>un</v>
          </cell>
          <cell r="G557">
            <v>457.5</v>
          </cell>
          <cell r="H557">
            <v>75</v>
          </cell>
          <cell r="I557">
            <v>532.5</v>
          </cell>
        </row>
        <row r="558">
          <cell r="A558" t="str">
            <v>Não encontrado</v>
          </cell>
          <cell r="B558" t="str">
            <v>MO INSTALAÇÃO DE PORTAS</v>
          </cell>
          <cell r="C558" t="str">
            <v>un</v>
          </cell>
          <cell r="D558">
            <v>1</v>
          </cell>
          <cell r="E558">
            <v>75</v>
          </cell>
          <cell r="F558" t="str">
            <v>M.O.</v>
          </cell>
          <cell r="G558">
            <v>0</v>
          </cell>
          <cell r="H558">
            <v>75</v>
          </cell>
          <cell r="I558">
            <v>75</v>
          </cell>
        </row>
        <row r="559">
          <cell r="A559" t="str">
            <v>Não encontrado</v>
          </cell>
          <cell r="B559" t="str">
            <v>PORTAS DE MADEIRA 0.7X2.10 - C/ vista de 6cm - C/ dobradiça drz</v>
          </cell>
          <cell r="C559" t="str">
            <v>un</v>
          </cell>
          <cell r="D559">
            <v>1</v>
          </cell>
          <cell r="E559">
            <v>457.5</v>
          </cell>
          <cell r="F559" t="str">
            <v>MAT.</v>
          </cell>
          <cell r="G559">
            <v>457.5</v>
          </cell>
          <cell r="H559">
            <v>0</v>
          </cell>
          <cell r="I559">
            <v>457.5</v>
          </cell>
        </row>
        <row r="560">
          <cell r="A560" t="str">
            <v>82000-002</v>
          </cell>
          <cell r="B560" t="str">
            <v>PORTA DE ABRIR - 1 FOLHA 60x210</v>
          </cell>
          <cell r="C560" t="str">
            <v>un</v>
          </cell>
          <cell r="G560">
            <v>457.5</v>
          </cell>
          <cell r="H560">
            <v>75</v>
          </cell>
          <cell r="I560">
            <v>532.5</v>
          </cell>
        </row>
        <row r="561">
          <cell r="A561" t="str">
            <v>Não encontrado</v>
          </cell>
          <cell r="B561" t="str">
            <v>MO INSTALAÇÃO DE PORTAS</v>
          </cell>
          <cell r="C561" t="str">
            <v>un</v>
          </cell>
          <cell r="D561">
            <v>1</v>
          </cell>
          <cell r="E561">
            <v>75</v>
          </cell>
          <cell r="F561" t="str">
            <v>M.O.</v>
          </cell>
          <cell r="G561">
            <v>0</v>
          </cell>
          <cell r="H561">
            <v>75</v>
          </cell>
          <cell r="I561">
            <v>75</v>
          </cell>
        </row>
        <row r="562">
          <cell r="A562" t="str">
            <v>Não encontrado</v>
          </cell>
          <cell r="B562" t="str">
            <v>PORTAS DE MADEIRA 0.8X2.10 - C/ vista de 6cm - C/ dobradiça drz</v>
          </cell>
          <cell r="C562" t="str">
            <v>un</v>
          </cell>
          <cell r="D562">
            <v>1</v>
          </cell>
          <cell r="E562">
            <v>457.5</v>
          </cell>
          <cell r="F562" t="str">
            <v>MAT.</v>
          </cell>
          <cell r="G562">
            <v>457.5</v>
          </cell>
          <cell r="H562">
            <v>0</v>
          </cell>
          <cell r="I562">
            <v>457.5</v>
          </cell>
        </row>
        <row r="563">
          <cell r="A563" t="str">
            <v>82000-003</v>
          </cell>
          <cell r="B563" t="str">
            <v>PORTA DE CORRER EM TRILHO LATERAL - 1 FOLHA 90x210</v>
          </cell>
          <cell r="C563" t="str">
            <v>un</v>
          </cell>
          <cell r="G563">
            <v>502</v>
          </cell>
          <cell r="H563">
            <v>150</v>
          </cell>
          <cell r="I563">
            <v>652</v>
          </cell>
        </row>
        <row r="564">
          <cell r="A564" t="str">
            <v>Não encontrado</v>
          </cell>
          <cell r="B564" t="str">
            <v>MO INSTALAÇÃO DE PORTAS</v>
          </cell>
          <cell r="C564" t="str">
            <v>un</v>
          </cell>
          <cell r="D564">
            <v>1</v>
          </cell>
          <cell r="E564">
            <v>150</v>
          </cell>
          <cell r="F564" t="str">
            <v>M.O.</v>
          </cell>
          <cell r="G564">
            <v>0</v>
          </cell>
          <cell r="H564">
            <v>150</v>
          </cell>
          <cell r="I564">
            <v>150</v>
          </cell>
        </row>
        <row r="565">
          <cell r="A565" t="str">
            <v>Não encontrado</v>
          </cell>
          <cell r="B565" t="str">
            <v>PORTAS DE MADEIRA 0.8X2.10 - C/ vista de 6cm - C/ dobradiça drz</v>
          </cell>
          <cell r="C565" t="str">
            <v>un</v>
          </cell>
          <cell r="D565">
            <v>1</v>
          </cell>
          <cell r="E565">
            <v>502</v>
          </cell>
          <cell r="F565" t="str">
            <v>MAT.</v>
          </cell>
          <cell r="G565">
            <v>502</v>
          </cell>
          <cell r="H565">
            <v>0</v>
          </cell>
          <cell r="I565">
            <v>502</v>
          </cell>
        </row>
        <row r="566">
          <cell r="A566" t="str">
            <v>82000-004</v>
          </cell>
          <cell r="B566" t="str">
            <v>PORTA DE CORRER EM TRILHO LATERAL - 2 FOLHAS 200x210</v>
          </cell>
          <cell r="C566" t="str">
            <v>un</v>
          </cell>
          <cell r="G566">
            <v>885</v>
          </cell>
          <cell r="H566">
            <v>300</v>
          </cell>
          <cell r="I566">
            <v>1185</v>
          </cell>
        </row>
        <row r="567">
          <cell r="A567" t="str">
            <v>Não encontrado</v>
          </cell>
          <cell r="B567" t="str">
            <v>MO INSTALAÇÃO DE PORTAS</v>
          </cell>
          <cell r="C567" t="str">
            <v>un</v>
          </cell>
          <cell r="D567">
            <v>1</v>
          </cell>
          <cell r="E567">
            <v>300</v>
          </cell>
          <cell r="F567" t="str">
            <v>M.O.</v>
          </cell>
          <cell r="G567">
            <v>0</v>
          </cell>
          <cell r="H567">
            <v>300</v>
          </cell>
          <cell r="I567">
            <v>300</v>
          </cell>
        </row>
        <row r="568">
          <cell r="A568" t="str">
            <v>Não encontrado</v>
          </cell>
          <cell r="B568" t="str">
            <v>PORTAS DE MADEIRA 0.8X2.10 - C/ vista de 6cm - C/ dobradiça drz</v>
          </cell>
          <cell r="C568" t="str">
            <v>un</v>
          </cell>
          <cell r="D568">
            <v>1</v>
          </cell>
          <cell r="E568">
            <v>885</v>
          </cell>
          <cell r="F568" t="str">
            <v>MAT.</v>
          </cell>
          <cell r="G568">
            <v>885</v>
          </cell>
          <cell r="H568">
            <v>0</v>
          </cell>
          <cell r="I568">
            <v>885</v>
          </cell>
        </row>
        <row r="569">
          <cell r="A569" t="str">
            <v>82000-005</v>
          </cell>
          <cell r="B569" t="str">
            <v>PORTA PCD DE ABRIR - 1 FOLHA 90x210</v>
          </cell>
          <cell r="C569" t="str">
            <v>un</v>
          </cell>
          <cell r="G569">
            <v>457.5</v>
          </cell>
          <cell r="H569">
            <v>150</v>
          </cell>
          <cell r="I569">
            <v>607.5</v>
          </cell>
        </row>
        <row r="570">
          <cell r="A570" t="str">
            <v>Não encontrado</v>
          </cell>
          <cell r="B570" t="str">
            <v>MO INSTALAÇÃO DE PORTAS</v>
          </cell>
          <cell r="C570" t="str">
            <v>un</v>
          </cell>
          <cell r="D570">
            <v>1</v>
          </cell>
          <cell r="E570">
            <v>150</v>
          </cell>
          <cell r="F570" t="str">
            <v>M.O.</v>
          </cell>
          <cell r="G570">
            <v>0</v>
          </cell>
          <cell r="H570">
            <v>150</v>
          </cell>
          <cell r="I570">
            <v>150</v>
          </cell>
        </row>
        <row r="571">
          <cell r="A571" t="str">
            <v>Não encontrado</v>
          </cell>
          <cell r="B571" t="str">
            <v>PORTAS DE MADEIRA 0.8X2.10 - C/ vista de 6cm - C/ dobradiça drz</v>
          </cell>
          <cell r="C571" t="str">
            <v>un</v>
          </cell>
          <cell r="D571">
            <v>1</v>
          </cell>
          <cell r="E571">
            <v>457.5</v>
          </cell>
          <cell r="F571" t="str">
            <v>MAT.</v>
          </cell>
          <cell r="G571">
            <v>457.5</v>
          </cell>
          <cell r="H571">
            <v>0</v>
          </cell>
          <cell r="I571">
            <v>457.5</v>
          </cell>
        </row>
        <row r="572">
          <cell r="A572" t="str">
            <v>82000-006</v>
          </cell>
          <cell r="B572" t="str">
            <v>PORTA PCD DE CORRER EM TRILHO LATERAL - 1 FOLHA 100x210</v>
          </cell>
          <cell r="C572" t="str">
            <v>un</v>
          </cell>
          <cell r="G572">
            <v>565.5</v>
          </cell>
          <cell r="H572">
            <v>150</v>
          </cell>
          <cell r="I572">
            <v>715.5</v>
          </cell>
        </row>
        <row r="573">
          <cell r="A573" t="str">
            <v>Não encontrado</v>
          </cell>
          <cell r="B573" t="str">
            <v>MO INSTALAÇÃO DE PORTAS</v>
          </cell>
          <cell r="C573" t="str">
            <v>un</v>
          </cell>
          <cell r="D573">
            <v>1</v>
          </cell>
          <cell r="E573">
            <v>150</v>
          </cell>
          <cell r="F573" t="str">
            <v>M.O.</v>
          </cell>
          <cell r="G573">
            <v>0</v>
          </cell>
          <cell r="H573">
            <v>150</v>
          </cell>
          <cell r="I573">
            <v>150</v>
          </cell>
        </row>
        <row r="574">
          <cell r="A574" t="str">
            <v>Não encontrado</v>
          </cell>
          <cell r="B574" t="str">
            <v>PORTAS DE MADEIRA 0.8X2.10 - C/ vista de 6cm - C/ dobradiça drz</v>
          </cell>
          <cell r="C574" t="str">
            <v>un</v>
          </cell>
          <cell r="D574">
            <v>1</v>
          </cell>
          <cell r="E574">
            <v>565.5</v>
          </cell>
          <cell r="F574" t="str">
            <v>MAT.</v>
          </cell>
          <cell r="G574">
            <v>565.5</v>
          </cell>
          <cell r="H574">
            <v>0</v>
          </cell>
          <cell r="I574">
            <v>565.5</v>
          </cell>
        </row>
        <row r="575">
          <cell r="A575" t="str">
            <v>82000-007</v>
          </cell>
          <cell r="B575" t="str">
            <v>PORTA PIVOTANTE - 1 FOLHA 110x210</v>
          </cell>
          <cell r="C575" t="str">
            <v>un</v>
          </cell>
          <cell r="G575">
            <v>544</v>
          </cell>
          <cell r="H575">
            <v>150</v>
          </cell>
          <cell r="I575">
            <v>694</v>
          </cell>
        </row>
        <row r="576">
          <cell r="A576" t="str">
            <v>Não encontrado</v>
          </cell>
          <cell r="B576" t="str">
            <v>MO INSTALAÇÃO DE PORTAS</v>
          </cell>
          <cell r="C576" t="str">
            <v>un</v>
          </cell>
          <cell r="D576">
            <v>1</v>
          </cell>
          <cell r="E576">
            <v>150</v>
          </cell>
          <cell r="F576" t="str">
            <v>M.O.</v>
          </cell>
          <cell r="G576">
            <v>0</v>
          </cell>
          <cell r="H576">
            <v>150</v>
          </cell>
          <cell r="I576">
            <v>150</v>
          </cell>
        </row>
        <row r="577">
          <cell r="A577" t="str">
            <v>Não encontrado</v>
          </cell>
          <cell r="B577" t="str">
            <v>PORTAS DE MADEIRA 0.8X2.10 - C/ vista de 6cm - C/ dobradiça drz</v>
          </cell>
          <cell r="C577" t="str">
            <v>un</v>
          </cell>
          <cell r="D577">
            <v>1</v>
          </cell>
          <cell r="E577">
            <v>544</v>
          </cell>
          <cell r="F577" t="str">
            <v>MAT.</v>
          </cell>
          <cell r="G577">
            <v>544</v>
          </cell>
          <cell r="H577">
            <v>0</v>
          </cell>
          <cell r="I577">
            <v>544</v>
          </cell>
        </row>
        <row r="578">
          <cell r="A578" t="str">
            <v>82000-008</v>
          </cell>
          <cell r="B578" t="str">
            <v>PORTA PIVOTANTE - 1 FOLHA 90x240</v>
          </cell>
          <cell r="C578" t="str">
            <v>un</v>
          </cell>
          <cell r="G578">
            <v>2000</v>
          </cell>
          <cell r="H578">
            <v>150</v>
          </cell>
          <cell r="I578">
            <v>2150</v>
          </cell>
        </row>
        <row r="579">
          <cell r="A579" t="str">
            <v>Não encontrado</v>
          </cell>
          <cell r="B579" t="str">
            <v>MO INSTALAÇÃO DE PORTAS</v>
          </cell>
          <cell r="C579" t="str">
            <v>un</v>
          </cell>
          <cell r="D579">
            <v>1</v>
          </cell>
          <cell r="E579">
            <v>150</v>
          </cell>
          <cell r="F579" t="str">
            <v>M.O.</v>
          </cell>
          <cell r="G579">
            <v>0</v>
          </cell>
          <cell r="H579">
            <v>150</v>
          </cell>
          <cell r="I579">
            <v>150</v>
          </cell>
        </row>
        <row r="580">
          <cell r="A580" t="str">
            <v>Não encontrado</v>
          </cell>
          <cell r="B580" t="str">
            <v>PORTAS DE MADEIRA 0.8X2.10 - C/ vista de 6cm - C/ dobradiça drz</v>
          </cell>
          <cell r="C580" t="str">
            <v>un</v>
          </cell>
          <cell r="D580">
            <v>1</v>
          </cell>
          <cell r="E580">
            <v>2000</v>
          </cell>
          <cell r="F580" t="str">
            <v>MAT.</v>
          </cell>
          <cell r="G580">
            <v>2000</v>
          </cell>
          <cell r="H580">
            <v>0</v>
          </cell>
          <cell r="I580">
            <v>2000</v>
          </cell>
        </row>
        <row r="581">
          <cell r="A581" t="str">
            <v>82000-009</v>
          </cell>
          <cell r="B581" t="str">
            <v>PORTA PIVOTANTE - 1 FOLHA 100x210</v>
          </cell>
          <cell r="C581" t="str">
            <v>un</v>
          </cell>
          <cell r="G581">
            <v>480.5</v>
          </cell>
          <cell r="H581">
            <v>150</v>
          </cell>
          <cell r="I581">
            <v>630.5</v>
          </cell>
        </row>
        <row r="582">
          <cell r="A582" t="str">
            <v>Não encontrado</v>
          </cell>
          <cell r="B582" t="str">
            <v>MO INSTALAÇÃO DE PORTAS</v>
          </cell>
          <cell r="C582" t="str">
            <v>un</v>
          </cell>
          <cell r="D582">
            <v>1</v>
          </cell>
          <cell r="E582">
            <v>150</v>
          </cell>
          <cell r="F582" t="str">
            <v>M.O.</v>
          </cell>
          <cell r="G582">
            <v>0</v>
          </cell>
          <cell r="H582">
            <v>150</v>
          </cell>
          <cell r="I582">
            <v>150</v>
          </cell>
        </row>
        <row r="583">
          <cell r="A583" t="str">
            <v>Não encontrado</v>
          </cell>
          <cell r="B583" t="str">
            <v>PORTAS DE MADEIRA 0.8X2.10 - C/ vista de 6cm - C/ dobradiça drz</v>
          </cell>
          <cell r="C583" t="str">
            <v>un</v>
          </cell>
          <cell r="D583">
            <v>1</v>
          </cell>
          <cell r="E583">
            <v>480.5</v>
          </cell>
          <cell r="F583" t="str">
            <v>MAT.</v>
          </cell>
          <cell r="G583">
            <v>480.5</v>
          </cell>
          <cell r="H583">
            <v>0</v>
          </cell>
          <cell r="I583">
            <v>480.5</v>
          </cell>
        </row>
        <row r="584">
          <cell r="A584" t="str">
            <v>82000-010</v>
          </cell>
          <cell r="B584" t="str">
            <v>Porta  de Madeira - de Abrir Simples</v>
          </cell>
          <cell r="C584" t="str">
            <v>un</v>
          </cell>
          <cell r="G584">
            <v>50</v>
          </cell>
          <cell r="H584">
            <v>0</v>
          </cell>
          <cell r="I584">
            <v>50</v>
          </cell>
        </row>
        <row r="585">
          <cell r="B585" t="str">
            <v>Porta  de Madeira - de Abrir Simples</v>
          </cell>
          <cell r="C585" t="str">
            <v>m2</v>
          </cell>
          <cell r="D585">
            <v>1</v>
          </cell>
          <cell r="E585">
            <v>50</v>
          </cell>
          <cell r="F585" t="str">
            <v>MAT.</v>
          </cell>
          <cell r="G585">
            <v>50</v>
          </cell>
          <cell r="H585">
            <v>0</v>
          </cell>
          <cell r="I585">
            <v>50</v>
          </cell>
        </row>
        <row r="586">
          <cell r="A586" t="str">
            <v>3R-083000</v>
          </cell>
          <cell r="B586" t="str">
            <v>FERRO</v>
          </cell>
        </row>
        <row r="587">
          <cell r="A587" t="str">
            <v>83000-000</v>
          </cell>
          <cell r="B587" t="str">
            <v xml:space="preserve">PORTA CORTA-FOGO 80x210 P90 - COM BARRA ANTIPANICO </v>
          </cell>
          <cell r="C587" t="str">
            <v>un</v>
          </cell>
          <cell r="G587">
            <v>928.57</v>
          </cell>
          <cell r="H587">
            <v>71.430000000000007</v>
          </cell>
          <cell r="I587">
            <v>1000</v>
          </cell>
        </row>
        <row r="588">
          <cell r="A588" t="str">
            <v>Não encontrado</v>
          </cell>
          <cell r="B588" t="str">
            <v xml:space="preserve">PORTA CORTA-FOGO 80x210 P90 - COM BARRA ANTIPANICO </v>
          </cell>
          <cell r="C588" t="str">
            <v>m2</v>
          </cell>
          <cell r="D588">
            <v>1</v>
          </cell>
          <cell r="E588">
            <v>928.57142857142844</v>
          </cell>
          <cell r="F588" t="str">
            <v>MAT.</v>
          </cell>
          <cell r="G588">
            <v>928.57</v>
          </cell>
          <cell r="H588">
            <v>0</v>
          </cell>
          <cell r="I588">
            <v>928.57</v>
          </cell>
        </row>
        <row r="589">
          <cell r="A589" t="str">
            <v>Não encontrado</v>
          </cell>
          <cell r="B589" t="str">
            <v>INSTALAÇÃO PCF</v>
          </cell>
          <cell r="C589" t="str">
            <v>m2</v>
          </cell>
          <cell r="D589">
            <v>1</v>
          </cell>
          <cell r="E589">
            <v>71.428571428571416</v>
          </cell>
          <cell r="F589" t="str">
            <v>M.O.</v>
          </cell>
          <cell r="G589">
            <v>0</v>
          </cell>
          <cell r="H589">
            <v>71.430000000000007</v>
          </cell>
          <cell r="I589">
            <v>71.430000000000007</v>
          </cell>
        </row>
        <row r="590">
          <cell r="A590" t="str">
            <v>83000-001</v>
          </cell>
          <cell r="B590" t="str">
            <v>PORTA/JANELA EM ALUMÍNIO 150X240</v>
          </cell>
          <cell r="C590" t="str">
            <v>un</v>
          </cell>
          <cell r="G590">
            <v>1560</v>
          </cell>
          <cell r="H590">
            <v>120</v>
          </cell>
          <cell r="I590">
            <v>1680</v>
          </cell>
        </row>
        <row r="591">
          <cell r="B591" t="str">
            <v xml:space="preserve">PORTA CORTA-FOGO 80x210 P90 - COM BARRA ANTIPANICO </v>
          </cell>
          <cell r="C591" t="str">
            <v>UN</v>
          </cell>
          <cell r="D591">
            <v>1</v>
          </cell>
          <cell r="E591">
            <v>1560</v>
          </cell>
          <cell r="F591" t="str">
            <v>MAT.</v>
          </cell>
          <cell r="G591">
            <v>1560</v>
          </cell>
          <cell r="H591">
            <v>0</v>
          </cell>
          <cell r="I591">
            <v>1560</v>
          </cell>
        </row>
        <row r="592">
          <cell r="B592" t="str">
            <v>INSTALAÇÃO PCF</v>
          </cell>
          <cell r="C592" t="str">
            <v>UN</v>
          </cell>
          <cell r="D592">
            <v>1</v>
          </cell>
          <cell r="E592">
            <v>120</v>
          </cell>
          <cell r="F592" t="str">
            <v>M.O.</v>
          </cell>
          <cell r="G592">
            <v>0</v>
          </cell>
          <cell r="H592">
            <v>120</v>
          </cell>
          <cell r="I592">
            <v>120</v>
          </cell>
        </row>
        <row r="593">
          <cell r="A593" t="str">
            <v>83000-002</v>
          </cell>
          <cell r="B593" t="str">
            <v>PORTA/VENEZIANA EM ALUMÍNIO 70X180</v>
          </cell>
          <cell r="C593" t="str">
            <v>UN</v>
          </cell>
          <cell r="G593">
            <v>0</v>
          </cell>
          <cell r="H593">
            <v>0</v>
          </cell>
          <cell r="I593">
            <v>0</v>
          </cell>
        </row>
        <row r="594">
          <cell r="F594" t="str">
            <v>MAT.</v>
          </cell>
          <cell r="G594">
            <v>0</v>
          </cell>
          <cell r="H594">
            <v>0</v>
          </cell>
          <cell r="I594">
            <v>0</v>
          </cell>
        </row>
        <row r="595">
          <cell r="F595" t="str">
            <v>M.O.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83000-003</v>
          </cell>
          <cell r="B596" t="str">
            <v>PORTA/JANELA EM ALUMÍNIO 180X240</v>
          </cell>
          <cell r="C596" t="str">
            <v>UN</v>
          </cell>
          <cell r="G596">
            <v>0</v>
          </cell>
          <cell r="H596">
            <v>0</v>
          </cell>
          <cell r="I596">
            <v>0</v>
          </cell>
        </row>
        <row r="597">
          <cell r="F597" t="str">
            <v>MAT.</v>
          </cell>
          <cell r="G597">
            <v>0</v>
          </cell>
          <cell r="H597">
            <v>0</v>
          </cell>
          <cell r="I597">
            <v>0</v>
          </cell>
        </row>
        <row r="598">
          <cell r="F598" t="str">
            <v>M.O.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83000-004</v>
          </cell>
          <cell r="B599" t="str">
            <v>PORTA/JANELA EM ALUMÍNIO 150X260</v>
          </cell>
          <cell r="C599" t="str">
            <v>UN</v>
          </cell>
          <cell r="G599">
            <v>0</v>
          </cell>
          <cell r="H599">
            <v>0</v>
          </cell>
          <cell r="I599">
            <v>0</v>
          </cell>
        </row>
        <row r="600">
          <cell r="F600" t="str">
            <v>MAT.</v>
          </cell>
          <cell r="G600">
            <v>0</v>
          </cell>
          <cell r="H600">
            <v>0</v>
          </cell>
          <cell r="I600">
            <v>0</v>
          </cell>
        </row>
        <row r="601">
          <cell r="F601" t="str">
            <v>M.O.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83000-005</v>
          </cell>
          <cell r="B602" t="str">
            <v>PORTA/JANELA EM ALUMÍNIO 100X210</v>
          </cell>
          <cell r="C602" t="str">
            <v>UN</v>
          </cell>
          <cell r="G602">
            <v>0</v>
          </cell>
          <cell r="H602">
            <v>0</v>
          </cell>
          <cell r="I602">
            <v>0</v>
          </cell>
        </row>
        <row r="603">
          <cell r="F603" t="str">
            <v>MAT.</v>
          </cell>
          <cell r="G603">
            <v>0</v>
          </cell>
          <cell r="H603">
            <v>0</v>
          </cell>
          <cell r="I603">
            <v>0</v>
          </cell>
        </row>
        <row r="604">
          <cell r="F604" t="str">
            <v>M.O.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83000-006</v>
          </cell>
          <cell r="B605" t="str">
            <v>PORTA/JANELA EM ALUMÍNIO 100X240</v>
          </cell>
          <cell r="C605" t="str">
            <v>UN</v>
          </cell>
          <cell r="G605">
            <v>0</v>
          </cell>
          <cell r="H605">
            <v>0</v>
          </cell>
          <cell r="I605">
            <v>0</v>
          </cell>
        </row>
        <row r="606">
          <cell r="F606" t="str">
            <v>MAT.</v>
          </cell>
          <cell r="G606">
            <v>0</v>
          </cell>
          <cell r="H606">
            <v>0</v>
          </cell>
          <cell r="I606">
            <v>0</v>
          </cell>
        </row>
        <row r="607">
          <cell r="F607" t="str">
            <v>M.O.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83000-007</v>
          </cell>
          <cell r="B608" t="str">
            <v>PORTA/JANELA EM ALUMÍNIO 180X240</v>
          </cell>
          <cell r="C608" t="str">
            <v>UN</v>
          </cell>
          <cell r="G608">
            <v>0</v>
          </cell>
          <cell r="H608">
            <v>0</v>
          </cell>
          <cell r="I608">
            <v>0</v>
          </cell>
        </row>
        <row r="609">
          <cell r="F609" t="str">
            <v>MAT.</v>
          </cell>
          <cell r="G609">
            <v>0</v>
          </cell>
          <cell r="H609">
            <v>0</v>
          </cell>
          <cell r="I609">
            <v>0</v>
          </cell>
        </row>
        <row r="610">
          <cell r="F610" t="str">
            <v>M.O.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83000-008</v>
          </cell>
          <cell r="B611" t="str">
            <v>PORTA/JANELA EM ALUMÍNIO 100X260</v>
          </cell>
          <cell r="C611" t="str">
            <v>UN</v>
          </cell>
          <cell r="G611">
            <v>0</v>
          </cell>
          <cell r="H611">
            <v>0</v>
          </cell>
          <cell r="I611">
            <v>0</v>
          </cell>
        </row>
        <row r="612">
          <cell r="F612" t="str">
            <v>MAT.</v>
          </cell>
          <cell r="G612">
            <v>0</v>
          </cell>
          <cell r="H612">
            <v>0</v>
          </cell>
          <cell r="I612">
            <v>0</v>
          </cell>
        </row>
        <row r="613">
          <cell r="F613" t="str">
            <v>M.O.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83000-009</v>
          </cell>
          <cell r="B614" t="str">
            <v>JANELA/VENEZIANA BASCULANTE EM ALUMÍNIO 232x130 CM</v>
          </cell>
          <cell r="C614" t="str">
            <v>UN</v>
          </cell>
          <cell r="G614">
            <v>1000</v>
          </cell>
          <cell r="H614">
            <v>300</v>
          </cell>
          <cell r="I614">
            <v>1300</v>
          </cell>
        </row>
        <row r="615">
          <cell r="B615" t="str">
            <v>JANELA/VENEZIANA BASCULANTE EM ALUMÍNIO 232x130 CM</v>
          </cell>
          <cell r="C615" t="str">
            <v>UN</v>
          </cell>
          <cell r="D615">
            <v>1</v>
          </cell>
          <cell r="E615">
            <v>1000</v>
          </cell>
          <cell r="F615" t="str">
            <v>MAT.</v>
          </cell>
          <cell r="G615">
            <v>1000</v>
          </cell>
          <cell r="H615">
            <v>0</v>
          </cell>
          <cell r="I615">
            <v>1000</v>
          </cell>
        </row>
        <row r="616">
          <cell r="B616" t="str">
            <v>INSTALAÇÃO JANELA</v>
          </cell>
          <cell r="C616" t="str">
            <v>UN</v>
          </cell>
          <cell r="D616">
            <v>1</v>
          </cell>
          <cell r="E616">
            <v>300</v>
          </cell>
          <cell r="F616" t="str">
            <v>M.O.</v>
          </cell>
          <cell r="G616">
            <v>0</v>
          </cell>
          <cell r="H616">
            <v>300</v>
          </cell>
          <cell r="I616">
            <v>300</v>
          </cell>
        </row>
        <row r="617">
          <cell r="A617" t="str">
            <v>83000-010</v>
          </cell>
          <cell r="B617" t="str">
            <v>JANELA/VENEZIANA BASCULANTE EM ALUMÍNIO 193X130 CM</v>
          </cell>
          <cell r="C617" t="str">
            <v>UN</v>
          </cell>
          <cell r="G617">
            <v>900</v>
          </cell>
          <cell r="H617">
            <v>300</v>
          </cell>
          <cell r="I617">
            <v>1200</v>
          </cell>
        </row>
        <row r="618">
          <cell r="B618" t="str">
            <v>JANELA/VENEZIANA BASCULANTE EM ALUMÍNIO 193X130 CM</v>
          </cell>
          <cell r="C618" t="str">
            <v>UN</v>
          </cell>
          <cell r="D618">
            <v>1</v>
          </cell>
          <cell r="E618">
            <v>900</v>
          </cell>
          <cell r="F618" t="str">
            <v>MAT.</v>
          </cell>
          <cell r="G618">
            <v>900</v>
          </cell>
          <cell r="H618">
            <v>0</v>
          </cell>
          <cell r="I618">
            <v>900</v>
          </cell>
        </row>
        <row r="619">
          <cell r="B619" t="str">
            <v>INSTALAÇÃO JANELA</v>
          </cell>
          <cell r="C619" t="str">
            <v>UN</v>
          </cell>
          <cell r="D619">
            <v>1</v>
          </cell>
          <cell r="E619">
            <v>300</v>
          </cell>
          <cell r="F619" t="str">
            <v>M.O.</v>
          </cell>
          <cell r="G619">
            <v>0</v>
          </cell>
          <cell r="H619">
            <v>300</v>
          </cell>
          <cell r="I619">
            <v>300</v>
          </cell>
        </row>
        <row r="620">
          <cell r="A620" t="str">
            <v>83000-011</v>
          </cell>
          <cell r="B620" t="str">
            <v>JANELA/VENEZIANA BASCULANTE EM ALUMÍNIO 108x130 CM</v>
          </cell>
          <cell r="C620" t="str">
            <v>UN</v>
          </cell>
          <cell r="G620">
            <v>800</v>
          </cell>
          <cell r="H620">
            <v>300</v>
          </cell>
          <cell r="I620">
            <v>1100</v>
          </cell>
        </row>
        <row r="621">
          <cell r="B621" t="str">
            <v>JANELA/VENEZIANA BASCULANTE EM ALUMÍNIO 108x130 CM</v>
          </cell>
          <cell r="C621" t="str">
            <v>UN</v>
          </cell>
          <cell r="D621">
            <v>1</v>
          </cell>
          <cell r="E621">
            <v>800</v>
          </cell>
          <cell r="F621" t="str">
            <v>MAT.</v>
          </cell>
          <cell r="G621">
            <v>800</v>
          </cell>
          <cell r="H621">
            <v>0</v>
          </cell>
          <cell r="I621">
            <v>800</v>
          </cell>
        </row>
        <row r="622">
          <cell r="B622" t="str">
            <v>INSTALAÇÃO JANELA</v>
          </cell>
          <cell r="C622" t="str">
            <v>UN</v>
          </cell>
          <cell r="D622">
            <v>1</v>
          </cell>
          <cell r="E622">
            <v>300</v>
          </cell>
          <cell r="F622" t="str">
            <v>M.O.</v>
          </cell>
          <cell r="G622">
            <v>0</v>
          </cell>
          <cell r="H622">
            <v>300</v>
          </cell>
          <cell r="I622">
            <v>300</v>
          </cell>
        </row>
        <row r="623">
          <cell r="A623" t="str">
            <v>83000-012</v>
          </cell>
          <cell r="B623" t="str">
            <v>JANELA/VENEZIANA BASCULANTE EM ALUMÍNIO 115X130 CM</v>
          </cell>
          <cell r="C623" t="str">
            <v>UN</v>
          </cell>
          <cell r="G623">
            <v>700</v>
          </cell>
          <cell r="H623">
            <v>300</v>
          </cell>
          <cell r="I623">
            <v>1000</v>
          </cell>
        </row>
        <row r="624">
          <cell r="B624" t="str">
            <v>JANELA/VENEZIANA BASCULANTE EM ALUMÍNIO 115X130 CM</v>
          </cell>
          <cell r="C624" t="str">
            <v>UN</v>
          </cell>
          <cell r="D624">
            <v>1</v>
          </cell>
          <cell r="E624">
            <v>700</v>
          </cell>
          <cell r="F624" t="str">
            <v>MAT.</v>
          </cell>
          <cell r="G624">
            <v>700</v>
          </cell>
          <cell r="H624">
            <v>0</v>
          </cell>
          <cell r="I624">
            <v>700</v>
          </cell>
        </row>
        <row r="625">
          <cell r="B625" t="str">
            <v>INSTALAÇÃO JANELA</v>
          </cell>
          <cell r="C625" t="str">
            <v>UN</v>
          </cell>
          <cell r="D625">
            <v>1</v>
          </cell>
          <cell r="E625">
            <v>300</v>
          </cell>
          <cell r="F625" t="str">
            <v>M.O.</v>
          </cell>
          <cell r="G625">
            <v>0</v>
          </cell>
          <cell r="H625">
            <v>300</v>
          </cell>
          <cell r="I625">
            <v>300</v>
          </cell>
        </row>
        <row r="626">
          <cell r="A626" t="str">
            <v>83000-013</v>
          </cell>
          <cell r="B626" t="str">
            <v>JANELA/VENEZIANA BASCULANTE EM ALUMÍNIO 82x130 CM</v>
          </cell>
          <cell r="C626" t="str">
            <v>UN</v>
          </cell>
          <cell r="G626">
            <v>500</v>
          </cell>
          <cell r="H626">
            <v>300</v>
          </cell>
          <cell r="I626">
            <v>800</v>
          </cell>
        </row>
        <row r="627">
          <cell r="B627" t="str">
            <v>JANELA/VENEZIANA BASCULANTE EM ALUMÍNIO 82x130 CM</v>
          </cell>
          <cell r="C627" t="str">
            <v>UN</v>
          </cell>
          <cell r="D627">
            <v>1</v>
          </cell>
          <cell r="E627">
            <v>500</v>
          </cell>
          <cell r="F627" t="str">
            <v>MAT.</v>
          </cell>
          <cell r="G627">
            <v>500</v>
          </cell>
          <cell r="H627">
            <v>0</v>
          </cell>
          <cell r="I627">
            <v>500</v>
          </cell>
        </row>
        <row r="628">
          <cell r="B628" t="str">
            <v>INSTALAÇÃO JANELA</v>
          </cell>
          <cell r="C628" t="str">
            <v>UN</v>
          </cell>
          <cell r="D628">
            <v>1</v>
          </cell>
          <cell r="E628">
            <v>300</v>
          </cell>
          <cell r="F628" t="str">
            <v>M.O.</v>
          </cell>
          <cell r="G628">
            <v>0</v>
          </cell>
          <cell r="H628">
            <v>300</v>
          </cell>
          <cell r="I628">
            <v>300</v>
          </cell>
        </row>
        <row r="629">
          <cell r="A629" t="str">
            <v>83000-014</v>
          </cell>
          <cell r="B629" t="str">
            <v>JANELA DE CORRER EM ALUMÍNIO. DUAS FOLHAS 150X150 CM</v>
          </cell>
          <cell r="C629" t="str">
            <v>UN</v>
          </cell>
          <cell r="G629">
            <v>850</v>
          </cell>
          <cell r="H629">
            <v>300</v>
          </cell>
          <cell r="I629">
            <v>1150</v>
          </cell>
        </row>
        <row r="630">
          <cell r="B630" t="str">
            <v>JANELA DE CORRER EM ALUMÍNIO. DUAS FOLHAS 150X150 CM</v>
          </cell>
          <cell r="C630" t="str">
            <v>UN</v>
          </cell>
          <cell r="D630">
            <v>1</v>
          </cell>
          <cell r="E630">
            <v>850</v>
          </cell>
          <cell r="F630" t="str">
            <v>MAT.</v>
          </cell>
          <cell r="G630">
            <v>850</v>
          </cell>
          <cell r="H630">
            <v>0</v>
          </cell>
          <cell r="I630">
            <v>850</v>
          </cell>
        </row>
        <row r="631">
          <cell r="B631" t="str">
            <v>INSTALAÇÃO JANELA</v>
          </cell>
          <cell r="C631" t="str">
            <v>UN</v>
          </cell>
          <cell r="D631">
            <v>1</v>
          </cell>
          <cell r="E631">
            <v>300</v>
          </cell>
          <cell r="F631" t="str">
            <v>M.O.</v>
          </cell>
          <cell r="G631">
            <v>0</v>
          </cell>
          <cell r="H631">
            <v>300</v>
          </cell>
          <cell r="I631">
            <v>300</v>
          </cell>
        </row>
        <row r="632">
          <cell r="A632" t="str">
            <v>83000-015</v>
          </cell>
          <cell r="B632" t="str">
            <v>JANELA BASCULANTE EM ALUMÍNIO. 75X60 CM</v>
          </cell>
          <cell r="C632" t="str">
            <v>UN</v>
          </cell>
          <cell r="G632">
            <v>500</v>
          </cell>
          <cell r="H632">
            <v>300</v>
          </cell>
          <cell r="I632">
            <v>800</v>
          </cell>
        </row>
        <row r="633">
          <cell r="B633" t="str">
            <v>JANELA BASCULANTE EM ALUMÍNIO. 75X60 CM</v>
          </cell>
          <cell r="C633" t="str">
            <v>UN</v>
          </cell>
          <cell r="D633">
            <v>1</v>
          </cell>
          <cell r="E633">
            <v>500</v>
          </cell>
          <cell r="F633" t="str">
            <v>MAT.</v>
          </cell>
          <cell r="G633">
            <v>500</v>
          </cell>
          <cell r="H633">
            <v>0</v>
          </cell>
          <cell r="I633">
            <v>500</v>
          </cell>
        </row>
        <row r="634">
          <cell r="B634" t="str">
            <v>INSTALAÇÃO JANELA</v>
          </cell>
          <cell r="C634" t="str">
            <v>UN</v>
          </cell>
          <cell r="D634">
            <v>1</v>
          </cell>
          <cell r="E634">
            <v>300</v>
          </cell>
          <cell r="F634" t="str">
            <v>M.O.</v>
          </cell>
          <cell r="G634">
            <v>0</v>
          </cell>
          <cell r="H634">
            <v>300</v>
          </cell>
          <cell r="I634">
            <v>300</v>
          </cell>
        </row>
        <row r="635">
          <cell r="A635" t="str">
            <v>83000-016</v>
          </cell>
          <cell r="B635" t="str">
            <v>JANELA BASCULANTE EM ALUMÍNIO. 90X60 CM</v>
          </cell>
          <cell r="C635" t="str">
            <v>UN</v>
          </cell>
          <cell r="G635">
            <v>300</v>
          </cell>
          <cell r="H635">
            <v>300</v>
          </cell>
          <cell r="I635">
            <v>600</v>
          </cell>
        </row>
        <row r="636">
          <cell r="B636" t="str">
            <v>JANELA BASCULANTE EM ALUMÍNIO. 90X60 CM</v>
          </cell>
          <cell r="C636" t="str">
            <v>UN</v>
          </cell>
          <cell r="D636">
            <v>1</v>
          </cell>
          <cell r="E636">
            <v>300</v>
          </cell>
          <cell r="F636" t="str">
            <v>MAT.</v>
          </cell>
          <cell r="G636">
            <v>300</v>
          </cell>
          <cell r="H636">
            <v>0</v>
          </cell>
          <cell r="I636">
            <v>300</v>
          </cell>
        </row>
        <row r="637">
          <cell r="B637" t="str">
            <v>INSTALAÇÃO JANELA</v>
          </cell>
          <cell r="C637" t="str">
            <v>UN</v>
          </cell>
          <cell r="D637">
            <v>1</v>
          </cell>
          <cell r="E637">
            <v>300</v>
          </cell>
          <cell r="F637" t="str">
            <v>M.O.</v>
          </cell>
          <cell r="G637">
            <v>0</v>
          </cell>
          <cell r="H637">
            <v>300</v>
          </cell>
          <cell r="I637">
            <v>300</v>
          </cell>
        </row>
        <row r="638">
          <cell r="A638" t="str">
            <v>83000-017</v>
          </cell>
          <cell r="B638" t="str">
            <v>JANELA/VENEZIANA FIXA EM ALUMÍNIO. 141X69 CM</v>
          </cell>
          <cell r="C638" t="str">
            <v>UN</v>
          </cell>
          <cell r="G638">
            <v>450</v>
          </cell>
          <cell r="H638">
            <v>300</v>
          </cell>
          <cell r="I638">
            <v>750</v>
          </cell>
        </row>
        <row r="639">
          <cell r="B639" t="str">
            <v>JANELA/VENEZIANA FIXA EM ALUMÍNIO. 141X69 CM</v>
          </cell>
          <cell r="C639" t="str">
            <v>UN</v>
          </cell>
          <cell r="D639">
            <v>1</v>
          </cell>
          <cell r="E639">
            <v>450</v>
          </cell>
          <cell r="F639" t="str">
            <v>MAT.</v>
          </cell>
          <cell r="G639">
            <v>450</v>
          </cell>
          <cell r="H639">
            <v>0</v>
          </cell>
          <cell r="I639">
            <v>450</v>
          </cell>
        </row>
        <row r="640">
          <cell r="B640" t="str">
            <v>INSTALAÇÃO JANELA</v>
          </cell>
          <cell r="C640" t="str">
            <v>UN</v>
          </cell>
          <cell r="D640">
            <v>1</v>
          </cell>
          <cell r="E640">
            <v>300</v>
          </cell>
          <cell r="F640" t="str">
            <v>M.O.</v>
          </cell>
          <cell r="G640">
            <v>0</v>
          </cell>
          <cell r="H640">
            <v>300</v>
          </cell>
          <cell r="I640">
            <v>300</v>
          </cell>
        </row>
        <row r="641">
          <cell r="A641" t="str">
            <v>83000-018</v>
          </cell>
          <cell r="B641" t="str">
            <v>JANELA/VENEZIANA FIXA EM ALUMÍNIO. 180X55 CM</v>
          </cell>
          <cell r="C641" t="str">
            <v>UN</v>
          </cell>
          <cell r="G641">
            <v>400</v>
          </cell>
          <cell r="H641">
            <v>300</v>
          </cell>
          <cell r="I641">
            <v>700</v>
          </cell>
        </row>
        <row r="642">
          <cell r="B642" t="str">
            <v>JANELA/VENEZIANA FIXA EM ALUMÍNIO. 180X55 CM</v>
          </cell>
          <cell r="C642" t="str">
            <v>UN</v>
          </cell>
          <cell r="D642">
            <v>1</v>
          </cell>
          <cell r="E642">
            <v>400</v>
          </cell>
          <cell r="F642" t="str">
            <v>MAT.</v>
          </cell>
          <cell r="G642">
            <v>400</v>
          </cell>
          <cell r="H642">
            <v>0</v>
          </cell>
          <cell r="I642">
            <v>400</v>
          </cell>
        </row>
        <row r="643">
          <cell r="B643" t="str">
            <v>INSTALAÇÃO JANELA</v>
          </cell>
          <cell r="C643" t="str">
            <v>UN</v>
          </cell>
          <cell r="D643">
            <v>1</v>
          </cell>
          <cell r="E643">
            <v>300</v>
          </cell>
          <cell r="F643" t="str">
            <v>M.O.</v>
          </cell>
          <cell r="G643">
            <v>0</v>
          </cell>
          <cell r="H643">
            <v>300</v>
          </cell>
          <cell r="I643">
            <v>300</v>
          </cell>
        </row>
        <row r="644">
          <cell r="A644" t="str">
            <v>83000-019</v>
          </cell>
          <cell r="B644" t="str">
            <v>JANELA/VENEZIANA FIXA EM ALUMÍNIO. 75X60 CM</v>
          </cell>
          <cell r="C644" t="str">
            <v>UN</v>
          </cell>
          <cell r="G644">
            <v>550</v>
          </cell>
          <cell r="H644">
            <v>300</v>
          </cell>
          <cell r="I644">
            <v>850</v>
          </cell>
        </row>
        <row r="645">
          <cell r="B645" t="str">
            <v>JANELA/VENEZIANA FIXA EM ALUMÍNIO. 75X60 CM</v>
          </cell>
          <cell r="C645" t="str">
            <v>UN</v>
          </cell>
          <cell r="D645">
            <v>1</v>
          </cell>
          <cell r="E645">
            <v>550</v>
          </cell>
          <cell r="F645" t="str">
            <v>MAT.</v>
          </cell>
          <cell r="G645">
            <v>550</v>
          </cell>
          <cell r="H645">
            <v>0</v>
          </cell>
          <cell r="I645">
            <v>550</v>
          </cell>
        </row>
        <row r="646">
          <cell r="B646" t="str">
            <v>INSTALAÇÃO JANELA</v>
          </cell>
          <cell r="C646" t="str">
            <v>UN</v>
          </cell>
          <cell r="D646">
            <v>1</v>
          </cell>
          <cell r="E646">
            <v>300</v>
          </cell>
          <cell r="F646" t="str">
            <v>M.O.</v>
          </cell>
          <cell r="G646">
            <v>0</v>
          </cell>
          <cell r="H646">
            <v>300</v>
          </cell>
          <cell r="I646">
            <v>300</v>
          </cell>
        </row>
        <row r="647">
          <cell r="A647" t="str">
            <v>83000-020</v>
          </cell>
          <cell r="B647" t="str">
            <v>GUARDA-CORPO DE ALUMÍNIO COM BARRAS HORIZONTAIS</v>
          </cell>
          <cell r="C647" t="str">
            <v>M2</v>
          </cell>
          <cell r="G647">
            <v>400</v>
          </cell>
          <cell r="H647">
            <v>300</v>
          </cell>
          <cell r="I647">
            <v>700</v>
          </cell>
        </row>
        <row r="648">
          <cell r="B648" t="str">
            <v>GUARDA-CORPO DE ALUMÍNIO COM BARRAS HORIZONTAIS</v>
          </cell>
          <cell r="C648" t="str">
            <v>UN</v>
          </cell>
          <cell r="D648">
            <v>1</v>
          </cell>
          <cell r="E648">
            <v>400</v>
          </cell>
          <cell r="F648" t="str">
            <v>MAT.</v>
          </cell>
          <cell r="G648">
            <v>400</v>
          </cell>
          <cell r="H648">
            <v>0</v>
          </cell>
          <cell r="I648">
            <v>400</v>
          </cell>
        </row>
        <row r="649">
          <cell r="B649" t="str">
            <v>INSTALAÇÃO JANELA</v>
          </cell>
          <cell r="C649" t="str">
            <v>UN</v>
          </cell>
          <cell r="D649">
            <v>1</v>
          </cell>
          <cell r="E649">
            <v>300</v>
          </cell>
          <cell r="F649" t="str">
            <v>M.O.</v>
          </cell>
          <cell r="G649">
            <v>0</v>
          </cell>
          <cell r="H649">
            <v>300</v>
          </cell>
          <cell r="I649">
            <v>300</v>
          </cell>
        </row>
        <row r="650">
          <cell r="A650" t="str">
            <v>83000-021</v>
          </cell>
          <cell r="B650" t="str">
            <v>GUARDA-CORPO DE ALUMÍNIO COM PINTURA ELETROSTÁTICA EPOXI E VIDRO</v>
          </cell>
          <cell r="C650" t="str">
            <v>M2</v>
          </cell>
          <cell r="G650">
            <v>550</v>
          </cell>
          <cell r="H650">
            <v>300</v>
          </cell>
          <cell r="I650">
            <v>850</v>
          </cell>
        </row>
        <row r="651">
          <cell r="B651" t="str">
            <v>GUARDA-CORPO DE ALUMÍNIO COM PINTURA ELETROSTÁTICA EPOXI E VIDRO</v>
          </cell>
          <cell r="C651" t="str">
            <v>UN</v>
          </cell>
          <cell r="D651">
            <v>1</v>
          </cell>
          <cell r="E651">
            <v>550</v>
          </cell>
          <cell r="F651" t="str">
            <v>MAT.</v>
          </cell>
          <cell r="G651">
            <v>550</v>
          </cell>
          <cell r="H651">
            <v>0</v>
          </cell>
          <cell r="I651">
            <v>550</v>
          </cell>
        </row>
        <row r="652">
          <cell r="B652" t="str">
            <v>INSTALAÇÃO JANELA</v>
          </cell>
          <cell r="C652" t="str">
            <v>UN</v>
          </cell>
          <cell r="D652">
            <v>1</v>
          </cell>
          <cell r="E652">
            <v>300</v>
          </cell>
          <cell r="F652" t="str">
            <v>M.O.</v>
          </cell>
          <cell r="G652">
            <v>0</v>
          </cell>
          <cell r="H652">
            <v>300</v>
          </cell>
          <cell r="I652">
            <v>300</v>
          </cell>
        </row>
        <row r="653">
          <cell r="A653" t="str">
            <v>83000-022</v>
          </cell>
          <cell r="B653" t="str">
            <v>ALÇAPÃO EM GRADE 80X80 CM</v>
          </cell>
          <cell r="C653" t="str">
            <v>UN</v>
          </cell>
          <cell r="G653">
            <v>550</v>
          </cell>
          <cell r="H653">
            <v>200</v>
          </cell>
          <cell r="I653">
            <v>750</v>
          </cell>
        </row>
        <row r="654">
          <cell r="B654" t="str">
            <v>ALÇAPÃO EM GRADE 80X80 CM</v>
          </cell>
          <cell r="C654" t="str">
            <v>UN</v>
          </cell>
          <cell r="D654">
            <v>1</v>
          </cell>
          <cell r="E654">
            <v>550</v>
          </cell>
          <cell r="F654" t="str">
            <v>MAT.</v>
          </cell>
          <cell r="G654">
            <v>550</v>
          </cell>
          <cell r="H654">
            <v>0</v>
          </cell>
          <cell r="I654">
            <v>550</v>
          </cell>
        </row>
        <row r="655">
          <cell r="B655" t="str">
            <v>INSTALAÇÃO JANELA</v>
          </cell>
          <cell r="C655" t="str">
            <v>UN</v>
          </cell>
          <cell r="D655">
            <v>1</v>
          </cell>
          <cell r="E655">
            <v>200</v>
          </cell>
          <cell r="F655" t="str">
            <v>M.O.</v>
          </cell>
          <cell r="G655">
            <v>0</v>
          </cell>
          <cell r="H655">
            <v>200</v>
          </cell>
          <cell r="I655">
            <v>200</v>
          </cell>
        </row>
        <row r="656">
          <cell r="A656" t="str">
            <v>83000-023</v>
          </cell>
          <cell r="B656" t="str">
            <v>ESCADA MARINHEIRO</v>
          </cell>
          <cell r="C656" t="str">
            <v>UN</v>
          </cell>
          <cell r="G656">
            <v>3600</v>
          </cell>
          <cell r="H656">
            <v>0</v>
          </cell>
          <cell r="I656">
            <v>3600</v>
          </cell>
        </row>
        <row r="657">
          <cell r="B657" t="str">
            <v>ESCADA MARINHEIRO</v>
          </cell>
          <cell r="C657" t="str">
            <v>UN</v>
          </cell>
          <cell r="D657">
            <v>1</v>
          </cell>
          <cell r="E657">
            <v>3600</v>
          </cell>
          <cell r="F657" t="str">
            <v>MAT.</v>
          </cell>
          <cell r="G657">
            <v>3600</v>
          </cell>
          <cell r="H657">
            <v>0</v>
          </cell>
          <cell r="I657">
            <v>3600</v>
          </cell>
        </row>
        <row r="658">
          <cell r="A658" t="str">
            <v>83000-024</v>
          </cell>
          <cell r="B658" t="str">
            <v>Portão de ferro</v>
          </cell>
          <cell r="C658" t="str">
            <v>un</v>
          </cell>
          <cell r="G658">
            <v>3500</v>
          </cell>
          <cell r="H658">
            <v>0</v>
          </cell>
          <cell r="I658">
            <v>3500</v>
          </cell>
        </row>
        <row r="659">
          <cell r="A659" t="str">
            <v>Não encontrado</v>
          </cell>
          <cell r="B659" t="str">
            <v>Portão de ferro</v>
          </cell>
          <cell r="C659" t="str">
            <v>un</v>
          </cell>
          <cell r="D659">
            <v>1</v>
          </cell>
          <cell r="E659">
            <v>3500</v>
          </cell>
          <cell r="F659" t="str">
            <v>MAT.</v>
          </cell>
          <cell r="G659">
            <v>3500</v>
          </cell>
          <cell r="H659">
            <v>0</v>
          </cell>
          <cell r="I659">
            <v>3500</v>
          </cell>
        </row>
        <row r="660">
          <cell r="A660" t="str">
            <v>3R-084000</v>
          </cell>
          <cell r="B660" t="str">
            <v>VIDRO</v>
          </cell>
        </row>
        <row r="661">
          <cell r="A661" t="str">
            <v>84000-000</v>
          </cell>
          <cell r="B661" t="str">
            <v>VIDRO TEMPERADO 10MM INCOLOR</v>
          </cell>
          <cell r="C661" t="str">
            <v>m2</v>
          </cell>
          <cell r="G661">
            <v>240.27</v>
          </cell>
          <cell r="H661">
            <v>0</v>
          </cell>
          <cell r="I661">
            <v>240.27</v>
          </cell>
        </row>
        <row r="662">
          <cell r="A662">
            <v>36.4</v>
          </cell>
          <cell r="B662" t="str">
            <v>VIDRO TEMPERADO 10MM INCOLOR</v>
          </cell>
          <cell r="C662" t="str">
            <v>m2</v>
          </cell>
          <cell r="D662">
            <v>1</v>
          </cell>
          <cell r="E662">
            <v>240.27</v>
          </cell>
          <cell r="F662" t="str">
            <v>MAT.</v>
          </cell>
          <cell r="G662">
            <v>240.27</v>
          </cell>
          <cell r="H662">
            <v>0</v>
          </cell>
          <cell r="I662">
            <v>240.27</v>
          </cell>
        </row>
        <row r="663">
          <cell r="A663" t="str">
            <v>84000-001</v>
          </cell>
          <cell r="B663" t="str">
            <v>VIDRO ARAMADO PARA DUTOS DE VENTILAÇÃO - JANELAS DE FERRO</v>
          </cell>
          <cell r="C663" t="str">
            <v>pc</v>
          </cell>
          <cell r="G663">
            <v>183.28</v>
          </cell>
          <cell r="H663">
            <v>0</v>
          </cell>
          <cell r="I663">
            <v>183.28</v>
          </cell>
        </row>
        <row r="664">
          <cell r="A664">
            <v>22.3</v>
          </cell>
          <cell r="B664" t="str">
            <v>VIDRO ARAMADO PARA DUTOS DE VENTILAÇÃO - JANELAS DE FERRO</v>
          </cell>
          <cell r="C664" t="str">
            <v>pc</v>
          </cell>
          <cell r="D664">
            <v>1</v>
          </cell>
          <cell r="E664">
            <v>183.28</v>
          </cell>
          <cell r="F664" t="str">
            <v>MAT.</v>
          </cell>
          <cell r="G664">
            <v>183.28</v>
          </cell>
          <cell r="H664">
            <v>0</v>
          </cell>
          <cell r="I664">
            <v>183.28</v>
          </cell>
        </row>
        <row r="665">
          <cell r="A665" t="str">
            <v>84000-002</v>
          </cell>
          <cell r="B665" t="str">
            <v>Vidro Laminado 3mm + 3mm Incolor</v>
          </cell>
          <cell r="C665" t="str">
            <v>m2</v>
          </cell>
          <cell r="G665">
            <v>63</v>
          </cell>
          <cell r="H665">
            <v>0</v>
          </cell>
          <cell r="I665">
            <v>63</v>
          </cell>
        </row>
        <row r="666">
          <cell r="A666">
            <v>22.3</v>
          </cell>
          <cell r="B666" t="str">
            <v>Vidro Laminado 3mm + 3mm Incolor</v>
          </cell>
          <cell r="C666" t="str">
            <v>m2</v>
          </cell>
          <cell r="D666">
            <v>1</v>
          </cell>
          <cell r="E666">
            <v>63</v>
          </cell>
          <cell r="F666" t="str">
            <v>MAT.</v>
          </cell>
          <cell r="G666">
            <v>63</v>
          </cell>
          <cell r="H666">
            <v>0</v>
          </cell>
          <cell r="I666">
            <v>63</v>
          </cell>
        </row>
        <row r="667">
          <cell r="A667" t="str">
            <v>84000-003</v>
          </cell>
          <cell r="B667" t="str">
            <v>VIDRO LAMINADO 3MM X 3MM INCOLOR PARA SUBSTITUIÇÃO EM GUARDA CORPO. MEDINDO 1.215 X 0.815M</v>
          </cell>
          <cell r="C667" t="str">
            <v>pc</v>
          </cell>
          <cell r="G667">
            <v>217.85</v>
          </cell>
          <cell r="H667">
            <v>0</v>
          </cell>
          <cell r="I667">
            <v>217.85</v>
          </cell>
        </row>
        <row r="668">
          <cell r="A668" t="str">
            <v>Não encontrado</v>
          </cell>
          <cell r="B668" t="str">
            <v>VIDRO LAMINADO 3MM X 3MM INCOLOR PARA SUBSTITUIÇÃO EM GUARDA CORPO. MEDINDO 1.215 X 0.815M</v>
          </cell>
          <cell r="C668" t="str">
            <v>pc</v>
          </cell>
          <cell r="D668">
            <v>1</v>
          </cell>
          <cell r="E668">
            <v>217.85</v>
          </cell>
          <cell r="F668" t="str">
            <v>MAT.</v>
          </cell>
          <cell r="G668">
            <v>217.85</v>
          </cell>
          <cell r="H668">
            <v>0</v>
          </cell>
          <cell r="I668">
            <v>217.85</v>
          </cell>
        </row>
        <row r="669">
          <cell r="A669" t="str">
            <v>84000-004</v>
          </cell>
          <cell r="B669" t="str">
            <v>VIDRO TEMPERADO 10MM INCOLOR PARA PORTAS DE GIRO. SEM MOLA DORMA. NAS MEDIDAS: PV4: 1.55X2.10M / PV6: 1.70X2.10M / 2 PORTAS SEM LOCALIZAÇÃO. MEDINDO 0.90X2.10M</v>
          </cell>
          <cell r="C669" t="str">
            <v>m2</v>
          </cell>
          <cell r="G669">
            <v>242.66</v>
          </cell>
          <cell r="H669">
            <v>0</v>
          </cell>
          <cell r="I669">
            <v>242.66</v>
          </cell>
        </row>
        <row r="670">
          <cell r="A670" t="str">
            <v>Não encontrado</v>
          </cell>
          <cell r="B670" t="str">
            <v>VIDRO TEMPERADO 10MM INCOLOR PARA PORTAS DE GIRO. SEM MOLA DORMA. NAS MEDIDAS: PV4: 1.55X2.10M / PV6: 1.70X2.10M / 2 PORTAS SEM LOCALIZAÇÃO. MEDINDO 0.90X2.10M</v>
          </cell>
          <cell r="C670" t="str">
            <v>m2</v>
          </cell>
          <cell r="D670">
            <v>1</v>
          </cell>
          <cell r="E670">
            <v>242.66</v>
          </cell>
          <cell r="F670" t="str">
            <v>MAT.</v>
          </cell>
          <cell r="G670">
            <v>242.66</v>
          </cell>
          <cell r="H670">
            <v>0</v>
          </cell>
          <cell r="I670">
            <v>242.66</v>
          </cell>
        </row>
        <row r="671">
          <cell r="A671" t="str">
            <v>84000-005</v>
          </cell>
          <cell r="B671" t="str">
            <v>Instalação vidro temperado 10mm Incolor - Muro</v>
          </cell>
          <cell r="C671" t="str">
            <v>m2</v>
          </cell>
          <cell r="G671">
            <v>260</v>
          </cell>
          <cell r="H671">
            <v>0</v>
          </cell>
          <cell r="I671">
            <v>260</v>
          </cell>
        </row>
        <row r="672">
          <cell r="A672">
            <v>28.2</v>
          </cell>
          <cell r="B672" t="str">
            <v>Instalação vidro temperado 10mm Incolor - Muro</v>
          </cell>
          <cell r="C672" t="str">
            <v>m2</v>
          </cell>
          <cell r="D672">
            <v>1</v>
          </cell>
          <cell r="E672">
            <v>260</v>
          </cell>
          <cell r="F672" t="str">
            <v>MAT.</v>
          </cell>
          <cell r="G672">
            <v>260</v>
          </cell>
          <cell r="H672">
            <v>0</v>
          </cell>
          <cell r="I672">
            <v>260</v>
          </cell>
        </row>
        <row r="673">
          <cell r="A673" t="str">
            <v>84000-006</v>
          </cell>
          <cell r="B673" t="str">
            <v>Cobertura em vidro</v>
          </cell>
          <cell r="C673" t="str">
            <v>m2</v>
          </cell>
          <cell r="G673">
            <v>260</v>
          </cell>
          <cell r="H673">
            <v>0</v>
          </cell>
          <cell r="I673">
            <v>260</v>
          </cell>
        </row>
        <row r="674">
          <cell r="A674" t="str">
            <v>Não encontrado</v>
          </cell>
          <cell r="B674" t="str">
            <v>Cobertura em vidro</v>
          </cell>
          <cell r="C674" t="str">
            <v>m2</v>
          </cell>
          <cell r="D674">
            <v>1</v>
          </cell>
          <cell r="E674">
            <v>260</v>
          </cell>
          <cell r="F674" t="str">
            <v>MAT.</v>
          </cell>
          <cell r="G674">
            <v>260</v>
          </cell>
          <cell r="H674">
            <v>0</v>
          </cell>
          <cell r="I674">
            <v>260</v>
          </cell>
        </row>
        <row r="675">
          <cell r="A675" t="str">
            <v>3R-090000</v>
          </cell>
          <cell r="B675" t="str">
            <v>ACABAMENTOS</v>
          </cell>
        </row>
        <row r="676">
          <cell r="A676" t="str">
            <v>3R-091000</v>
          </cell>
          <cell r="B676" t="str">
            <v>ARGAMASSA</v>
          </cell>
        </row>
        <row r="677">
          <cell r="A677" t="str">
            <v>3R-091110</v>
          </cell>
          <cell r="B677" t="str">
            <v xml:space="preserve">EMBOÇO </v>
          </cell>
        </row>
        <row r="678">
          <cell r="A678" t="str">
            <v>91110-000</v>
          </cell>
          <cell r="B678" t="str">
            <v>Emboço - paredes internas</v>
          </cell>
          <cell r="C678" t="str">
            <v>M2</v>
          </cell>
          <cell r="G678">
            <v>7.0890000000000004</v>
          </cell>
          <cell r="H678">
            <v>22.84</v>
          </cell>
          <cell r="I678">
            <v>29.929000000000002</v>
          </cell>
        </row>
        <row r="679">
          <cell r="A679" t="str">
            <v>Não encontrado</v>
          </cell>
          <cell r="B679" t="str">
            <v>ARGAMASSA DE CAL E AREIA</v>
          </cell>
          <cell r="C679" t="str">
            <v>M3</v>
          </cell>
          <cell r="D679">
            <v>0.03</v>
          </cell>
          <cell r="E679">
            <v>236.3</v>
          </cell>
          <cell r="F679" t="str">
            <v>MAT.</v>
          </cell>
          <cell r="G679">
            <v>7.0890000000000004</v>
          </cell>
        </row>
        <row r="680">
          <cell r="A680" t="str">
            <v>Não encontrado</v>
          </cell>
          <cell r="B680" t="str">
            <v>Mão de obra - Emboço Interno</v>
          </cell>
          <cell r="C680" t="str">
            <v>M2</v>
          </cell>
          <cell r="D680">
            <v>1</v>
          </cell>
          <cell r="E680">
            <v>22.84</v>
          </cell>
          <cell r="F680" t="str">
            <v>M.O.</v>
          </cell>
          <cell r="H680">
            <v>22.84</v>
          </cell>
        </row>
        <row r="681">
          <cell r="A681" t="str">
            <v>91110-001</v>
          </cell>
          <cell r="B681" t="str">
            <v>Emboço - paredes externas</v>
          </cell>
          <cell r="C681" t="str">
            <v>M2</v>
          </cell>
          <cell r="G681">
            <v>11.977500000000001</v>
          </cell>
          <cell r="H681">
            <v>28.03</v>
          </cell>
          <cell r="I681">
            <v>40.0075</v>
          </cell>
        </row>
        <row r="682">
          <cell r="A682" t="str">
            <v>Não encontrado</v>
          </cell>
          <cell r="B682" t="str">
            <v>ARGAMASSA DE CAL E AREIA</v>
          </cell>
          <cell r="C682" t="str">
            <v>M3</v>
          </cell>
          <cell r="D682">
            <v>0.05</v>
          </cell>
          <cell r="E682">
            <v>239.55</v>
          </cell>
          <cell r="F682" t="str">
            <v>MAT.</v>
          </cell>
          <cell r="G682">
            <v>11.977500000000001</v>
          </cell>
        </row>
        <row r="683">
          <cell r="A683" t="str">
            <v>Não encontrado</v>
          </cell>
          <cell r="B683" t="str">
            <v>Mão de obra - Emboço Externo</v>
          </cell>
          <cell r="C683" t="str">
            <v>M2</v>
          </cell>
          <cell r="D683">
            <v>1</v>
          </cell>
          <cell r="E683">
            <v>28.03</v>
          </cell>
          <cell r="F683" t="str">
            <v>M.O.</v>
          </cell>
          <cell r="H683">
            <v>28.03</v>
          </cell>
        </row>
        <row r="684">
          <cell r="A684" t="str">
            <v>91110-002</v>
          </cell>
          <cell r="B684" t="str">
            <v>Argamassa colante</v>
          </cell>
          <cell r="C684" t="str">
            <v>M2</v>
          </cell>
          <cell r="G684">
            <v>1.78</v>
          </cell>
          <cell r="H684">
            <v>6.2</v>
          </cell>
          <cell r="I684">
            <v>7.98</v>
          </cell>
        </row>
        <row r="685">
          <cell r="A685" t="str">
            <v>Não encontrado</v>
          </cell>
          <cell r="B685" t="str">
            <v>ARGAMASSA DE CAL E AREIA</v>
          </cell>
          <cell r="C685" t="str">
            <v>M3</v>
          </cell>
          <cell r="D685">
            <v>0.01</v>
          </cell>
          <cell r="E685">
            <v>120</v>
          </cell>
          <cell r="F685" t="str">
            <v>MAT.</v>
          </cell>
          <cell r="G685">
            <v>1.2</v>
          </cell>
          <cell r="H685">
            <v>0</v>
          </cell>
          <cell r="I685">
            <v>1.2</v>
          </cell>
        </row>
        <row r="686">
          <cell r="A686">
            <v>16.3</v>
          </cell>
          <cell r="B686" t="str">
            <v>Cimento</v>
          </cell>
          <cell r="C686" t="str">
            <v>KG</v>
          </cell>
          <cell r="D686">
            <v>1.2</v>
          </cell>
          <cell r="E686">
            <v>0.48</v>
          </cell>
          <cell r="F686" t="str">
            <v>MAT.</v>
          </cell>
          <cell r="G686">
            <v>0.57999999999999996</v>
          </cell>
          <cell r="H686">
            <v>0</v>
          </cell>
          <cell r="I686">
            <v>0.57999999999999996</v>
          </cell>
        </row>
        <row r="687">
          <cell r="A687" t="str">
            <v>Não encontrado</v>
          </cell>
          <cell r="B687" t="str">
            <v>Mão de obra - Reboco Externo</v>
          </cell>
          <cell r="C687" t="str">
            <v>M2</v>
          </cell>
          <cell r="D687">
            <v>1</v>
          </cell>
          <cell r="E687">
            <v>6.2</v>
          </cell>
          <cell r="F687" t="str">
            <v>M.O.</v>
          </cell>
          <cell r="G687">
            <v>0</v>
          </cell>
          <cell r="H687">
            <v>6.2</v>
          </cell>
          <cell r="I687">
            <v>6.2</v>
          </cell>
        </row>
        <row r="688">
          <cell r="A688" t="str">
            <v>91110-003</v>
          </cell>
          <cell r="B688" t="str">
            <v>Requadros internos/externos</v>
          </cell>
          <cell r="C688" t="str">
            <v>M</v>
          </cell>
          <cell r="G688">
            <v>2.27</v>
          </cell>
          <cell r="H688">
            <v>14.02</v>
          </cell>
          <cell r="I688">
            <v>16.29</v>
          </cell>
        </row>
        <row r="689">
          <cell r="A689" t="str">
            <v>Não encontrado</v>
          </cell>
          <cell r="B689" t="str">
            <v>ARGAMASSA DE CAL E AREIA</v>
          </cell>
          <cell r="C689" t="str">
            <v>M3</v>
          </cell>
          <cell r="D689">
            <v>0.01</v>
          </cell>
          <cell r="E689">
            <v>227</v>
          </cell>
          <cell r="F689" t="str">
            <v>MAT.</v>
          </cell>
          <cell r="G689">
            <v>2.27</v>
          </cell>
          <cell r="H689">
            <v>0</v>
          </cell>
          <cell r="I689">
            <v>2.27</v>
          </cell>
        </row>
        <row r="690">
          <cell r="A690" t="str">
            <v>Não encontrado</v>
          </cell>
          <cell r="B690" t="str">
            <v>Mão de obra - Emboço Externo</v>
          </cell>
          <cell r="C690" t="str">
            <v>M2</v>
          </cell>
          <cell r="D690">
            <v>0.5</v>
          </cell>
          <cell r="E690">
            <v>28.03</v>
          </cell>
          <cell r="F690" t="str">
            <v>M.O.</v>
          </cell>
          <cell r="G690">
            <v>0</v>
          </cell>
          <cell r="H690">
            <v>14.02</v>
          </cell>
          <cell r="I690">
            <v>14.02</v>
          </cell>
        </row>
        <row r="691">
          <cell r="A691" t="str">
            <v>91110-004</v>
          </cell>
          <cell r="B691" t="str">
            <v>Textura projetada flocada</v>
          </cell>
          <cell r="C691" t="str">
            <v>M2</v>
          </cell>
          <cell r="G691">
            <v>12.4488</v>
          </cell>
          <cell r="H691">
            <v>17.399999999999999</v>
          </cell>
          <cell r="I691">
            <v>29.848799999999997</v>
          </cell>
        </row>
        <row r="692">
          <cell r="A692">
            <v>17.12</v>
          </cell>
          <cell r="B692" t="str">
            <v>Massa projetada</v>
          </cell>
          <cell r="C692" t="str">
            <v>KG</v>
          </cell>
          <cell r="D692">
            <v>4.5</v>
          </cell>
          <cell r="E692">
            <v>2.5</v>
          </cell>
          <cell r="F692" t="str">
            <v>MAT.</v>
          </cell>
          <cell r="G692">
            <v>11.25</v>
          </cell>
        </row>
        <row r="693">
          <cell r="A693">
            <v>17.12</v>
          </cell>
          <cell r="B693" t="str">
            <v>Selador acrílico p/ textura projetada BRANCA</v>
          </cell>
          <cell r="C693" t="str">
            <v>L</v>
          </cell>
          <cell r="D693">
            <v>0.36</v>
          </cell>
          <cell r="E693">
            <v>3.33</v>
          </cell>
          <cell r="F693" t="str">
            <v>MAT.</v>
          </cell>
          <cell r="G693">
            <v>1.1988000000000001</v>
          </cell>
        </row>
        <row r="694">
          <cell r="A694" t="str">
            <v>Não encontrado</v>
          </cell>
          <cell r="B694" t="str">
            <v>M.O. PARA PROJETADA</v>
          </cell>
          <cell r="C694" t="str">
            <v>M2</v>
          </cell>
          <cell r="D694">
            <v>1</v>
          </cell>
          <cell r="E694">
            <v>17.399999999999999</v>
          </cell>
          <cell r="F694" t="str">
            <v>M.O.</v>
          </cell>
          <cell r="H694">
            <v>17.399999999999999</v>
          </cell>
        </row>
        <row r="695">
          <cell r="A695" t="str">
            <v>91110-005</v>
          </cell>
          <cell r="B695" t="str">
            <v>Revestimento de fachada - requadros pintados com projetado</v>
          </cell>
          <cell r="C695" t="str">
            <v>M</v>
          </cell>
          <cell r="G695">
            <v>6.23</v>
          </cell>
          <cell r="H695">
            <v>8.6999999999999993</v>
          </cell>
          <cell r="I695">
            <v>14.93</v>
          </cell>
        </row>
        <row r="696">
          <cell r="A696">
            <v>17.12</v>
          </cell>
          <cell r="B696" t="str">
            <v>Massa projetada</v>
          </cell>
          <cell r="C696" t="str">
            <v>KG</v>
          </cell>
          <cell r="D696">
            <v>2.25</v>
          </cell>
          <cell r="E696">
            <v>2.5</v>
          </cell>
          <cell r="F696" t="str">
            <v>MAT.</v>
          </cell>
          <cell r="G696">
            <v>5.63</v>
          </cell>
          <cell r="H696">
            <v>0</v>
          </cell>
          <cell r="I696">
            <v>5.63</v>
          </cell>
        </row>
        <row r="697">
          <cell r="A697">
            <v>17.12</v>
          </cell>
          <cell r="B697" t="str">
            <v>Selador acrílico p/ textura projetada BRANCA</v>
          </cell>
          <cell r="C697" t="str">
            <v>L</v>
          </cell>
          <cell r="D697">
            <v>0.18</v>
          </cell>
          <cell r="E697">
            <v>3.33</v>
          </cell>
          <cell r="F697" t="str">
            <v>MAT.</v>
          </cell>
          <cell r="G697">
            <v>0.6</v>
          </cell>
          <cell r="H697">
            <v>0</v>
          </cell>
          <cell r="I697">
            <v>0.6</v>
          </cell>
        </row>
        <row r="698">
          <cell r="A698" t="str">
            <v>Não encontrado</v>
          </cell>
          <cell r="B698" t="str">
            <v>M.O. PARA PROJETADA</v>
          </cell>
          <cell r="C698" t="str">
            <v>M2</v>
          </cell>
          <cell r="D698">
            <v>0.5</v>
          </cell>
          <cell r="E698">
            <v>17.399999999999999</v>
          </cell>
          <cell r="F698" t="str">
            <v>M.O.</v>
          </cell>
          <cell r="G698">
            <v>0</v>
          </cell>
          <cell r="H698">
            <v>8.6999999999999993</v>
          </cell>
          <cell r="I698">
            <v>8.6999999999999993</v>
          </cell>
        </row>
        <row r="699">
          <cell r="A699" t="str">
            <v>91110-006</v>
          </cell>
          <cell r="B699" t="str">
            <v>Massa corrida</v>
          </cell>
          <cell r="C699" t="str">
            <v>M2</v>
          </cell>
          <cell r="G699">
            <v>50</v>
          </cell>
          <cell r="H699">
            <v>0</v>
          </cell>
          <cell r="I699">
            <v>50</v>
          </cell>
        </row>
        <row r="700">
          <cell r="A700" t="str">
            <v>Não encontrado</v>
          </cell>
          <cell r="B700" t="str">
            <v>Massa corrida</v>
          </cell>
          <cell r="C700" t="str">
            <v>m2</v>
          </cell>
          <cell r="D700">
            <v>1</v>
          </cell>
          <cell r="E700">
            <v>50</v>
          </cell>
          <cell r="F700" t="str">
            <v>MAT.</v>
          </cell>
          <cell r="G700">
            <v>50</v>
          </cell>
          <cell r="H700">
            <v>0</v>
          </cell>
          <cell r="I700">
            <v>50</v>
          </cell>
        </row>
        <row r="701">
          <cell r="A701" t="str">
            <v>3R-091220</v>
          </cell>
          <cell r="B701" t="str">
            <v>CHAPISCO</v>
          </cell>
        </row>
        <row r="702">
          <cell r="A702" t="str">
            <v>91220-000</v>
          </cell>
          <cell r="B702" t="str">
            <v>Chapisco - paredes internas</v>
          </cell>
          <cell r="C702" t="str">
            <v>M2</v>
          </cell>
          <cell r="G702">
            <v>1.01</v>
          </cell>
          <cell r="H702">
            <v>1.94</v>
          </cell>
          <cell r="I702">
            <v>2.95</v>
          </cell>
        </row>
        <row r="703">
          <cell r="A703" t="str">
            <v>Não encontrado</v>
          </cell>
          <cell r="B703" t="str">
            <v>AREIA MÉDIA</v>
          </cell>
          <cell r="C703" t="str">
            <v>M3</v>
          </cell>
          <cell r="D703">
            <v>4.0000000000000001E-3</v>
          </cell>
          <cell r="E703">
            <v>60</v>
          </cell>
          <cell r="F703" t="str">
            <v>MAT.</v>
          </cell>
          <cell r="G703">
            <v>0.24</v>
          </cell>
          <cell r="H703">
            <v>0</v>
          </cell>
          <cell r="I703">
            <v>0.24</v>
          </cell>
        </row>
        <row r="704">
          <cell r="A704">
            <v>16.3</v>
          </cell>
          <cell r="B704" t="str">
            <v>Cimento</v>
          </cell>
          <cell r="C704" t="str">
            <v>KG</v>
          </cell>
          <cell r="D704">
            <v>1.6</v>
          </cell>
          <cell r="E704">
            <v>0.48</v>
          </cell>
          <cell r="F704" t="str">
            <v>MAT.</v>
          </cell>
          <cell r="G704">
            <v>0.77</v>
          </cell>
          <cell r="H704">
            <v>0</v>
          </cell>
          <cell r="I704">
            <v>0.77</v>
          </cell>
        </row>
        <row r="705">
          <cell r="A705" t="str">
            <v>Não encontrado</v>
          </cell>
          <cell r="B705" t="str">
            <v>MO CHAPISCO</v>
          </cell>
          <cell r="C705" t="str">
            <v>M2</v>
          </cell>
          <cell r="D705">
            <v>1</v>
          </cell>
          <cell r="E705">
            <v>1.94</v>
          </cell>
          <cell r="F705" t="str">
            <v>M.O.</v>
          </cell>
          <cell r="G705">
            <v>0</v>
          </cell>
          <cell r="H705">
            <v>1.94</v>
          </cell>
          <cell r="I705">
            <v>1.94</v>
          </cell>
        </row>
        <row r="706">
          <cell r="A706" t="str">
            <v>91220-001</v>
          </cell>
          <cell r="B706" t="str">
            <v>Chapisco - paredes externas</v>
          </cell>
          <cell r="C706" t="str">
            <v>M2</v>
          </cell>
          <cell r="G706">
            <v>0.98</v>
          </cell>
          <cell r="H706">
            <v>2.8</v>
          </cell>
          <cell r="I706">
            <v>3.78</v>
          </cell>
        </row>
        <row r="707">
          <cell r="A707" t="str">
            <v>Não encontrado</v>
          </cell>
          <cell r="B707" t="str">
            <v>AREIA MÉDIA</v>
          </cell>
          <cell r="C707" t="str">
            <v>M3</v>
          </cell>
          <cell r="D707">
            <v>4.0000000000000001E-3</v>
          </cell>
          <cell r="E707">
            <v>52</v>
          </cell>
          <cell r="F707" t="str">
            <v>MAT.</v>
          </cell>
          <cell r="G707">
            <v>0.21</v>
          </cell>
          <cell r="H707">
            <v>0</v>
          </cell>
          <cell r="I707">
            <v>0.21</v>
          </cell>
        </row>
        <row r="708">
          <cell r="A708">
            <v>16.3</v>
          </cell>
          <cell r="B708" t="str">
            <v>Cimento</v>
          </cell>
          <cell r="C708" t="str">
            <v>KG</v>
          </cell>
          <cell r="D708">
            <v>1.6</v>
          </cell>
          <cell r="E708">
            <v>0.48</v>
          </cell>
          <cell r="F708" t="str">
            <v>MAT.</v>
          </cell>
          <cell r="G708">
            <v>0.77</v>
          </cell>
          <cell r="H708">
            <v>0</v>
          </cell>
          <cell r="I708">
            <v>0.77</v>
          </cell>
        </row>
        <row r="709">
          <cell r="A709" t="str">
            <v>Não encontrado</v>
          </cell>
          <cell r="B709" t="str">
            <v>MO CHAPISCO EXTERNO</v>
          </cell>
          <cell r="C709" t="str">
            <v>M2</v>
          </cell>
          <cell r="D709">
            <v>1</v>
          </cell>
          <cell r="E709">
            <v>2.8</v>
          </cell>
          <cell r="F709" t="str">
            <v>M.O.</v>
          </cell>
          <cell r="G709">
            <v>0</v>
          </cell>
          <cell r="H709">
            <v>2.8</v>
          </cell>
          <cell r="I709">
            <v>2.8</v>
          </cell>
        </row>
        <row r="710">
          <cell r="A710" t="str">
            <v>3R-091330</v>
          </cell>
          <cell r="B710" t="str">
            <v>CONTRAPISO</v>
          </cell>
        </row>
        <row r="711">
          <cell r="A711" t="str">
            <v>91330-000</v>
          </cell>
          <cell r="B711" t="str">
            <v>Contrapiso S/ MANTA</v>
          </cell>
          <cell r="C711" t="str">
            <v>M2</v>
          </cell>
          <cell r="G711">
            <v>12.902500000000002</v>
          </cell>
          <cell r="H711">
            <v>22</v>
          </cell>
          <cell r="I711">
            <v>34.902500000000003</v>
          </cell>
        </row>
        <row r="712">
          <cell r="A712" t="str">
            <v>Não encontrado</v>
          </cell>
          <cell r="B712" t="str">
            <v>MAT. Argamassa usinada pronta para contrapiso</v>
          </cell>
          <cell r="C712" t="str">
            <v>M3</v>
          </cell>
          <cell r="D712">
            <v>0.05</v>
          </cell>
          <cell r="E712">
            <v>258.05</v>
          </cell>
          <cell r="F712" t="str">
            <v>MAT.</v>
          </cell>
          <cell r="G712">
            <v>12.902500000000002</v>
          </cell>
        </row>
        <row r="713">
          <cell r="A713">
            <v>16.3</v>
          </cell>
          <cell r="B713" t="str">
            <v>MO CONTRAPISO</v>
          </cell>
          <cell r="C713" t="str">
            <v>M2</v>
          </cell>
          <cell r="D713">
            <v>1</v>
          </cell>
          <cell r="E713">
            <v>22</v>
          </cell>
          <cell r="F713" t="str">
            <v>MAT.</v>
          </cell>
          <cell r="H713">
            <v>22</v>
          </cell>
        </row>
        <row r="714">
          <cell r="A714" t="str">
            <v>91330-001</v>
          </cell>
          <cell r="B714" t="str">
            <v>Contrapiso - sala/cozinha e quarto de unidades - com manta de isolamento para atendimento da NBR 15.575</v>
          </cell>
          <cell r="C714" t="str">
            <v>M2</v>
          </cell>
          <cell r="G714">
            <v>16.982500000000002</v>
          </cell>
          <cell r="H714">
            <v>22</v>
          </cell>
          <cell r="I714">
            <v>38.982500000000002</v>
          </cell>
        </row>
        <row r="715">
          <cell r="A715" t="str">
            <v>Não encontrado</v>
          </cell>
          <cell r="B715" t="str">
            <v>MAT. Argamassa usinada pronta para contrapiso</v>
          </cell>
          <cell r="C715" t="str">
            <v>M3</v>
          </cell>
          <cell r="D715">
            <v>0.05</v>
          </cell>
          <cell r="E715">
            <v>258.05</v>
          </cell>
          <cell r="F715" t="str">
            <v>MAT.</v>
          </cell>
          <cell r="G715">
            <v>12.902500000000002</v>
          </cell>
        </row>
        <row r="716">
          <cell r="A716" t="str">
            <v>Não encontrado</v>
          </cell>
          <cell r="B716" t="str">
            <v>MANTA ACUSTICA PARA PISO</v>
          </cell>
          <cell r="C716" t="str">
            <v>M2</v>
          </cell>
          <cell r="D716">
            <v>1.02</v>
          </cell>
          <cell r="E716">
            <v>4</v>
          </cell>
          <cell r="F716" t="str">
            <v>MAT.</v>
          </cell>
          <cell r="G716">
            <v>4.08</v>
          </cell>
        </row>
        <row r="717">
          <cell r="A717">
            <v>16.3</v>
          </cell>
          <cell r="B717" t="str">
            <v>MO CONTRAPISO</v>
          </cell>
          <cell r="C717" t="str">
            <v>M2</v>
          </cell>
          <cell r="D717">
            <v>1</v>
          </cell>
          <cell r="E717">
            <v>22</v>
          </cell>
          <cell r="F717" t="str">
            <v>MAT.</v>
          </cell>
          <cell r="H717">
            <v>22</v>
          </cell>
        </row>
        <row r="718">
          <cell r="A718" t="str">
            <v>91330-002</v>
          </cell>
          <cell r="B718" t="str">
            <v>Regularização de superfícies p/ aplicação de impermeabilização</v>
          </cell>
          <cell r="C718" t="str">
            <v>M2</v>
          </cell>
          <cell r="G718">
            <v>5.1272000000000002</v>
          </cell>
          <cell r="H718">
            <v>19.8</v>
          </cell>
          <cell r="I718">
            <v>24.927199999999999</v>
          </cell>
        </row>
        <row r="719">
          <cell r="A719">
            <v>16.3</v>
          </cell>
          <cell r="B719" t="str">
            <v>Cimento</v>
          </cell>
          <cell r="C719" t="str">
            <v>KG</v>
          </cell>
          <cell r="D719">
            <v>7.8650000000000002</v>
          </cell>
          <cell r="E719">
            <v>0.48</v>
          </cell>
          <cell r="F719" t="str">
            <v>MAT.</v>
          </cell>
          <cell r="G719">
            <v>3.7751999999999999</v>
          </cell>
        </row>
        <row r="720">
          <cell r="A720" t="str">
            <v>Não encontrado</v>
          </cell>
          <cell r="B720" t="str">
            <v>AREIA MÉDIA</v>
          </cell>
          <cell r="C720" t="str">
            <v>M3</v>
          </cell>
          <cell r="D720">
            <v>2.5999999999999999E-2</v>
          </cell>
          <cell r="E720">
            <v>52</v>
          </cell>
          <cell r="F720" t="str">
            <v>MAT.</v>
          </cell>
          <cell r="G720">
            <v>1.3519999999999999</v>
          </cell>
        </row>
        <row r="721">
          <cell r="A721" t="str">
            <v>Não encontrado</v>
          </cell>
          <cell r="B721" t="str">
            <v>Mão de obra - Regularização</v>
          </cell>
          <cell r="C721" t="str">
            <v>M2</v>
          </cell>
          <cell r="D721">
            <v>1</v>
          </cell>
          <cell r="E721">
            <v>19.8</v>
          </cell>
          <cell r="F721" t="str">
            <v>M.O.</v>
          </cell>
          <cell r="H721">
            <v>19.8</v>
          </cell>
        </row>
        <row r="722">
          <cell r="A722" t="str">
            <v>91330-003</v>
          </cell>
          <cell r="B722" t="str">
            <v>Proteção mecânica de superfícies impermeabilizadas</v>
          </cell>
          <cell r="C722" t="str">
            <v>M2</v>
          </cell>
          <cell r="G722">
            <v>7.7415000000000003</v>
          </cell>
          <cell r="H722">
            <v>12</v>
          </cell>
          <cell r="I722">
            <v>19.741500000000002</v>
          </cell>
        </row>
        <row r="723">
          <cell r="A723" t="str">
            <v>Não encontrado</v>
          </cell>
          <cell r="B723" t="str">
            <v>MAT. Argamassa usinada pronta para contrapiso</v>
          </cell>
          <cell r="C723" t="str">
            <v>M3</v>
          </cell>
          <cell r="D723">
            <v>0.03</v>
          </cell>
          <cell r="E723">
            <v>258.05</v>
          </cell>
          <cell r="F723" t="str">
            <v>MAT.</v>
          </cell>
          <cell r="G723">
            <v>7.7415000000000003</v>
          </cell>
        </row>
        <row r="724">
          <cell r="A724" t="str">
            <v>Não encontrado</v>
          </cell>
          <cell r="B724" t="str">
            <v>Mão de obra - Proteção Mecânica</v>
          </cell>
          <cell r="C724" t="str">
            <v>M2</v>
          </cell>
          <cell r="D724">
            <v>1</v>
          </cell>
          <cell r="E724">
            <v>12</v>
          </cell>
          <cell r="F724" t="str">
            <v>M.O.</v>
          </cell>
          <cell r="H724">
            <v>12</v>
          </cell>
        </row>
        <row r="725">
          <cell r="A725" t="str">
            <v>3R-093000</v>
          </cell>
          <cell r="B725" t="str">
            <v>REVESTIMENTOS</v>
          </cell>
        </row>
        <row r="726">
          <cell r="A726" t="str">
            <v>3R-093110</v>
          </cell>
          <cell r="B726" t="str">
            <v>CERÂMICO</v>
          </cell>
        </row>
        <row r="727">
          <cell r="A727" t="str">
            <v>93110-000</v>
          </cell>
          <cell r="B727" t="str">
            <v>REQUADROS EM REVESTIMENTOS CERAMICOS</v>
          </cell>
          <cell r="C727" t="str">
            <v>ML</v>
          </cell>
          <cell r="G727">
            <v>0</v>
          </cell>
          <cell r="H727">
            <v>15.42</v>
          </cell>
          <cell r="I727">
            <v>15.42</v>
          </cell>
        </row>
        <row r="728">
          <cell r="A728" t="str">
            <v>Não encontrado</v>
          </cell>
          <cell r="B728" t="str">
            <v>Mão de obra - Cerâmica Parede</v>
          </cell>
          <cell r="C728" t="str">
            <v>M2</v>
          </cell>
          <cell r="D728">
            <v>0.55000000000000004</v>
          </cell>
          <cell r="E728">
            <v>28.03</v>
          </cell>
          <cell r="F728" t="str">
            <v>M.O.</v>
          </cell>
          <cell r="G728">
            <v>0</v>
          </cell>
          <cell r="H728">
            <v>15.42</v>
          </cell>
          <cell r="I728">
            <v>15.42</v>
          </cell>
        </row>
        <row r="729">
          <cell r="A729" t="str">
            <v>93110-001</v>
          </cell>
          <cell r="B729" t="str">
            <v>AZULEJO 15x15cm</v>
          </cell>
          <cell r="C729" t="str">
            <v>m2</v>
          </cell>
          <cell r="G729">
            <v>0</v>
          </cell>
          <cell r="H729">
            <v>60</v>
          </cell>
          <cell r="I729">
            <v>60</v>
          </cell>
        </row>
        <row r="730">
          <cell r="A730" t="str">
            <v>Não encontrado</v>
          </cell>
          <cell r="B730" t="str">
            <v>AZULEJO 15x15cm</v>
          </cell>
          <cell r="C730" t="str">
            <v>M2</v>
          </cell>
          <cell r="D730">
            <v>1</v>
          </cell>
          <cell r="E730">
            <v>60</v>
          </cell>
          <cell r="F730" t="str">
            <v>M.O.</v>
          </cell>
          <cell r="G730">
            <v>0</v>
          </cell>
          <cell r="H730">
            <v>60</v>
          </cell>
          <cell r="I730">
            <v>60</v>
          </cell>
        </row>
        <row r="731">
          <cell r="A731" t="str">
            <v>93110-002</v>
          </cell>
          <cell r="B731" t="str">
            <v>Concreto ripado colado</v>
          </cell>
          <cell r="C731" t="str">
            <v>m2</v>
          </cell>
          <cell r="G731">
            <v>112.68</v>
          </cell>
          <cell r="H731">
            <v>30.833000000000006</v>
          </cell>
          <cell r="I731">
            <v>143.51300000000001</v>
          </cell>
        </row>
        <row r="732">
          <cell r="B732" t="str">
            <v>Mão de obra - Cerâmica Parede</v>
          </cell>
          <cell r="C732" t="str">
            <v>M2</v>
          </cell>
          <cell r="D732">
            <v>1.1000000000000001</v>
          </cell>
          <cell r="E732">
            <v>28.03</v>
          </cell>
          <cell r="F732" t="str">
            <v>M.O.</v>
          </cell>
          <cell r="H732">
            <v>30.833000000000006</v>
          </cell>
        </row>
        <row r="733">
          <cell r="B733" t="str">
            <v>TRESUNO - Ripas em concreto pré moldado dimensões 10x120cm - espessura de 1,5cm - cor cinza claro, médio ou escuro - acabamento com a retratação da forma de Pinus.</v>
          </cell>
          <cell r="C733" t="str">
            <v>M2</v>
          </cell>
          <cell r="D733">
            <v>1.05</v>
          </cell>
          <cell r="E733">
            <v>97</v>
          </cell>
          <cell r="F733" t="str">
            <v>MAT.</v>
          </cell>
          <cell r="G733">
            <v>101.85000000000001</v>
          </cell>
        </row>
        <row r="734">
          <cell r="B734" t="str">
            <v>ARGAMASSA AC III</v>
          </cell>
          <cell r="C734" t="str">
            <v>KG</v>
          </cell>
          <cell r="D734">
            <v>4</v>
          </cell>
          <cell r="E734">
            <v>1.7075</v>
          </cell>
          <cell r="F734" t="str">
            <v>MAT.</v>
          </cell>
          <cell r="G734">
            <v>6.83</v>
          </cell>
        </row>
        <row r="735">
          <cell r="B735" t="str">
            <v>ARGAMASSA PARA REJUNTE RIPAS DE CONCRETO</v>
          </cell>
          <cell r="C735" t="str">
            <v>KG</v>
          </cell>
          <cell r="D735">
            <v>0.4</v>
          </cell>
          <cell r="E735">
            <v>10</v>
          </cell>
          <cell r="F735" t="str">
            <v>MAT.</v>
          </cell>
          <cell r="G735">
            <v>4</v>
          </cell>
        </row>
        <row r="736">
          <cell r="A736" t="str">
            <v>93110-003</v>
          </cell>
          <cell r="B736" t="str">
            <v>Pastilha 5x10 cinza</v>
          </cell>
          <cell r="C736" t="str">
            <v>m2</v>
          </cell>
          <cell r="G736">
            <v>47.58</v>
          </cell>
          <cell r="H736">
            <v>30.833000000000006</v>
          </cell>
          <cell r="I736">
            <v>78.413000000000011</v>
          </cell>
        </row>
        <row r="737">
          <cell r="B737" t="str">
            <v>Mão de obra - Cerâmica Parede</v>
          </cell>
          <cell r="C737" t="str">
            <v>M2</v>
          </cell>
          <cell r="D737">
            <v>1.1000000000000001</v>
          </cell>
          <cell r="E737">
            <v>28.03</v>
          </cell>
          <cell r="F737" t="str">
            <v>M.O.</v>
          </cell>
          <cell r="H737">
            <v>30.833000000000006</v>
          </cell>
        </row>
        <row r="738">
          <cell r="B738" t="str">
            <v>Pastilha de Porcelana Fosca 5 x10cm - Atlas ou similar - Ref.: M12567</v>
          </cell>
          <cell r="C738" t="str">
            <v>M2</v>
          </cell>
          <cell r="D738">
            <v>1.05</v>
          </cell>
          <cell r="E738">
            <v>35</v>
          </cell>
          <cell r="F738" t="str">
            <v>MAT.</v>
          </cell>
          <cell r="G738">
            <v>36.75</v>
          </cell>
        </row>
        <row r="739">
          <cell r="B739" t="str">
            <v>ARGAMASSA AC III</v>
          </cell>
          <cell r="C739" t="str">
            <v>KG</v>
          </cell>
          <cell r="D739">
            <v>4</v>
          </cell>
          <cell r="E739">
            <v>1.7075</v>
          </cell>
          <cell r="F739" t="str">
            <v>MAT.</v>
          </cell>
          <cell r="G739">
            <v>6.83</v>
          </cell>
        </row>
        <row r="740">
          <cell r="B740" t="str">
            <v>ARGAMASSA PARA REJUNTE RIPAS DE CONCRETO</v>
          </cell>
          <cell r="C740" t="str">
            <v>KG</v>
          </cell>
          <cell r="D740">
            <v>0.4</v>
          </cell>
          <cell r="E740">
            <v>10</v>
          </cell>
          <cell r="F740" t="str">
            <v>MAT.</v>
          </cell>
          <cell r="G740">
            <v>4</v>
          </cell>
        </row>
        <row r="741">
          <cell r="A741" t="str">
            <v>3R-093220</v>
          </cell>
          <cell r="B741" t="str">
            <v>PORCELANATO</v>
          </cell>
        </row>
        <row r="742">
          <cell r="A742" t="str">
            <v>93220-000</v>
          </cell>
          <cell r="B742" t="str">
            <v>PORCELANATO - FORMA CIMENTO 32.5x59 RETIFICADO ELIANE</v>
          </cell>
          <cell r="C742" t="str">
            <v>M2</v>
          </cell>
          <cell r="G742">
            <v>36.31</v>
          </cell>
          <cell r="H742">
            <v>30.83</v>
          </cell>
          <cell r="I742">
            <v>67.14</v>
          </cell>
        </row>
        <row r="743">
          <cell r="A743" t="str">
            <v>Não encontrado</v>
          </cell>
          <cell r="B743" t="str">
            <v>ARGAMASSA AC II</v>
          </cell>
          <cell r="C743" t="str">
            <v>KG</v>
          </cell>
          <cell r="D743">
            <v>4</v>
          </cell>
          <cell r="E743">
            <v>1.1399999999999999</v>
          </cell>
          <cell r="F743" t="str">
            <v>MAT.</v>
          </cell>
          <cell r="G743">
            <v>4.5599999999999996</v>
          </cell>
          <cell r="H743">
            <v>0</v>
          </cell>
          <cell r="I743">
            <v>4.5599999999999996</v>
          </cell>
        </row>
        <row r="744">
          <cell r="A744" t="str">
            <v>Não encontrado</v>
          </cell>
          <cell r="B744" t="str">
            <v>ARGAMASSA PARA REJUNTE PORCELANATO</v>
          </cell>
          <cell r="C744" t="str">
            <v>KG</v>
          </cell>
          <cell r="D744">
            <v>0.4</v>
          </cell>
          <cell r="E744">
            <v>3.51</v>
          </cell>
          <cell r="F744" t="str">
            <v>MAT.</v>
          </cell>
          <cell r="G744">
            <v>1.4</v>
          </cell>
          <cell r="H744">
            <v>0</v>
          </cell>
          <cell r="I744">
            <v>1.4</v>
          </cell>
        </row>
        <row r="745">
          <cell r="A745" t="str">
            <v>Não encontrado</v>
          </cell>
          <cell r="B745" t="str">
            <v>Mão de obra - Cerâmica Parede</v>
          </cell>
          <cell r="C745" t="str">
            <v>M2</v>
          </cell>
          <cell r="D745">
            <v>1.1000000000000001</v>
          </cell>
          <cell r="E745">
            <v>28.03</v>
          </cell>
          <cell r="F745" t="str">
            <v>M.O.</v>
          </cell>
          <cell r="G745">
            <v>0</v>
          </cell>
          <cell r="H745">
            <v>30.83</v>
          </cell>
          <cell r="I745">
            <v>30.83</v>
          </cell>
        </row>
        <row r="746">
          <cell r="A746" t="str">
            <v>Não encontrado</v>
          </cell>
          <cell r="B746" t="str">
            <v>FORMA CIMENTO 32.5x59 RETIFICADO ELIANE</v>
          </cell>
          <cell r="C746" t="str">
            <v>M2</v>
          </cell>
          <cell r="D746">
            <v>1.05</v>
          </cell>
          <cell r="E746">
            <v>28.9</v>
          </cell>
          <cell r="F746" t="str">
            <v>MAT.</v>
          </cell>
          <cell r="G746">
            <v>30.35</v>
          </cell>
          <cell r="H746">
            <v>0</v>
          </cell>
          <cell r="I746">
            <v>30.35</v>
          </cell>
        </row>
        <row r="747">
          <cell r="A747" t="str">
            <v>93220-001</v>
          </cell>
          <cell r="B747" t="str">
            <v>PORCELANATO MUNARI CIMENTO AC ELIANE</v>
          </cell>
          <cell r="C747" t="str">
            <v>M2</v>
          </cell>
          <cell r="G747">
            <v>35.26</v>
          </cell>
          <cell r="H747">
            <v>27</v>
          </cell>
          <cell r="I747">
            <v>62.260000000000012</v>
          </cell>
        </row>
        <row r="748">
          <cell r="A748" t="str">
            <v>Não encontrado</v>
          </cell>
          <cell r="B748" t="str">
            <v>ARGAMASSA AC II</v>
          </cell>
          <cell r="C748" t="str">
            <v>KG</v>
          </cell>
          <cell r="D748">
            <v>4</v>
          </cell>
          <cell r="E748">
            <v>1.1399999999999999</v>
          </cell>
          <cell r="F748" t="str">
            <v>MAT.</v>
          </cell>
          <cell r="G748">
            <v>4.5599999999999996</v>
          </cell>
          <cell r="H748">
            <v>0</v>
          </cell>
          <cell r="I748">
            <v>4.5599999999999996</v>
          </cell>
        </row>
        <row r="749">
          <cell r="A749" t="str">
            <v>Não encontrado</v>
          </cell>
          <cell r="B749" t="str">
            <v>ARGAMASSA PARA REJUNTE PORCELANATO</v>
          </cell>
          <cell r="C749" t="str">
            <v>KG</v>
          </cell>
          <cell r="D749">
            <v>0.4</v>
          </cell>
          <cell r="E749">
            <v>3.51</v>
          </cell>
          <cell r="F749" t="str">
            <v>MAT.</v>
          </cell>
          <cell r="G749">
            <v>1.4</v>
          </cell>
          <cell r="H749">
            <v>0</v>
          </cell>
          <cell r="I749">
            <v>1.4</v>
          </cell>
        </row>
        <row r="750">
          <cell r="A750" t="str">
            <v>Não encontrado</v>
          </cell>
          <cell r="B750" t="str">
            <v>Mão de obra - Porcelanato</v>
          </cell>
          <cell r="C750" t="str">
            <v>M2</v>
          </cell>
          <cell r="D750">
            <v>1</v>
          </cell>
          <cell r="E750">
            <v>27</v>
          </cell>
          <cell r="F750" t="str">
            <v>M.O.</v>
          </cell>
          <cell r="G750">
            <v>0</v>
          </cell>
          <cell r="H750">
            <v>27</v>
          </cell>
          <cell r="I750">
            <v>27</v>
          </cell>
        </row>
        <row r="751">
          <cell r="A751" t="str">
            <v>Não encontrado</v>
          </cell>
          <cell r="B751" t="str">
            <v>PORCELANATO MUNARI CIMENTO AC ELIANE</v>
          </cell>
          <cell r="C751" t="str">
            <v>M2</v>
          </cell>
          <cell r="D751">
            <v>1.05</v>
          </cell>
          <cell r="E751">
            <v>27.9</v>
          </cell>
          <cell r="F751" t="str">
            <v>MAT.</v>
          </cell>
          <cell r="G751">
            <v>29.3</v>
          </cell>
          <cell r="H751">
            <v>0</v>
          </cell>
          <cell r="I751">
            <v>29.3</v>
          </cell>
        </row>
        <row r="752">
          <cell r="A752" t="str">
            <v>93220-002</v>
          </cell>
          <cell r="B752" t="str">
            <v>PORCELANATO COR BRERA CIMENTO AC HD  90X90cm MARCA - ELIANE</v>
          </cell>
          <cell r="C752" t="str">
            <v>M2</v>
          </cell>
          <cell r="G752">
            <v>67.91</v>
          </cell>
          <cell r="H752">
            <v>27</v>
          </cell>
          <cell r="I752">
            <v>94.91</v>
          </cell>
        </row>
        <row r="753">
          <cell r="A753" t="str">
            <v>Não encontrado</v>
          </cell>
          <cell r="B753" t="str">
            <v>ARGAMASSA AC II</v>
          </cell>
          <cell r="C753" t="str">
            <v>KG</v>
          </cell>
          <cell r="D753">
            <v>4</v>
          </cell>
          <cell r="E753">
            <v>1.1399999999999999</v>
          </cell>
          <cell r="F753" t="str">
            <v>MAT.</v>
          </cell>
          <cell r="G753">
            <v>4.5599999999999996</v>
          </cell>
          <cell r="H753">
            <v>0</v>
          </cell>
          <cell r="I753">
            <v>4.5599999999999996</v>
          </cell>
        </row>
        <row r="754">
          <cell r="A754" t="str">
            <v>Não encontrado</v>
          </cell>
          <cell r="B754" t="str">
            <v>ARGAMASSA PARA REJUNTE PORCELANATO</v>
          </cell>
          <cell r="C754" t="str">
            <v>KG</v>
          </cell>
          <cell r="D754">
            <v>0.4</v>
          </cell>
          <cell r="E754">
            <v>3.51</v>
          </cell>
          <cell r="F754" t="str">
            <v>MAT.</v>
          </cell>
          <cell r="G754">
            <v>1.4</v>
          </cell>
          <cell r="H754">
            <v>0</v>
          </cell>
          <cell r="I754">
            <v>1.4</v>
          </cell>
        </row>
        <row r="755">
          <cell r="A755" t="str">
            <v>Não encontrado</v>
          </cell>
          <cell r="B755" t="str">
            <v>Mão de obra - Porcelanato</v>
          </cell>
          <cell r="C755" t="str">
            <v>M2</v>
          </cell>
          <cell r="D755">
            <v>1</v>
          </cell>
          <cell r="E755">
            <v>27</v>
          </cell>
          <cell r="F755" t="str">
            <v>M.O.</v>
          </cell>
          <cell r="G755">
            <v>0</v>
          </cell>
          <cell r="H755">
            <v>27</v>
          </cell>
          <cell r="I755">
            <v>27</v>
          </cell>
        </row>
        <row r="756">
          <cell r="A756" t="str">
            <v>Não encontrado</v>
          </cell>
          <cell r="B756" t="str">
            <v>PORCELANATO COR BRERA CIMENTO AC HD  90X90cm MARCA - ELIANE</v>
          </cell>
          <cell r="C756" t="str">
            <v>M2</v>
          </cell>
          <cell r="D756">
            <v>1.05</v>
          </cell>
          <cell r="E756">
            <v>59</v>
          </cell>
          <cell r="F756" t="str">
            <v>MAT.</v>
          </cell>
          <cell r="G756">
            <v>61.95</v>
          </cell>
          <cell r="H756">
            <v>0</v>
          </cell>
          <cell r="I756">
            <v>61.95</v>
          </cell>
        </row>
        <row r="757">
          <cell r="A757" t="str">
            <v>93220-003</v>
          </cell>
          <cell r="B757" t="str">
            <v>PORCELANATO COR ÉVORA DECK CANELA -60X60cm MARCA - ELIANE</v>
          </cell>
          <cell r="C757" t="str">
            <v>M2</v>
          </cell>
          <cell r="G757">
            <v>46.91</v>
          </cell>
          <cell r="H757">
            <v>27</v>
          </cell>
          <cell r="I757">
            <v>73.91</v>
          </cell>
        </row>
        <row r="758">
          <cell r="A758" t="str">
            <v>Não encontrado</v>
          </cell>
          <cell r="B758" t="str">
            <v>ARGAMASSA AC II</v>
          </cell>
          <cell r="C758" t="str">
            <v>KG</v>
          </cell>
          <cell r="D758">
            <v>4</v>
          </cell>
          <cell r="E758">
            <v>1.1399999999999999</v>
          </cell>
          <cell r="F758" t="str">
            <v>MAT.</v>
          </cell>
          <cell r="G758">
            <v>4.5599999999999996</v>
          </cell>
          <cell r="H758">
            <v>0</v>
          </cell>
          <cell r="I758">
            <v>4.5599999999999996</v>
          </cell>
        </row>
        <row r="759">
          <cell r="A759" t="str">
            <v>Não encontrado</v>
          </cell>
          <cell r="B759" t="str">
            <v>ARGAMASSA PARA REJUNTE PORCELANATO</v>
          </cell>
          <cell r="C759" t="str">
            <v>KG</v>
          </cell>
          <cell r="D759">
            <v>0.4</v>
          </cell>
          <cell r="E759">
            <v>3.51</v>
          </cell>
          <cell r="F759" t="str">
            <v>MAT.</v>
          </cell>
          <cell r="G759">
            <v>1.4</v>
          </cell>
          <cell r="H759">
            <v>0</v>
          </cell>
          <cell r="I759">
            <v>1.4</v>
          </cell>
        </row>
        <row r="760">
          <cell r="A760" t="str">
            <v>Não encontrado</v>
          </cell>
          <cell r="B760" t="str">
            <v>Mão de obra - Porcelanato</v>
          </cell>
          <cell r="C760" t="str">
            <v>M2</v>
          </cell>
          <cell r="D760">
            <v>1</v>
          </cell>
          <cell r="E760">
            <v>27</v>
          </cell>
          <cell r="F760" t="str">
            <v>M.O.</v>
          </cell>
          <cell r="G760">
            <v>0</v>
          </cell>
          <cell r="H760">
            <v>27</v>
          </cell>
          <cell r="I760">
            <v>27</v>
          </cell>
        </row>
        <row r="761">
          <cell r="A761" t="str">
            <v>Não encontrado</v>
          </cell>
          <cell r="B761" t="str">
            <v>PORCELANATO COR ÉVORA DECK CANELA -60X60cm MARCA - ELIANE</v>
          </cell>
          <cell r="C761" t="str">
            <v>M2</v>
          </cell>
          <cell r="D761">
            <v>1.05</v>
          </cell>
          <cell r="E761">
            <v>39</v>
          </cell>
          <cell r="F761" t="str">
            <v>MAT.</v>
          </cell>
          <cell r="G761">
            <v>40.950000000000003</v>
          </cell>
          <cell r="H761">
            <v>0</v>
          </cell>
          <cell r="I761">
            <v>40.950000000000003</v>
          </cell>
        </row>
        <row r="762">
          <cell r="A762" t="str">
            <v>93220-004</v>
          </cell>
          <cell r="B762" t="str">
            <v>PORCELANATO COR PARQUET SUAVE NATURAL PORTOBELLO -  60X60cm MARCA - PORTOBELLO</v>
          </cell>
          <cell r="C762" t="str">
            <v>M2</v>
          </cell>
          <cell r="G762">
            <v>60.49</v>
          </cell>
          <cell r="H762">
            <v>27</v>
          </cell>
          <cell r="I762">
            <v>87.490000000000009</v>
          </cell>
        </row>
        <row r="763">
          <cell r="A763" t="str">
            <v>Não encontrado</v>
          </cell>
          <cell r="B763" t="str">
            <v>ARGAMASSA AC II</v>
          </cell>
          <cell r="C763" t="str">
            <v>KG</v>
          </cell>
          <cell r="D763">
            <v>4</v>
          </cell>
          <cell r="E763">
            <v>1.1399999999999999</v>
          </cell>
          <cell r="F763" t="str">
            <v>MAT.</v>
          </cell>
          <cell r="G763">
            <v>4.5599999999999996</v>
          </cell>
          <cell r="H763">
            <v>0</v>
          </cell>
          <cell r="I763">
            <v>4.5599999999999996</v>
          </cell>
        </row>
        <row r="764">
          <cell r="A764" t="str">
            <v>Não encontrado</v>
          </cell>
          <cell r="B764" t="str">
            <v>ARGAMASSA PARA REJUNTE PORCELANATO</v>
          </cell>
          <cell r="C764" t="str">
            <v>KG</v>
          </cell>
          <cell r="D764">
            <v>0.4</v>
          </cell>
          <cell r="E764">
            <v>3.51</v>
          </cell>
          <cell r="F764" t="str">
            <v>MAT.</v>
          </cell>
          <cell r="G764">
            <v>1.4</v>
          </cell>
          <cell r="H764">
            <v>0</v>
          </cell>
          <cell r="I764">
            <v>1.4</v>
          </cell>
        </row>
        <row r="765">
          <cell r="A765" t="str">
            <v>Não encontrado</v>
          </cell>
          <cell r="B765" t="str">
            <v>Mão de obra - Porcelanato</v>
          </cell>
          <cell r="C765" t="str">
            <v>M2</v>
          </cell>
          <cell r="D765">
            <v>1</v>
          </cell>
          <cell r="E765">
            <v>27</v>
          </cell>
          <cell r="F765" t="str">
            <v>M.O.</v>
          </cell>
          <cell r="G765">
            <v>0</v>
          </cell>
          <cell r="H765">
            <v>27</v>
          </cell>
          <cell r="I765">
            <v>27</v>
          </cell>
        </row>
        <row r="766">
          <cell r="A766" t="str">
            <v>Não encontrado</v>
          </cell>
          <cell r="B766" t="str">
            <v>PORCELANATO COR PARQUET SUAVE NATURAL PORTOBELLO -  60X60cm MARCA - PORTOBELLO</v>
          </cell>
          <cell r="C766" t="str">
            <v>M2</v>
          </cell>
          <cell r="D766">
            <v>1.1000000000000001</v>
          </cell>
          <cell r="E766">
            <v>49.57</v>
          </cell>
          <cell r="F766" t="str">
            <v>MAT.</v>
          </cell>
          <cell r="G766">
            <v>54.53</v>
          </cell>
          <cell r="H766">
            <v>0</v>
          </cell>
          <cell r="I766">
            <v>54.53</v>
          </cell>
        </row>
        <row r="767">
          <cell r="A767" t="str">
            <v>93220-005</v>
          </cell>
          <cell r="B767" t="str">
            <v>PORCELANATO 90X90cm</v>
          </cell>
          <cell r="C767" t="str">
            <v>M2</v>
          </cell>
          <cell r="G767">
            <v>70.86</v>
          </cell>
          <cell r="H767">
            <v>27</v>
          </cell>
          <cell r="I767">
            <v>97.860000000000014</v>
          </cell>
        </row>
        <row r="768">
          <cell r="A768" t="str">
            <v>Não encontrado</v>
          </cell>
          <cell r="B768" t="str">
            <v>ARGAMASSA AC II</v>
          </cell>
          <cell r="C768" t="str">
            <v>KG</v>
          </cell>
          <cell r="D768">
            <v>4</v>
          </cell>
          <cell r="E768">
            <v>1.1399999999999999</v>
          </cell>
          <cell r="F768" t="str">
            <v>MAT.</v>
          </cell>
          <cell r="G768">
            <v>4.5599999999999996</v>
          </cell>
          <cell r="H768">
            <v>0</v>
          </cell>
          <cell r="I768">
            <v>4.5599999999999996</v>
          </cell>
        </row>
        <row r="769">
          <cell r="A769" t="str">
            <v>Não encontrado</v>
          </cell>
          <cell r="B769" t="str">
            <v>ARGAMASSA PARA REJUNTE PORCELANATO</v>
          </cell>
          <cell r="C769" t="str">
            <v>KG</v>
          </cell>
          <cell r="D769">
            <v>0.4</v>
          </cell>
          <cell r="E769">
            <v>3.51</v>
          </cell>
          <cell r="F769" t="str">
            <v>MAT.</v>
          </cell>
          <cell r="G769">
            <v>1.4</v>
          </cell>
          <cell r="H769">
            <v>0</v>
          </cell>
          <cell r="I769">
            <v>1.4</v>
          </cell>
        </row>
        <row r="770">
          <cell r="A770" t="str">
            <v>Não encontrado</v>
          </cell>
          <cell r="B770" t="str">
            <v>Mão de obra - Porcelanato</v>
          </cell>
          <cell r="C770" t="str">
            <v>M2</v>
          </cell>
          <cell r="D770">
            <v>1</v>
          </cell>
          <cell r="E770">
            <v>27</v>
          </cell>
          <cell r="F770" t="str">
            <v>M.O.</v>
          </cell>
          <cell r="G770">
            <v>0</v>
          </cell>
          <cell r="H770">
            <v>27</v>
          </cell>
          <cell r="I770">
            <v>27</v>
          </cell>
        </row>
        <row r="771">
          <cell r="A771" t="str">
            <v>Não encontrado</v>
          </cell>
          <cell r="B771" t="str">
            <v>PORCELANATO COR TERRAZZO CINZA  EXTERNO -90X90cm MARCA - DECORTILES (ELIANE)</v>
          </cell>
          <cell r="C771" t="str">
            <v>M2</v>
          </cell>
          <cell r="D771">
            <v>1.1000000000000001</v>
          </cell>
          <cell r="E771">
            <v>59</v>
          </cell>
          <cell r="F771" t="str">
            <v>MAT.</v>
          </cell>
          <cell r="G771">
            <v>64.900000000000006</v>
          </cell>
          <cell r="H771">
            <v>0</v>
          </cell>
          <cell r="I771">
            <v>64.900000000000006</v>
          </cell>
        </row>
        <row r="772">
          <cell r="A772" t="str">
            <v>93220-006</v>
          </cell>
          <cell r="B772" t="str">
            <v>PISO PORCELANATO TIPO 2 - 45x45cm</v>
          </cell>
          <cell r="C772" t="str">
            <v>M2</v>
          </cell>
          <cell r="G772">
            <v>70.86</v>
          </cell>
          <cell r="H772">
            <v>27</v>
          </cell>
          <cell r="I772">
            <v>97.860000000000014</v>
          </cell>
        </row>
        <row r="773">
          <cell r="A773" t="str">
            <v>Não encontrado</v>
          </cell>
          <cell r="B773" t="str">
            <v>ARGAMASSA AC II</v>
          </cell>
          <cell r="C773" t="str">
            <v>KG</v>
          </cell>
          <cell r="D773">
            <v>4</v>
          </cell>
          <cell r="E773">
            <v>1.1399999999999999</v>
          </cell>
          <cell r="F773" t="str">
            <v>MAT.</v>
          </cell>
          <cell r="G773">
            <v>4.5599999999999996</v>
          </cell>
          <cell r="H773">
            <v>0</v>
          </cell>
          <cell r="I773">
            <v>4.5599999999999996</v>
          </cell>
        </row>
        <row r="774">
          <cell r="A774" t="str">
            <v>Não encontrado</v>
          </cell>
          <cell r="B774" t="str">
            <v>ARGAMASSA PARA REJUNTE PORCELANATO</v>
          </cell>
          <cell r="C774" t="str">
            <v>KG</v>
          </cell>
          <cell r="D774">
            <v>0.4</v>
          </cell>
          <cell r="E774">
            <v>3.51</v>
          </cell>
          <cell r="F774" t="str">
            <v>MAT.</v>
          </cell>
          <cell r="G774">
            <v>1.4</v>
          </cell>
          <cell r="H774">
            <v>0</v>
          </cell>
          <cell r="I774">
            <v>1.4</v>
          </cell>
        </row>
        <row r="775">
          <cell r="A775" t="str">
            <v>Não encontrado</v>
          </cell>
          <cell r="B775" t="str">
            <v>Mão de obra - Porcelanato</v>
          </cell>
          <cell r="C775" t="str">
            <v>M2</v>
          </cell>
          <cell r="D775">
            <v>1</v>
          </cell>
          <cell r="E775">
            <v>27</v>
          </cell>
          <cell r="F775" t="str">
            <v>M.O.</v>
          </cell>
          <cell r="G775">
            <v>0</v>
          </cell>
          <cell r="H775">
            <v>27</v>
          </cell>
          <cell r="I775">
            <v>27</v>
          </cell>
        </row>
        <row r="776">
          <cell r="A776" t="str">
            <v>Não encontrado</v>
          </cell>
          <cell r="B776" t="str">
            <v>PORCELANATO COR TERRAZZO CINZA  EXTERNO -90X90cm MARCA - DECORTILES (ELIANE)</v>
          </cell>
          <cell r="C776" t="str">
            <v>M2</v>
          </cell>
          <cell r="D776">
            <v>1.1000000000000001</v>
          </cell>
          <cell r="E776">
            <v>59</v>
          </cell>
          <cell r="F776" t="str">
            <v>MAT.</v>
          </cell>
          <cell r="G776">
            <v>64.900000000000006</v>
          </cell>
          <cell r="H776">
            <v>0</v>
          </cell>
          <cell r="I776">
            <v>64.900000000000006</v>
          </cell>
        </row>
        <row r="777">
          <cell r="A777" t="str">
            <v>93220-007</v>
          </cell>
          <cell r="B777" t="str">
            <v>PORCELANATO 60x60cm</v>
          </cell>
          <cell r="C777" t="str">
            <v>M2</v>
          </cell>
          <cell r="G777">
            <v>70.86</v>
          </cell>
          <cell r="H777">
            <v>27</v>
          </cell>
          <cell r="I777">
            <v>97.860000000000014</v>
          </cell>
        </row>
        <row r="778">
          <cell r="A778" t="str">
            <v>Não encontrado</v>
          </cell>
          <cell r="B778" t="str">
            <v>ARGAMASSA AC II</v>
          </cell>
          <cell r="C778" t="str">
            <v>KG</v>
          </cell>
          <cell r="D778">
            <v>4</v>
          </cell>
          <cell r="E778">
            <v>1.1399999999999999</v>
          </cell>
          <cell r="F778" t="str">
            <v>MAT.</v>
          </cell>
          <cell r="G778">
            <v>4.5599999999999996</v>
          </cell>
          <cell r="H778">
            <v>0</v>
          </cell>
          <cell r="I778">
            <v>4.5599999999999996</v>
          </cell>
        </row>
        <row r="779">
          <cell r="A779" t="str">
            <v>Não encontrado</v>
          </cell>
          <cell r="B779" t="str">
            <v>ARGAMASSA PARA REJUNTE PORCELANATO</v>
          </cell>
          <cell r="C779" t="str">
            <v>KG</v>
          </cell>
          <cell r="D779">
            <v>0.4</v>
          </cell>
          <cell r="E779">
            <v>3.51</v>
          </cell>
          <cell r="F779" t="str">
            <v>MAT.</v>
          </cell>
          <cell r="G779">
            <v>1.4</v>
          </cell>
          <cell r="H779">
            <v>0</v>
          </cell>
          <cell r="I779">
            <v>1.4</v>
          </cell>
        </row>
        <row r="780">
          <cell r="A780" t="str">
            <v>Não encontrado</v>
          </cell>
          <cell r="B780" t="str">
            <v>Mão de obra - Porcelanato</v>
          </cell>
          <cell r="C780" t="str">
            <v>M2</v>
          </cell>
          <cell r="D780">
            <v>1</v>
          </cell>
          <cell r="E780">
            <v>27</v>
          </cell>
          <cell r="F780" t="str">
            <v>M.O.</v>
          </cell>
          <cell r="G780">
            <v>0</v>
          </cell>
          <cell r="H780">
            <v>27</v>
          </cell>
          <cell r="I780">
            <v>27</v>
          </cell>
        </row>
        <row r="781">
          <cell r="A781" t="str">
            <v>Não encontrado</v>
          </cell>
          <cell r="B781" t="str">
            <v>PORCELANATO COR TERRAZZO CINZA  EXTERNO -90X90cm MARCA - DECORTILES (ELIANE)</v>
          </cell>
          <cell r="C781" t="str">
            <v>M2</v>
          </cell>
          <cell r="D781">
            <v>1.1000000000000001</v>
          </cell>
          <cell r="E781">
            <v>59</v>
          </cell>
          <cell r="F781" t="str">
            <v>MAT.</v>
          </cell>
          <cell r="G781">
            <v>64.900000000000006</v>
          </cell>
          <cell r="H781">
            <v>0</v>
          </cell>
          <cell r="I781">
            <v>64.900000000000006</v>
          </cell>
        </row>
        <row r="782">
          <cell r="A782" t="str">
            <v>93220-008</v>
          </cell>
          <cell r="B782" t="str">
            <v>PORCELANATO 90X90cm NUDE</v>
          </cell>
          <cell r="C782" t="str">
            <v>M2</v>
          </cell>
          <cell r="G782">
            <v>70.86</v>
          </cell>
          <cell r="H782">
            <v>27</v>
          </cell>
          <cell r="I782">
            <v>97.860000000000014</v>
          </cell>
        </row>
        <row r="783">
          <cell r="A783" t="str">
            <v>Não encontrado</v>
          </cell>
          <cell r="B783" t="str">
            <v>ARGAMASSA AC II</v>
          </cell>
          <cell r="C783" t="str">
            <v>KG</v>
          </cell>
          <cell r="D783">
            <v>4</v>
          </cell>
          <cell r="E783">
            <v>1.1399999999999999</v>
          </cell>
          <cell r="F783" t="str">
            <v>MAT.</v>
          </cell>
          <cell r="G783">
            <v>4.5599999999999996</v>
          </cell>
          <cell r="H783">
            <v>0</v>
          </cell>
          <cell r="I783">
            <v>4.5599999999999996</v>
          </cell>
        </row>
        <row r="784">
          <cell r="A784" t="str">
            <v>Não encontrado</v>
          </cell>
          <cell r="B784" t="str">
            <v>ARGAMASSA PARA REJUNTE PORCELANATO</v>
          </cell>
          <cell r="C784" t="str">
            <v>KG</v>
          </cell>
          <cell r="D784">
            <v>0.4</v>
          </cell>
          <cell r="E784">
            <v>3.51</v>
          </cell>
          <cell r="F784" t="str">
            <v>MAT.</v>
          </cell>
          <cell r="G784">
            <v>1.4</v>
          </cell>
          <cell r="H784">
            <v>0</v>
          </cell>
          <cell r="I784">
            <v>1.4</v>
          </cell>
        </row>
        <row r="785">
          <cell r="A785" t="str">
            <v>Não encontrado</v>
          </cell>
          <cell r="B785" t="str">
            <v>Mão de obra - Porcelanato</v>
          </cell>
          <cell r="C785" t="str">
            <v>M2</v>
          </cell>
          <cell r="D785">
            <v>1</v>
          </cell>
          <cell r="E785">
            <v>27</v>
          </cell>
          <cell r="F785" t="str">
            <v>M.O.</v>
          </cell>
          <cell r="G785">
            <v>0</v>
          </cell>
          <cell r="H785">
            <v>27</v>
          </cell>
          <cell r="I785">
            <v>27</v>
          </cell>
        </row>
        <row r="786">
          <cell r="A786" t="str">
            <v>Não encontrado</v>
          </cell>
          <cell r="B786" t="str">
            <v>PORCELANATO COR TERRAZZO CINZA  EXTERNO -90X90cm MARCA - DECORTILES (ELIANE)</v>
          </cell>
          <cell r="C786" t="str">
            <v>M2</v>
          </cell>
          <cell r="D786">
            <v>1.1000000000000001</v>
          </cell>
          <cell r="E786">
            <v>59</v>
          </cell>
          <cell r="F786" t="str">
            <v>MAT.</v>
          </cell>
          <cell r="G786">
            <v>64.900000000000006</v>
          </cell>
          <cell r="H786">
            <v>0</v>
          </cell>
          <cell r="I786">
            <v>64.900000000000006</v>
          </cell>
        </row>
        <row r="787">
          <cell r="A787" t="str">
            <v>3R-093330</v>
          </cell>
          <cell r="B787" t="str">
            <v>MADEIRA</v>
          </cell>
        </row>
        <row r="788">
          <cell r="A788" t="str">
            <v>93330-000</v>
          </cell>
          <cell r="B788" t="str">
            <v>Forro de madeira 6,5cm Cumaru Champagne - acabamento reto</v>
          </cell>
          <cell r="C788" t="str">
            <v>m2</v>
          </cell>
          <cell r="G788">
            <v>107</v>
          </cell>
          <cell r="H788">
            <v>50</v>
          </cell>
          <cell r="I788">
            <v>157</v>
          </cell>
        </row>
        <row r="789">
          <cell r="B789" t="str">
            <v>Forro de madeira 6,5cm Cumaru Champagne - acabamento reto</v>
          </cell>
          <cell r="C789" t="str">
            <v>M2</v>
          </cell>
          <cell r="D789">
            <v>1.05</v>
          </cell>
          <cell r="E789">
            <v>90</v>
          </cell>
          <cell r="F789" t="str">
            <v>MAT.</v>
          </cell>
          <cell r="G789">
            <v>94.5</v>
          </cell>
        </row>
        <row r="790">
          <cell r="B790" t="str">
            <v xml:space="preserve">Barroteamento c/ ripa de cedrinho 1"x2"x5m </v>
          </cell>
          <cell r="C790" t="str">
            <v>M2</v>
          </cell>
          <cell r="D790">
            <v>1</v>
          </cell>
          <cell r="E790">
            <v>12.5</v>
          </cell>
          <cell r="F790" t="str">
            <v>MAT.</v>
          </cell>
          <cell r="G790">
            <v>12.5</v>
          </cell>
        </row>
        <row r="791">
          <cell r="B791" t="str">
            <v>M.O. forro de madeira</v>
          </cell>
          <cell r="C791" t="str">
            <v>M2</v>
          </cell>
          <cell r="D791">
            <v>1</v>
          </cell>
          <cell r="E791">
            <v>50</v>
          </cell>
          <cell r="F791" t="str">
            <v>M.O.</v>
          </cell>
          <cell r="H791">
            <v>50</v>
          </cell>
        </row>
        <row r="792">
          <cell r="A792" t="str">
            <v>93330-001</v>
          </cell>
          <cell r="B792" t="str">
            <v>Pintura verniz em forro de madeira</v>
          </cell>
          <cell r="C792" t="str">
            <v>m2</v>
          </cell>
          <cell r="G792">
            <v>5.5662999999999991</v>
          </cell>
          <cell r="H792">
            <v>18</v>
          </cell>
          <cell r="I792">
            <v>23.566299999999998</v>
          </cell>
        </row>
        <row r="793">
          <cell r="B793" t="str">
            <v>Sparlack Verniz Cetol Acetinado</v>
          </cell>
          <cell r="C793" t="str">
            <v>L</v>
          </cell>
          <cell r="D793">
            <v>0.09</v>
          </cell>
          <cell r="E793">
            <v>61.111111111111107</v>
          </cell>
          <cell r="F793" t="str">
            <v>MAT.</v>
          </cell>
          <cell r="G793">
            <v>5.4999999999999991</v>
          </cell>
        </row>
        <row r="794">
          <cell r="B794" t="str">
            <v>LIXA PARA MADEIRA</v>
          </cell>
          <cell r="C794" t="str">
            <v>UN</v>
          </cell>
          <cell r="D794">
            <v>6.5000000000000002E-2</v>
          </cell>
          <cell r="E794">
            <v>1.02</v>
          </cell>
          <cell r="F794" t="str">
            <v>MAT.</v>
          </cell>
          <cell r="G794">
            <v>6.6299999999999998E-2</v>
          </cell>
        </row>
        <row r="795">
          <cell r="B795" t="str">
            <v>M.O. Verniz - 3 demão</v>
          </cell>
          <cell r="C795" t="str">
            <v>M2</v>
          </cell>
          <cell r="D795">
            <v>1</v>
          </cell>
          <cell r="E795">
            <v>18</v>
          </cell>
          <cell r="H795">
            <v>18</v>
          </cell>
        </row>
        <row r="796">
          <cell r="A796" t="str">
            <v>93330-002</v>
          </cell>
          <cell r="B796" t="str">
            <v>MDF</v>
          </cell>
          <cell r="C796" t="str">
            <v>m2</v>
          </cell>
          <cell r="G796">
            <v>100</v>
          </cell>
          <cell r="H796">
            <v>0</v>
          </cell>
          <cell r="I796">
            <v>100</v>
          </cell>
        </row>
        <row r="797">
          <cell r="B797" t="str">
            <v>MDF</v>
          </cell>
          <cell r="C797" t="str">
            <v>M2</v>
          </cell>
          <cell r="D797">
            <v>1</v>
          </cell>
          <cell r="E797">
            <v>100</v>
          </cell>
          <cell r="F797" t="str">
            <v>MAT.</v>
          </cell>
          <cell r="G797">
            <v>100</v>
          </cell>
          <cell r="H797">
            <v>0</v>
          </cell>
          <cell r="I797">
            <v>100</v>
          </cell>
        </row>
        <row r="798">
          <cell r="A798" t="str">
            <v>3R-093550</v>
          </cell>
          <cell r="B798" t="str">
            <v>PEDRAS</v>
          </cell>
        </row>
        <row r="799">
          <cell r="A799" t="str">
            <v>93550-000</v>
          </cell>
          <cell r="B799" t="str">
            <v>Bits em box de chuveiro - PRETO SÃO GABRIEL (SOMENTE NO TOPO)</v>
          </cell>
          <cell r="C799" t="str">
            <v>M</v>
          </cell>
          <cell r="G799">
            <v>38.03</v>
          </cell>
          <cell r="H799">
            <v>128.88</v>
          </cell>
          <cell r="I799">
            <v>166.91</v>
          </cell>
        </row>
        <row r="800">
          <cell r="A800" t="str">
            <v>Não encontrado</v>
          </cell>
          <cell r="B800" t="str">
            <v>Material - PRETO SÃO GABRIEL</v>
          </cell>
          <cell r="C800" t="str">
            <v>M2</v>
          </cell>
          <cell r="D800">
            <v>0.19500000000000001</v>
          </cell>
          <cell r="E800">
            <v>195</v>
          </cell>
          <cell r="F800" t="str">
            <v>MAT.</v>
          </cell>
          <cell r="G800">
            <v>38.03</v>
          </cell>
          <cell r="H800">
            <v>0</v>
          </cell>
          <cell r="I800">
            <v>38.03</v>
          </cell>
        </row>
        <row r="801">
          <cell r="A801" t="str">
            <v>Não encontrado</v>
          </cell>
          <cell r="B801" t="str">
            <v>Mão de obra - Corte. Selagem. Polimento em duas bordas. Frisos nos dois lados p/ pingadeira e Colocação</v>
          </cell>
          <cell r="C801" t="str">
            <v>M</v>
          </cell>
          <cell r="D801">
            <v>1</v>
          </cell>
          <cell r="E801">
            <v>128.88</v>
          </cell>
          <cell r="F801" t="str">
            <v>M.O.</v>
          </cell>
          <cell r="G801">
            <v>0</v>
          </cell>
          <cell r="H801">
            <v>128.88</v>
          </cell>
          <cell r="I801">
            <v>128.88</v>
          </cell>
        </row>
        <row r="802">
          <cell r="A802" t="str">
            <v>93550-001</v>
          </cell>
          <cell r="B802" t="str">
            <v>Revestimento em Granito levigado. cor Itaúnas. em escada</v>
          </cell>
          <cell r="C802" t="str">
            <v>M2</v>
          </cell>
          <cell r="G802">
            <v>3386.25</v>
          </cell>
          <cell r="H802">
            <v>344.24999999999989</v>
          </cell>
          <cell r="I802">
            <v>3730.5</v>
          </cell>
        </row>
        <row r="803">
          <cell r="A803" t="str">
            <v>Não encontrado</v>
          </cell>
          <cell r="B803" t="str">
            <v>Corte</v>
          </cell>
          <cell r="C803" t="str">
            <v>un</v>
          </cell>
          <cell r="D803">
            <v>0.76899224806201549</v>
          </cell>
          <cell r="E803">
            <v>48</v>
          </cell>
          <cell r="F803" t="str">
            <v>M.O.</v>
          </cell>
          <cell r="G803">
            <v>0</v>
          </cell>
          <cell r="H803">
            <v>36.909999999999997</v>
          </cell>
          <cell r="I803">
            <v>36.909999999999997</v>
          </cell>
        </row>
        <row r="804">
          <cell r="A804">
            <v>20.38</v>
          </cell>
          <cell r="B804" t="str">
            <v>Selagem de fundo e bordas</v>
          </cell>
          <cell r="C804" t="str">
            <v>un</v>
          </cell>
          <cell r="D804">
            <v>0.76899224806201549</v>
          </cell>
          <cell r="E804">
            <v>35</v>
          </cell>
          <cell r="F804" t="str">
            <v>M.O.</v>
          </cell>
          <cell r="G804">
            <v>0</v>
          </cell>
          <cell r="H804">
            <v>26.91</v>
          </cell>
          <cell r="I804">
            <v>26.91</v>
          </cell>
        </row>
        <row r="805">
          <cell r="A805">
            <v>20.38</v>
          </cell>
          <cell r="B805" t="str">
            <v>1/2 Esquadria em bordas</v>
          </cell>
          <cell r="C805" t="str">
            <v>un</v>
          </cell>
          <cell r="D805">
            <v>1.86046511627907</v>
          </cell>
          <cell r="E805">
            <v>24</v>
          </cell>
          <cell r="F805" t="str">
            <v>M.O.</v>
          </cell>
          <cell r="G805">
            <v>0</v>
          </cell>
          <cell r="H805">
            <v>44.65</v>
          </cell>
          <cell r="I805">
            <v>44.65</v>
          </cell>
        </row>
        <row r="806">
          <cell r="A806">
            <v>20.38</v>
          </cell>
          <cell r="B806" t="str">
            <v>Colagem de bordas</v>
          </cell>
          <cell r="C806" t="str">
            <v>un</v>
          </cell>
          <cell r="D806">
            <v>0.93023255813953487</v>
          </cell>
          <cell r="E806">
            <v>29</v>
          </cell>
          <cell r="F806" t="str">
            <v>M.O.</v>
          </cell>
          <cell r="G806">
            <v>0</v>
          </cell>
          <cell r="H806">
            <v>26.98</v>
          </cell>
          <cell r="I806">
            <v>26.98</v>
          </cell>
        </row>
        <row r="807">
          <cell r="A807" t="str">
            <v>Não encontrado</v>
          </cell>
          <cell r="B807" t="str">
            <v>Acabamento reto em bordas</v>
          </cell>
          <cell r="C807" t="str">
            <v>un</v>
          </cell>
          <cell r="D807">
            <v>1.392248062015504</v>
          </cell>
          <cell r="E807">
            <v>15</v>
          </cell>
          <cell r="F807" t="str">
            <v>M.O.</v>
          </cell>
          <cell r="G807">
            <v>0</v>
          </cell>
          <cell r="H807">
            <v>20.88</v>
          </cell>
          <cell r="I807">
            <v>20.88</v>
          </cell>
        </row>
        <row r="808">
          <cell r="A808" t="str">
            <v>Não encontrado</v>
          </cell>
          <cell r="B808" t="str">
            <v>Colocação de patamares</v>
          </cell>
          <cell r="C808" t="str">
            <v>un</v>
          </cell>
          <cell r="D808">
            <v>0.15917312661498709</v>
          </cell>
          <cell r="E808">
            <v>99</v>
          </cell>
          <cell r="F808" t="str">
            <v>M.O.</v>
          </cell>
          <cell r="G808">
            <v>0</v>
          </cell>
          <cell r="H808">
            <v>15.76</v>
          </cell>
          <cell r="I808">
            <v>15.76</v>
          </cell>
        </row>
        <row r="809">
          <cell r="A809" t="str">
            <v>Não encontrado</v>
          </cell>
          <cell r="B809" t="str">
            <v>Colocação degraus e espelhos e rodapés</v>
          </cell>
          <cell r="C809" t="str">
            <v>un</v>
          </cell>
          <cell r="D809">
            <v>2.9286821705426349</v>
          </cell>
          <cell r="E809">
            <v>49</v>
          </cell>
          <cell r="F809" t="str">
            <v>M.O.</v>
          </cell>
          <cell r="G809">
            <v>0</v>
          </cell>
          <cell r="H809">
            <v>143.51</v>
          </cell>
          <cell r="I809">
            <v>143.51</v>
          </cell>
        </row>
        <row r="810">
          <cell r="A810" t="str">
            <v>Não encontrado</v>
          </cell>
          <cell r="B810" t="str">
            <v>Frisos anti derrapante</v>
          </cell>
          <cell r="C810" t="str">
            <v>un</v>
          </cell>
          <cell r="D810">
            <v>3.720930232558139</v>
          </cell>
          <cell r="E810">
            <v>7.7</v>
          </cell>
          <cell r="F810" t="str">
            <v>M.O.</v>
          </cell>
          <cell r="G810">
            <v>0</v>
          </cell>
          <cell r="H810">
            <v>28.65</v>
          </cell>
          <cell r="I810">
            <v>28.65</v>
          </cell>
        </row>
        <row r="811">
          <cell r="A811" t="str">
            <v>Não encontrado</v>
          </cell>
          <cell r="B811" t="str">
            <v>Material - GRANITO LEVIGADO COR ITAÚNAS</v>
          </cell>
          <cell r="C811" t="str">
            <v>M2</v>
          </cell>
          <cell r="D811">
            <v>19.350000000000001</v>
          </cell>
          <cell r="E811">
            <v>175</v>
          </cell>
          <cell r="F811" t="str">
            <v>MAT.</v>
          </cell>
          <cell r="G811">
            <v>3386.25</v>
          </cell>
          <cell r="H811">
            <v>0</v>
          </cell>
          <cell r="I811">
            <v>3386.25</v>
          </cell>
        </row>
        <row r="812">
          <cell r="A812" t="str">
            <v>93550-002</v>
          </cell>
          <cell r="B812" t="str">
            <v>Revestimento em Granito levigado. cor Itaúnas. em Piso. Degraus. Espelhos. Laterais e Rampa Soleiras e Rodapé - Hall Externo</v>
          </cell>
          <cell r="C812" t="str">
            <v>M2</v>
          </cell>
          <cell r="G812">
            <v>9591.75</v>
          </cell>
          <cell r="H812">
            <v>206.19</v>
          </cell>
          <cell r="I812">
            <v>9797.94</v>
          </cell>
        </row>
        <row r="813">
          <cell r="A813" t="str">
            <v>Não encontrado</v>
          </cell>
          <cell r="B813" t="str">
            <v>Corte</v>
          </cell>
          <cell r="C813" t="str">
            <v>un</v>
          </cell>
          <cell r="D813">
            <v>0.76920270023718296</v>
          </cell>
          <cell r="E813">
            <v>48</v>
          </cell>
          <cell r="F813" t="str">
            <v>M.O.</v>
          </cell>
          <cell r="G813">
            <v>0</v>
          </cell>
          <cell r="H813">
            <v>36.92</v>
          </cell>
          <cell r="I813">
            <v>36.92</v>
          </cell>
        </row>
        <row r="814">
          <cell r="A814">
            <v>20.38</v>
          </cell>
          <cell r="B814" t="str">
            <v>Selagem de fundo e bordas</v>
          </cell>
          <cell r="C814" t="str">
            <v>un</v>
          </cell>
          <cell r="D814">
            <v>0.76920270023718296</v>
          </cell>
          <cell r="E814">
            <v>35</v>
          </cell>
          <cell r="F814" t="str">
            <v>M.O.</v>
          </cell>
          <cell r="G814">
            <v>0</v>
          </cell>
          <cell r="H814">
            <v>26.92</v>
          </cell>
          <cell r="I814">
            <v>26.92</v>
          </cell>
        </row>
        <row r="815">
          <cell r="A815">
            <v>20.38</v>
          </cell>
          <cell r="B815" t="str">
            <v>1/2 Esquadria em bordas</v>
          </cell>
          <cell r="C815" t="str">
            <v>un</v>
          </cell>
          <cell r="D815">
            <v>0.89983579638752054</v>
          </cell>
          <cell r="E815">
            <v>24</v>
          </cell>
          <cell r="F815" t="str">
            <v>M.O.</v>
          </cell>
          <cell r="G815">
            <v>0</v>
          </cell>
          <cell r="H815">
            <v>21.6</v>
          </cell>
          <cell r="I815">
            <v>21.6</v>
          </cell>
        </row>
        <row r="816">
          <cell r="A816">
            <v>20.38</v>
          </cell>
          <cell r="B816" t="str">
            <v>Colagem de bordas</v>
          </cell>
          <cell r="C816" t="str">
            <v>un</v>
          </cell>
          <cell r="D816">
            <v>0.44991789819376032</v>
          </cell>
          <cell r="E816">
            <v>29</v>
          </cell>
          <cell r="F816" t="str">
            <v>M.O.</v>
          </cell>
          <cell r="G816">
            <v>0</v>
          </cell>
          <cell r="H816">
            <v>13.05</v>
          </cell>
          <cell r="I816">
            <v>13.05</v>
          </cell>
        </row>
        <row r="817">
          <cell r="A817" t="str">
            <v>Não encontrado</v>
          </cell>
          <cell r="B817" t="str">
            <v>Frisos anti derrapante</v>
          </cell>
          <cell r="C817" t="str">
            <v>un</v>
          </cell>
          <cell r="D817">
            <v>3.5876664842182082</v>
          </cell>
          <cell r="E817">
            <v>7.7</v>
          </cell>
          <cell r="F817" t="str">
            <v>M.O.</v>
          </cell>
          <cell r="G817">
            <v>0</v>
          </cell>
          <cell r="H817">
            <v>27.63</v>
          </cell>
          <cell r="I817">
            <v>27.63</v>
          </cell>
        </row>
        <row r="818">
          <cell r="A818" t="str">
            <v>Não encontrado</v>
          </cell>
          <cell r="B818" t="str">
            <v>Colocação de patamares</v>
          </cell>
          <cell r="C818" t="str">
            <v>un</v>
          </cell>
          <cell r="D818">
            <v>0.59697135559204517</v>
          </cell>
          <cell r="E818">
            <v>99</v>
          </cell>
          <cell r="F818" t="str">
            <v>M.O.</v>
          </cell>
          <cell r="G818">
            <v>0</v>
          </cell>
          <cell r="H818">
            <v>59.1</v>
          </cell>
          <cell r="I818">
            <v>59.1</v>
          </cell>
        </row>
        <row r="819">
          <cell r="A819" t="str">
            <v>Não encontrado</v>
          </cell>
          <cell r="B819" t="str">
            <v>Colocação degraus e espelhos e rodapés</v>
          </cell>
          <cell r="C819" t="str">
            <v>un</v>
          </cell>
          <cell r="D819">
            <v>0.42802408319649698</v>
          </cell>
          <cell r="E819">
            <v>49</v>
          </cell>
          <cell r="F819" t="str">
            <v>M.O.</v>
          </cell>
          <cell r="G819">
            <v>0</v>
          </cell>
          <cell r="H819">
            <v>20.97</v>
          </cell>
          <cell r="I819">
            <v>20.97</v>
          </cell>
        </row>
        <row r="820">
          <cell r="A820" t="str">
            <v>Não encontrado</v>
          </cell>
          <cell r="B820" t="str">
            <v>Granito Levigado Cor Itauna</v>
          </cell>
          <cell r="C820" t="str">
            <v>m2</v>
          </cell>
          <cell r="D820">
            <v>54.81</v>
          </cell>
          <cell r="E820">
            <v>175</v>
          </cell>
          <cell r="F820" t="str">
            <v>MAT.</v>
          </cell>
          <cell r="G820">
            <v>9591.75</v>
          </cell>
          <cell r="H820">
            <v>0</v>
          </cell>
          <cell r="I820">
            <v>9591.75</v>
          </cell>
        </row>
        <row r="821">
          <cell r="A821" t="str">
            <v>93550-003</v>
          </cell>
          <cell r="B821" t="str">
            <v>Soleira até 25cm de largura entre pisos (portas conf. Projeto de interiores) - GRANITO LEVIGADO COR ITAÚNAS</v>
          </cell>
          <cell r="C821" t="str">
            <v>M</v>
          </cell>
          <cell r="G821">
            <v>61.78</v>
          </cell>
          <cell r="H821">
            <v>62.8</v>
          </cell>
          <cell r="I821">
            <v>124.58</v>
          </cell>
        </row>
        <row r="822">
          <cell r="A822">
            <v>16.7</v>
          </cell>
          <cell r="B822" t="str">
            <v>Argamassa AC III Branca</v>
          </cell>
          <cell r="C822" t="str">
            <v>KG</v>
          </cell>
          <cell r="D822">
            <v>3</v>
          </cell>
          <cell r="E822">
            <v>1.4</v>
          </cell>
          <cell r="F822" t="str">
            <v>MAT.</v>
          </cell>
          <cell r="G822">
            <v>4.2</v>
          </cell>
          <cell r="H822">
            <v>0</v>
          </cell>
          <cell r="I822">
            <v>4.2</v>
          </cell>
        </row>
        <row r="823">
          <cell r="A823" t="str">
            <v>Não encontrado</v>
          </cell>
          <cell r="B823" t="str">
            <v xml:space="preserve">ARGAMASSA PARA REJUNTE </v>
          </cell>
          <cell r="C823" t="str">
            <v>KG</v>
          </cell>
          <cell r="D823">
            <v>0.2</v>
          </cell>
          <cell r="E823">
            <v>3.51</v>
          </cell>
          <cell r="F823" t="str">
            <v>MAT.</v>
          </cell>
          <cell r="G823">
            <v>0.7</v>
          </cell>
          <cell r="H823">
            <v>0</v>
          </cell>
          <cell r="I823">
            <v>0.7</v>
          </cell>
        </row>
        <row r="824">
          <cell r="A824" t="str">
            <v>Não encontrado</v>
          </cell>
          <cell r="B824" t="str">
            <v>Mão de obra - Corte. Selagem e Colocação</v>
          </cell>
          <cell r="C824" t="str">
            <v>M</v>
          </cell>
          <cell r="D824">
            <v>1</v>
          </cell>
          <cell r="E824">
            <v>62.8</v>
          </cell>
          <cell r="F824" t="str">
            <v>M.O.</v>
          </cell>
          <cell r="G824">
            <v>0</v>
          </cell>
          <cell r="H824">
            <v>62.8</v>
          </cell>
          <cell r="I824">
            <v>62.8</v>
          </cell>
        </row>
        <row r="825">
          <cell r="A825" t="str">
            <v>Não encontrado</v>
          </cell>
          <cell r="B825" t="str">
            <v>Material - GRANITO LEVIGADO COR ITAÚNAS</v>
          </cell>
          <cell r="C825" t="str">
            <v>M2</v>
          </cell>
          <cell r="D825">
            <v>0.32500000000000001</v>
          </cell>
          <cell r="E825">
            <v>175</v>
          </cell>
          <cell r="F825" t="str">
            <v>MAT.</v>
          </cell>
          <cell r="G825">
            <v>56.88</v>
          </cell>
          <cell r="H825">
            <v>0</v>
          </cell>
          <cell r="I825">
            <v>56.88</v>
          </cell>
        </row>
        <row r="826">
          <cell r="A826" t="str">
            <v>93550-004</v>
          </cell>
          <cell r="B826" t="str">
            <v>Requadro para churrasqueiras</v>
          </cell>
          <cell r="C826" t="str">
            <v>UN</v>
          </cell>
          <cell r="G826">
            <v>161.85</v>
          </cell>
          <cell r="H826">
            <v>357</v>
          </cell>
          <cell r="I826">
            <v>518.85</v>
          </cell>
        </row>
        <row r="827">
          <cell r="A827" t="str">
            <v>Não encontrado</v>
          </cell>
          <cell r="B827" t="str">
            <v>M.O. P/ Confecção e colocação</v>
          </cell>
          <cell r="C827" t="str">
            <v>UN</v>
          </cell>
          <cell r="D827">
            <v>1</v>
          </cell>
          <cell r="E827">
            <v>357</v>
          </cell>
          <cell r="F827" t="str">
            <v>M.O.</v>
          </cell>
          <cell r="G827">
            <v>0</v>
          </cell>
          <cell r="H827">
            <v>357</v>
          </cell>
          <cell r="I827">
            <v>357</v>
          </cell>
        </row>
        <row r="828">
          <cell r="A828" t="str">
            <v>Não encontrado</v>
          </cell>
          <cell r="B828" t="str">
            <v>MATERIAL - GRANITO PRETO SÃO GABRIEL ACABAMENTO ESCOVADO</v>
          </cell>
          <cell r="C828" t="str">
            <v>M2</v>
          </cell>
          <cell r="D828">
            <v>0.83</v>
          </cell>
          <cell r="E828">
            <v>195</v>
          </cell>
          <cell r="F828" t="str">
            <v>MAT.</v>
          </cell>
          <cell r="G828">
            <v>161.85</v>
          </cell>
          <cell r="H828">
            <v>0</v>
          </cell>
          <cell r="I828">
            <v>161.85</v>
          </cell>
        </row>
        <row r="829">
          <cell r="A829" t="str">
            <v>93550-005</v>
          </cell>
          <cell r="B829" t="str">
            <v>Piso para os elevadores</v>
          </cell>
          <cell r="C829" t="str">
            <v>UN</v>
          </cell>
          <cell r="G829">
            <v>375.38</v>
          </cell>
          <cell r="H829">
            <v>437</v>
          </cell>
          <cell r="I829">
            <v>812.38</v>
          </cell>
        </row>
        <row r="830">
          <cell r="A830" t="str">
            <v>Não encontrado</v>
          </cell>
          <cell r="B830" t="str">
            <v>M.O. P/ Confecção e colocação</v>
          </cell>
          <cell r="C830" t="str">
            <v>UN</v>
          </cell>
          <cell r="D830">
            <v>1</v>
          </cell>
          <cell r="E830">
            <v>437</v>
          </cell>
          <cell r="F830" t="str">
            <v>M.O.</v>
          </cell>
          <cell r="G830">
            <v>0</v>
          </cell>
          <cell r="H830">
            <v>437</v>
          </cell>
          <cell r="I830">
            <v>437</v>
          </cell>
        </row>
        <row r="831">
          <cell r="A831" t="str">
            <v>Não encontrado</v>
          </cell>
          <cell r="B831" t="str">
            <v>MATERIAL - GRANITO PRETO SÃO GABRIEL ACABAMENTO ESCOVADO</v>
          </cell>
          <cell r="C831" t="str">
            <v>M2</v>
          </cell>
          <cell r="D831">
            <v>2.2749999999999999</v>
          </cell>
          <cell r="E831">
            <v>165</v>
          </cell>
          <cell r="F831" t="str">
            <v>MAT.</v>
          </cell>
          <cell r="G831">
            <v>375.38</v>
          </cell>
          <cell r="H831">
            <v>0</v>
          </cell>
          <cell r="I831">
            <v>375.38</v>
          </cell>
        </row>
        <row r="832">
          <cell r="A832" t="str">
            <v>93550-006</v>
          </cell>
          <cell r="B832" t="str">
            <v>Moldura de porta. caixilho e soleiras subsolo e pavimentos (CONF. DETALHE DE INTERIORES)</v>
          </cell>
          <cell r="C832" t="str">
            <v>UN</v>
          </cell>
          <cell r="G832">
            <v>583.46</v>
          </cell>
          <cell r="H832">
            <v>1790</v>
          </cell>
          <cell r="I832">
            <v>2373.46</v>
          </cell>
        </row>
        <row r="833">
          <cell r="A833" t="str">
            <v>Não encontrado</v>
          </cell>
          <cell r="B833" t="str">
            <v>Confecção de moldura e caixilho</v>
          </cell>
          <cell r="C833" t="str">
            <v>UN</v>
          </cell>
          <cell r="D833">
            <v>1</v>
          </cell>
          <cell r="E833">
            <v>932</v>
          </cell>
          <cell r="F833" t="str">
            <v>M.O.</v>
          </cell>
          <cell r="G833">
            <v>0</v>
          </cell>
          <cell r="H833">
            <v>932</v>
          </cell>
          <cell r="I833">
            <v>932</v>
          </cell>
        </row>
        <row r="834">
          <cell r="A834" t="str">
            <v>Não encontrado</v>
          </cell>
          <cell r="B834" t="str">
            <v>M.O. Colocação</v>
          </cell>
          <cell r="C834" t="str">
            <v>UN</v>
          </cell>
          <cell r="D834">
            <v>1</v>
          </cell>
          <cell r="E834">
            <v>858</v>
          </cell>
          <cell r="F834" t="str">
            <v>M.O.</v>
          </cell>
          <cell r="G834">
            <v>0</v>
          </cell>
          <cell r="H834">
            <v>858</v>
          </cell>
          <cell r="I834">
            <v>858</v>
          </cell>
        </row>
        <row r="835">
          <cell r="A835" t="str">
            <v>Não encontrado</v>
          </cell>
          <cell r="B835" t="str">
            <v>MATERIAL - GRANITO PRETO SÃO GABRIEL ACABAMENTO ESCOVADO</v>
          </cell>
          <cell r="C835" t="str">
            <v>M2</v>
          </cell>
          <cell r="D835">
            <v>3.536111111111111</v>
          </cell>
          <cell r="E835">
            <v>165</v>
          </cell>
          <cell r="F835" t="str">
            <v>MAT.</v>
          </cell>
          <cell r="G835">
            <v>583.46</v>
          </cell>
          <cell r="H835">
            <v>0</v>
          </cell>
          <cell r="I835">
            <v>583.46</v>
          </cell>
        </row>
        <row r="836">
          <cell r="A836" t="str">
            <v>93550-007</v>
          </cell>
          <cell r="B836" t="str">
            <v>Pedra madeira</v>
          </cell>
          <cell r="C836" t="str">
            <v>m2</v>
          </cell>
          <cell r="G836">
            <v>300</v>
          </cell>
          <cell r="H836">
            <v>0</v>
          </cell>
          <cell r="I836">
            <v>300</v>
          </cell>
        </row>
        <row r="837">
          <cell r="A837" t="str">
            <v>Não encontrado</v>
          </cell>
          <cell r="B837" t="str">
            <v>Pedra madeira</v>
          </cell>
          <cell r="C837" t="str">
            <v>m2</v>
          </cell>
          <cell r="D837">
            <v>1</v>
          </cell>
          <cell r="E837">
            <v>300</v>
          </cell>
          <cell r="F837" t="str">
            <v>MAT.</v>
          </cell>
          <cell r="G837">
            <v>300</v>
          </cell>
          <cell r="H837">
            <v>0</v>
          </cell>
          <cell r="I837">
            <v>300</v>
          </cell>
        </row>
        <row r="838">
          <cell r="A838" t="str">
            <v>93550-008</v>
          </cell>
          <cell r="B838" t="str">
            <v>Granito apicoado cinza</v>
          </cell>
          <cell r="C838" t="str">
            <v>m2</v>
          </cell>
          <cell r="G838">
            <v>300</v>
          </cell>
          <cell r="H838">
            <v>0</v>
          </cell>
          <cell r="I838">
            <v>300</v>
          </cell>
        </row>
        <row r="839">
          <cell r="A839" t="str">
            <v>Não encontrado</v>
          </cell>
          <cell r="B839" t="str">
            <v>Granito apicoado cinza</v>
          </cell>
          <cell r="C839" t="str">
            <v>m2</v>
          </cell>
          <cell r="D839">
            <v>1</v>
          </cell>
          <cell r="E839">
            <v>300</v>
          </cell>
          <cell r="F839" t="str">
            <v>MAT.</v>
          </cell>
          <cell r="G839">
            <v>300</v>
          </cell>
          <cell r="H839">
            <v>0</v>
          </cell>
          <cell r="I839">
            <v>300</v>
          </cell>
        </row>
        <row r="840">
          <cell r="A840" t="str">
            <v>93550-009</v>
          </cell>
          <cell r="B840" t="str">
            <v>Pedrisco</v>
          </cell>
          <cell r="C840" t="str">
            <v>m2</v>
          </cell>
          <cell r="G840">
            <v>150</v>
          </cell>
          <cell r="H840">
            <v>0</v>
          </cell>
          <cell r="I840">
            <v>150</v>
          </cell>
        </row>
        <row r="841">
          <cell r="A841" t="str">
            <v>Não encontrado</v>
          </cell>
          <cell r="B841" t="str">
            <v>Pedrisco</v>
          </cell>
          <cell r="C841" t="str">
            <v>m2</v>
          </cell>
          <cell r="D841">
            <v>1</v>
          </cell>
          <cell r="E841">
            <v>150</v>
          </cell>
          <cell r="F841" t="str">
            <v>MAT.</v>
          </cell>
          <cell r="G841">
            <v>150</v>
          </cell>
          <cell r="H841">
            <v>0</v>
          </cell>
          <cell r="I841">
            <v>150</v>
          </cell>
        </row>
        <row r="842">
          <cell r="A842" t="str">
            <v>93550-010</v>
          </cell>
          <cell r="B842" t="str">
            <v>Mármore Branco Paraná polido</v>
          </cell>
          <cell r="C842" t="str">
            <v>m2</v>
          </cell>
          <cell r="G842">
            <v>300</v>
          </cell>
          <cell r="H842">
            <v>0</v>
          </cell>
          <cell r="I842">
            <v>300</v>
          </cell>
        </row>
        <row r="843">
          <cell r="A843" t="str">
            <v>Não encontrado</v>
          </cell>
          <cell r="B843" t="str">
            <v>Mármore Branco Paraná polido</v>
          </cell>
          <cell r="C843" t="str">
            <v>m2</v>
          </cell>
          <cell r="D843">
            <v>1</v>
          </cell>
          <cell r="E843">
            <v>300</v>
          </cell>
          <cell r="F843" t="str">
            <v>MAT.</v>
          </cell>
          <cell r="G843">
            <v>300</v>
          </cell>
          <cell r="H843">
            <v>0</v>
          </cell>
          <cell r="I843">
            <v>300</v>
          </cell>
        </row>
        <row r="844">
          <cell r="A844" t="str">
            <v>93550-011</v>
          </cell>
          <cell r="B844" t="str">
            <v>Granito Preto São Gabriel polido</v>
          </cell>
          <cell r="C844" t="str">
            <v>m2</v>
          </cell>
          <cell r="G844">
            <v>300</v>
          </cell>
          <cell r="H844">
            <v>0</v>
          </cell>
          <cell r="I844">
            <v>300</v>
          </cell>
        </row>
        <row r="845">
          <cell r="A845" t="str">
            <v>Não encontrado</v>
          </cell>
          <cell r="B845" t="str">
            <v>Granito Preto São Gabriel polido</v>
          </cell>
          <cell r="C845" t="str">
            <v>m2</v>
          </cell>
          <cell r="D845">
            <v>1</v>
          </cell>
          <cell r="E845">
            <v>300</v>
          </cell>
          <cell r="F845" t="str">
            <v>MAT.</v>
          </cell>
          <cell r="G845">
            <v>300</v>
          </cell>
          <cell r="H845">
            <v>0</v>
          </cell>
          <cell r="I845">
            <v>300</v>
          </cell>
        </row>
        <row r="846">
          <cell r="A846" t="str">
            <v>3R-093660</v>
          </cell>
          <cell r="B846" t="str">
            <v>CIMENTADO (CIMENTO QUEIMADO)</v>
          </cell>
        </row>
        <row r="847">
          <cell r="A847" t="str">
            <v>93660-000</v>
          </cell>
          <cell r="B847" t="str">
            <v>Piso em concreto lixado com aplicação de resina</v>
          </cell>
          <cell r="C847" t="str">
            <v>M2</v>
          </cell>
          <cell r="G847">
            <v>110</v>
          </cell>
          <cell r="H847">
            <v>0</v>
          </cell>
          <cell r="I847">
            <v>110</v>
          </cell>
        </row>
        <row r="848">
          <cell r="A848" t="str">
            <v>Não encontrado</v>
          </cell>
          <cell r="B848" t="str">
            <v>PISO EM CONCRETO DESEMPENADO</v>
          </cell>
          <cell r="C848" t="str">
            <v>M2</v>
          </cell>
          <cell r="D848">
            <v>1</v>
          </cell>
          <cell r="E848">
            <v>110</v>
          </cell>
          <cell r="F848" t="str">
            <v>MAT.</v>
          </cell>
          <cell r="G848">
            <v>110</v>
          </cell>
          <cell r="H848">
            <v>0</v>
          </cell>
          <cell r="I848">
            <v>110</v>
          </cell>
        </row>
        <row r="849">
          <cell r="A849" t="str">
            <v>3R-093770</v>
          </cell>
          <cell r="B849" t="str">
            <v>PINTURAS. TEXTURAS E GRAFIATOS</v>
          </cell>
        </row>
        <row r="850">
          <cell r="A850" t="str">
            <v>93770-000</v>
          </cell>
          <cell r="B850" t="str">
            <v>Pintura latex</v>
          </cell>
          <cell r="C850" t="str">
            <v>M2</v>
          </cell>
          <cell r="G850">
            <v>4.9023500000000002</v>
          </cell>
          <cell r="H850">
            <v>15.4</v>
          </cell>
          <cell r="I850">
            <v>20.302350000000001</v>
          </cell>
        </row>
        <row r="851">
          <cell r="A851">
            <v>17.899999999999999</v>
          </cell>
          <cell r="B851" t="str">
            <v>Lixa p/ massa corrida 100</v>
          </cell>
          <cell r="C851" t="str">
            <v>UN</v>
          </cell>
          <cell r="D851">
            <v>6.5000000000000002E-2</v>
          </cell>
          <cell r="E851">
            <v>1.02</v>
          </cell>
          <cell r="F851" t="str">
            <v>MAT.</v>
          </cell>
          <cell r="G851">
            <v>6.6299999999999998E-2</v>
          </cell>
        </row>
        <row r="852">
          <cell r="A852" t="str">
            <v>Não encontrado</v>
          </cell>
          <cell r="B852" t="str">
            <v>M.O. Massa Corrida</v>
          </cell>
          <cell r="C852" t="str">
            <v>M2</v>
          </cell>
          <cell r="D852">
            <v>1</v>
          </cell>
          <cell r="E852">
            <v>7.7</v>
          </cell>
          <cell r="F852" t="str">
            <v>M.O.</v>
          </cell>
          <cell r="H852">
            <v>7.7</v>
          </cell>
        </row>
        <row r="853">
          <cell r="A853">
            <v>17.100000000000001</v>
          </cell>
          <cell r="B853" t="str">
            <v>MASSA CORRIDA PVA</v>
          </cell>
          <cell r="C853" t="str">
            <v>KG</v>
          </cell>
          <cell r="D853">
            <v>0.57999999999999996</v>
          </cell>
          <cell r="E853">
            <v>1.1000000000000001</v>
          </cell>
          <cell r="F853" t="str">
            <v>MAT.</v>
          </cell>
          <cell r="G853">
            <v>0.63800000000000001</v>
          </cell>
        </row>
        <row r="854">
          <cell r="A854" t="str">
            <v>Não encontrado</v>
          </cell>
          <cell r="B854" t="str">
            <v>LIQUIDO PREPARADOR DE SUPERFICIES</v>
          </cell>
          <cell r="C854" t="str">
            <v>L</v>
          </cell>
          <cell r="D854">
            <v>0.18</v>
          </cell>
          <cell r="E854">
            <v>9.7100000000000009</v>
          </cell>
          <cell r="F854" t="str">
            <v>MAT.</v>
          </cell>
          <cell r="G854">
            <v>1.7478</v>
          </cell>
        </row>
        <row r="855">
          <cell r="A855" t="str">
            <v>Não encontrado</v>
          </cell>
          <cell r="B855" t="str">
            <v>Mão de obra - Pintura Interna</v>
          </cell>
          <cell r="C855" t="str">
            <v>M2</v>
          </cell>
          <cell r="D855">
            <v>1</v>
          </cell>
          <cell r="E855">
            <v>7.7</v>
          </cell>
          <cell r="F855" t="str">
            <v>M.O.</v>
          </cell>
          <cell r="H855">
            <v>7.7</v>
          </cell>
        </row>
        <row r="856">
          <cell r="A856" t="str">
            <v>Não encontrado</v>
          </cell>
          <cell r="B856" t="str">
            <v>PINTURA PVA/ACRÍLICA TIPO 1 - SUVINIL BRANCO NEVE</v>
          </cell>
          <cell r="C856" t="str">
            <v>L</v>
          </cell>
          <cell r="D856">
            <v>0.22500000000000001</v>
          </cell>
          <cell r="E856">
            <v>10.89</v>
          </cell>
          <cell r="F856" t="str">
            <v>MAT.</v>
          </cell>
          <cell r="G856">
            <v>2.45025</v>
          </cell>
        </row>
        <row r="857">
          <cell r="A857" t="str">
            <v>93770-001</v>
          </cell>
          <cell r="B857" t="str">
            <v>REQUADROS EM PINTURA</v>
          </cell>
          <cell r="C857" t="str">
            <v>ML</v>
          </cell>
          <cell r="G857">
            <v>0</v>
          </cell>
          <cell r="H857">
            <v>7.7</v>
          </cell>
          <cell r="I857">
            <v>7.7</v>
          </cell>
        </row>
        <row r="858">
          <cell r="A858" t="str">
            <v>Não encontrado</v>
          </cell>
          <cell r="B858" t="str">
            <v>M.O. Massa Corrida</v>
          </cell>
          <cell r="C858" t="str">
            <v>M2</v>
          </cell>
          <cell r="D858">
            <v>0.5</v>
          </cell>
          <cell r="E858">
            <v>7.7</v>
          </cell>
          <cell r="F858" t="str">
            <v>M.O.</v>
          </cell>
          <cell r="G858">
            <v>0</v>
          </cell>
          <cell r="H858">
            <v>3.85</v>
          </cell>
          <cell r="I858">
            <v>3.85</v>
          </cell>
        </row>
        <row r="859">
          <cell r="A859" t="str">
            <v>Não encontrado</v>
          </cell>
          <cell r="B859" t="str">
            <v>Mão de obra - Pintura Interna</v>
          </cell>
          <cell r="C859" t="str">
            <v>M2</v>
          </cell>
          <cell r="D859">
            <v>0.5</v>
          </cell>
          <cell r="E859">
            <v>7.7</v>
          </cell>
          <cell r="F859" t="str">
            <v>M.O.</v>
          </cell>
          <cell r="G859">
            <v>0</v>
          </cell>
          <cell r="H859">
            <v>3.85</v>
          </cell>
          <cell r="I859">
            <v>3.85</v>
          </cell>
        </row>
        <row r="860">
          <cell r="A860" t="str">
            <v>93770-002</v>
          </cell>
          <cell r="B860" t="str">
            <v>Pintura de tetos</v>
          </cell>
          <cell r="C860" t="str">
            <v>M2</v>
          </cell>
          <cell r="G860">
            <v>4.91</v>
          </cell>
          <cell r="H860">
            <v>15.4</v>
          </cell>
          <cell r="I860">
            <v>20.309999999999999</v>
          </cell>
        </row>
        <row r="861">
          <cell r="A861">
            <v>17.899999999999999</v>
          </cell>
          <cell r="B861" t="str">
            <v>Lixa p/ massa corrida 100</v>
          </cell>
          <cell r="C861" t="str">
            <v>UN</v>
          </cell>
          <cell r="D861">
            <v>6.5000000000000002E-2</v>
          </cell>
          <cell r="E861">
            <v>1.02</v>
          </cell>
          <cell r="F861" t="str">
            <v>MAT.</v>
          </cell>
          <cell r="G861">
            <v>7.0000000000000007E-2</v>
          </cell>
          <cell r="H861">
            <v>0</v>
          </cell>
          <cell r="I861">
            <v>7.0000000000000007E-2</v>
          </cell>
        </row>
        <row r="862">
          <cell r="A862" t="str">
            <v>Não encontrado</v>
          </cell>
          <cell r="B862" t="str">
            <v>M.O. Massa Corrida</v>
          </cell>
          <cell r="C862" t="str">
            <v>M2</v>
          </cell>
          <cell r="D862">
            <v>1</v>
          </cell>
          <cell r="E862">
            <v>7.7</v>
          </cell>
          <cell r="F862" t="str">
            <v>M.O.</v>
          </cell>
          <cell r="G862">
            <v>0</v>
          </cell>
          <cell r="H862">
            <v>7.7</v>
          </cell>
          <cell r="I862">
            <v>7.7</v>
          </cell>
        </row>
        <row r="863">
          <cell r="A863">
            <v>17.100000000000001</v>
          </cell>
          <cell r="B863" t="str">
            <v>MASSA CORRIDA PVA</v>
          </cell>
          <cell r="C863" t="str">
            <v>KG</v>
          </cell>
          <cell r="D863">
            <v>0.57999999999999996</v>
          </cell>
          <cell r="E863">
            <v>1.1000000000000001</v>
          </cell>
          <cell r="F863" t="str">
            <v>MAT.</v>
          </cell>
          <cell r="G863">
            <v>0.64</v>
          </cell>
          <cell r="H863">
            <v>0</v>
          </cell>
          <cell r="I863">
            <v>0.64</v>
          </cell>
        </row>
        <row r="864">
          <cell r="A864" t="str">
            <v>Não encontrado</v>
          </cell>
          <cell r="B864" t="str">
            <v>LIQUIDO PREPARADOR DE SUPERFICIES</v>
          </cell>
          <cell r="C864" t="str">
            <v>L</v>
          </cell>
          <cell r="D864">
            <v>0.18</v>
          </cell>
          <cell r="E864">
            <v>9.7100000000000009</v>
          </cell>
          <cell r="F864" t="str">
            <v>MAT.</v>
          </cell>
          <cell r="G864">
            <v>1.75</v>
          </cell>
          <cell r="H864">
            <v>0</v>
          </cell>
          <cell r="I864">
            <v>1.75</v>
          </cell>
        </row>
        <row r="865">
          <cell r="A865" t="str">
            <v>Não encontrado</v>
          </cell>
          <cell r="B865" t="str">
            <v>Mão de obra - Pintura Interna</v>
          </cell>
          <cell r="C865" t="str">
            <v>M2</v>
          </cell>
          <cell r="D865">
            <v>1</v>
          </cell>
          <cell r="E865">
            <v>7.7</v>
          </cell>
          <cell r="F865" t="str">
            <v>M.O.</v>
          </cell>
          <cell r="G865">
            <v>0</v>
          </cell>
          <cell r="H865">
            <v>7.7</v>
          </cell>
          <cell r="I865">
            <v>7.7</v>
          </cell>
        </row>
        <row r="866">
          <cell r="A866" t="str">
            <v>Não encontrado</v>
          </cell>
          <cell r="B866" t="str">
            <v>PINTURA PVA/ACRÍLICA TIPO 1 - SUVINIL BRANCO NEVE</v>
          </cell>
          <cell r="C866" t="str">
            <v>L</v>
          </cell>
          <cell r="D866">
            <v>0.22500000000000001</v>
          </cell>
          <cell r="E866">
            <v>10.89</v>
          </cell>
          <cell r="F866" t="str">
            <v>MAT.</v>
          </cell>
          <cell r="G866">
            <v>2.4500000000000002</v>
          </cell>
          <cell r="H866">
            <v>0</v>
          </cell>
          <cell r="I866">
            <v>2.4500000000000002</v>
          </cell>
        </row>
        <row r="867">
          <cell r="A867" t="str">
            <v>93770-003</v>
          </cell>
          <cell r="B867" t="str">
            <v>Pintura esmalte em esquadrias de ferro e portas corta-fogo</v>
          </cell>
          <cell r="C867" t="str">
            <v>M2</v>
          </cell>
          <cell r="G867">
            <v>7.24</v>
          </cell>
          <cell r="H867">
            <v>35</v>
          </cell>
          <cell r="I867">
            <v>42.24</v>
          </cell>
        </row>
        <row r="868">
          <cell r="A868">
            <v>17.2</v>
          </cell>
          <cell r="B868" t="str">
            <v>Esmalte Sintético Acetinado Branco Suvinil</v>
          </cell>
          <cell r="C868" t="str">
            <v>L</v>
          </cell>
          <cell r="D868">
            <v>0.16</v>
          </cell>
          <cell r="E868">
            <v>23</v>
          </cell>
          <cell r="F868" t="str">
            <v>MAT.</v>
          </cell>
          <cell r="G868">
            <v>3.68</v>
          </cell>
          <cell r="H868">
            <v>0</v>
          </cell>
          <cell r="I868">
            <v>3.68</v>
          </cell>
        </row>
        <row r="869">
          <cell r="A869" t="str">
            <v>Não encontrado</v>
          </cell>
          <cell r="B869" t="str">
            <v>AGUARRAZ MINERAL</v>
          </cell>
          <cell r="C869" t="str">
            <v>L</v>
          </cell>
          <cell r="D869">
            <v>0.03</v>
          </cell>
          <cell r="E869">
            <v>7.5</v>
          </cell>
          <cell r="F869" t="str">
            <v>MAT.</v>
          </cell>
          <cell r="G869">
            <v>0.23</v>
          </cell>
          <cell r="H869">
            <v>0</v>
          </cell>
          <cell r="I869">
            <v>0.23</v>
          </cell>
        </row>
        <row r="870">
          <cell r="A870">
            <v>32.1</v>
          </cell>
          <cell r="B870" t="str">
            <v>Lixa ferro 100</v>
          </cell>
          <cell r="C870" t="str">
            <v>UN</v>
          </cell>
          <cell r="D870">
            <v>0.3</v>
          </cell>
          <cell r="E870">
            <v>1.2</v>
          </cell>
          <cell r="F870" t="str">
            <v>MAT.</v>
          </cell>
          <cell r="G870">
            <v>0.36</v>
          </cell>
          <cell r="H870">
            <v>0</v>
          </cell>
          <cell r="I870">
            <v>0.36</v>
          </cell>
        </row>
        <row r="871">
          <cell r="A871">
            <v>17.2</v>
          </cell>
          <cell r="B871" t="str">
            <v>ZARCAO</v>
          </cell>
          <cell r="C871" t="str">
            <v>L</v>
          </cell>
          <cell r="D871">
            <v>0.12</v>
          </cell>
          <cell r="E871">
            <v>24.72</v>
          </cell>
          <cell r="F871" t="str">
            <v>MAT.</v>
          </cell>
          <cell r="G871">
            <v>2.97</v>
          </cell>
          <cell r="H871">
            <v>0</v>
          </cell>
          <cell r="I871">
            <v>2.97</v>
          </cell>
        </row>
        <row r="872">
          <cell r="A872" t="str">
            <v>Não encontrado</v>
          </cell>
          <cell r="B872" t="str">
            <v>m.obra pintura esq. Metálicas</v>
          </cell>
          <cell r="C872" t="str">
            <v>M2</v>
          </cell>
          <cell r="D872">
            <v>1</v>
          </cell>
          <cell r="E872">
            <v>35</v>
          </cell>
          <cell r="F872" t="str">
            <v>M.O.</v>
          </cell>
          <cell r="G872">
            <v>0</v>
          </cell>
          <cell r="H872">
            <v>35</v>
          </cell>
          <cell r="I872">
            <v>35</v>
          </cell>
        </row>
        <row r="873">
          <cell r="A873" t="str">
            <v>93770-004</v>
          </cell>
          <cell r="B873" t="str">
            <v>Pintura esmalte em guarda corpo e corrimão de ferro</v>
          </cell>
          <cell r="C873" t="str">
            <v>M</v>
          </cell>
          <cell r="G873">
            <v>3.2</v>
          </cell>
          <cell r="H873">
            <v>35</v>
          </cell>
          <cell r="I873">
            <v>38.200000000000003</v>
          </cell>
        </row>
        <row r="874">
          <cell r="A874" t="str">
            <v>Não encontrado</v>
          </cell>
          <cell r="B874" t="str">
            <v>AGUARRAZ MINERAL</v>
          </cell>
          <cell r="C874" t="str">
            <v>L</v>
          </cell>
          <cell r="D874">
            <v>0.03</v>
          </cell>
          <cell r="E874">
            <v>7</v>
          </cell>
          <cell r="F874" t="str">
            <v>MAT.</v>
          </cell>
          <cell r="G874">
            <v>0.21</v>
          </cell>
          <cell r="H874">
            <v>0</v>
          </cell>
          <cell r="I874">
            <v>0.21</v>
          </cell>
        </row>
        <row r="875">
          <cell r="A875">
            <v>17.2</v>
          </cell>
          <cell r="B875" t="str">
            <v>Esmalte Sintético Acetinado Branco Suvinil</v>
          </cell>
          <cell r="C875" t="str">
            <v>L</v>
          </cell>
          <cell r="D875">
            <v>0.16</v>
          </cell>
          <cell r="E875">
            <v>16.899999999999999</v>
          </cell>
          <cell r="F875" t="str">
            <v>MAT.</v>
          </cell>
          <cell r="G875">
            <v>2.7</v>
          </cell>
          <cell r="H875">
            <v>0</v>
          </cell>
          <cell r="I875">
            <v>2.7</v>
          </cell>
        </row>
        <row r="876">
          <cell r="A876">
            <v>32.1</v>
          </cell>
          <cell r="B876" t="str">
            <v>Lixa ferro 100</v>
          </cell>
          <cell r="C876" t="str">
            <v>UN</v>
          </cell>
          <cell r="D876">
            <v>0.3</v>
          </cell>
          <cell r="E876">
            <v>0.95</v>
          </cell>
          <cell r="F876" t="str">
            <v>MAT.</v>
          </cell>
          <cell r="G876">
            <v>0.28999999999999998</v>
          </cell>
          <cell r="H876">
            <v>0</v>
          </cell>
          <cell r="I876">
            <v>0.28999999999999998</v>
          </cell>
        </row>
        <row r="877">
          <cell r="A877" t="str">
            <v>Não encontrado</v>
          </cell>
          <cell r="B877" t="str">
            <v>Mão de obra - Pintura em Guarda Corpos. Gradis. Outros</v>
          </cell>
          <cell r="C877" t="str">
            <v>m</v>
          </cell>
          <cell r="D877">
            <v>1</v>
          </cell>
          <cell r="E877">
            <v>35</v>
          </cell>
          <cell r="F877" t="str">
            <v>M.O.</v>
          </cell>
          <cell r="G877">
            <v>0</v>
          </cell>
          <cell r="H877">
            <v>35</v>
          </cell>
          <cell r="I877">
            <v>35</v>
          </cell>
        </row>
        <row r="878">
          <cell r="A878" t="str">
            <v>93770-005</v>
          </cell>
          <cell r="B878" t="str">
            <v>Pintura preto marfim</v>
          </cell>
          <cell r="C878" t="str">
            <v>m2</v>
          </cell>
          <cell r="G878">
            <v>45.23</v>
          </cell>
          <cell r="H878">
            <v>3.85</v>
          </cell>
          <cell r="I878">
            <v>49.08</v>
          </cell>
        </row>
        <row r="879">
          <cell r="A879">
            <v>17.2</v>
          </cell>
          <cell r="B879" t="str">
            <v>Solvente</v>
          </cell>
          <cell r="C879" t="str">
            <v>L</v>
          </cell>
          <cell r="D879">
            <v>2.5000000000000001E-2</v>
          </cell>
          <cell r="E879">
            <v>10</v>
          </cell>
          <cell r="F879" t="str">
            <v>MAT.</v>
          </cell>
          <cell r="G879">
            <v>0.25</v>
          </cell>
          <cell r="H879">
            <v>0</v>
          </cell>
          <cell r="I879">
            <v>0.25</v>
          </cell>
        </row>
        <row r="880">
          <cell r="A880" t="str">
            <v>Não encontrado</v>
          </cell>
          <cell r="B880" t="str">
            <v>Tinta Epoxi Branco</v>
          </cell>
          <cell r="C880" t="str">
            <v>L</v>
          </cell>
          <cell r="D880">
            <v>0.25</v>
          </cell>
          <cell r="E880">
            <v>179.9</v>
          </cell>
          <cell r="F880" t="str">
            <v>MAT.</v>
          </cell>
          <cell r="G880">
            <v>44.98</v>
          </cell>
          <cell r="H880">
            <v>0</v>
          </cell>
          <cell r="I880">
            <v>44.98</v>
          </cell>
        </row>
        <row r="881">
          <cell r="A881" t="str">
            <v>Não encontrado</v>
          </cell>
          <cell r="B881" t="str">
            <v>Mão de obra - Pintura Interna</v>
          </cell>
          <cell r="C881" t="str">
            <v>M2</v>
          </cell>
          <cell r="D881">
            <v>0.5</v>
          </cell>
          <cell r="E881">
            <v>7.7</v>
          </cell>
          <cell r="F881" t="str">
            <v>M.O.</v>
          </cell>
          <cell r="G881">
            <v>0</v>
          </cell>
          <cell r="H881">
            <v>3.85</v>
          </cell>
          <cell r="I881">
            <v>3.85</v>
          </cell>
        </row>
        <row r="882">
          <cell r="A882" t="str">
            <v>93770-006</v>
          </cell>
          <cell r="B882" t="str">
            <v>PINTURA TEXTURIZADA</v>
          </cell>
          <cell r="C882" t="str">
            <v>m2</v>
          </cell>
          <cell r="G882">
            <v>10.93</v>
          </cell>
          <cell r="H882">
            <v>3.85</v>
          </cell>
          <cell r="I882">
            <v>14.78</v>
          </cell>
        </row>
        <row r="883">
          <cell r="A883" t="str">
            <v>Não encontrado</v>
          </cell>
          <cell r="B883" t="str">
            <v>MASSA PARA TEXTURA</v>
          </cell>
          <cell r="C883" t="str">
            <v>KG</v>
          </cell>
          <cell r="D883">
            <v>1.9379999999999999</v>
          </cell>
          <cell r="E883">
            <v>5.64</v>
          </cell>
          <cell r="F883" t="str">
            <v>MAT.</v>
          </cell>
          <cell r="G883">
            <v>10.93</v>
          </cell>
          <cell r="H883">
            <v>0</v>
          </cell>
          <cell r="I883">
            <v>10.93</v>
          </cell>
        </row>
        <row r="884">
          <cell r="A884" t="str">
            <v>Não encontrado</v>
          </cell>
          <cell r="B884" t="str">
            <v>Mão de obra - Pintura Interna</v>
          </cell>
          <cell r="C884" t="str">
            <v>M2</v>
          </cell>
          <cell r="D884">
            <v>0.5</v>
          </cell>
          <cell r="E884">
            <v>7.7</v>
          </cell>
          <cell r="F884" t="str">
            <v>M.O.</v>
          </cell>
          <cell r="G884">
            <v>0</v>
          </cell>
          <cell r="H884">
            <v>3.85</v>
          </cell>
          <cell r="I884">
            <v>3.85</v>
          </cell>
        </row>
        <row r="885">
          <cell r="A885" t="str">
            <v>93770-007</v>
          </cell>
          <cell r="B885" t="str">
            <v>Pintura branco acetinado</v>
          </cell>
          <cell r="C885" t="str">
            <v>m2</v>
          </cell>
          <cell r="G885">
            <v>45.23</v>
          </cell>
          <cell r="H885">
            <v>3.85</v>
          </cell>
          <cell r="I885">
            <v>49.08</v>
          </cell>
        </row>
        <row r="886">
          <cell r="A886">
            <v>17.2</v>
          </cell>
          <cell r="B886" t="str">
            <v>Solvente</v>
          </cell>
          <cell r="C886" t="str">
            <v>L</v>
          </cell>
          <cell r="D886">
            <v>2.5000000000000001E-2</v>
          </cell>
          <cell r="E886">
            <v>10</v>
          </cell>
          <cell r="F886" t="str">
            <v>MAT.</v>
          </cell>
          <cell r="G886">
            <v>0.25</v>
          </cell>
          <cell r="H886">
            <v>0</v>
          </cell>
          <cell r="I886">
            <v>0.25</v>
          </cell>
        </row>
        <row r="887">
          <cell r="A887" t="str">
            <v>Não encontrado</v>
          </cell>
          <cell r="B887" t="str">
            <v>Tinta Epoxi Branco</v>
          </cell>
          <cell r="C887" t="str">
            <v>L</v>
          </cell>
          <cell r="D887">
            <v>0.25</v>
          </cell>
          <cell r="E887">
            <v>179.9</v>
          </cell>
          <cell r="F887" t="str">
            <v>MAT.</v>
          </cell>
          <cell r="G887">
            <v>44.98</v>
          </cell>
          <cell r="H887">
            <v>0</v>
          </cell>
          <cell r="I887">
            <v>44.98</v>
          </cell>
        </row>
        <row r="888">
          <cell r="A888" t="str">
            <v>Não encontrado</v>
          </cell>
          <cell r="B888" t="str">
            <v>Mão de obra - Pintura Interna</v>
          </cell>
          <cell r="C888" t="str">
            <v>M2</v>
          </cell>
          <cell r="D888">
            <v>0.5</v>
          </cell>
          <cell r="E888">
            <v>7.7</v>
          </cell>
          <cell r="F888" t="str">
            <v>M.O.</v>
          </cell>
          <cell r="G888">
            <v>0</v>
          </cell>
          <cell r="H888">
            <v>3.85</v>
          </cell>
          <cell r="I888">
            <v>3.85</v>
          </cell>
        </row>
        <row r="889">
          <cell r="A889" t="str">
            <v>93770-008</v>
          </cell>
          <cell r="B889" t="str">
            <v>Pintura cinza claro</v>
          </cell>
          <cell r="C889" t="str">
            <v>m2</v>
          </cell>
          <cell r="G889">
            <v>45.23</v>
          </cell>
          <cell r="H889">
            <v>3.85</v>
          </cell>
          <cell r="I889">
            <v>49.08</v>
          </cell>
        </row>
        <row r="890">
          <cell r="A890">
            <v>17.2</v>
          </cell>
          <cell r="B890" t="str">
            <v>Solvente</v>
          </cell>
          <cell r="C890" t="str">
            <v>L</v>
          </cell>
          <cell r="D890">
            <v>2.5000000000000001E-2</v>
          </cell>
          <cell r="E890">
            <v>10</v>
          </cell>
          <cell r="F890" t="str">
            <v>MAT.</v>
          </cell>
          <cell r="G890">
            <v>0.25</v>
          </cell>
          <cell r="H890">
            <v>0</v>
          </cell>
          <cell r="I890">
            <v>0.25</v>
          </cell>
        </row>
        <row r="891">
          <cell r="A891" t="str">
            <v>Não encontrado</v>
          </cell>
          <cell r="B891" t="str">
            <v>Tinta Epoxi Branco</v>
          </cell>
          <cell r="C891" t="str">
            <v>L</v>
          </cell>
          <cell r="D891">
            <v>0.25</v>
          </cell>
          <cell r="E891">
            <v>179.9</v>
          </cell>
          <cell r="F891" t="str">
            <v>MAT.</v>
          </cell>
          <cell r="G891">
            <v>44.98</v>
          </cell>
          <cell r="H891">
            <v>0</v>
          </cell>
          <cell r="I891">
            <v>44.98</v>
          </cell>
        </row>
        <row r="892">
          <cell r="A892" t="str">
            <v>Não encontrado</v>
          </cell>
          <cell r="B892" t="str">
            <v>Mão de obra - Pintura Interna</v>
          </cell>
          <cell r="C892" t="str">
            <v>M2</v>
          </cell>
          <cell r="D892">
            <v>0.5</v>
          </cell>
          <cell r="E892">
            <v>7.7</v>
          </cell>
          <cell r="F892" t="str">
            <v>M.O.</v>
          </cell>
          <cell r="G892">
            <v>0</v>
          </cell>
          <cell r="H892">
            <v>3.85</v>
          </cell>
          <cell r="I892">
            <v>3.85</v>
          </cell>
        </row>
        <row r="893">
          <cell r="A893" t="str">
            <v>3R-093880</v>
          </cell>
          <cell r="B893" t="str">
            <v>ACM</v>
          </cell>
        </row>
        <row r="894">
          <cell r="A894" t="str">
            <v>93880-000</v>
          </cell>
          <cell r="B894" t="str">
            <v>ACABAMENTO PARA O PEITORIL DE DRYWALL NA PELE DE VIDRO - ACM RF - ALUCOBOND - COR: BLACK - MEDIDAS 30x5x2=0.37cm POR m DE PEITORIL)</v>
          </cell>
          <cell r="C894" t="str">
            <v>M2</v>
          </cell>
          <cell r="G894">
            <v>206.61</v>
          </cell>
          <cell r="H894">
            <v>126</v>
          </cell>
          <cell r="I894">
            <v>332.61</v>
          </cell>
        </row>
        <row r="895">
          <cell r="A895" t="str">
            <v>Não encontrado</v>
          </cell>
          <cell r="B895" t="str">
            <v>Parafuso brocante 4.2 x 16</v>
          </cell>
          <cell r="C895" t="str">
            <v>UN</v>
          </cell>
          <cell r="D895">
            <v>12</v>
          </cell>
          <cell r="E895">
            <v>6.13E-2</v>
          </cell>
          <cell r="F895" t="str">
            <v>MAT.</v>
          </cell>
          <cell r="G895">
            <v>0.74</v>
          </cell>
          <cell r="H895">
            <v>0</v>
          </cell>
          <cell r="I895">
            <v>0.74</v>
          </cell>
        </row>
        <row r="896">
          <cell r="A896" t="str">
            <v>Não encontrado</v>
          </cell>
          <cell r="B896" t="str">
            <v>Bucha + parafuso 4.8 x 50</v>
          </cell>
          <cell r="C896" t="str">
            <v>UN</v>
          </cell>
          <cell r="D896">
            <v>1</v>
          </cell>
          <cell r="E896">
            <v>0.17080000000000001</v>
          </cell>
          <cell r="F896" t="str">
            <v>MAT.</v>
          </cell>
          <cell r="G896">
            <v>0.17</v>
          </cell>
          <cell r="H896">
            <v>0</v>
          </cell>
          <cell r="I896">
            <v>0.17</v>
          </cell>
        </row>
        <row r="897">
          <cell r="A897" t="str">
            <v>Não encontrado</v>
          </cell>
          <cell r="B897" t="str">
            <v>Primer ( 5 latas de 3.6 )</v>
          </cell>
          <cell r="C897" t="str">
            <v>L</v>
          </cell>
          <cell r="D897">
            <v>8.3333333333333332E-3</v>
          </cell>
          <cell r="E897">
            <v>118</v>
          </cell>
          <cell r="F897" t="str">
            <v>MAT.</v>
          </cell>
          <cell r="G897">
            <v>0.98</v>
          </cell>
          <cell r="H897">
            <v>0</v>
          </cell>
          <cell r="I897">
            <v>0.98</v>
          </cell>
        </row>
        <row r="898">
          <cell r="A898">
            <v>35.21</v>
          </cell>
          <cell r="B898" t="str">
            <v>Fita dupla face VHB 4910 12 mm x 20 m 3M profissional</v>
          </cell>
          <cell r="C898" t="str">
            <v>ROL</v>
          </cell>
          <cell r="D898">
            <v>8.3333333333333329E-2</v>
          </cell>
          <cell r="E898">
            <v>75</v>
          </cell>
          <cell r="F898" t="str">
            <v>MAT.</v>
          </cell>
          <cell r="G898">
            <v>6.25</v>
          </cell>
          <cell r="H898">
            <v>0</v>
          </cell>
          <cell r="I898">
            <v>6.25</v>
          </cell>
        </row>
        <row r="899">
          <cell r="A899">
            <v>371375</v>
          </cell>
          <cell r="B899" t="str">
            <v>Silicone Poliuretano</v>
          </cell>
          <cell r="C899" t="str">
            <v>UN</v>
          </cell>
          <cell r="D899">
            <v>0.2857142857142857</v>
          </cell>
          <cell r="E899">
            <v>23</v>
          </cell>
          <cell r="F899" t="str">
            <v>MAT.</v>
          </cell>
          <cell r="G899">
            <v>6.57</v>
          </cell>
          <cell r="H899">
            <v>0</v>
          </cell>
          <cell r="I899">
            <v>6.57</v>
          </cell>
        </row>
        <row r="900">
          <cell r="A900" t="str">
            <v>Não encontrado</v>
          </cell>
          <cell r="B900" t="str">
            <v>Régua (TG-073)</v>
          </cell>
          <cell r="C900" t="str">
            <v>M</v>
          </cell>
          <cell r="D900">
            <v>2.2000000000000002</v>
          </cell>
          <cell r="E900">
            <v>7.4216666666666669</v>
          </cell>
          <cell r="F900" t="str">
            <v>MAT.</v>
          </cell>
          <cell r="G900">
            <v>16.329999999999998</v>
          </cell>
          <cell r="H900">
            <v>0</v>
          </cell>
          <cell r="I900">
            <v>16.329999999999998</v>
          </cell>
        </row>
        <row r="901">
          <cell r="A901" t="str">
            <v>Não encontrado</v>
          </cell>
          <cell r="B901" t="str">
            <v>Cantoneira 50 x 50</v>
          </cell>
          <cell r="C901" t="str">
            <v>M</v>
          </cell>
          <cell r="D901">
            <v>0.05</v>
          </cell>
          <cell r="E901">
            <v>17.278333333333329</v>
          </cell>
          <cell r="F901" t="str">
            <v>MAT.</v>
          </cell>
          <cell r="G901">
            <v>0.86</v>
          </cell>
          <cell r="H901">
            <v>0</v>
          </cell>
          <cell r="I901">
            <v>0.86</v>
          </cell>
        </row>
        <row r="902">
          <cell r="A902" t="str">
            <v>Não encontrado</v>
          </cell>
          <cell r="B902" t="str">
            <v>Cantoneira 25 x 25</v>
          </cell>
          <cell r="C902" t="str">
            <v>M</v>
          </cell>
          <cell r="D902">
            <v>0.1</v>
          </cell>
          <cell r="E902">
            <v>8.3633333333333333</v>
          </cell>
          <cell r="F902" t="str">
            <v>MAT.</v>
          </cell>
          <cell r="G902">
            <v>0.84</v>
          </cell>
          <cell r="H902">
            <v>0</v>
          </cell>
          <cell r="I902">
            <v>0.84</v>
          </cell>
        </row>
        <row r="903">
          <cell r="A903">
            <v>17.899999999999999</v>
          </cell>
          <cell r="B903" t="str">
            <v>Fita crepe</v>
          </cell>
          <cell r="C903" t="str">
            <v>ROL</v>
          </cell>
          <cell r="D903">
            <v>0.5</v>
          </cell>
          <cell r="E903">
            <v>3.5</v>
          </cell>
          <cell r="F903" t="str">
            <v>MAT.</v>
          </cell>
          <cell r="G903">
            <v>1.75</v>
          </cell>
          <cell r="H903">
            <v>0</v>
          </cell>
          <cell r="I903">
            <v>1.75</v>
          </cell>
        </row>
        <row r="904">
          <cell r="A904" t="str">
            <v>Não encontrado</v>
          </cell>
          <cell r="B904" t="str">
            <v>Álcool isopropílico</v>
          </cell>
          <cell r="C904" t="str">
            <v>L</v>
          </cell>
          <cell r="D904">
            <v>2.0408163265306121E-2</v>
          </cell>
          <cell r="E904">
            <v>25</v>
          </cell>
          <cell r="F904" t="str">
            <v>MAT.</v>
          </cell>
          <cell r="G904">
            <v>0.51</v>
          </cell>
          <cell r="H904">
            <v>0</v>
          </cell>
          <cell r="I904">
            <v>0.51</v>
          </cell>
        </row>
        <row r="905">
          <cell r="A905">
            <v>9.59</v>
          </cell>
          <cell r="B905" t="str">
            <v>Estopa</v>
          </cell>
          <cell r="C905" t="str">
            <v>UN</v>
          </cell>
          <cell r="D905">
            <v>6.6666666666666666E-2</v>
          </cell>
          <cell r="E905">
            <v>0.2</v>
          </cell>
          <cell r="F905" t="str">
            <v>MAT.</v>
          </cell>
          <cell r="G905">
            <v>0.01</v>
          </cell>
          <cell r="H905">
            <v>0</v>
          </cell>
          <cell r="I905">
            <v>0.01</v>
          </cell>
        </row>
        <row r="906">
          <cell r="A906" t="str">
            <v>Não encontrado</v>
          </cell>
          <cell r="B906" t="str">
            <v>ALUCOBOND - SOLID COLOURS COR: BLACK CÓD: 326</v>
          </cell>
          <cell r="C906" t="str">
            <v>M2</v>
          </cell>
          <cell r="D906">
            <v>1.2</v>
          </cell>
          <cell r="E906">
            <v>143</v>
          </cell>
          <cell r="F906" t="str">
            <v>MAT.</v>
          </cell>
          <cell r="G906">
            <v>171.6</v>
          </cell>
          <cell r="H906">
            <v>0</v>
          </cell>
          <cell r="I906">
            <v>171.6</v>
          </cell>
        </row>
        <row r="907">
          <cell r="A907" t="str">
            <v>Não encontrado</v>
          </cell>
          <cell r="B907" t="str">
            <v>Mão de obra de aplicação</v>
          </cell>
          <cell r="C907" t="str">
            <v>M2</v>
          </cell>
          <cell r="D907">
            <v>1</v>
          </cell>
          <cell r="E907">
            <v>126</v>
          </cell>
          <cell r="F907" t="str">
            <v>M.O.</v>
          </cell>
          <cell r="G907">
            <v>0</v>
          </cell>
          <cell r="H907">
            <v>126</v>
          </cell>
          <cell r="I907">
            <v>126</v>
          </cell>
        </row>
        <row r="908">
          <cell r="A908" t="str">
            <v>93880-001</v>
          </cell>
          <cell r="B908" t="str">
            <v>Revestimento de fachada - ACM fachada - ALUCOBOND - SOLID COLOURS COR: BLACK CÓD: 326</v>
          </cell>
          <cell r="C908" t="str">
            <v>M2</v>
          </cell>
          <cell r="G908">
            <v>171.09</v>
          </cell>
          <cell r="H908">
            <v>126</v>
          </cell>
          <cell r="I908">
            <v>297.08999999999997</v>
          </cell>
        </row>
        <row r="909">
          <cell r="A909" t="str">
            <v>Não encontrado</v>
          </cell>
          <cell r="B909" t="str">
            <v>Parafuso brocante 4.2 x 16</v>
          </cell>
          <cell r="C909" t="str">
            <v>UN</v>
          </cell>
          <cell r="D909">
            <v>12</v>
          </cell>
          <cell r="E909">
            <v>6.13E-2</v>
          </cell>
          <cell r="F909" t="str">
            <v>MAT.</v>
          </cell>
          <cell r="G909">
            <v>0.74</v>
          </cell>
          <cell r="H909">
            <v>0</v>
          </cell>
          <cell r="I909">
            <v>0.74</v>
          </cell>
        </row>
        <row r="910">
          <cell r="A910" t="str">
            <v>Não encontrado</v>
          </cell>
          <cell r="B910" t="str">
            <v>Bucha + parafuso 4.8 x 50</v>
          </cell>
          <cell r="C910" t="str">
            <v>UN</v>
          </cell>
          <cell r="D910">
            <v>1</v>
          </cell>
          <cell r="E910">
            <v>0.17080000000000001</v>
          </cell>
          <cell r="F910" t="str">
            <v>MAT.</v>
          </cell>
          <cell r="G910">
            <v>0.17</v>
          </cell>
          <cell r="H910">
            <v>0</v>
          </cell>
          <cell r="I910">
            <v>0.17</v>
          </cell>
        </row>
        <row r="911">
          <cell r="A911" t="str">
            <v>Não encontrado</v>
          </cell>
          <cell r="B911" t="str">
            <v>Primer ( 5 latas de 3.6 )</v>
          </cell>
          <cell r="C911" t="str">
            <v>L</v>
          </cell>
          <cell r="D911">
            <v>8.3333333333333332E-3</v>
          </cell>
          <cell r="E911">
            <v>118</v>
          </cell>
          <cell r="F911" t="str">
            <v>MAT.</v>
          </cell>
          <cell r="G911">
            <v>0.98</v>
          </cell>
          <cell r="H911">
            <v>0</v>
          </cell>
          <cell r="I911">
            <v>0.98</v>
          </cell>
        </row>
        <row r="912">
          <cell r="A912">
            <v>35.21</v>
          </cell>
          <cell r="B912" t="str">
            <v>Fita dupla face VHB 4910 12 mm x 20 m 3M profissional</v>
          </cell>
          <cell r="C912" t="str">
            <v>ROL</v>
          </cell>
          <cell r="D912">
            <v>8.3333333333333329E-2</v>
          </cell>
          <cell r="E912">
            <v>75</v>
          </cell>
          <cell r="F912" t="str">
            <v>MAT.</v>
          </cell>
          <cell r="G912">
            <v>6.25</v>
          </cell>
          <cell r="H912">
            <v>0</v>
          </cell>
          <cell r="I912">
            <v>6.25</v>
          </cell>
        </row>
        <row r="913">
          <cell r="A913">
            <v>371375</v>
          </cell>
          <cell r="B913" t="str">
            <v>Silicone Poliuretano</v>
          </cell>
          <cell r="C913" t="str">
            <v>UN</v>
          </cell>
          <cell r="D913">
            <v>0.2857142857142857</v>
          </cell>
          <cell r="E913">
            <v>23</v>
          </cell>
          <cell r="F913" t="str">
            <v>MAT.</v>
          </cell>
          <cell r="G913">
            <v>6.57</v>
          </cell>
          <cell r="H913">
            <v>0</v>
          </cell>
          <cell r="I913">
            <v>6.57</v>
          </cell>
        </row>
        <row r="914">
          <cell r="A914" t="str">
            <v>Não encontrado</v>
          </cell>
          <cell r="B914" t="str">
            <v>Régua (TG-073)</v>
          </cell>
          <cell r="C914" t="str">
            <v>M</v>
          </cell>
          <cell r="D914">
            <v>2.2000000000000002</v>
          </cell>
          <cell r="E914">
            <v>7.4216666666666669</v>
          </cell>
          <cell r="F914" t="str">
            <v>MAT.</v>
          </cell>
          <cell r="G914">
            <v>16.329999999999998</v>
          </cell>
          <cell r="H914">
            <v>0</v>
          </cell>
          <cell r="I914">
            <v>16.329999999999998</v>
          </cell>
        </row>
        <row r="915">
          <cell r="A915" t="str">
            <v>Não encontrado</v>
          </cell>
          <cell r="B915" t="str">
            <v>Cantoneira 50 x 50</v>
          </cell>
          <cell r="C915" t="str">
            <v>M</v>
          </cell>
          <cell r="D915">
            <v>0.05</v>
          </cell>
          <cell r="E915">
            <v>17.278333333333329</v>
          </cell>
          <cell r="F915" t="str">
            <v>MAT.</v>
          </cell>
          <cell r="G915">
            <v>0.86</v>
          </cell>
          <cell r="H915">
            <v>0</v>
          </cell>
          <cell r="I915">
            <v>0.86</v>
          </cell>
        </row>
        <row r="916">
          <cell r="A916" t="str">
            <v>Não encontrado</v>
          </cell>
          <cell r="B916" t="str">
            <v>Cantoneira 25 x 25</v>
          </cell>
          <cell r="C916" t="str">
            <v>M</v>
          </cell>
          <cell r="D916">
            <v>0.1</v>
          </cell>
          <cell r="E916">
            <v>8.3633333333333333</v>
          </cell>
          <cell r="F916" t="str">
            <v>MAT.</v>
          </cell>
          <cell r="G916">
            <v>0.84</v>
          </cell>
          <cell r="H916">
            <v>0</v>
          </cell>
          <cell r="I916">
            <v>0.84</v>
          </cell>
        </row>
        <row r="917">
          <cell r="A917">
            <v>17.899999999999999</v>
          </cell>
          <cell r="B917" t="str">
            <v>Fita crepe</v>
          </cell>
          <cell r="C917" t="str">
            <v>ROL</v>
          </cell>
          <cell r="D917">
            <v>0.5</v>
          </cell>
          <cell r="E917">
            <v>3.5</v>
          </cell>
          <cell r="F917" t="str">
            <v>MAT.</v>
          </cell>
          <cell r="G917">
            <v>1.75</v>
          </cell>
          <cell r="H917">
            <v>0</v>
          </cell>
          <cell r="I917">
            <v>1.75</v>
          </cell>
        </row>
        <row r="918">
          <cell r="A918" t="str">
            <v>Não encontrado</v>
          </cell>
          <cell r="B918" t="str">
            <v>Álcool isopropílico</v>
          </cell>
          <cell r="C918" t="str">
            <v>L</v>
          </cell>
          <cell r="D918">
            <v>2.0408163265306121E-2</v>
          </cell>
          <cell r="E918">
            <v>25</v>
          </cell>
          <cell r="F918" t="str">
            <v>MAT.</v>
          </cell>
          <cell r="G918">
            <v>0.51</v>
          </cell>
          <cell r="H918">
            <v>0</v>
          </cell>
          <cell r="I918">
            <v>0.51</v>
          </cell>
        </row>
        <row r="919">
          <cell r="A919">
            <v>9.59</v>
          </cell>
          <cell r="B919" t="str">
            <v>Estopa</v>
          </cell>
          <cell r="C919" t="str">
            <v>UN</v>
          </cell>
          <cell r="D919">
            <v>6.6666666666666666E-2</v>
          </cell>
          <cell r="E919">
            <v>0.2</v>
          </cell>
          <cell r="F919" t="str">
            <v>MAT.</v>
          </cell>
          <cell r="G919">
            <v>0.01</v>
          </cell>
          <cell r="H919">
            <v>0</v>
          </cell>
          <cell r="I919">
            <v>0.01</v>
          </cell>
        </row>
        <row r="920">
          <cell r="A920" t="str">
            <v>Não encontrado</v>
          </cell>
          <cell r="B920" t="str">
            <v>ALUCOBOND - SOLID COLOURS COR: BLACK CÓD: 326</v>
          </cell>
          <cell r="C920" t="str">
            <v>M2</v>
          </cell>
          <cell r="D920">
            <v>1.2</v>
          </cell>
          <cell r="E920">
            <v>113.4</v>
          </cell>
          <cell r="F920" t="str">
            <v>MAT.</v>
          </cell>
          <cell r="G920">
            <v>136.08000000000001</v>
          </cell>
          <cell r="H920">
            <v>0</v>
          </cell>
          <cell r="I920">
            <v>136.08000000000001</v>
          </cell>
        </row>
        <row r="921">
          <cell r="A921" t="str">
            <v>Não encontrado</v>
          </cell>
          <cell r="B921" t="str">
            <v>Mão de obra de aplicação</v>
          </cell>
          <cell r="C921" t="str">
            <v>M2</v>
          </cell>
          <cell r="D921">
            <v>1</v>
          </cell>
          <cell r="E921">
            <v>126</v>
          </cell>
          <cell r="F921" t="str">
            <v>M.O.</v>
          </cell>
          <cell r="G921">
            <v>0</v>
          </cell>
          <cell r="H921">
            <v>126</v>
          </cell>
          <cell r="I921">
            <v>126</v>
          </cell>
        </row>
        <row r="922">
          <cell r="A922" t="str">
            <v>93880-002</v>
          </cell>
          <cell r="B922" t="str">
            <v>Revestimento de fachada - ACM revestimento pilares externos - ALUCOBOND - METALLIC COLOURS COR: SUNRISE SILVER METALLIC CÓD: 600</v>
          </cell>
          <cell r="C922" t="str">
            <v>M2</v>
          </cell>
          <cell r="G922">
            <v>171.09</v>
          </cell>
          <cell r="H922">
            <v>126</v>
          </cell>
          <cell r="I922">
            <v>297.08999999999997</v>
          </cell>
        </row>
        <row r="923">
          <cell r="A923" t="str">
            <v>Não encontrado</v>
          </cell>
          <cell r="B923" t="str">
            <v>Parafuso brocante 4.2 x 16</v>
          </cell>
          <cell r="C923" t="str">
            <v>UN</v>
          </cell>
          <cell r="D923">
            <v>12</v>
          </cell>
          <cell r="E923">
            <v>6.13E-2</v>
          </cell>
          <cell r="F923" t="str">
            <v>MAT.</v>
          </cell>
          <cell r="G923">
            <v>0.74</v>
          </cell>
          <cell r="H923">
            <v>0</v>
          </cell>
          <cell r="I923">
            <v>0.74</v>
          </cell>
        </row>
        <row r="924">
          <cell r="A924" t="str">
            <v>Não encontrado</v>
          </cell>
          <cell r="B924" t="str">
            <v>Bucha + parafuso 4.8 x 50</v>
          </cell>
          <cell r="C924" t="str">
            <v>UN</v>
          </cell>
          <cell r="D924">
            <v>1</v>
          </cell>
          <cell r="E924">
            <v>0.17080000000000001</v>
          </cell>
          <cell r="F924" t="str">
            <v>MAT.</v>
          </cell>
          <cell r="G924">
            <v>0.17</v>
          </cell>
          <cell r="H924">
            <v>0</v>
          </cell>
          <cell r="I924">
            <v>0.17</v>
          </cell>
        </row>
        <row r="925">
          <cell r="A925" t="str">
            <v>Não encontrado</v>
          </cell>
          <cell r="B925" t="str">
            <v>Primer ( 5 latas de 3.6 )</v>
          </cell>
          <cell r="C925" t="str">
            <v>L</v>
          </cell>
          <cell r="D925">
            <v>8.3333333333333332E-3</v>
          </cell>
          <cell r="E925">
            <v>118</v>
          </cell>
          <cell r="F925" t="str">
            <v>MAT.</v>
          </cell>
          <cell r="G925">
            <v>0.98</v>
          </cell>
          <cell r="H925">
            <v>0</v>
          </cell>
          <cell r="I925">
            <v>0.98</v>
          </cell>
        </row>
        <row r="926">
          <cell r="A926">
            <v>35.21</v>
          </cell>
          <cell r="B926" t="str">
            <v>Fita dupla face VHB 4910 12 mm x 20 m 3M profissional</v>
          </cell>
          <cell r="C926" t="str">
            <v>ROL</v>
          </cell>
          <cell r="D926">
            <v>8.3333333333333329E-2</v>
          </cell>
          <cell r="E926">
            <v>75</v>
          </cell>
          <cell r="F926" t="str">
            <v>MAT.</v>
          </cell>
          <cell r="G926">
            <v>6.25</v>
          </cell>
          <cell r="H926">
            <v>0</v>
          </cell>
          <cell r="I926">
            <v>6.25</v>
          </cell>
        </row>
        <row r="927">
          <cell r="A927">
            <v>371375</v>
          </cell>
          <cell r="B927" t="str">
            <v>Silicone Poliuretano</v>
          </cell>
          <cell r="C927" t="str">
            <v>UN</v>
          </cell>
          <cell r="D927">
            <v>0.2857142857142857</v>
          </cell>
          <cell r="E927">
            <v>23</v>
          </cell>
          <cell r="F927" t="str">
            <v>MAT.</v>
          </cell>
          <cell r="G927">
            <v>6.57</v>
          </cell>
          <cell r="H927">
            <v>0</v>
          </cell>
          <cell r="I927">
            <v>6.57</v>
          </cell>
        </row>
        <row r="928">
          <cell r="A928" t="str">
            <v>Não encontrado</v>
          </cell>
          <cell r="B928" t="str">
            <v>Régua (TG-073)</v>
          </cell>
          <cell r="C928" t="str">
            <v>M</v>
          </cell>
          <cell r="D928">
            <v>2.2000000000000002</v>
          </cell>
          <cell r="E928">
            <v>7.4216666666666669</v>
          </cell>
          <cell r="F928" t="str">
            <v>MAT.</v>
          </cell>
          <cell r="G928">
            <v>16.329999999999998</v>
          </cell>
          <cell r="H928">
            <v>0</v>
          </cell>
          <cell r="I928">
            <v>16.329999999999998</v>
          </cell>
        </row>
        <row r="929">
          <cell r="A929" t="str">
            <v>Não encontrado</v>
          </cell>
          <cell r="B929" t="str">
            <v>Cantoneira 50 x 50</v>
          </cell>
          <cell r="C929" t="str">
            <v>M</v>
          </cell>
          <cell r="D929">
            <v>0.05</v>
          </cell>
          <cell r="E929">
            <v>17.278333333333329</v>
          </cell>
          <cell r="F929" t="str">
            <v>MAT.</v>
          </cell>
          <cell r="G929">
            <v>0.86</v>
          </cell>
          <cell r="H929">
            <v>0</v>
          </cell>
          <cell r="I929">
            <v>0.86</v>
          </cell>
        </row>
        <row r="930">
          <cell r="A930" t="str">
            <v>Não encontrado</v>
          </cell>
          <cell r="B930" t="str">
            <v>Cantoneira 25 x 25</v>
          </cell>
          <cell r="C930" t="str">
            <v>M</v>
          </cell>
          <cell r="D930">
            <v>0.1</v>
          </cell>
          <cell r="E930">
            <v>8.3633333333333333</v>
          </cell>
          <cell r="F930" t="str">
            <v>MAT.</v>
          </cell>
          <cell r="G930">
            <v>0.84</v>
          </cell>
          <cell r="H930">
            <v>0</v>
          </cell>
          <cell r="I930">
            <v>0.84</v>
          </cell>
        </row>
        <row r="931">
          <cell r="A931">
            <v>17.899999999999999</v>
          </cell>
          <cell r="B931" t="str">
            <v>Fita crepe</v>
          </cell>
          <cell r="C931" t="str">
            <v>ROL</v>
          </cell>
          <cell r="D931">
            <v>0.5</v>
          </cell>
          <cell r="E931">
            <v>3.5</v>
          </cell>
          <cell r="F931" t="str">
            <v>MAT.</v>
          </cell>
          <cell r="G931">
            <v>1.75</v>
          </cell>
          <cell r="H931">
            <v>0</v>
          </cell>
          <cell r="I931">
            <v>1.75</v>
          </cell>
        </row>
        <row r="932">
          <cell r="A932" t="str">
            <v>Não encontrado</v>
          </cell>
          <cell r="B932" t="str">
            <v>Álcool isopropílico</v>
          </cell>
          <cell r="C932" t="str">
            <v>L</v>
          </cell>
          <cell r="D932">
            <v>2.0408163265306121E-2</v>
          </cell>
          <cell r="E932">
            <v>25</v>
          </cell>
          <cell r="F932" t="str">
            <v>MAT.</v>
          </cell>
          <cell r="G932">
            <v>0.51</v>
          </cell>
          <cell r="H932">
            <v>0</v>
          </cell>
          <cell r="I932">
            <v>0.51</v>
          </cell>
        </row>
        <row r="933">
          <cell r="A933">
            <v>9.59</v>
          </cell>
          <cell r="B933" t="str">
            <v>Estopa</v>
          </cell>
          <cell r="C933" t="str">
            <v>UN</v>
          </cell>
          <cell r="D933">
            <v>6.6666666666666666E-2</v>
          </cell>
          <cell r="E933">
            <v>0.2</v>
          </cell>
          <cell r="F933" t="str">
            <v>MAT.</v>
          </cell>
          <cell r="G933">
            <v>0.01</v>
          </cell>
          <cell r="H933">
            <v>0</v>
          </cell>
          <cell r="I933">
            <v>0.01</v>
          </cell>
        </row>
        <row r="934">
          <cell r="A934" t="str">
            <v>Não encontrado</v>
          </cell>
          <cell r="B934" t="str">
            <v>ALUCOBOND - METALLIC COLOURS COR: SUNRISE SILVER METALLIC CÓD: 600</v>
          </cell>
          <cell r="C934" t="str">
            <v>M2</v>
          </cell>
          <cell r="D934">
            <v>1.2</v>
          </cell>
          <cell r="E934">
            <v>113.4</v>
          </cell>
          <cell r="F934" t="str">
            <v>MAT.</v>
          </cell>
          <cell r="G934">
            <v>136.08000000000001</v>
          </cell>
          <cell r="H934">
            <v>0</v>
          </cell>
          <cell r="I934">
            <v>136.08000000000001</v>
          </cell>
        </row>
        <row r="935">
          <cell r="A935" t="str">
            <v>Não encontrado</v>
          </cell>
          <cell r="B935" t="str">
            <v>Mão de obra de aplicação</v>
          </cell>
          <cell r="C935" t="str">
            <v>M2</v>
          </cell>
          <cell r="D935">
            <v>1</v>
          </cell>
          <cell r="E935">
            <v>126</v>
          </cell>
          <cell r="F935" t="str">
            <v>M.O.</v>
          </cell>
          <cell r="G935">
            <v>0</v>
          </cell>
          <cell r="H935">
            <v>126</v>
          </cell>
          <cell r="I935">
            <v>126</v>
          </cell>
        </row>
        <row r="936">
          <cell r="A936" t="str">
            <v>3R-094000</v>
          </cell>
          <cell r="B936" t="str">
            <v>TETO</v>
          </cell>
        </row>
        <row r="937">
          <cell r="A937" t="str">
            <v>3R-094220</v>
          </cell>
          <cell r="B937" t="str">
            <v>TRATAMENTO PARA LAJES</v>
          </cell>
        </row>
        <row r="938">
          <cell r="A938" t="str">
            <v>94220-000</v>
          </cell>
          <cell r="B938" t="str">
            <v>Regularização de lajes de concreto (estacionamentos. escadas de incêndio e aptos)</v>
          </cell>
          <cell r="C938" t="str">
            <v>M2</v>
          </cell>
          <cell r="G938">
            <v>13.85</v>
          </cell>
          <cell r="H938">
            <v>0</v>
          </cell>
          <cell r="I938">
            <v>13.85</v>
          </cell>
        </row>
        <row r="939">
          <cell r="A939" t="str">
            <v>Não encontrado</v>
          </cell>
          <cell r="B939" t="str">
            <v>TRATAMENTO PARA TETOS</v>
          </cell>
          <cell r="C939" t="str">
            <v>M2</v>
          </cell>
          <cell r="D939">
            <v>1</v>
          </cell>
          <cell r="E939">
            <v>13.85</v>
          </cell>
          <cell r="F939" t="str">
            <v>MAT.</v>
          </cell>
          <cell r="G939">
            <v>13.85</v>
          </cell>
          <cell r="H939">
            <v>0</v>
          </cell>
          <cell r="I939">
            <v>13.85</v>
          </cell>
        </row>
        <row r="940">
          <cell r="A940" t="str">
            <v>3R-094330</v>
          </cell>
          <cell r="B940" t="str">
            <v>DRYWALL</v>
          </cell>
        </row>
        <row r="941">
          <cell r="A941" t="str">
            <v>94330-000</v>
          </cell>
          <cell r="B941" t="str">
            <v>Forro de gesso em placas (drywal ST)</v>
          </cell>
          <cell r="C941" t="str">
            <v>M2</v>
          </cell>
          <cell r="G941">
            <v>29.311903571428573</v>
          </cell>
          <cell r="H941">
            <v>31</v>
          </cell>
          <cell r="I941">
            <v>60.311903571428573</v>
          </cell>
        </row>
        <row r="942">
          <cell r="A942" t="str">
            <v>Não encontrado</v>
          </cell>
          <cell r="B942" t="str">
            <v>Chapa drywall 1.20 x 1.80 ST branca ( 390 unidades )</v>
          </cell>
          <cell r="C942" t="str">
            <v>m2</v>
          </cell>
          <cell r="D942">
            <v>1.05</v>
          </cell>
          <cell r="E942">
            <v>11.5</v>
          </cell>
          <cell r="F942" t="str">
            <v>MAT.</v>
          </cell>
          <cell r="G942">
            <v>12.075000000000001</v>
          </cell>
        </row>
        <row r="943">
          <cell r="A943" t="str">
            <v>Não encontrado</v>
          </cell>
          <cell r="B943" t="str">
            <v xml:space="preserve">Suporte nivelador </v>
          </cell>
          <cell r="C943" t="str">
            <v>PÇ</v>
          </cell>
          <cell r="D943">
            <v>1.25</v>
          </cell>
          <cell r="E943">
            <v>1.34</v>
          </cell>
          <cell r="F943" t="str">
            <v>MAT.</v>
          </cell>
          <cell r="G943">
            <v>1.675</v>
          </cell>
        </row>
        <row r="944">
          <cell r="A944" t="str">
            <v>Não encontrado</v>
          </cell>
          <cell r="B944" t="str">
            <v>Tirante 1.0M</v>
          </cell>
          <cell r="C944" t="str">
            <v>PÇ</v>
          </cell>
          <cell r="D944">
            <v>1.25</v>
          </cell>
          <cell r="E944">
            <v>0.91</v>
          </cell>
          <cell r="F944" t="str">
            <v>MAT.</v>
          </cell>
          <cell r="G944">
            <v>1.1375</v>
          </cell>
        </row>
        <row r="945">
          <cell r="A945">
            <v>25.9</v>
          </cell>
          <cell r="B945" t="str">
            <v>Perfil - F47 100 barras</v>
          </cell>
          <cell r="C945" t="str">
            <v>ML</v>
          </cell>
          <cell r="D945">
            <v>1.7</v>
          </cell>
          <cell r="E945">
            <v>4.2300000000000004</v>
          </cell>
          <cell r="F945" t="str">
            <v>MAT.</v>
          </cell>
          <cell r="G945">
            <v>7.1910000000000007</v>
          </cell>
        </row>
        <row r="946">
          <cell r="A946">
            <v>35.21</v>
          </cell>
          <cell r="B946" t="str">
            <v>Fita para juntas lisa 50 x 150 m (10 rolos)</v>
          </cell>
          <cell r="C946" t="str">
            <v>ML</v>
          </cell>
          <cell r="D946">
            <v>1.5</v>
          </cell>
          <cell r="E946">
            <v>1.9333333333333329</v>
          </cell>
          <cell r="F946" t="str">
            <v>MAT.</v>
          </cell>
          <cell r="G946">
            <v>2.8999999999999995</v>
          </cell>
        </row>
        <row r="947">
          <cell r="A947" t="str">
            <v>Não encontrado</v>
          </cell>
          <cell r="B947" t="str">
            <v>Conector de perfil</v>
          </cell>
          <cell r="C947" t="str">
            <v>PÇ</v>
          </cell>
          <cell r="D947">
            <v>0.3</v>
          </cell>
          <cell r="E947">
            <v>1.85</v>
          </cell>
          <cell r="F947" t="str">
            <v>MAT.</v>
          </cell>
          <cell r="G947">
            <v>0.55500000000000005</v>
          </cell>
        </row>
        <row r="948">
          <cell r="A948" t="str">
            <v>Não encontrado</v>
          </cell>
          <cell r="B948" t="str">
            <v>Guia p/ teto  20 x 30</v>
          </cell>
          <cell r="C948" t="str">
            <v>ML</v>
          </cell>
          <cell r="D948">
            <v>0.63</v>
          </cell>
          <cell r="E948">
            <v>3.82</v>
          </cell>
          <cell r="F948" t="str">
            <v>MAT.</v>
          </cell>
          <cell r="G948">
            <v>2.4066000000000001</v>
          </cell>
        </row>
        <row r="949">
          <cell r="A949" t="str">
            <v>Não encontrado</v>
          </cell>
          <cell r="B949" t="str">
            <v>Massa  Readyfix - BR  30 Kg</v>
          </cell>
          <cell r="C949" t="str">
            <v>KG</v>
          </cell>
          <cell r="D949">
            <v>0.45</v>
          </cell>
          <cell r="E949">
            <v>2.1167857142857138</v>
          </cell>
          <cell r="F949" t="str">
            <v>MAT.</v>
          </cell>
          <cell r="G949">
            <v>0.95255357142857122</v>
          </cell>
        </row>
        <row r="950">
          <cell r="A950" t="str">
            <v>Não encontrado</v>
          </cell>
          <cell r="B950" t="str">
            <v>Parafuso  T-25</v>
          </cell>
          <cell r="C950" t="str">
            <v>PÇ</v>
          </cell>
          <cell r="D950">
            <v>15</v>
          </cell>
          <cell r="E950">
            <v>2.7949999999999999E-2</v>
          </cell>
          <cell r="F950" t="str">
            <v>MAT.</v>
          </cell>
          <cell r="G950">
            <v>0.41925000000000001</v>
          </cell>
        </row>
        <row r="951">
          <cell r="A951" t="str">
            <v>Não encontrado</v>
          </cell>
          <cell r="B951" t="str">
            <v xml:space="preserve">M.O. </v>
          </cell>
          <cell r="C951" t="str">
            <v>M2</v>
          </cell>
          <cell r="D951">
            <v>1</v>
          </cell>
          <cell r="E951">
            <v>31</v>
          </cell>
          <cell r="F951" t="str">
            <v>M.O.</v>
          </cell>
          <cell r="H951">
            <v>31</v>
          </cell>
        </row>
        <row r="952">
          <cell r="A952" t="str">
            <v>94330-001</v>
          </cell>
          <cell r="B952" t="str">
            <v>Forro de gesso em placas (drywal RU)</v>
          </cell>
          <cell r="C952" t="str">
            <v>M2</v>
          </cell>
          <cell r="G952">
            <v>35.821903571428571</v>
          </cell>
          <cell r="H952">
            <v>31</v>
          </cell>
          <cell r="I952">
            <v>66.821903571428578</v>
          </cell>
        </row>
        <row r="953">
          <cell r="A953" t="str">
            <v>Não encontrado</v>
          </cell>
          <cell r="B953" t="str">
            <v>Chapa drywall 1.20 x 1.80 RU verde ( 300 unidades )</v>
          </cell>
          <cell r="C953" t="str">
            <v>m2</v>
          </cell>
          <cell r="D953">
            <v>1.05</v>
          </cell>
          <cell r="E953">
            <v>17.7</v>
          </cell>
          <cell r="F953" t="str">
            <v>MAT.</v>
          </cell>
          <cell r="G953">
            <v>18.585000000000001</v>
          </cell>
        </row>
        <row r="954">
          <cell r="A954" t="str">
            <v>Não encontrado</v>
          </cell>
          <cell r="B954" t="str">
            <v xml:space="preserve">Suporte nivelador </v>
          </cell>
          <cell r="C954" t="str">
            <v>PÇ</v>
          </cell>
          <cell r="D954">
            <v>1.25</v>
          </cell>
          <cell r="E954">
            <v>1.34</v>
          </cell>
          <cell r="F954" t="str">
            <v>MAT.</v>
          </cell>
          <cell r="G954">
            <v>1.675</v>
          </cell>
        </row>
        <row r="955">
          <cell r="A955" t="str">
            <v>Não encontrado</v>
          </cell>
          <cell r="B955" t="str">
            <v>Tirante 1.0M</v>
          </cell>
          <cell r="C955" t="str">
            <v>PÇ</v>
          </cell>
          <cell r="D955">
            <v>1.25</v>
          </cell>
          <cell r="E955">
            <v>0.91</v>
          </cell>
          <cell r="F955" t="str">
            <v>MAT.</v>
          </cell>
          <cell r="G955">
            <v>1.1375</v>
          </cell>
        </row>
        <row r="956">
          <cell r="A956">
            <v>25.9</v>
          </cell>
          <cell r="B956" t="str">
            <v>Perfil - F47 100 barras</v>
          </cell>
          <cell r="C956" t="str">
            <v>ML</v>
          </cell>
          <cell r="D956">
            <v>1.7</v>
          </cell>
          <cell r="E956">
            <v>4.2300000000000004</v>
          </cell>
          <cell r="F956" t="str">
            <v>MAT.</v>
          </cell>
          <cell r="G956">
            <v>7.1910000000000007</v>
          </cell>
        </row>
        <row r="957">
          <cell r="A957">
            <v>35.21</v>
          </cell>
          <cell r="B957" t="str">
            <v>Fita para juntas lisa 50 x 150 m (10 rolos)</v>
          </cell>
          <cell r="C957" t="str">
            <v>ML</v>
          </cell>
          <cell r="D957">
            <v>1.5</v>
          </cell>
          <cell r="E957">
            <v>1.9333333333333329</v>
          </cell>
          <cell r="F957" t="str">
            <v>MAT.</v>
          </cell>
          <cell r="G957">
            <v>2.8999999999999995</v>
          </cell>
        </row>
        <row r="958">
          <cell r="A958" t="str">
            <v>Não encontrado</v>
          </cell>
          <cell r="B958" t="str">
            <v>Conector de perfil</v>
          </cell>
          <cell r="C958" t="str">
            <v>PÇ</v>
          </cell>
          <cell r="D958">
            <v>0.3</v>
          </cell>
          <cell r="E958">
            <v>1.85</v>
          </cell>
          <cell r="F958" t="str">
            <v>MAT.</v>
          </cell>
          <cell r="G958">
            <v>0.55500000000000005</v>
          </cell>
        </row>
        <row r="959">
          <cell r="A959" t="str">
            <v>Não encontrado</v>
          </cell>
          <cell r="B959" t="str">
            <v>Guia p/ teto  20 x 30</v>
          </cell>
          <cell r="C959" t="str">
            <v>ML</v>
          </cell>
          <cell r="D959">
            <v>0.63</v>
          </cell>
          <cell r="E959">
            <v>3.82</v>
          </cell>
          <cell r="F959" t="str">
            <v>MAT.</v>
          </cell>
          <cell r="G959">
            <v>2.4066000000000001</v>
          </cell>
        </row>
        <row r="960">
          <cell r="A960" t="str">
            <v>Não encontrado</v>
          </cell>
          <cell r="B960" t="str">
            <v>Massa  Readyfix - BR  30 Kg</v>
          </cell>
          <cell r="C960" t="str">
            <v>KG</v>
          </cell>
          <cell r="D960">
            <v>0.45</v>
          </cell>
          <cell r="E960">
            <v>2.1167857142857138</v>
          </cell>
          <cell r="F960" t="str">
            <v>MAT.</v>
          </cell>
          <cell r="G960">
            <v>0.95255357142857122</v>
          </cell>
        </row>
        <row r="961">
          <cell r="A961" t="str">
            <v>Não encontrado</v>
          </cell>
          <cell r="B961" t="str">
            <v>Parafuso  T-25</v>
          </cell>
          <cell r="C961" t="str">
            <v>PÇ</v>
          </cell>
          <cell r="D961">
            <v>15</v>
          </cell>
          <cell r="E961">
            <v>2.7949999999999999E-2</v>
          </cell>
          <cell r="F961" t="str">
            <v>MAT.</v>
          </cell>
          <cell r="G961">
            <v>0.41925000000000001</v>
          </cell>
        </row>
        <row r="962">
          <cell r="A962" t="str">
            <v>Não encontrado</v>
          </cell>
          <cell r="B962" t="str">
            <v xml:space="preserve">M.O. </v>
          </cell>
          <cell r="C962" t="str">
            <v>M2</v>
          </cell>
          <cell r="D962">
            <v>1</v>
          </cell>
          <cell r="E962">
            <v>31</v>
          </cell>
          <cell r="F962" t="str">
            <v>M.O.</v>
          </cell>
          <cell r="H962">
            <v>31</v>
          </cell>
        </row>
        <row r="963">
          <cell r="A963" t="str">
            <v>94330-002</v>
          </cell>
          <cell r="B963" t="str">
            <v>Tabica para o forro de gesso em placas (drywall)</v>
          </cell>
          <cell r="C963" t="str">
            <v>m</v>
          </cell>
          <cell r="G963">
            <v>11</v>
          </cell>
          <cell r="H963">
            <v>0</v>
          </cell>
          <cell r="I963">
            <v>11</v>
          </cell>
        </row>
        <row r="964">
          <cell r="A964">
            <v>35.14</v>
          </cell>
          <cell r="B964" t="str">
            <v>Tabicas - 120 unidades</v>
          </cell>
          <cell r="C964" t="str">
            <v>M</v>
          </cell>
          <cell r="D964">
            <v>1</v>
          </cell>
          <cell r="E964">
            <v>11</v>
          </cell>
          <cell r="F964" t="str">
            <v>MAT.</v>
          </cell>
          <cell r="G964">
            <v>11</v>
          </cell>
        </row>
        <row r="965">
          <cell r="A965" t="str">
            <v>94330-003</v>
          </cell>
          <cell r="B965" t="str">
            <v>Pintura branca em forro</v>
          </cell>
          <cell r="C965" t="str">
            <v>M2</v>
          </cell>
          <cell r="G965">
            <v>20</v>
          </cell>
          <cell r="H965">
            <v>0</v>
          </cell>
          <cell r="I965">
            <v>20</v>
          </cell>
        </row>
        <row r="966">
          <cell r="A966">
            <v>35.14</v>
          </cell>
          <cell r="B966" t="str">
            <v>Pintura branca em forro</v>
          </cell>
          <cell r="C966" t="str">
            <v>M</v>
          </cell>
          <cell r="D966">
            <v>1</v>
          </cell>
          <cell r="E966">
            <v>20</v>
          </cell>
          <cell r="F966" t="str">
            <v>MAT.</v>
          </cell>
          <cell r="G966">
            <v>20</v>
          </cell>
          <cell r="H966">
            <v>0</v>
          </cell>
          <cell r="I966">
            <v>11</v>
          </cell>
        </row>
        <row r="967">
          <cell r="A967" t="str">
            <v>94330-004</v>
          </cell>
          <cell r="B967" t="str">
            <v>Pintura cinza claro em forro</v>
          </cell>
          <cell r="C967" t="str">
            <v>M2</v>
          </cell>
          <cell r="G967">
            <v>20</v>
          </cell>
          <cell r="H967">
            <v>0</v>
          </cell>
          <cell r="I967">
            <v>20</v>
          </cell>
        </row>
        <row r="968">
          <cell r="A968">
            <v>35.14</v>
          </cell>
          <cell r="B968" t="str">
            <v>Pintura cinza claro em forro</v>
          </cell>
          <cell r="C968" t="str">
            <v>M</v>
          </cell>
          <cell r="D968">
            <v>1</v>
          </cell>
          <cell r="E968">
            <v>20</v>
          </cell>
          <cell r="F968" t="str">
            <v>MAT.</v>
          </cell>
          <cell r="G968">
            <v>20</v>
          </cell>
          <cell r="H968">
            <v>0</v>
          </cell>
          <cell r="I968">
            <v>11</v>
          </cell>
        </row>
        <row r="969">
          <cell r="A969" t="str">
            <v>3R-095000</v>
          </cell>
          <cell r="B969" t="str">
            <v>PISO</v>
          </cell>
        </row>
        <row r="970">
          <cell r="A970" t="str">
            <v>3R-095110</v>
          </cell>
          <cell r="B970" t="str">
            <v>VINÍLICO</v>
          </cell>
        </row>
        <row r="971">
          <cell r="A971" t="str">
            <v>95110-000</v>
          </cell>
          <cell r="B971" t="str">
            <v>PISO VINÍLICO ACADEMIA LIGHT GREY AMBIENTA</v>
          </cell>
          <cell r="C971" t="str">
            <v>M2</v>
          </cell>
          <cell r="G971">
            <v>523</v>
          </cell>
          <cell r="H971">
            <v>15</v>
          </cell>
          <cell r="I971">
            <v>538</v>
          </cell>
        </row>
        <row r="972">
          <cell r="A972" t="str">
            <v>Não encontrado</v>
          </cell>
          <cell r="B972" t="str">
            <v>PISO LVT EM PLACA - AMBIENTA MAKE IT TRAPÉZIO 3MM - 47.5X23.75 CM - COR YELLOW</v>
          </cell>
          <cell r="C972" t="str">
            <v>UN</v>
          </cell>
          <cell r="D972">
            <v>1.099294763201226</v>
          </cell>
          <cell r="E972">
            <v>86.4</v>
          </cell>
          <cell r="F972" t="str">
            <v>MAT.</v>
          </cell>
          <cell r="G972">
            <v>94.98</v>
          </cell>
          <cell r="H972">
            <v>0</v>
          </cell>
          <cell r="I972">
            <v>94.98</v>
          </cell>
        </row>
        <row r="973">
          <cell r="A973" t="str">
            <v>Não encontrado</v>
          </cell>
          <cell r="B973" t="str">
            <v>PISO LVT EM PLACA - AMBIENTA MAKE IT TRAPÉZIO 3MM - 47.5X23.75 CM - COR GREEN</v>
          </cell>
          <cell r="C973" t="str">
            <v>UN</v>
          </cell>
          <cell r="D973">
            <v>1.4657263509349689</v>
          </cell>
          <cell r="E973">
            <v>86.4</v>
          </cell>
          <cell r="F973" t="str">
            <v>MAT.</v>
          </cell>
          <cell r="G973">
            <v>126.64</v>
          </cell>
          <cell r="H973">
            <v>0</v>
          </cell>
          <cell r="I973">
            <v>126.64</v>
          </cell>
        </row>
        <row r="974">
          <cell r="A974" t="str">
            <v>Não encontrado</v>
          </cell>
          <cell r="B974" t="str">
            <v>PISO LVT EM PLACA - AMBIENTA MAKE IT TRAPÉZIO 3MM - 47.5X23.75 CM - COR DARK GREY</v>
          </cell>
          <cell r="C974" t="str">
            <v>UN</v>
          </cell>
          <cell r="D974">
            <v>1.4657263509349689</v>
          </cell>
          <cell r="E974">
            <v>86.4</v>
          </cell>
          <cell r="F974" t="str">
            <v>MAT.</v>
          </cell>
          <cell r="G974">
            <v>126.64</v>
          </cell>
          <cell r="H974">
            <v>0</v>
          </cell>
          <cell r="I974">
            <v>126.64</v>
          </cell>
        </row>
        <row r="975">
          <cell r="A975" t="str">
            <v>Não encontrado</v>
          </cell>
          <cell r="B975" t="str">
            <v>PISO LVT EM PLACA - AMBIENTA MAKE IT TRAPÉZIO 3MM - 47.5X23.75 CM - LIGHT GREY</v>
          </cell>
          <cell r="C975" t="str">
            <v>UN</v>
          </cell>
          <cell r="D975">
            <v>0.9160789693343554</v>
          </cell>
          <cell r="E975">
            <v>86.4</v>
          </cell>
          <cell r="F975" t="str">
            <v>MAT.</v>
          </cell>
          <cell r="G975">
            <v>79.150000000000006</v>
          </cell>
          <cell r="H975">
            <v>0</v>
          </cell>
          <cell r="I975">
            <v>79.150000000000006</v>
          </cell>
        </row>
        <row r="976">
          <cell r="A976" t="str">
            <v>Não encontrado</v>
          </cell>
          <cell r="B976" t="str">
            <v>PISO LVT EM PLACA - AMBIENTA MAKE IT 3MM - 95X95 CM - LIGTH GREY</v>
          </cell>
          <cell r="C976" t="str">
            <v>M2</v>
          </cell>
          <cell r="D976">
            <v>0.6614090158594047</v>
          </cell>
          <cell r="E976">
            <v>125.2</v>
          </cell>
          <cell r="F976" t="str">
            <v>MAT.</v>
          </cell>
          <cell r="G976">
            <v>82.81</v>
          </cell>
          <cell r="H976">
            <v>0</v>
          </cell>
          <cell r="I976">
            <v>82.81</v>
          </cell>
        </row>
        <row r="977">
          <cell r="A977" t="str">
            <v>Não encontrado</v>
          </cell>
          <cell r="B977" t="str">
            <v>Cola e material para preparação de superfície</v>
          </cell>
          <cell r="C977" t="str">
            <v>M2</v>
          </cell>
          <cell r="D977">
            <v>1</v>
          </cell>
          <cell r="E977">
            <v>12.78</v>
          </cell>
          <cell r="F977" t="str">
            <v>MAT.</v>
          </cell>
          <cell r="G977">
            <v>12.78</v>
          </cell>
          <cell r="H977">
            <v>0</v>
          </cell>
          <cell r="I977">
            <v>12.78</v>
          </cell>
        </row>
        <row r="978">
          <cell r="A978" t="str">
            <v>Não encontrado</v>
          </cell>
          <cell r="B978" t="str">
            <v>MO</v>
          </cell>
          <cell r="C978" t="str">
            <v>M2</v>
          </cell>
          <cell r="D978">
            <v>1</v>
          </cell>
          <cell r="E978">
            <v>15</v>
          </cell>
          <cell r="F978" t="str">
            <v>M.O.</v>
          </cell>
          <cell r="G978">
            <v>0</v>
          </cell>
          <cell r="H978">
            <v>15</v>
          </cell>
          <cell r="I978">
            <v>15</v>
          </cell>
        </row>
        <row r="979">
          <cell r="A979" t="str">
            <v>95110-001</v>
          </cell>
          <cell r="B979" t="str">
            <v>PISO VINÍLICO</v>
          </cell>
          <cell r="C979" t="str">
            <v>M2</v>
          </cell>
          <cell r="G979">
            <v>62.64</v>
          </cell>
          <cell r="H979">
            <v>15</v>
          </cell>
          <cell r="I979">
            <v>77.64</v>
          </cell>
        </row>
        <row r="980">
          <cell r="A980" t="str">
            <v>Não encontrado</v>
          </cell>
          <cell r="B980" t="str">
            <v>PISO VINÍLICO TIPO CARVALHO NICA 2mm LG</v>
          </cell>
          <cell r="C980" t="str">
            <v>M2</v>
          </cell>
          <cell r="D980">
            <v>1.05</v>
          </cell>
          <cell r="E980">
            <v>47.480999999999987</v>
          </cell>
          <cell r="F980" t="str">
            <v>MAT.</v>
          </cell>
          <cell r="G980">
            <v>49.86</v>
          </cell>
          <cell r="H980">
            <v>0</v>
          </cell>
          <cell r="I980">
            <v>49.86</v>
          </cell>
        </row>
        <row r="981">
          <cell r="A981" t="str">
            <v>Não encontrado</v>
          </cell>
          <cell r="B981" t="str">
            <v>Cola e material para preparação de superfície</v>
          </cell>
          <cell r="C981" t="str">
            <v>M2</v>
          </cell>
          <cell r="D981">
            <v>1</v>
          </cell>
          <cell r="E981">
            <v>12.78</v>
          </cell>
          <cell r="F981" t="str">
            <v>MAT.</v>
          </cell>
          <cell r="G981">
            <v>12.78</v>
          </cell>
          <cell r="H981">
            <v>0</v>
          </cell>
          <cell r="I981">
            <v>12.78</v>
          </cell>
        </row>
        <row r="982">
          <cell r="A982" t="str">
            <v>Não encontrado</v>
          </cell>
          <cell r="B982" t="str">
            <v>MO</v>
          </cell>
          <cell r="C982" t="str">
            <v>M2</v>
          </cell>
          <cell r="D982">
            <v>1</v>
          </cell>
          <cell r="E982">
            <v>15</v>
          </cell>
          <cell r="F982" t="str">
            <v>M.O.</v>
          </cell>
          <cell r="G982">
            <v>0</v>
          </cell>
          <cell r="H982">
            <v>15</v>
          </cell>
          <cell r="I982">
            <v>15</v>
          </cell>
        </row>
        <row r="983">
          <cell r="A983" t="str">
            <v>95110-002</v>
          </cell>
          <cell r="B983" t="str">
            <v>PISO ANTIDERRAPANTE E INCOMBUSTÍVEL</v>
          </cell>
          <cell r="C983" t="str">
            <v>M2</v>
          </cell>
          <cell r="G983">
            <v>0</v>
          </cell>
          <cell r="H983">
            <v>0</v>
          </cell>
          <cell r="I983">
            <v>0</v>
          </cell>
        </row>
        <row r="984">
          <cell r="A984" t="str">
            <v>Não encontrado</v>
          </cell>
          <cell r="F984" t="str">
            <v>MAT.</v>
          </cell>
          <cell r="G984">
            <v>0</v>
          </cell>
          <cell r="H984">
            <v>0</v>
          </cell>
          <cell r="I984">
            <v>0</v>
          </cell>
        </row>
        <row r="985">
          <cell r="A985" t="str">
            <v>Não encontrado</v>
          </cell>
          <cell r="F985" t="str">
            <v>MAT.</v>
          </cell>
          <cell r="G985">
            <v>0</v>
          </cell>
          <cell r="H985">
            <v>0</v>
          </cell>
          <cell r="I985">
            <v>0</v>
          </cell>
        </row>
        <row r="986">
          <cell r="A986" t="str">
            <v>Não encontrado</v>
          </cell>
          <cell r="F986" t="str">
            <v>M.O.</v>
          </cell>
          <cell r="G986">
            <v>0</v>
          </cell>
          <cell r="H986">
            <v>0</v>
          </cell>
          <cell r="I986">
            <v>0</v>
          </cell>
        </row>
        <row r="987">
          <cell r="A987" t="str">
            <v>95110-003</v>
          </cell>
          <cell r="B987" t="str">
            <v>Piso emborrachado</v>
          </cell>
          <cell r="C987" t="str">
            <v>M2</v>
          </cell>
          <cell r="G987">
            <v>50</v>
          </cell>
          <cell r="H987">
            <v>0</v>
          </cell>
          <cell r="I987">
            <v>50</v>
          </cell>
        </row>
        <row r="988">
          <cell r="A988" t="str">
            <v>Não encontrado</v>
          </cell>
          <cell r="B988" t="str">
            <v>Piso emborrachado</v>
          </cell>
          <cell r="C988">
            <v>1</v>
          </cell>
          <cell r="D988">
            <v>1</v>
          </cell>
          <cell r="E988">
            <v>50</v>
          </cell>
          <cell r="F988" t="str">
            <v>MAT.</v>
          </cell>
          <cell r="G988">
            <v>50</v>
          </cell>
          <cell r="H988">
            <v>0</v>
          </cell>
          <cell r="I988">
            <v>50</v>
          </cell>
        </row>
        <row r="989">
          <cell r="A989" t="str">
            <v>95110-004</v>
          </cell>
          <cell r="B989" t="str">
            <v>Piso Playground</v>
          </cell>
          <cell r="C989" t="str">
            <v>M2</v>
          </cell>
          <cell r="G989">
            <v>60</v>
          </cell>
          <cell r="H989">
            <v>0</v>
          </cell>
          <cell r="I989">
            <v>60</v>
          </cell>
        </row>
        <row r="990">
          <cell r="A990" t="str">
            <v>Não encontrado</v>
          </cell>
          <cell r="B990" t="str">
            <v>Piso Playground</v>
          </cell>
          <cell r="C990">
            <v>1</v>
          </cell>
          <cell r="D990">
            <v>1</v>
          </cell>
          <cell r="E990">
            <v>60</v>
          </cell>
          <cell r="F990" t="str">
            <v>MAT.</v>
          </cell>
          <cell r="G990">
            <v>60</v>
          </cell>
          <cell r="H990">
            <v>0</v>
          </cell>
          <cell r="I990">
            <v>60</v>
          </cell>
        </row>
        <row r="991">
          <cell r="A991" t="str">
            <v>95110-005</v>
          </cell>
          <cell r="B991" t="str">
            <v>Seixos Pequenos</v>
          </cell>
          <cell r="C991" t="str">
            <v>M2</v>
          </cell>
          <cell r="G991">
            <v>70</v>
          </cell>
          <cell r="H991">
            <v>0</v>
          </cell>
          <cell r="I991">
            <v>70</v>
          </cell>
        </row>
        <row r="992">
          <cell r="A992" t="str">
            <v>Não encontrado</v>
          </cell>
          <cell r="B992" t="str">
            <v>Seixos Pequenos</v>
          </cell>
          <cell r="C992">
            <v>1</v>
          </cell>
          <cell r="D992">
            <v>1</v>
          </cell>
          <cell r="E992">
            <v>70</v>
          </cell>
          <cell r="F992" t="str">
            <v>MAT.</v>
          </cell>
          <cell r="G992">
            <v>70</v>
          </cell>
          <cell r="H992">
            <v>0</v>
          </cell>
          <cell r="I992">
            <v>70</v>
          </cell>
        </row>
        <row r="993">
          <cell r="A993" t="str">
            <v>95110-006</v>
          </cell>
          <cell r="B993" t="str">
            <v>Piso escada</v>
          </cell>
          <cell r="C993" t="str">
            <v>M2</v>
          </cell>
          <cell r="G993">
            <v>70</v>
          </cell>
          <cell r="H993">
            <v>0</v>
          </cell>
          <cell r="I993">
            <v>70</v>
          </cell>
        </row>
        <row r="994">
          <cell r="A994" t="str">
            <v>Não encontrado</v>
          </cell>
          <cell r="B994" t="str">
            <v>Piso escada</v>
          </cell>
          <cell r="C994">
            <v>1</v>
          </cell>
          <cell r="D994">
            <v>1</v>
          </cell>
          <cell r="E994">
            <v>70</v>
          </cell>
          <cell r="F994" t="str">
            <v>MAT.</v>
          </cell>
          <cell r="G994">
            <v>70</v>
          </cell>
          <cell r="H994">
            <v>0</v>
          </cell>
          <cell r="I994">
            <v>70</v>
          </cell>
        </row>
        <row r="995">
          <cell r="A995" t="str">
            <v>95110-007</v>
          </cell>
          <cell r="B995" t="str">
            <v>Piso aquecido c/ termostato analógico</v>
          </cell>
          <cell r="C995" t="str">
            <v>M2</v>
          </cell>
          <cell r="G995">
            <v>210.39074875229841</v>
          </cell>
          <cell r="H995">
            <v>22</v>
          </cell>
          <cell r="I995">
            <v>232.39074875229841</v>
          </cell>
        </row>
        <row r="996">
          <cell r="A996" t="str">
            <v>Não encontrado</v>
          </cell>
          <cell r="B996" t="str">
            <v>Sistema de piso aquecido c/ termostato analógico EUROCABLE</v>
          </cell>
          <cell r="C996" t="str">
            <v>M2</v>
          </cell>
          <cell r="D996">
            <v>1</v>
          </cell>
          <cell r="E996">
            <v>196.97924875229842</v>
          </cell>
          <cell r="F996" t="str">
            <v>MAT.</v>
          </cell>
          <cell r="G996">
            <v>196.97924875229842</v>
          </cell>
        </row>
        <row r="997">
          <cell r="B997" t="str">
            <v>Tela galvanizada de # 1" arame 0,72mm</v>
          </cell>
          <cell r="C997" t="str">
            <v>M2</v>
          </cell>
          <cell r="D997">
            <v>1.05</v>
          </cell>
          <cell r="E997">
            <v>5.4</v>
          </cell>
          <cell r="F997" t="str">
            <v>MAT.</v>
          </cell>
          <cell r="G997">
            <v>5.6700000000000008</v>
          </cell>
        </row>
        <row r="998">
          <cell r="B998" t="str">
            <v>MAT. Argamassa usinada pronta para contrapiso</v>
          </cell>
          <cell r="C998" t="str">
            <v>M3</v>
          </cell>
          <cell r="D998">
            <v>0.03</v>
          </cell>
          <cell r="E998">
            <v>258.05</v>
          </cell>
          <cell r="F998" t="str">
            <v>MAT.</v>
          </cell>
          <cell r="G998">
            <v>7.7415000000000003</v>
          </cell>
        </row>
        <row r="999">
          <cell r="B999" t="str">
            <v>MO CONTRAPISO</v>
          </cell>
          <cell r="C999" t="str">
            <v>M2</v>
          </cell>
          <cell r="D999">
            <v>1</v>
          </cell>
          <cell r="E999">
            <v>22</v>
          </cell>
          <cell r="F999" t="str">
            <v>M.O.</v>
          </cell>
          <cell r="H999">
            <v>22</v>
          </cell>
        </row>
        <row r="1000">
          <cell r="A1000" t="str">
            <v>3R-095330</v>
          </cell>
          <cell r="B1000" t="str">
            <v>CARPET</v>
          </cell>
        </row>
        <row r="1001">
          <cell r="A1001" t="str">
            <v>95330-000</v>
          </cell>
          <cell r="B1001" t="str">
            <v>Carpet</v>
          </cell>
          <cell r="C1001" t="str">
            <v>M2</v>
          </cell>
          <cell r="G1001">
            <v>70</v>
          </cell>
          <cell r="H1001">
            <v>0</v>
          </cell>
          <cell r="I1001">
            <v>70</v>
          </cell>
        </row>
        <row r="1002">
          <cell r="A1002" t="str">
            <v>Não encontrado</v>
          </cell>
          <cell r="B1002" t="str">
            <v>Carpet</v>
          </cell>
          <cell r="C1002">
            <v>1</v>
          </cell>
          <cell r="D1002">
            <v>1</v>
          </cell>
          <cell r="E1002">
            <v>70</v>
          </cell>
          <cell r="F1002" t="str">
            <v>MAT.</v>
          </cell>
          <cell r="G1002">
            <v>70</v>
          </cell>
          <cell r="H1002">
            <v>0</v>
          </cell>
          <cell r="I1002">
            <v>70</v>
          </cell>
        </row>
        <row r="1003">
          <cell r="A1003" t="str">
            <v>3R-095440</v>
          </cell>
          <cell r="B1003" t="str">
            <v>PINTURA</v>
          </cell>
        </row>
        <row r="1004">
          <cell r="A1004" t="str">
            <v>95440-000</v>
          </cell>
          <cell r="B1004" t="str">
            <v>Pintura de piso em escadas e áreas técnicas</v>
          </cell>
          <cell r="C1004" t="str">
            <v>M2</v>
          </cell>
          <cell r="G1004">
            <v>3.38</v>
          </cell>
          <cell r="H1004">
            <v>10.58</v>
          </cell>
          <cell r="I1004">
            <v>13.96</v>
          </cell>
        </row>
        <row r="1005">
          <cell r="A1005" t="str">
            <v>Não encontrado</v>
          </cell>
          <cell r="B1005" t="str">
            <v>TINTA LATEX ACRILICA</v>
          </cell>
          <cell r="C1005" t="str">
            <v>L</v>
          </cell>
          <cell r="D1005">
            <v>0.22500000000000001</v>
          </cell>
          <cell r="E1005">
            <v>7.2</v>
          </cell>
          <cell r="F1005" t="str">
            <v>MAT.</v>
          </cell>
          <cell r="G1005">
            <v>1.62</v>
          </cell>
          <cell r="H1005">
            <v>0</v>
          </cell>
          <cell r="I1005">
            <v>1.62</v>
          </cell>
        </row>
        <row r="1006">
          <cell r="A1006" t="str">
            <v>Não encontrado</v>
          </cell>
          <cell r="B1006" t="str">
            <v>LIQUIDO PREPARADOR DE SUPERFICIES</v>
          </cell>
          <cell r="C1006" t="str">
            <v>L</v>
          </cell>
          <cell r="D1006">
            <v>0.18</v>
          </cell>
          <cell r="E1006">
            <v>5</v>
          </cell>
          <cell r="F1006" t="str">
            <v>MAT.</v>
          </cell>
          <cell r="G1006">
            <v>0.9</v>
          </cell>
          <cell r="H1006">
            <v>0</v>
          </cell>
          <cell r="I1006">
            <v>0.9</v>
          </cell>
        </row>
        <row r="1007">
          <cell r="A1007" t="str">
            <v>Não encontrado</v>
          </cell>
          <cell r="B1007" t="str">
            <v>Mão de obra - Pintura Interna</v>
          </cell>
          <cell r="C1007" t="str">
            <v>M2</v>
          </cell>
          <cell r="D1007">
            <v>1</v>
          </cell>
          <cell r="E1007">
            <v>7.7</v>
          </cell>
          <cell r="F1007" t="str">
            <v>M.O.</v>
          </cell>
          <cell r="G1007">
            <v>0</v>
          </cell>
          <cell r="H1007">
            <v>7.7</v>
          </cell>
          <cell r="I1007">
            <v>7.7</v>
          </cell>
        </row>
        <row r="1008">
          <cell r="A1008" t="str">
            <v>Não encontrado</v>
          </cell>
          <cell r="B1008" t="str">
            <v>TINTA ACRILICA C/QUARTZO P/PISO</v>
          </cell>
          <cell r="C1008" t="str">
            <v>L</v>
          </cell>
          <cell r="D1008">
            <v>0.03</v>
          </cell>
          <cell r="E1008">
            <v>28.5</v>
          </cell>
          <cell r="F1008" t="str">
            <v>MAT.</v>
          </cell>
          <cell r="G1008">
            <v>0.86</v>
          </cell>
          <cell r="H1008">
            <v>0</v>
          </cell>
          <cell r="I1008">
            <v>0.86</v>
          </cell>
        </row>
        <row r="1009">
          <cell r="A1009">
            <v>9.3699999999999992</v>
          </cell>
          <cell r="B1009" t="str">
            <v>Pintor - Execução Calfino</v>
          </cell>
          <cell r="C1009" t="str">
            <v>HH</v>
          </cell>
          <cell r="D1009">
            <v>0.12</v>
          </cell>
          <cell r="E1009">
            <v>24</v>
          </cell>
          <cell r="F1009" t="str">
            <v>M.O.</v>
          </cell>
          <cell r="G1009">
            <v>0</v>
          </cell>
          <cell r="H1009">
            <v>2.88</v>
          </cell>
          <cell r="I1009">
            <v>2.88</v>
          </cell>
        </row>
        <row r="1010">
          <cell r="A1010" t="str">
            <v>95440-001</v>
          </cell>
          <cell r="B1010" t="str">
            <v>Granilite</v>
          </cell>
          <cell r="C1010" t="str">
            <v>m2</v>
          </cell>
          <cell r="G1010">
            <v>100</v>
          </cell>
          <cell r="H1010">
            <v>0</v>
          </cell>
          <cell r="I1010">
            <v>100</v>
          </cell>
        </row>
        <row r="1011">
          <cell r="A1011" t="str">
            <v>Não encontrado</v>
          </cell>
          <cell r="B1011" t="str">
            <v>Granilite</v>
          </cell>
          <cell r="C1011" t="str">
            <v>m2</v>
          </cell>
          <cell r="D1011">
            <v>1</v>
          </cell>
          <cell r="E1011">
            <v>100</v>
          </cell>
          <cell r="F1011" t="str">
            <v>MAT.</v>
          </cell>
          <cell r="G1011">
            <v>100</v>
          </cell>
          <cell r="H1011">
            <v>0</v>
          </cell>
          <cell r="I1011">
            <v>100</v>
          </cell>
        </row>
        <row r="1012">
          <cell r="A1012" t="str">
            <v>95440-002</v>
          </cell>
          <cell r="B1012" t="str">
            <v>Pintura Siena Areia</v>
          </cell>
          <cell r="C1012" t="str">
            <v>m2</v>
          </cell>
          <cell r="G1012">
            <v>100</v>
          </cell>
          <cell r="H1012">
            <v>0</v>
          </cell>
          <cell r="I1012">
            <v>100</v>
          </cell>
        </row>
        <row r="1013">
          <cell r="A1013" t="str">
            <v>Não encontrado</v>
          </cell>
          <cell r="B1013" t="str">
            <v>Pintura Siena Areia</v>
          </cell>
          <cell r="C1013" t="str">
            <v>m2</v>
          </cell>
          <cell r="D1013">
            <v>1</v>
          </cell>
          <cell r="E1013">
            <v>100</v>
          </cell>
          <cell r="F1013" t="str">
            <v>MAT.</v>
          </cell>
          <cell r="G1013">
            <v>100</v>
          </cell>
          <cell r="H1013">
            <v>0</v>
          </cell>
          <cell r="I1013">
            <v>100</v>
          </cell>
        </row>
        <row r="1014">
          <cell r="A1014" t="str">
            <v>95440-003</v>
          </cell>
          <cell r="B1014" t="str">
            <v>Pintura branco acetinado</v>
          </cell>
          <cell r="C1014" t="str">
            <v>m2</v>
          </cell>
          <cell r="G1014">
            <v>100</v>
          </cell>
          <cell r="H1014">
            <v>0</v>
          </cell>
          <cell r="I1014">
            <v>100</v>
          </cell>
        </row>
        <row r="1015">
          <cell r="A1015" t="str">
            <v>Não encontrado</v>
          </cell>
          <cell r="B1015" t="str">
            <v>Pintura branco acetinado</v>
          </cell>
          <cell r="C1015" t="str">
            <v>m2</v>
          </cell>
          <cell r="D1015">
            <v>1</v>
          </cell>
          <cell r="E1015">
            <v>100</v>
          </cell>
          <cell r="F1015" t="str">
            <v>MAT.</v>
          </cell>
          <cell r="G1015">
            <v>100</v>
          </cell>
          <cell r="H1015">
            <v>0</v>
          </cell>
          <cell r="I1015">
            <v>100</v>
          </cell>
        </row>
        <row r="1016">
          <cell r="A1016" t="str">
            <v>95440-004</v>
          </cell>
          <cell r="B1016" t="str">
            <v>Pintura de vagas</v>
          </cell>
          <cell r="C1016" t="str">
            <v>un</v>
          </cell>
          <cell r="G1016">
            <v>50</v>
          </cell>
          <cell r="H1016">
            <v>0</v>
          </cell>
          <cell r="I1016">
            <v>50</v>
          </cell>
        </row>
        <row r="1017">
          <cell r="A1017" t="str">
            <v>Não encontrado</v>
          </cell>
          <cell r="B1017" t="str">
            <v>Pintura de vagas</v>
          </cell>
          <cell r="C1017" t="str">
            <v>un</v>
          </cell>
          <cell r="D1017">
            <v>1</v>
          </cell>
          <cell r="E1017">
            <v>50</v>
          </cell>
          <cell r="F1017" t="str">
            <v>MAT.</v>
          </cell>
          <cell r="G1017">
            <v>50</v>
          </cell>
          <cell r="H1017">
            <v>0</v>
          </cell>
          <cell r="I1017">
            <v>50</v>
          </cell>
        </row>
        <row r="1018">
          <cell r="A1018" t="str">
            <v>3R-095550</v>
          </cell>
          <cell r="B1018" t="str">
            <v>BLOCOS OU PLACAS INTERTRAVADAS DE CONCRETO</v>
          </cell>
        </row>
        <row r="1019">
          <cell r="A1019" t="str">
            <v>95550-000</v>
          </cell>
          <cell r="B1019" t="str">
            <v>PISO EM BLOCO DE CONCRETO INTERTRAVADO - PAVER 6CM</v>
          </cell>
          <cell r="C1019" t="str">
            <v>M2</v>
          </cell>
          <cell r="G1019">
            <v>374.89</v>
          </cell>
          <cell r="H1019">
            <v>117.52</v>
          </cell>
          <cell r="I1019">
            <v>48.41</v>
          </cell>
        </row>
        <row r="1020">
          <cell r="A1020">
            <v>9.5299999999999994</v>
          </cell>
          <cell r="B1020" t="str">
            <v>colocação de paver</v>
          </cell>
          <cell r="C1020" t="str">
            <v>M2</v>
          </cell>
          <cell r="D1020">
            <v>1</v>
          </cell>
          <cell r="E1020">
            <v>6.51</v>
          </cell>
          <cell r="F1020" t="str">
            <v>M.O.</v>
          </cell>
          <cell r="G1020">
            <v>0</v>
          </cell>
          <cell r="H1020">
            <v>6.51</v>
          </cell>
          <cell r="I1020">
            <v>6.51</v>
          </cell>
        </row>
        <row r="1021">
          <cell r="B1021" t="str">
            <v>areia</v>
          </cell>
          <cell r="C1021" t="str">
            <v>m3</v>
          </cell>
          <cell r="D1021">
            <v>5.6800000000000003E-2</v>
          </cell>
          <cell r="E1021">
            <v>52</v>
          </cell>
          <cell r="F1021" t="str">
            <v>MAT.</v>
          </cell>
          <cell r="G1021">
            <v>2.95</v>
          </cell>
          <cell r="H1021">
            <v>0</v>
          </cell>
          <cell r="I1021">
            <v>2.95</v>
          </cell>
        </row>
        <row r="1022">
          <cell r="B1022" t="str">
            <v>pó de pedra</v>
          </cell>
          <cell r="C1022" t="str">
            <v>m3</v>
          </cell>
          <cell r="D1022">
            <v>8.6999999999999994E-3</v>
          </cell>
          <cell r="E1022">
            <v>52</v>
          </cell>
          <cell r="F1022" t="str">
            <v>MAT.</v>
          </cell>
          <cell r="G1022">
            <v>0.45</v>
          </cell>
          <cell r="H1022">
            <v>0</v>
          </cell>
          <cell r="I1022">
            <v>0.45</v>
          </cell>
        </row>
        <row r="1023">
          <cell r="A1023">
            <v>21.4</v>
          </cell>
          <cell r="B1023" t="str">
            <v>Paver cor natural 8 cm</v>
          </cell>
          <cell r="C1023" t="str">
            <v>M2</v>
          </cell>
          <cell r="D1023">
            <v>1.1000000000000001</v>
          </cell>
          <cell r="E1023">
            <v>35</v>
          </cell>
          <cell r="F1023" t="str">
            <v>MAT.</v>
          </cell>
          <cell r="G1023">
            <v>38.5</v>
          </cell>
          <cell r="H1023">
            <v>0</v>
          </cell>
          <cell r="I1023">
            <v>38.5</v>
          </cell>
        </row>
        <row r="1024">
          <cell r="A1024" t="str">
            <v>95550-001</v>
          </cell>
          <cell r="B1024" t="str">
            <v>Piso Tecnogran 50x50 - instalado sobre farofa de areia e cimento</v>
          </cell>
          <cell r="C1024" t="str">
            <v>M2</v>
          </cell>
          <cell r="G1024">
            <v>122.1112</v>
          </cell>
          <cell r="H1024">
            <v>49</v>
          </cell>
          <cell r="I1024">
            <v>171.1112</v>
          </cell>
        </row>
        <row r="1025">
          <cell r="B1025" t="str">
            <v>Piso Tecnogran 50x50</v>
          </cell>
          <cell r="C1025" t="str">
            <v>M2</v>
          </cell>
          <cell r="D1025">
            <v>1.05</v>
          </cell>
          <cell r="E1025">
            <v>109.12</v>
          </cell>
          <cell r="F1025" t="str">
            <v>MAT.</v>
          </cell>
          <cell r="G1025">
            <v>114.57600000000001</v>
          </cell>
        </row>
        <row r="1026">
          <cell r="B1026" t="str">
            <v>ARGAMASSA PARA REJUNTE PORCELANATO</v>
          </cell>
          <cell r="C1026" t="str">
            <v>KG</v>
          </cell>
          <cell r="D1026">
            <v>0.4</v>
          </cell>
          <cell r="E1026">
            <v>4.9000000000000004</v>
          </cell>
          <cell r="F1026" t="str">
            <v>MAT.</v>
          </cell>
          <cell r="G1026">
            <v>1.9600000000000002</v>
          </cell>
        </row>
        <row r="1027">
          <cell r="B1027" t="str">
            <v>Mão de obra - Porcelanato</v>
          </cell>
          <cell r="C1027" t="str">
            <v>M2</v>
          </cell>
          <cell r="D1027">
            <v>1</v>
          </cell>
          <cell r="E1027">
            <v>27</v>
          </cell>
          <cell r="F1027" t="str">
            <v>M.O.</v>
          </cell>
          <cell r="H1027">
            <v>27</v>
          </cell>
        </row>
        <row r="1028">
          <cell r="B1028" t="str">
            <v>AREIA MÉDIA</v>
          </cell>
          <cell r="C1028" t="str">
            <v>M3</v>
          </cell>
          <cell r="D1028">
            <v>0.03</v>
          </cell>
          <cell r="E1028">
            <v>60</v>
          </cell>
          <cell r="F1028" t="str">
            <v>MAT.</v>
          </cell>
          <cell r="G1028">
            <v>1.7999999999999998</v>
          </cell>
        </row>
        <row r="1029">
          <cell r="B1029" t="str">
            <v>CIMENTO PORTLAND</v>
          </cell>
          <cell r="C1029" t="str">
            <v>KG</v>
          </cell>
          <cell r="D1029">
            <v>7.8650000000000002</v>
          </cell>
          <cell r="E1029">
            <v>0.48</v>
          </cell>
          <cell r="F1029" t="str">
            <v>MAT.</v>
          </cell>
          <cell r="G1029">
            <v>3.7751999999999999</v>
          </cell>
        </row>
        <row r="1030">
          <cell r="B1030" t="str">
            <v>MO CONTRAPISO</v>
          </cell>
          <cell r="C1030" t="str">
            <v>M2</v>
          </cell>
          <cell r="D1030">
            <v>1</v>
          </cell>
          <cell r="E1030">
            <v>22</v>
          </cell>
          <cell r="F1030" t="str">
            <v>M.O.</v>
          </cell>
          <cell r="H1030">
            <v>22</v>
          </cell>
        </row>
        <row r="1031">
          <cell r="A1031" t="str">
            <v>95550-002</v>
          </cell>
          <cell r="B1031" t="str">
            <v>Piso Concresteel</v>
          </cell>
          <cell r="C1031" t="str">
            <v>M2</v>
          </cell>
          <cell r="G1031">
            <v>59.27</v>
          </cell>
          <cell r="H1031">
            <v>58.76</v>
          </cell>
          <cell r="I1031">
            <v>150</v>
          </cell>
        </row>
        <row r="1032">
          <cell r="B1032" t="str">
            <v>Piso Concresteel</v>
          </cell>
          <cell r="C1032" t="str">
            <v>M2</v>
          </cell>
          <cell r="D1032">
            <v>1</v>
          </cell>
          <cell r="E1032">
            <v>150</v>
          </cell>
          <cell r="F1032" t="str">
            <v>MAT.</v>
          </cell>
          <cell r="G1032">
            <v>150</v>
          </cell>
          <cell r="H1032">
            <v>0</v>
          </cell>
          <cell r="I1032">
            <v>150</v>
          </cell>
        </row>
        <row r="1033">
          <cell r="A1033" t="str">
            <v>3R-096000</v>
          </cell>
          <cell r="B1033" t="str">
            <v>PAREDE</v>
          </cell>
        </row>
        <row r="1034">
          <cell r="A1034" t="str">
            <v>3R-096110</v>
          </cell>
          <cell r="B1034" t="str">
            <v>RODAPÉS CERÃMICOS</v>
          </cell>
        </row>
        <row r="1035">
          <cell r="A1035" t="str">
            <v>96110-000</v>
          </cell>
          <cell r="B1035" t="str">
            <v>RODAPÉ DE 10CM EM PORCELANATO COR MUNARI CIMENTO - ELIANE</v>
          </cell>
          <cell r="C1035" t="str">
            <v>M</v>
          </cell>
          <cell r="G1035">
            <v>17.940000000000001</v>
          </cell>
          <cell r="H1035">
            <v>14.69</v>
          </cell>
          <cell r="I1035">
            <v>32.630000000000003</v>
          </cell>
        </row>
        <row r="1036">
          <cell r="A1036" t="str">
            <v>Não encontrado</v>
          </cell>
          <cell r="B1036" t="str">
            <v>ARGAMASSA AC II</v>
          </cell>
          <cell r="C1036" t="str">
            <v>KG</v>
          </cell>
          <cell r="D1036">
            <v>0.22800000000000001</v>
          </cell>
          <cell r="E1036">
            <v>1.1399999999999999</v>
          </cell>
          <cell r="F1036" t="str">
            <v>MAT.</v>
          </cell>
          <cell r="G1036">
            <v>0.26</v>
          </cell>
          <cell r="H1036">
            <v>0</v>
          </cell>
          <cell r="I1036">
            <v>0.26</v>
          </cell>
        </row>
        <row r="1037">
          <cell r="A1037" t="str">
            <v>Não encontrado</v>
          </cell>
          <cell r="B1037" t="str">
            <v>ARGAMASSA PARA REJUNTE PORCELANATO</v>
          </cell>
          <cell r="C1037" t="str">
            <v>KG</v>
          </cell>
          <cell r="D1037">
            <v>0.1</v>
          </cell>
          <cell r="E1037">
            <v>3.51</v>
          </cell>
          <cell r="F1037" t="str">
            <v>MAT.</v>
          </cell>
          <cell r="G1037">
            <v>0.35</v>
          </cell>
          <cell r="H1037">
            <v>0</v>
          </cell>
          <cell r="I1037">
            <v>0.35</v>
          </cell>
        </row>
        <row r="1038">
          <cell r="A1038" t="str">
            <v>Não encontrado</v>
          </cell>
          <cell r="B1038" t="str">
            <v>Mão de obra - Rodapé Porcelanato</v>
          </cell>
          <cell r="C1038" t="str">
            <v>M</v>
          </cell>
          <cell r="D1038">
            <v>1</v>
          </cell>
          <cell r="E1038">
            <v>14.690156</v>
          </cell>
          <cell r="F1038" t="str">
            <v>M.O.</v>
          </cell>
          <cell r="G1038">
            <v>0</v>
          </cell>
          <cell r="H1038">
            <v>14.69</v>
          </cell>
          <cell r="I1038">
            <v>14.69</v>
          </cell>
        </row>
        <row r="1039">
          <cell r="A1039" t="str">
            <v>Não encontrado</v>
          </cell>
          <cell r="B1039" t="str">
            <v>RODAPÉ DE 10CM EM PORCELANATO COR MUNARI CIMENTO - ELIANE</v>
          </cell>
          <cell r="C1039" t="str">
            <v>M</v>
          </cell>
          <cell r="D1039">
            <v>1.05</v>
          </cell>
          <cell r="E1039">
            <v>16.5</v>
          </cell>
          <cell r="F1039" t="str">
            <v>MAT.</v>
          </cell>
          <cell r="G1039">
            <v>17.329999999999998</v>
          </cell>
          <cell r="H1039">
            <v>0</v>
          </cell>
          <cell r="I1039">
            <v>17.329999999999998</v>
          </cell>
        </row>
        <row r="1040">
          <cell r="A1040" t="str">
            <v>96110-001</v>
          </cell>
          <cell r="B1040" t="str">
            <v>RODAPÉ DE 10CM EM PORCELANATO COR BRERA CIMENTO - ELIANE</v>
          </cell>
          <cell r="C1040" t="str">
            <v>M</v>
          </cell>
          <cell r="G1040">
            <v>22.78</v>
          </cell>
          <cell r="H1040">
            <v>14.69</v>
          </cell>
          <cell r="I1040">
            <v>37.47</v>
          </cell>
        </row>
        <row r="1041">
          <cell r="A1041" t="str">
            <v>Não encontrado</v>
          </cell>
          <cell r="B1041" t="str">
            <v>ARGAMASSA AC II</v>
          </cell>
          <cell r="C1041" t="str">
            <v>KG</v>
          </cell>
          <cell r="D1041">
            <v>0.22800000000000001</v>
          </cell>
          <cell r="E1041">
            <v>1.1399999999999999</v>
          </cell>
          <cell r="F1041" t="str">
            <v>MAT.</v>
          </cell>
          <cell r="G1041">
            <v>0.26</v>
          </cell>
          <cell r="H1041">
            <v>0</v>
          </cell>
          <cell r="I1041">
            <v>0.26</v>
          </cell>
        </row>
        <row r="1042">
          <cell r="A1042" t="str">
            <v>Não encontrado</v>
          </cell>
          <cell r="B1042" t="str">
            <v>ARGAMASSA PARA REJUNTE PORCELANATO</v>
          </cell>
          <cell r="C1042" t="str">
            <v>KG</v>
          </cell>
          <cell r="D1042">
            <v>0.1</v>
          </cell>
          <cell r="E1042">
            <v>3.51</v>
          </cell>
          <cell r="F1042" t="str">
            <v>MAT.</v>
          </cell>
          <cell r="G1042">
            <v>0.35</v>
          </cell>
          <cell r="H1042">
            <v>0</v>
          </cell>
          <cell r="I1042">
            <v>0.35</v>
          </cell>
        </row>
        <row r="1043">
          <cell r="A1043" t="str">
            <v>Não encontrado</v>
          </cell>
          <cell r="B1043" t="str">
            <v>Mão de obra - Rodapé Porcelanato</v>
          </cell>
          <cell r="C1043" t="str">
            <v>M</v>
          </cell>
          <cell r="D1043">
            <v>1</v>
          </cell>
          <cell r="E1043">
            <v>14.690156</v>
          </cell>
          <cell r="F1043" t="str">
            <v>M.O.</v>
          </cell>
          <cell r="G1043">
            <v>0</v>
          </cell>
          <cell r="H1043">
            <v>14.69</v>
          </cell>
          <cell r="I1043">
            <v>14.69</v>
          </cell>
        </row>
        <row r="1044">
          <cell r="A1044" t="str">
            <v>Não encontrado</v>
          </cell>
          <cell r="B1044" t="str">
            <v>RODAPÉ DE 10CM EM PORCELANATO COR BRERA CIMENTO - ELIANE</v>
          </cell>
          <cell r="C1044" t="str">
            <v>M</v>
          </cell>
          <cell r="D1044">
            <v>1.05</v>
          </cell>
          <cell r="E1044">
            <v>21.111111111111111</v>
          </cell>
          <cell r="F1044" t="str">
            <v>MAT.</v>
          </cell>
          <cell r="G1044">
            <v>22.17</v>
          </cell>
          <cell r="H1044">
            <v>0</v>
          </cell>
          <cell r="I1044">
            <v>22.17</v>
          </cell>
        </row>
        <row r="1045">
          <cell r="A1045" t="str">
            <v>96110-002</v>
          </cell>
          <cell r="B1045" t="str">
            <v>RODAPÉ DE 10CM EM PORCELANATO COR TERRAZZO CINZA DECORTILES</v>
          </cell>
          <cell r="C1045" t="str">
            <v>M</v>
          </cell>
          <cell r="G1045">
            <v>26.28</v>
          </cell>
          <cell r="H1045">
            <v>14.69</v>
          </cell>
          <cell r="I1045">
            <v>40.97</v>
          </cell>
        </row>
        <row r="1046">
          <cell r="A1046" t="str">
            <v>Não encontrado</v>
          </cell>
          <cell r="B1046" t="str">
            <v>ARGAMASSA AC II</v>
          </cell>
          <cell r="C1046" t="str">
            <v>KG</v>
          </cell>
          <cell r="D1046">
            <v>0.22800000000000001</v>
          </cell>
          <cell r="E1046">
            <v>1.1399999999999999</v>
          </cell>
          <cell r="F1046" t="str">
            <v>MAT.</v>
          </cell>
          <cell r="G1046">
            <v>0.26</v>
          </cell>
          <cell r="H1046">
            <v>0</v>
          </cell>
          <cell r="I1046">
            <v>0.26</v>
          </cell>
        </row>
        <row r="1047">
          <cell r="A1047" t="str">
            <v>Não encontrado</v>
          </cell>
          <cell r="B1047" t="str">
            <v>ARGAMASSA PARA REJUNTE PORCELANATO</v>
          </cell>
          <cell r="C1047" t="str">
            <v>KG</v>
          </cell>
          <cell r="D1047">
            <v>0.1</v>
          </cell>
          <cell r="E1047">
            <v>3.51</v>
          </cell>
          <cell r="F1047" t="str">
            <v>MAT.</v>
          </cell>
          <cell r="G1047">
            <v>0.35</v>
          </cell>
          <cell r="H1047">
            <v>0</v>
          </cell>
          <cell r="I1047">
            <v>0.35</v>
          </cell>
        </row>
        <row r="1048">
          <cell r="A1048" t="str">
            <v>Não encontrado</v>
          </cell>
          <cell r="B1048" t="str">
            <v>Mão de obra - Rodapé Porcelanato</v>
          </cell>
          <cell r="C1048" t="str">
            <v>M</v>
          </cell>
          <cell r="D1048">
            <v>1</v>
          </cell>
          <cell r="E1048">
            <v>14.690156</v>
          </cell>
          <cell r="F1048" t="str">
            <v>M.O.</v>
          </cell>
          <cell r="G1048">
            <v>0</v>
          </cell>
          <cell r="H1048">
            <v>14.69</v>
          </cell>
          <cell r="I1048">
            <v>14.69</v>
          </cell>
        </row>
        <row r="1049">
          <cell r="A1049" t="str">
            <v>Não encontrado</v>
          </cell>
          <cell r="B1049" t="str">
            <v>RODAPÉ DE 10CM EM PORCELANATO COR TERRAZZO CINZA DECORTILES</v>
          </cell>
          <cell r="C1049" t="str">
            <v>M</v>
          </cell>
          <cell r="D1049">
            <v>1.05</v>
          </cell>
          <cell r="E1049">
            <v>24.444444444444439</v>
          </cell>
          <cell r="F1049" t="str">
            <v>MAT.</v>
          </cell>
          <cell r="G1049">
            <v>25.67</v>
          </cell>
          <cell r="H1049">
            <v>0</v>
          </cell>
          <cell r="I1049">
            <v>25.67</v>
          </cell>
        </row>
        <row r="1050">
          <cell r="A1050" t="str">
            <v>3R-096220</v>
          </cell>
          <cell r="B1050" t="str">
            <v>RODAPÉS DE MADEIRA</v>
          </cell>
        </row>
        <row r="1051">
          <cell r="A1051" t="str">
            <v>96220-000</v>
          </cell>
          <cell r="B1051" t="str">
            <v>RODAPÉ DE 15CM EM MADEIRA COR BRANCO MARCA ARCHITEC REF. 51015</v>
          </cell>
          <cell r="C1051" t="str">
            <v>M</v>
          </cell>
          <cell r="G1051">
            <v>15.21</v>
          </cell>
          <cell r="H1051">
            <v>24.02</v>
          </cell>
          <cell r="I1051">
            <v>39.229999999999997</v>
          </cell>
        </row>
        <row r="1052">
          <cell r="A1052" t="str">
            <v>Não encontrado</v>
          </cell>
          <cell r="B1052" t="str">
            <v>MO INSTALAÇÃO RODAPÉ MADEIRA</v>
          </cell>
          <cell r="C1052" t="str">
            <v>M</v>
          </cell>
          <cell r="D1052">
            <v>1</v>
          </cell>
          <cell r="E1052">
            <v>10</v>
          </cell>
          <cell r="F1052" t="str">
            <v>MAT.</v>
          </cell>
          <cell r="G1052">
            <v>10</v>
          </cell>
          <cell r="H1052">
            <v>0</v>
          </cell>
          <cell r="I1052">
            <v>10</v>
          </cell>
        </row>
        <row r="1053">
          <cell r="A1053" t="str">
            <v>Não encontrado</v>
          </cell>
          <cell r="B1053" t="str">
            <v xml:space="preserve">PREGO E COLA </v>
          </cell>
          <cell r="C1053" t="str">
            <v>VB</v>
          </cell>
          <cell r="D1053">
            <v>1</v>
          </cell>
          <cell r="E1053">
            <v>5.21</v>
          </cell>
          <cell r="F1053" t="str">
            <v>MAT.</v>
          </cell>
          <cell r="G1053">
            <v>5.21</v>
          </cell>
          <cell r="H1053">
            <v>0</v>
          </cell>
          <cell r="I1053">
            <v>5.21</v>
          </cell>
        </row>
        <row r="1054">
          <cell r="A1054" t="str">
            <v>Não encontrado</v>
          </cell>
          <cell r="B1054" t="str">
            <v>RODAPÉ DE 15CM EM MADEIRA COR BRANCO MARCA ARCHITEC REF. 51015 - Área Comum</v>
          </cell>
          <cell r="C1054" t="str">
            <v>M</v>
          </cell>
          <cell r="D1054">
            <v>1.05</v>
          </cell>
          <cell r="E1054">
            <v>22.875</v>
          </cell>
          <cell r="F1054" t="str">
            <v>M.O.</v>
          </cell>
          <cell r="G1054">
            <v>0</v>
          </cell>
          <cell r="H1054">
            <v>24.02</v>
          </cell>
          <cell r="I1054">
            <v>24.02</v>
          </cell>
        </row>
        <row r="1055">
          <cell r="A1055" t="str">
            <v>3R-100000</v>
          </cell>
          <cell r="B1055" t="str">
            <v>ESPECIALIDADES</v>
          </cell>
        </row>
        <row r="1056">
          <cell r="A1056" t="str">
            <v>3R-102000</v>
          </cell>
          <cell r="B1056" t="str">
            <v>ACESSÓRIOS DE BANHEIRO. LAVANDERIA E COZINHA</v>
          </cell>
        </row>
        <row r="1057">
          <cell r="A1057" t="str">
            <v>102000-000</v>
          </cell>
          <cell r="B1057" t="str">
            <v>Barras de apoio para wc pne (Bacia e lavatório)</v>
          </cell>
          <cell r="C1057" t="str">
            <v>CJ</v>
          </cell>
          <cell r="G1057">
            <v>1106.82</v>
          </cell>
          <cell r="H1057">
            <v>0</v>
          </cell>
          <cell r="I1057">
            <v>1106.82</v>
          </cell>
        </row>
        <row r="1058">
          <cell r="A1058" t="str">
            <v>Não encontrado</v>
          </cell>
          <cell r="B1058" t="str">
            <v>BARRA DE APOIO 80 cm - INOX ESCOVADO</v>
          </cell>
          <cell r="C1058" t="str">
            <v>UN</v>
          </cell>
          <cell r="D1058">
            <v>3</v>
          </cell>
          <cell r="E1058">
            <v>238.1292</v>
          </cell>
          <cell r="F1058" t="str">
            <v>MAT.</v>
          </cell>
          <cell r="G1058">
            <v>714.39</v>
          </cell>
          <cell r="H1058">
            <v>0</v>
          </cell>
          <cell r="I1058">
            <v>714.39</v>
          </cell>
        </row>
        <row r="1059">
          <cell r="A1059" t="str">
            <v>Não encontrado</v>
          </cell>
          <cell r="B1059" t="str">
            <v>BARRA DE APOIO 40 cm - INOX ESCOVADO</v>
          </cell>
          <cell r="C1059" t="str">
            <v>UN</v>
          </cell>
          <cell r="D1059">
            <v>2</v>
          </cell>
          <cell r="E1059">
            <v>196.2174</v>
          </cell>
          <cell r="F1059" t="str">
            <v>MAT.</v>
          </cell>
          <cell r="G1059">
            <v>392.43</v>
          </cell>
          <cell r="H1059">
            <v>0</v>
          </cell>
          <cell r="I1059">
            <v>392.43</v>
          </cell>
        </row>
        <row r="1060">
          <cell r="A1060" t="str">
            <v>102000-001</v>
          </cell>
          <cell r="B1060" t="str">
            <v>Bacia convencional conforto s/ abertura frontal Mod. Vogue Plus</v>
          </cell>
          <cell r="C1060" t="str">
            <v>un</v>
          </cell>
          <cell r="G1060">
            <v>313.10000000000002</v>
          </cell>
          <cell r="H1060">
            <v>0</v>
          </cell>
          <cell r="I1060">
            <v>313.10000000000002</v>
          </cell>
        </row>
        <row r="1061">
          <cell r="A1061" t="str">
            <v>Não encontrado</v>
          </cell>
          <cell r="B1061" t="str">
            <v>Bacia convencional conforto s/ abertura frontal Mod. Vogue Plus</v>
          </cell>
          <cell r="C1061" t="str">
            <v>un</v>
          </cell>
          <cell r="D1061">
            <v>1</v>
          </cell>
          <cell r="E1061">
            <v>313.10000000000002</v>
          </cell>
          <cell r="F1061" t="str">
            <v>MAT.</v>
          </cell>
          <cell r="G1061">
            <v>313.10000000000002</v>
          </cell>
          <cell r="H1061">
            <v>0</v>
          </cell>
          <cell r="I1061">
            <v>313.10000000000002</v>
          </cell>
        </row>
        <row r="1062">
          <cell r="A1062" t="str">
            <v>102000-002</v>
          </cell>
          <cell r="B1062" t="str">
            <v>Bacia sanitária com caixa acoplada com acionamento duo - Linha: Aspen - Deca - P.750.17 e CD.00F.17</v>
          </cell>
          <cell r="C1062" t="str">
            <v>un</v>
          </cell>
          <cell r="G1062">
            <v>220.71</v>
          </cell>
          <cell r="H1062">
            <v>0</v>
          </cell>
          <cell r="I1062">
            <v>220.71</v>
          </cell>
        </row>
        <row r="1063">
          <cell r="A1063" t="str">
            <v>Não encontrado</v>
          </cell>
          <cell r="B1063" t="str">
            <v>Bacia sanitária com caixa acoplada com acionamento duo - Linha: Aspen - Deca - P.750.17 e CD.00F.17</v>
          </cell>
          <cell r="C1063" t="str">
            <v>un</v>
          </cell>
          <cell r="D1063">
            <v>1</v>
          </cell>
          <cell r="E1063">
            <v>220.71</v>
          </cell>
          <cell r="F1063" t="str">
            <v>MAT.</v>
          </cell>
          <cell r="G1063">
            <v>220.71</v>
          </cell>
          <cell r="H1063">
            <v>0</v>
          </cell>
          <cell r="I1063">
            <v>220.71</v>
          </cell>
        </row>
        <row r="1064">
          <cell r="A1064" t="str">
            <v>102000-003</v>
          </cell>
          <cell r="B1064" t="str">
            <v>Bacia sanitária com caixa acoplada Deca - Linha Aspen P.750+CD.00F</v>
          </cell>
          <cell r="C1064" t="str">
            <v>un</v>
          </cell>
          <cell r="G1064">
            <v>220.71</v>
          </cell>
          <cell r="H1064">
            <v>0</v>
          </cell>
          <cell r="I1064">
            <v>220.71</v>
          </cell>
        </row>
        <row r="1065">
          <cell r="A1065" t="str">
            <v>Não encontrado</v>
          </cell>
          <cell r="B1065" t="str">
            <v>Bacia sanitária com caixa acoplada Deca - Linha Aspen P.750+CD.00F</v>
          </cell>
          <cell r="C1065" t="str">
            <v>un</v>
          </cell>
          <cell r="D1065">
            <v>1</v>
          </cell>
          <cell r="E1065">
            <v>220.71</v>
          </cell>
          <cell r="F1065" t="str">
            <v>MAT.</v>
          </cell>
          <cell r="G1065">
            <v>220.71</v>
          </cell>
          <cell r="H1065">
            <v>0</v>
          </cell>
          <cell r="I1065">
            <v>220.71</v>
          </cell>
        </row>
        <row r="1066">
          <cell r="A1066" t="str">
            <v>102000-004</v>
          </cell>
          <cell r="B1066" t="str">
            <v>Cuba linha Aspen</v>
          </cell>
          <cell r="C1066" t="str">
            <v>un</v>
          </cell>
          <cell r="G1066">
            <v>40.25</v>
          </cell>
          <cell r="H1066">
            <v>0</v>
          </cell>
          <cell r="I1066">
            <v>40.25</v>
          </cell>
        </row>
        <row r="1067">
          <cell r="A1067" t="str">
            <v>Não encontrado</v>
          </cell>
          <cell r="B1067" t="str">
            <v>Cuba de embutir quadrada Cód.L1030</v>
          </cell>
          <cell r="C1067" t="str">
            <v>un</v>
          </cell>
          <cell r="D1067">
            <v>1</v>
          </cell>
          <cell r="E1067">
            <v>40.25</v>
          </cell>
          <cell r="F1067" t="str">
            <v>MAT.</v>
          </cell>
          <cell r="G1067">
            <v>40.25</v>
          </cell>
          <cell r="H1067">
            <v>0</v>
          </cell>
          <cell r="I1067">
            <v>40.25</v>
          </cell>
        </row>
        <row r="1068">
          <cell r="A1068" t="str">
            <v>102000-005</v>
          </cell>
          <cell r="B1068" t="str">
            <v>CUBA DE SEMIENCAIXE L.873.17 BRANCO 42X42X16CM DECA</v>
          </cell>
          <cell r="C1068" t="str">
            <v>un</v>
          </cell>
          <cell r="G1068">
            <v>1153.17</v>
          </cell>
          <cell r="H1068">
            <v>0</v>
          </cell>
          <cell r="I1068">
            <v>1153.17</v>
          </cell>
        </row>
        <row r="1069">
          <cell r="A1069" t="str">
            <v>Não encontrado</v>
          </cell>
          <cell r="B1069" t="str">
            <v>CUBA DE SEMIENCAIXE L.873.17 BRANCO 42X42X16CM DECA</v>
          </cell>
          <cell r="C1069" t="str">
            <v>un</v>
          </cell>
          <cell r="D1069">
            <v>1</v>
          </cell>
          <cell r="E1069">
            <v>1153.17</v>
          </cell>
          <cell r="F1069" t="str">
            <v>MAT.</v>
          </cell>
          <cell r="G1069">
            <v>1153.17</v>
          </cell>
          <cell r="H1069">
            <v>0</v>
          </cell>
          <cell r="I1069">
            <v>1153.17</v>
          </cell>
        </row>
        <row r="1070">
          <cell r="A1070" t="str">
            <v>102000-006</v>
          </cell>
          <cell r="B1070" t="str">
            <v>Cuba suspena Mod.L.39+CS.39 Cor: branco</v>
          </cell>
          <cell r="C1070" t="str">
            <v>un</v>
          </cell>
          <cell r="G1070">
            <v>223.32</v>
          </cell>
          <cell r="H1070">
            <v>0</v>
          </cell>
          <cell r="I1070">
            <v>223.32</v>
          </cell>
        </row>
        <row r="1071">
          <cell r="A1071" t="str">
            <v>Não encontrado</v>
          </cell>
          <cell r="B1071" t="str">
            <v>Cuba suspena Mod.L.39+CS.39 Cor: branco</v>
          </cell>
          <cell r="C1071" t="str">
            <v>un</v>
          </cell>
          <cell r="D1071">
            <v>1</v>
          </cell>
          <cell r="E1071">
            <v>223.32</v>
          </cell>
          <cell r="F1071" t="str">
            <v>MAT.</v>
          </cell>
          <cell r="G1071">
            <v>223.32</v>
          </cell>
          <cell r="H1071">
            <v>0</v>
          </cell>
          <cell r="I1071">
            <v>223.32</v>
          </cell>
        </row>
        <row r="1072">
          <cell r="A1072" t="str">
            <v>102000-007</v>
          </cell>
          <cell r="B1072" t="str">
            <v>Lavatório suspenso de canto com mesa L.76</v>
          </cell>
          <cell r="C1072" t="str">
            <v>un</v>
          </cell>
          <cell r="G1072">
            <v>548.92999999999995</v>
          </cell>
          <cell r="H1072">
            <v>0</v>
          </cell>
          <cell r="I1072">
            <v>548.92999999999995</v>
          </cell>
        </row>
        <row r="1073">
          <cell r="A1073" t="str">
            <v>Não encontrado</v>
          </cell>
          <cell r="B1073" t="str">
            <v>Lavatório suspenso de canto com mesa L.76</v>
          </cell>
          <cell r="C1073" t="str">
            <v>un</v>
          </cell>
          <cell r="D1073">
            <v>1</v>
          </cell>
          <cell r="E1073">
            <v>548.92999999999995</v>
          </cell>
          <cell r="F1073" t="str">
            <v>MAT.</v>
          </cell>
          <cell r="G1073">
            <v>548.92999999999995</v>
          </cell>
          <cell r="H1073">
            <v>0</v>
          </cell>
          <cell r="I1073">
            <v>548.92999999999995</v>
          </cell>
        </row>
        <row r="1074">
          <cell r="A1074" t="str">
            <v>102000-008</v>
          </cell>
          <cell r="B1074" t="str">
            <v>louças e metais</v>
          </cell>
          <cell r="C1074" t="str">
            <v>un</v>
          </cell>
          <cell r="G1074">
            <v>512.54999999999995</v>
          </cell>
          <cell r="H1074">
            <v>0</v>
          </cell>
          <cell r="I1074">
            <v>512.54999999999995</v>
          </cell>
        </row>
        <row r="1075">
          <cell r="A1075">
            <v>33.299999999999997</v>
          </cell>
          <cell r="B1075" t="str">
            <v>louças e metais</v>
          </cell>
          <cell r="C1075" t="str">
            <v>un</v>
          </cell>
          <cell r="D1075">
            <v>1</v>
          </cell>
          <cell r="E1075">
            <v>512.54999999999995</v>
          </cell>
          <cell r="F1075" t="str">
            <v>MAT.</v>
          </cell>
          <cell r="G1075">
            <v>512.54999999999995</v>
          </cell>
          <cell r="H1075">
            <v>0</v>
          </cell>
          <cell r="I1075">
            <v>512.54999999999995</v>
          </cell>
        </row>
        <row r="1076">
          <cell r="A1076" t="str">
            <v>102000-009</v>
          </cell>
          <cell r="B1076" t="str">
            <v>Misturador de lavatório bica alta Flex Plus Cód.1877.C21</v>
          </cell>
          <cell r="C1076" t="str">
            <v>un</v>
          </cell>
          <cell r="G1076">
            <v>187.93</v>
          </cell>
          <cell r="H1076">
            <v>0</v>
          </cell>
          <cell r="I1076">
            <v>187.93</v>
          </cell>
        </row>
        <row r="1077">
          <cell r="A1077" t="str">
            <v>Não encontrado</v>
          </cell>
          <cell r="B1077" t="str">
            <v>Misturador de lavatório bica alta Flex Plus Cód.1877.C21</v>
          </cell>
          <cell r="C1077" t="str">
            <v>un</v>
          </cell>
          <cell r="D1077">
            <v>1</v>
          </cell>
          <cell r="E1077">
            <v>187.93</v>
          </cell>
          <cell r="F1077" t="str">
            <v>MAT.</v>
          </cell>
          <cell r="G1077">
            <v>187.93</v>
          </cell>
          <cell r="H1077">
            <v>0</v>
          </cell>
          <cell r="I1077">
            <v>187.93</v>
          </cell>
        </row>
        <row r="1078">
          <cell r="A1078" t="str">
            <v>102000-010</v>
          </cell>
          <cell r="B1078" t="str">
            <v>MISTURADOR DE MESA BICA ALTA PARA LAVATÓRIO - TARGA 1877.C40.CR DECA</v>
          </cell>
          <cell r="C1078" t="str">
            <v>un</v>
          </cell>
          <cell r="G1078">
            <v>209.43</v>
          </cell>
          <cell r="H1078">
            <v>0</v>
          </cell>
          <cell r="I1078">
            <v>209.43</v>
          </cell>
        </row>
        <row r="1079">
          <cell r="A1079" t="str">
            <v>Não encontrado</v>
          </cell>
          <cell r="B1079" t="str">
            <v>MISTURADOR DE MESA BICA ALTA PARA LAVATÓRIO - TARGA 1877.C40.CR DECA</v>
          </cell>
          <cell r="C1079" t="str">
            <v>un</v>
          </cell>
          <cell r="D1079">
            <v>1</v>
          </cell>
          <cell r="E1079">
            <v>209.43</v>
          </cell>
          <cell r="F1079" t="str">
            <v>MAT.</v>
          </cell>
          <cell r="G1079">
            <v>209.43</v>
          </cell>
          <cell r="H1079">
            <v>0</v>
          </cell>
          <cell r="I1079">
            <v>209.43</v>
          </cell>
        </row>
        <row r="1080">
          <cell r="A1080" t="str">
            <v>102000-011</v>
          </cell>
          <cell r="B1080" t="str">
            <v>MISTURADOR MONOCOMANDO DE MESA PARA COZINHA - SPIN GOURMET 2281.C DECA</v>
          </cell>
          <cell r="C1080" t="str">
            <v>un</v>
          </cell>
          <cell r="G1080">
            <v>1171.75</v>
          </cell>
          <cell r="H1080">
            <v>0</v>
          </cell>
          <cell r="I1080">
            <v>1171.75</v>
          </cell>
        </row>
        <row r="1081">
          <cell r="A1081" t="str">
            <v>Não encontrado</v>
          </cell>
          <cell r="B1081" t="str">
            <v>MISTURADOR MONOCOMANDO DE MESA PARA COZINHA - SPIN GOURMET 2281.C DECA</v>
          </cell>
          <cell r="C1081" t="str">
            <v>un</v>
          </cell>
          <cell r="D1081">
            <v>1</v>
          </cell>
          <cell r="E1081">
            <v>1171.75</v>
          </cell>
          <cell r="F1081" t="str">
            <v>MAT.</v>
          </cell>
          <cell r="G1081">
            <v>1171.75</v>
          </cell>
          <cell r="H1081">
            <v>0</v>
          </cell>
          <cell r="I1081">
            <v>1171.75</v>
          </cell>
        </row>
        <row r="1082">
          <cell r="A1082" t="str">
            <v>102000-012</v>
          </cell>
          <cell r="B1082" t="str">
            <v>Torneira de mesa bica alta para cozinha - Mod. Flex Plus - 1167.C21</v>
          </cell>
          <cell r="C1082" t="str">
            <v>un</v>
          </cell>
          <cell r="G1082">
            <v>106.12</v>
          </cell>
          <cell r="H1082">
            <v>0</v>
          </cell>
          <cell r="I1082">
            <v>106.12</v>
          </cell>
        </row>
        <row r="1083">
          <cell r="A1083" t="str">
            <v>Não encontrado</v>
          </cell>
          <cell r="B1083" t="str">
            <v>Torneira de mesa bica alta para cozinha - Mod. Flex Plus - 1167.C21</v>
          </cell>
          <cell r="C1083" t="str">
            <v>un</v>
          </cell>
          <cell r="D1083">
            <v>1</v>
          </cell>
          <cell r="E1083">
            <v>106.12</v>
          </cell>
          <cell r="F1083" t="str">
            <v>MAT.</v>
          </cell>
          <cell r="G1083">
            <v>106.12</v>
          </cell>
          <cell r="H1083">
            <v>0</v>
          </cell>
          <cell r="I1083">
            <v>106.12</v>
          </cell>
        </row>
        <row r="1084">
          <cell r="A1084" t="str">
            <v>102000-013</v>
          </cell>
          <cell r="B1084" t="str">
            <v>Torneira de mesa bica alta para lavatório 1195.C43 - Flex Plus</v>
          </cell>
          <cell r="C1084" t="str">
            <v>un</v>
          </cell>
          <cell r="G1084">
            <v>88.23</v>
          </cell>
          <cell r="H1084">
            <v>0</v>
          </cell>
          <cell r="I1084">
            <v>88.23</v>
          </cell>
        </row>
        <row r="1085">
          <cell r="A1085" t="str">
            <v>Não encontrado</v>
          </cell>
          <cell r="B1085" t="str">
            <v>Torneira de mesa bica alta para lavatório 1195.C43 - Flex Plus</v>
          </cell>
          <cell r="C1085" t="str">
            <v>un</v>
          </cell>
          <cell r="D1085">
            <v>1</v>
          </cell>
          <cell r="E1085">
            <v>88.23</v>
          </cell>
          <cell r="F1085" t="str">
            <v>MAT.</v>
          </cell>
          <cell r="G1085">
            <v>88.23</v>
          </cell>
          <cell r="H1085">
            <v>0</v>
          </cell>
          <cell r="I1085">
            <v>88.23</v>
          </cell>
        </row>
        <row r="1086">
          <cell r="A1086" t="str">
            <v>102000-014</v>
          </cell>
          <cell r="B1086" t="str">
            <v>Torneira para lavatório de mesa com fechamento automático conforto REF.1173.C.CONF</v>
          </cell>
          <cell r="C1086" t="str">
            <v>un</v>
          </cell>
          <cell r="G1086">
            <v>282.94</v>
          </cell>
          <cell r="H1086">
            <v>0</v>
          </cell>
          <cell r="I1086">
            <v>282.94</v>
          </cell>
        </row>
        <row r="1087">
          <cell r="A1087" t="str">
            <v>Não encontrado</v>
          </cell>
          <cell r="B1087" t="str">
            <v>Torneira para lavatório de mesa com fechamento automático conforto REF.1173.C.CONF</v>
          </cell>
          <cell r="C1087" t="str">
            <v>un</v>
          </cell>
          <cell r="D1087">
            <v>1</v>
          </cell>
          <cell r="E1087">
            <v>282.94</v>
          </cell>
          <cell r="F1087" t="str">
            <v>MAT.</v>
          </cell>
          <cell r="G1087">
            <v>282.94</v>
          </cell>
          <cell r="H1087">
            <v>0</v>
          </cell>
          <cell r="I1087">
            <v>282.94</v>
          </cell>
        </row>
        <row r="1088">
          <cell r="A1088" t="str">
            <v>102000-015</v>
          </cell>
          <cell r="B1088" t="str">
            <v>Caixa d'agua</v>
          </cell>
          <cell r="C1088" t="str">
            <v>un</v>
          </cell>
          <cell r="G1088">
            <v>0</v>
          </cell>
          <cell r="H1088">
            <v>0</v>
          </cell>
          <cell r="I1088">
            <v>0</v>
          </cell>
        </row>
        <row r="1089">
          <cell r="A1089" t="str">
            <v>Não encontrado</v>
          </cell>
          <cell r="C1089" t="str">
            <v>un</v>
          </cell>
          <cell r="D1089">
            <v>1</v>
          </cell>
          <cell r="F1089" t="str">
            <v>MAT.</v>
          </cell>
          <cell r="G1089">
            <v>0</v>
          </cell>
          <cell r="H1089">
            <v>0</v>
          </cell>
          <cell r="I1089">
            <v>0</v>
          </cell>
        </row>
        <row r="1090">
          <cell r="A1090" t="str">
            <v>102000-016</v>
          </cell>
          <cell r="B1090" t="str">
            <v>Ducha</v>
          </cell>
          <cell r="C1090" t="str">
            <v>un</v>
          </cell>
          <cell r="G1090">
            <v>300</v>
          </cell>
          <cell r="H1090">
            <v>0</v>
          </cell>
          <cell r="I1090">
            <v>300</v>
          </cell>
        </row>
        <row r="1091">
          <cell r="A1091" t="str">
            <v>Não encontrado</v>
          </cell>
          <cell r="B1091" t="str">
            <v>Ducha</v>
          </cell>
          <cell r="C1091" t="str">
            <v>un</v>
          </cell>
          <cell r="D1091">
            <v>1</v>
          </cell>
          <cell r="E1091">
            <v>300</v>
          </cell>
          <cell r="F1091" t="str">
            <v>MAT.</v>
          </cell>
          <cell r="G1091">
            <v>300</v>
          </cell>
          <cell r="H1091">
            <v>0</v>
          </cell>
          <cell r="I1091">
            <v>300</v>
          </cell>
        </row>
        <row r="1092">
          <cell r="A1092" t="str">
            <v>102000-017</v>
          </cell>
          <cell r="B1092" t="str">
            <v>Lavadora de roupa</v>
          </cell>
          <cell r="C1092" t="str">
            <v>un</v>
          </cell>
          <cell r="G1092">
            <v>0</v>
          </cell>
          <cell r="H1092">
            <v>0</v>
          </cell>
          <cell r="I1092">
            <v>0</v>
          </cell>
        </row>
        <row r="1093">
          <cell r="A1093" t="str">
            <v>Não encontrado</v>
          </cell>
          <cell r="C1093" t="str">
            <v>un</v>
          </cell>
          <cell r="D1093">
            <v>1</v>
          </cell>
          <cell r="F1093" t="str">
            <v>MAT.</v>
          </cell>
          <cell r="G1093">
            <v>0</v>
          </cell>
          <cell r="H1093">
            <v>0</v>
          </cell>
          <cell r="I1093">
            <v>0</v>
          </cell>
        </row>
        <row r="1094">
          <cell r="A1094" t="str">
            <v>102000-018</v>
          </cell>
          <cell r="B1094" t="str">
            <v>Lavatório com coluna</v>
          </cell>
          <cell r="C1094" t="str">
            <v>un</v>
          </cell>
          <cell r="G1094">
            <v>900</v>
          </cell>
          <cell r="H1094">
            <v>0</v>
          </cell>
          <cell r="I1094">
            <v>900</v>
          </cell>
        </row>
        <row r="1095">
          <cell r="A1095" t="str">
            <v>Não encontrado</v>
          </cell>
          <cell r="B1095" t="str">
            <v>Lavatório com coluna</v>
          </cell>
          <cell r="C1095" t="str">
            <v>un</v>
          </cell>
          <cell r="D1095">
            <v>1</v>
          </cell>
          <cell r="E1095">
            <v>900</v>
          </cell>
          <cell r="F1095" t="str">
            <v>MAT.</v>
          </cell>
          <cell r="G1095">
            <v>900</v>
          </cell>
          <cell r="H1095">
            <v>0</v>
          </cell>
          <cell r="I1095">
            <v>900</v>
          </cell>
        </row>
        <row r="1096">
          <cell r="A1096" t="str">
            <v>102000-019</v>
          </cell>
          <cell r="B1096" t="str">
            <v>Lavatório de canto</v>
          </cell>
          <cell r="C1096" t="str">
            <v>un</v>
          </cell>
          <cell r="G1096">
            <v>0</v>
          </cell>
          <cell r="H1096">
            <v>0</v>
          </cell>
          <cell r="I1096">
            <v>0</v>
          </cell>
        </row>
        <row r="1097">
          <cell r="A1097" t="str">
            <v>Não encontrado</v>
          </cell>
          <cell r="C1097" t="str">
            <v>un</v>
          </cell>
          <cell r="D1097">
            <v>1</v>
          </cell>
          <cell r="F1097" t="str">
            <v>MAT.</v>
          </cell>
          <cell r="G1097">
            <v>0</v>
          </cell>
          <cell r="H1097">
            <v>0</v>
          </cell>
          <cell r="I1097">
            <v>0</v>
          </cell>
        </row>
        <row r="1098">
          <cell r="A1098" t="str">
            <v>102000-020</v>
          </cell>
          <cell r="B1098" t="str">
            <v>Pia Belafast</v>
          </cell>
          <cell r="C1098" t="str">
            <v>un</v>
          </cell>
          <cell r="G1098">
            <v>600</v>
          </cell>
          <cell r="H1098">
            <v>0</v>
          </cell>
          <cell r="I1098">
            <v>600</v>
          </cell>
        </row>
        <row r="1099">
          <cell r="A1099" t="str">
            <v>Não encontrado</v>
          </cell>
          <cell r="B1099" t="str">
            <v>Pia Belafast</v>
          </cell>
          <cell r="C1099" t="str">
            <v>un</v>
          </cell>
          <cell r="D1099">
            <v>1</v>
          </cell>
          <cell r="E1099">
            <v>600</v>
          </cell>
          <cell r="F1099" t="str">
            <v>MAT.</v>
          </cell>
          <cell r="G1099">
            <v>600</v>
          </cell>
          <cell r="H1099">
            <v>0</v>
          </cell>
          <cell r="I1099">
            <v>600</v>
          </cell>
        </row>
        <row r="1100">
          <cell r="A1100" t="str">
            <v>102000-021</v>
          </cell>
          <cell r="B1100" t="str">
            <v>Cuba esculpida Genérica</v>
          </cell>
          <cell r="C1100" t="str">
            <v>un</v>
          </cell>
          <cell r="G1100">
            <v>0</v>
          </cell>
          <cell r="H1100">
            <v>0</v>
          </cell>
          <cell r="I1100">
            <v>600</v>
          </cell>
        </row>
        <row r="1101">
          <cell r="A1101" t="str">
            <v>Não encontrado</v>
          </cell>
          <cell r="B1101" t="str">
            <v>Cuba esculpida Genérica</v>
          </cell>
          <cell r="C1101" t="str">
            <v>un</v>
          </cell>
          <cell r="D1101">
            <v>1</v>
          </cell>
          <cell r="E1101">
            <v>600</v>
          </cell>
          <cell r="F1101" t="str">
            <v>MAT.</v>
          </cell>
          <cell r="G1101">
            <v>600</v>
          </cell>
          <cell r="H1101">
            <v>0</v>
          </cell>
          <cell r="I1101">
            <v>0</v>
          </cell>
        </row>
        <row r="1102">
          <cell r="A1102" t="str">
            <v>102000-022</v>
          </cell>
          <cell r="B1102" t="str">
            <v>Secadora de roupa</v>
          </cell>
          <cell r="C1102" t="str">
            <v>un</v>
          </cell>
          <cell r="G1102">
            <v>0</v>
          </cell>
          <cell r="H1102">
            <v>0</v>
          </cell>
          <cell r="I1102">
            <v>0</v>
          </cell>
        </row>
        <row r="1103">
          <cell r="A1103" t="str">
            <v>Não encontrado</v>
          </cell>
          <cell r="C1103" t="str">
            <v>un</v>
          </cell>
          <cell r="D1103">
            <v>1</v>
          </cell>
          <cell r="F1103" t="str">
            <v>MAT.</v>
          </cell>
          <cell r="G1103">
            <v>0</v>
          </cell>
          <cell r="H1103">
            <v>0</v>
          </cell>
          <cell r="I1103">
            <v>0</v>
          </cell>
        </row>
        <row r="1104">
          <cell r="A1104" t="str">
            <v>102000-023</v>
          </cell>
          <cell r="B1104" t="str">
            <v>Tanque de lavar</v>
          </cell>
          <cell r="C1104" t="str">
            <v>un</v>
          </cell>
          <cell r="G1104">
            <v>0</v>
          </cell>
          <cell r="H1104">
            <v>0</v>
          </cell>
          <cell r="I1104">
            <v>0</v>
          </cell>
        </row>
        <row r="1105">
          <cell r="A1105" t="str">
            <v>Não encontrado</v>
          </cell>
          <cell r="C1105" t="str">
            <v>un</v>
          </cell>
          <cell r="D1105">
            <v>1</v>
          </cell>
          <cell r="F1105" t="str">
            <v>MAT.</v>
          </cell>
          <cell r="G1105">
            <v>0</v>
          </cell>
          <cell r="H1105">
            <v>0</v>
          </cell>
          <cell r="I1105">
            <v>0</v>
          </cell>
        </row>
        <row r="1106">
          <cell r="A1106" t="str">
            <v>102000-024</v>
          </cell>
          <cell r="B1106" t="str">
            <v>Torneira</v>
          </cell>
          <cell r="C1106" t="str">
            <v>un</v>
          </cell>
          <cell r="G1106">
            <v>200</v>
          </cell>
          <cell r="H1106">
            <v>0</v>
          </cell>
          <cell r="I1106">
            <v>200</v>
          </cell>
        </row>
        <row r="1107">
          <cell r="A1107" t="str">
            <v>Não encontrado</v>
          </cell>
          <cell r="B1107" t="str">
            <v>Torneira</v>
          </cell>
          <cell r="C1107" t="str">
            <v>un</v>
          </cell>
          <cell r="D1107">
            <v>1</v>
          </cell>
          <cell r="E1107">
            <v>200</v>
          </cell>
          <cell r="F1107" t="str">
            <v>MAT.</v>
          </cell>
          <cell r="G1107">
            <v>200</v>
          </cell>
          <cell r="H1107">
            <v>0</v>
          </cell>
          <cell r="I1107">
            <v>200</v>
          </cell>
        </row>
        <row r="1108">
          <cell r="A1108" t="str">
            <v>102000-025</v>
          </cell>
          <cell r="B1108" t="str">
            <v>Vaso Sanitário</v>
          </cell>
          <cell r="C1108" t="str">
            <v>un</v>
          </cell>
          <cell r="G1108">
            <v>600</v>
          </cell>
          <cell r="H1108">
            <v>0</v>
          </cell>
          <cell r="I1108">
            <v>600</v>
          </cell>
        </row>
        <row r="1109">
          <cell r="A1109" t="str">
            <v>Não encontrado</v>
          </cell>
          <cell r="B1109" t="str">
            <v>Vaso Sanitário</v>
          </cell>
          <cell r="C1109" t="str">
            <v>un</v>
          </cell>
          <cell r="D1109">
            <v>1</v>
          </cell>
          <cell r="E1109">
            <v>600</v>
          </cell>
          <cell r="F1109" t="str">
            <v>MAT.</v>
          </cell>
          <cell r="G1109">
            <v>600</v>
          </cell>
          <cell r="H1109">
            <v>0</v>
          </cell>
          <cell r="I1109">
            <v>600</v>
          </cell>
        </row>
        <row r="1110">
          <cell r="A1110" t="str">
            <v>102000-026</v>
          </cell>
          <cell r="B1110" t="str">
            <v>COMP. NÃO CRIADA</v>
          </cell>
          <cell r="C1110" t="str">
            <v>un</v>
          </cell>
          <cell r="G1110">
            <v>0</v>
          </cell>
          <cell r="H1110">
            <v>0</v>
          </cell>
          <cell r="I1110">
            <v>0</v>
          </cell>
        </row>
        <row r="1111">
          <cell r="A1111" t="str">
            <v>Não encontrado</v>
          </cell>
          <cell r="F1111" t="str">
            <v>MAT.</v>
          </cell>
          <cell r="G1111">
            <v>0</v>
          </cell>
          <cell r="H1111">
            <v>0</v>
          </cell>
          <cell r="I1111">
            <v>0</v>
          </cell>
        </row>
        <row r="1112">
          <cell r="A1112" t="str">
            <v>102000-027</v>
          </cell>
          <cell r="B1112" t="str">
            <v>COMP. NÃO CRIADA</v>
          </cell>
          <cell r="C1112" t="str">
            <v>un</v>
          </cell>
          <cell r="G1112">
            <v>0</v>
          </cell>
          <cell r="H1112">
            <v>0</v>
          </cell>
          <cell r="I1112">
            <v>0</v>
          </cell>
        </row>
        <row r="1113">
          <cell r="A1113" t="str">
            <v>Não encontrado</v>
          </cell>
          <cell r="F1113" t="str">
            <v>MAT.</v>
          </cell>
          <cell r="G1113">
            <v>0</v>
          </cell>
          <cell r="H1113">
            <v>0</v>
          </cell>
          <cell r="I1113">
            <v>0</v>
          </cell>
        </row>
        <row r="1114">
          <cell r="A1114" t="str">
            <v>102000-028</v>
          </cell>
          <cell r="B1114" t="str">
            <v>COMP. NÃO CRIADA</v>
          </cell>
          <cell r="C1114" t="str">
            <v>un</v>
          </cell>
          <cell r="G1114">
            <v>0</v>
          </cell>
          <cell r="H1114">
            <v>0</v>
          </cell>
          <cell r="I1114">
            <v>0</v>
          </cell>
        </row>
        <row r="1115">
          <cell r="A1115" t="str">
            <v>Não encontrado</v>
          </cell>
          <cell r="F1115" t="str">
            <v>MAT.</v>
          </cell>
          <cell r="G1115">
            <v>0</v>
          </cell>
          <cell r="H1115">
            <v>0</v>
          </cell>
          <cell r="I1115">
            <v>0</v>
          </cell>
        </row>
        <row r="1116">
          <cell r="A1116" t="str">
            <v>102000-029</v>
          </cell>
          <cell r="B1116" t="str">
            <v>COMP. NÃO CRIADA</v>
          </cell>
          <cell r="C1116" t="str">
            <v>un</v>
          </cell>
          <cell r="G1116">
            <v>0</v>
          </cell>
          <cell r="H1116">
            <v>0</v>
          </cell>
          <cell r="I1116">
            <v>0</v>
          </cell>
        </row>
        <row r="1117">
          <cell r="A1117" t="str">
            <v>Não encontrado</v>
          </cell>
          <cell r="F1117" t="str">
            <v>MAT.</v>
          </cell>
          <cell r="G1117">
            <v>0</v>
          </cell>
          <cell r="H1117">
            <v>0</v>
          </cell>
          <cell r="I1117">
            <v>0</v>
          </cell>
        </row>
        <row r="1118">
          <cell r="A1118" t="str">
            <v>102000-030</v>
          </cell>
          <cell r="B1118" t="str">
            <v>COMP. NÃO CRIADA</v>
          </cell>
          <cell r="C1118" t="str">
            <v>un</v>
          </cell>
          <cell r="G1118">
            <v>0</v>
          </cell>
          <cell r="H1118">
            <v>0</v>
          </cell>
          <cell r="I1118">
            <v>0</v>
          </cell>
        </row>
        <row r="1119">
          <cell r="A1119" t="str">
            <v>Não encontrado</v>
          </cell>
          <cell r="F1119" t="str">
            <v>MAT.</v>
          </cell>
          <cell r="G1119">
            <v>0</v>
          </cell>
          <cell r="H1119">
            <v>0</v>
          </cell>
          <cell r="I1119">
            <v>0</v>
          </cell>
        </row>
        <row r="1120">
          <cell r="A1120" t="str">
            <v>3R-110000</v>
          </cell>
          <cell r="B1120" t="str">
            <v>EQUIPAMENTOS</v>
          </cell>
        </row>
        <row r="1121">
          <cell r="G1121">
            <v>0</v>
          </cell>
          <cell r="H1121">
            <v>0</v>
          </cell>
          <cell r="I1121">
            <v>0</v>
          </cell>
        </row>
        <row r="1122">
          <cell r="F1122" t="str">
            <v>MAT.</v>
          </cell>
          <cell r="G1122">
            <v>0</v>
          </cell>
          <cell r="H1122">
            <v>0</v>
          </cell>
          <cell r="I1122">
            <v>0</v>
          </cell>
        </row>
        <row r="1123">
          <cell r="F1123" t="str">
            <v>MAT.</v>
          </cell>
          <cell r="G1123">
            <v>0</v>
          </cell>
          <cell r="H1123">
            <v>0</v>
          </cell>
          <cell r="I1123">
            <v>0</v>
          </cell>
        </row>
        <row r="1124">
          <cell r="F1124" t="str">
            <v>MAT.</v>
          </cell>
          <cell r="G1124">
            <v>0</v>
          </cell>
          <cell r="H1124">
            <v>0</v>
          </cell>
          <cell r="I1124">
            <v>0</v>
          </cell>
        </row>
        <row r="1125">
          <cell r="F1125" t="str">
            <v>MAT.</v>
          </cell>
          <cell r="G1125">
            <v>0</v>
          </cell>
          <cell r="H1125">
            <v>0</v>
          </cell>
          <cell r="I1125">
            <v>0</v>
          </cell>
        </row>
        <row r="1126">
          <cell r="F1126" t="str">
            <v>MAT.</v>
          </cell>
          <cell r="G1126">
            <v>0</v>
          </cell>
          <cell r="H1126">
            <v>0</v>
          </cell>
          <cell r="I1126">
            <v>0</v>
          </cell>
        </row>
        <row r="1127">
          <cell r="A1127" t="str">
            <v>3R-120000</v>
          </cell>
          <cell r="B1127" t="str">
            <v>MOBILIÁRIOS</v>
          </cell>
        </row>
        <row r="1128">
          <cell r="A1128" t="str">
            <v>3R-121000</v>
          </cell>
          <cell r="B1128" t="str">
            <v>MOBILIÁRIOS FIXOS</v>
          </cell>
        </row>
        <row r="1129">
          <cell r="A1129" t="str">
            <v>121000-000</v>
          </cell>
          <cell r="B1129" t="str">
            <v>COnfecção de tampo 0.94 x 0.50 com bordas 2 cm retas e rodopia 5 cm</v>
          </cell>
          <cell r="C1129" t="str">
            <v>pc</v>
          </cell>
          <cell r="G1129">
            <v>212.4</v>
          </cell>
          <cell r="H1129">
            <v>0</v>
          </cell>
          <cell r="I1129">
            <v>212.4</v>
          </cell>
        </row>
        <row r="1130">
          <cell r="A1130" t="str">
            <v>Não encontrado</v>
          </cell>
          <cell r="B1130" t="str">
            <v>COnfecção de tampo 0.94 x 0.50 com bordas 2 cm retas e rodopia 5 cm</v>
          </cell>
          <cell r="C1130" t="str">
            <v>pc</v>
          </cell>
          <cell r="D1130">
            <v>1</v>
          </cell>
          <cell r="E1130">
            <v>212.4</v>
          </cell>
          <cell r="F1130" t="str">
            <v>MAT.</v>
          </cell>
          <cell r="G1130">
            <v>212.4</v>
          </cell>
          <cell r="H1130">
            <v>0</v>
          </cell>
          <cell r="I1130">
            <v>212.4</v>
          </cell>
        </row>
        <row r="1131">
          <cell r="A1131" t="str">
            <v>3R-130000</v>
          </cell>
          <cell r="B1131" t="str">
            <v>INSTALAÇÕES ELÉTRICAS</v>
          </cell>
        </row>
        <row r="1132">
          <cell r="A1132" t="str">
            <v>130000-000</v>
          </cell>
          <cell r="B1132" t="str">
            <v>INSTALAÇÕES ELÉTRICAS</v>
          </cell>
          <cell r="C1132" t="str">
            <v>m2</v>
          </cell>
          <cell r="G1132">
            <v>62.68</v>
          </cell>
          <cell r="H1132">
            <v>59.07</v>
          </cell>
          <cell r="I1132">
            <v>121.75</v>
          </cell>
        </row>
        <row r="1133">
          <cell r="B1133" t="str">
            <v>MAT ELÉTRICO</v>
          </cell>
          <cell r="C1133" t="str">
            <v>M2</v>
          </cell>
          <cell r="D1133">
            <v>1</v>
          </cell>
          <cell r="E1133">
            <v>62.68</v>
          </cell>
          <cell r="F1133" t="str">
            <v>MAT.</v>
          </cell>
          <cell r="G1133">
            <v>62.68</v>
          </cell>
          <cell r="H1133">
            <v>0</v>
          </cell>
          <cell r="I1133">
            <v>62.68</v>
          </cell>
        </row>
        <row r="1134">
          <cell r="B1134" t="str">
            <v>MO ELÉTRICA</v>
          </cell>
          <cell r="C1134" t="str">
            <v>M2</v>
          </cell>
          <cell r="D1134">
            <v>1</v>
          </cell>
          <cell r="E1134">
            <v>59.07</v>
          </cell>
          <cell r="F1134" t="str">
            <v>M.O.</v>
          </cell>
          <cell r="G1134">
            <v>0</v>
          </cell>
          <cell r="H1134">
            <v>59.07</v>
          </cell>
          <cell r="I1134">
            <v>59.07</v>
          </cell>
        </row>
        <row r="1135">
          <cell r="A1135" t="str">
            <v>3R-138000</v>
          </cell>
          <cell r="B1135" t="str">
            <v>SISTEMAS FOTOVOLTAICOS</v>
          </cell>
        </row>
        <row r="1136">
          <cell r="A1136" t="str">
            <v>138000-000</v>
          </cell>
          <cell r="B1136" t="str">
            <v>Painel Fotovoltáico</v>
          </cell>
          <cell r="C1136" t="str">
            <v>m2</v>
          </cell>
          <cell r="G1136">
            <v>100</v>
          </cell>
          <cell r="H1136">
            <v>0</v>
          </cell>
          <cell r="I1136">
            <v>100</v>
          </cell>
        </row>
        <row r="1137">
          <cell r="B1137" t="str">
            <v>Painel Fotovoltáico</v>
          </cell>
          <cell r="C1137" t="str">
            <v>m2</v>
          </cell>
          <cell r="D1137">
            <v>1</v>
          </cell>
          <cell r="E1137">
            <v>100</v>
          </cell>
          <cell r="F1137" t="str">
            <v>MAT.</v>
          </cell>
          <cell r="G1137">
            <v>100</v>
          </cell>
          <cell r="H1137">
            <v>0</v>
          </cell>
          <cell r="I1137">
            <v>100</v>
          </cell>
        </row>
        <row r="1138">
          <cell r="A1138" t="str">
            <v>3R-140000</v>
          </cell>
          <cell r="B1138" t="str">
            <v>SISTEMAS DE TUBULAÇÕES</v>
          </cell>
        </row>
        <row r="1139">
          <cell r="A1139" t="str">
            <v>140000-000</v>
          </cell>
          <cell r="B1139" t="str">
            <v>SISTEMA HIDRÁULICO</v>
          </cell>
          <cell r="C1139" t="str">
            <v>m2</v>
          </cell>
          <cell r="G1139">
            <v>51.06</v>
          </cell>
          <cell r="H1139">
            <v>43.05</v>
          </cell>
          <cell r="I1139">
            <v>94.11</v>
          </cell>
        </row>
        <row r="1140">
          <cell r="B1140" t="str">
            <v>MAT HIDRÁULICA</v>
          </cell>
          <cell r="C1140" t="str">
            <v>M2</v>
          </cell>
          <cell r="D1140">
            <v>1</v>
          </cell>
          <cell r="E1140">
            <v>51.06</v>
          </cell>
          <cell r="F1140" t="str">
            <v>MAT.</v>
          </cell>
          <cell r="G1140">
            <v>51.06</v>
          </cell>
          <cell r="H1140">
            <v>0</v>
          </cell>
          <cell r="I1140">
            <v>51.06</v>
          </cell>
        </row>
        <row r="1141">
          <cell r="B1141" t="str">
            <v>MO HIDRÁULICA</v>
          </cell>
          <cell r="C1141" t="str">
            <v>M2</v>
          </cell>
          <cell r="D1141">
            <v>1</v>
          </cell>
          <cell r="E1141">
            <v>43.05</v>
          </cell>
          <cell r="F1141" t="str">
            <v>M.O.</v>
          </cell>
          <cell r="G1141">
            <v>0</v>
          </cell>
          <cell r="H1141">
            <v>43.05</v>
          </cell>
          <cell r="I1141">
            <v>43.05</v>
          </cell>
        </row>
        <row r="1142">
          <cell r="A1142" t="str">
            <v>140000-001</v>
          </cell>
          <cell r="B1142" t="str">
            <v>SISTEMA DE GÁS</v>
          </cell>
          <cell r="C1142" t="str">
            <v>vb</v>
          </cell>
          <cell r="G1142">
            <v>31980</v>
          </cell>
          <cell r="H1142">
            <v>0</v>
          </cell>
          <cell r="I1142">
            <v>31980</v>
          </cell>
        </row>
        <row r="1143">
          <cell r="B1143" t="str">
            <v>SISTEMA DE GÁS</v>
          </cell>
          <cell r="C1143" t="str">
            <v>VB</v>
          </cell>
          <cell r="D1143">
            <v>1</v>
          </cell>
          <cell r="E1143">
            <v>31980</v>
          </cell>
          <cell r="F1143" t="str">
            <v>MAT.</v>
          </cell>
          <cell r="G1143">
            <v>31980</v>
          </cell>
          <cell r="H1143">
            <v>0</v>
          </cell>
          <cell r="I1143">
            <v>31980</v>
          </cell>
        </row>
        <row r="1144">
          <cell r="G1144">
            <v>0</v>
          </cell>
          <cell r="H1144">
            <v>0</v>
          </cell>
          <cell r="I1144">
            <v>0</v>
          </cell>
        </row>
        <row r="1145">
          <cell r="F1145" t="str">
            <v>MAT.</v>
          </cell>
          <cell r="G1145">
            <v>0</v>
          </cell>
          <cell r="H1145">
            <v>0</v>
          </cell>
          <cell r="I1145">
            <v>0</v>
          </cell>
        </row>
        <row r="1146">
          <cell r="F1146" t="str">
            <v>MAT.</v>
          </cell>
          <cell r="G1146">
            <v>0</v>
          </cell>
          <cell r="H1146">
            <v>0</v>
          </cell>
          <cell r="I1146">
            <v>0</v>
          </cell>
        </row>
        <row r="1147">
          <cell r="F1147" t="str">
            <v>MAT.</v>
          </cell>
          <cell r="G1147">
            <v>0</v>
          </cell>
          <cell r="H1147">
            <v>0</v>
          </cell>
          <cell r="I1147">
            <v>0</v>
          </cell>
        </row>
        <row r="1148">
          <cell r="F1148" t="str">
            <v>MAT.</v>
          </cell>
          <cell r="G1148">
            <v>0</v>
          </cell>
          <cell r="H1148">
            <v>0</v>
          </cell>
          <cell r="I1148">
            <v>0</v>
          </cell>
        </row>
        <row r="1149">
          <cell r="F1149" t="str">
            <v>MAT.</v>
          </cell>
          <cell r="G1149">
            <v>0</v>
          </cell>
          <cell r="H1149">
            <v>0</v>
          </cell>
          <cell r="I1149">
            <v>0</v>
          </cell>
        </row>
        <row r="1150">
          <cell r="A1150" t="str">
            <v>3R-150000</v>
          </cell>
          <cell r="B1150" t="str">
            <v>INSTALAÇÕES MECÂNICAS</v>
          </cell>
        </row>
        <row r="1151">
          <cell r="G1151">
            <v>0</v>
          </cell>
          <cell r="H1151">
            <v>0</v>
          </cell>
          <cell r="I1151">
            <v>0</v>
          </cell>
        </row>
        <row r="1152">
          <cell r="F1152" t="str">
            <v>MAT.</v>
          </cell>
          <cell r="G1152">
            <v>0</v>
          </cell>
          <cell r="H1152">
            <v>0</v>
          </cell>
          <cell r="I1152">
            <v>0</v>
          </cell>
        </row>
        <row r="1153">
          <cell r="F1153" t="str">
            <v>MAT.</v>
          </cell>
          <cell r="G1153">
            <v>0</v>
          </cell>
          <cell r="H1153">
            <v>0</v>
          </cell>
          <cell r="I1153">
            <v>0</v>
          </cell>
        </row>
        <row r="1154">
          <cell r="F1154" t="str">
            <v>MAT.</v>
          </cell>
          <cell r="G1154">
            <v>0</v>
          </cell>
          <cell r="H1154">
            <v>0</v>
          </cell>
          <cell r="I1154">
            <v>0</v>
          </cell>
        </row>
        <row r="1155">
          <cell r="F1155" t="str">
            <v>MAT.</v>
          </cell>
          <cell r="G1155">
            <v>0</v>
          </cell>
          <cell r="H1155">
            <v>0</v>
          </cell>
          <cell r="I1155">
            <v>0</v>
          </cell>
        </row>
        <row r="1156">
          <cell r="F1156" t="str">
            <v>MAT.</v>
          </cell>
          <cell r="G1156">
            <v>0</v>
          </cell>
          <cell r="H1156">
            <v>0</v>
          </cell>
          <cell r="I1156">
            <v>0</v>
          </cell>
        </row>
        <row r="1157">
          <cell r="A1157" t="str">
            <v>3R-160000</v>
          </cell>
          <cell r="B1157" t="str">
            <v>INSTALAÇÕES DE VENTILAÇÃO E AR CONDICIONADO</v>
          </cell>
        </row>
        <row r="1158">
          <cell r="A1158" t="str">
            <v>3R-162000</v>
          </cell>
          <cell r="B1158" t="str">
            <v xml:space="preserve">SISTEMA DE EXAUSTÃO </v>
          </cell>
        </row>
        <row r="1159">
          <cell r="A1159" t="str">
            <v>162000-000</v>
          </cell>
          <cell r="B1159" t="str">
            <v>EXAUSTÃO BWC: Ventiladores ACI Sictell (15 und 125 + 15 und 315 + 02 und 150 e 1 und 200)</v>
          </cell>
          <cell r="C1159" t="str">
            <v>un</v>
          </cell>
          <cell r="G1159">
            <v>605.9</v>
          </cell>
          <cell r="H1159">
            <v>0</v>
          </cell>
          <cell r="I1159">
            <v>605.9</v>
          </cell>
        </row>
        <row r="1160">
          <cell r="A1160">
            <v>36.4</v>
          </cell>
          <cell r="B1160" t="str">
            <v>EXAUSTÃO BWC: Ventiladores ACI Sictell (15 und 125 + 15 und 315 + 02 und 150 e 1 und 200)</v>
          </cell>
          <cell r="C1160" t="str">
            <v>un</v>
          </cell>
          <cell r="D1160">
            <v>1</v>
          </cell>
          <cell r="E1160">
            <v>605.9</v>
          </cell>
          <cell r="F1160" t="str">
            <v>MAT.</v>
          </cell>
          <cell r="G1160">
            <v>605.9</v>
          </cell>
          <cell r="H1160">
            <v>0</v>
          </cell>
          <cell r="I1160">
            <v>605.9</v>
          </cell>
        </row>
        <row r="1161">
          <cell r="A1161" t="str">
            <v>162000-001</v>
          </cell>
          <cell r="B1161" t="str">
            <v>EXAUSTÃO SUBSOLO: CSD400 - PROJELMEC</v>
          </cell>
          <cell r="C1161" t="str">
            <v>un</v>
          </cell>
          <cell r="G1161">
            <v>3100</v>
          </cell>
          <cell r="H1161">
            <v>0</v>
          </cell>
          <cell r="I1161">
            <v>3100</v>
          </cell>
        </row>
        <row r="1162">
          <cell r="A1162">
            <v>36.4</v>
          </cell>
          <cell r="B1162" t="str">
            <v>EXAUSTÃO SUBSOLO: CSD400 - PROJELMEC</v>
          </cell>
          <cell r="C1162" t="str">
            <v>un</v>
          </cell>
          <cell r="D1162">
            <v>1</v>
          </cell>
          <cell r="E1162">
            <v>3100</v>
          </cell>
          <cell r="F1162" t="str">
            <v>MAT.</v>
          </cell>
          <cell r="G1162">
            <v>3100</v>
          </cell>
          <cell r="H1162">
            <v>0</v>
          </cell>
          <cell r="I1162">
            <v>3100</v>
          </cell>
        </row>
        <row r="1163">
          <cell r="A1163" t="str">
            <v>162000-002</v>
          </cell>
          <cell r="B1163" t="str">
            <v>EXAUSTORES VRG: Exaustor VRG 2200m3/h</v>
          </cell>
          <cell r="C1163" t="str">
            <v>un</v>
          </cell>
          <cell r="G1163">
            <v>1600</v>
          </cell>
          <cell r="H1163">
            <v>0</v>
          </cell>
          <cell r="I1163">
            <v>1600</v>
          </cell>
        </row>
        <row r="1164">
          <cell r="A1164">
            <v>36.4</v>
          </cell>
          <cell r="B1164" t="str">
            <v>EXAUSTORES VRG: Exaustor VRG 2200m3/h</v>
          </cell>
          <cell r="C1164" t="str">
            <v>un</v>
          </cell>
          <cell r="D1164">
            <v>1</v>
          </cell>
          <cell r="E1164">
            <v>1600</v>
          </cell>
          <cell r="F1164" t="str">
            <v>MAT.</v>
          </cell>
          <cell r="G1164">
            <v>1600</v>
          </cell>
          <cell r="H1164">
            <v>0</v>
          </cell>
          <cell r="I1164">
            <v>1600</v>
          </cell>
        </row>
        <row r="1165">
          <cell r="A1165" t="str">
            <v>3R-163000</v>
          </cell>
          <cell r="B1165" t="str">
            <v>CLIMATIZAÇÃO</v>
          </cell>
        </row>
        <row r="1166">
          <cell r="A1166" t="str">
            <v>163000-000</v>
          </cell>
          <cell r="B1166" t="str">
            <v>Materiais e mão de obra para a execução de rede de gás. em tubos e conexões de cobre. soldados com solda foscoper. conforme especificações e quantitativos constantes do projeto fornecido</v>
          </cell>
          <cell r="C1166" t="str">
            <v>vb</v>
          </cell>
          <cell r="G1166">
            <v>180</v>
          </cell>
          <cell r="H1166">
            <v>0</v>
          </cell>
          <cell r="I1166">
            <v>180</v>
          </cell>
        </row>
        <row r="1167">
          <cell r="A1167" t="str">
            <v>Não encontrado</v>
          </cell>
          <cell r="B1167" t="str">
            <v>Materiais e mão de obra para a execução de rede de gás. em tubos e conexões de cobre. soldados com solda foscoper. conforme especificações e quantitativos constantes do projeto fornecido</v>
          </cell>
          <cell r="C1167" t="str">
            <v>vb</v>
          </cell>
          <cell r="D1167">
            <v>1</v>
          </cell>
          <cell r="E1167">
            <v>180</v>
          </cell>
          <cell r="F1167" t="str">
            <v>MAT.</v>
          </cell>
          <cell r="G1167">
            <v>180</v>
          </cell>
          <cell r="H1167">
            <v>0</v>
          </cell>
          <cell r="I1167">
            <v>180</v>
          </cell>
        </row>
        <row r="1168">
          <cell r="A1168" t="str">
            <v>163000-001</v>
          </cell>
          <cell r="B1168" t="str">
            <v>Pré Instalação de pontos para ar condicionado. modelo Split. sendo: Split Cassete Q/F - 220V - 30.000 btu/h</v>
          </cell>
          <cell r="C1168" t="str">
            <v>un</v>
          </cell>
          <cell r="G1168">
            <v>750</v>
          </cell>
          <cell r="H1168">
            <v>0</v>
          </cell>
          <cell r="I1168">
            <v>750</v>
          </cell>
        </row>
        <row r="1169">
          <cell r="A1169" t="str">
            <v>Não encontrado</v>
          </cell>
          <cell r="B1169" t="str">
            <v>Pré Instalação de pontos para ar condicionado. modelo Split. sendo: Split Cassete Q/F - 220V - 30.000 btu/h</v>
          </cell>
          <cell r="C1169" t="str">
            <v>un</v>
          </cell>
          <cell r="D1169">
            <v>1</v>
          </cell>
          <cell r="E1169">
            <v>750</v>
          </cell>
          <cell r="F1169" t="str">
            <v>MAT.</v>
          </cell>
          <cell r="G1169">
            <v>750</v>
          </cell>
          <cell r="H1169">
            <v>0</v>
          </cell>
          <cell r="I1169">
            <v>750</v>
          </cell>
        </row>
        <row r="1170">
          <cell r="A1170" t="str">
            <v>163000-002</v>
          </cell>
          <cell r="B1170" t="str">
            <v>Split High Wall - Q/F - 220V - 9.000 btu/h</v>
          </cell>
          <cell r="C1170" t="str">
            <v>un</v>
          </cell>
          <cell r="G1170">
            <v>590</v>
          </cell>
          <cell r="H1170">
            <v>0</v>
          </cell>
          <cell r="I1170">
            <v>590</v>
          </cell>
        </row>
        <row r="1171">
          <cell r="A1171" t="str">
            <v>Não encontrado</v>
          </cell>
          <cell r="B1171" t="str">
            <v>Split High Wall - Q/F - 220V - 9.000 btu/h</v>
          </cell>
          <cell r="C1171" t="str">
            <v>un</v>
          </cell>
          <cell r="D1171">
            <v>1</v>
          </cell>
          <cell r="E1171">
            <v>590</v>
          </cell>
          <cell r="F1171" t="str">
            <v>MAT.</v>
          </cell>
          <cell r="G1171">
            <v>590</v>
          </cell>
          <cell r="H1171">
            <v>0</v>
          </cell>
          <cell r="I1171">
            <v>590</v>
          </cell>
        </row>
        <row r="1172">
          <cell r="A1172">
            <v>17</v>
          </cell>
        </row>
        <row r="1173">
          <cell r="G1173">
            <v>0</v>
          </cell>
          <cell r="H1173">
            <v>0</v>
          </cell>
          <cell r="I1173">
            <v>0</v>
          </cell>
        </row>
        <row r="1174">
          <cell r="F1174" t="str">
            <v>MAT.</v>
          </cell>
          <cell r="G1174">
            <v>0</v>
          </cell>
          <cell r="H1174">
            <v>0</v>
          </cell>
          <cell r="I1174">
            <v>0</v>
          </cell>
        </row>
        <row r="1175">
          <cell r="F1175" t="str">
            <v>MAT.</v>
          </cell>
          <cell r="G1175">
            <v>0</v>
          </cell>
          <cell r="H1175">
            <v>0</v>
          </cell>
          <cell r="I1175">
            <v>0</v>
          </cell>
        </row>
        <row r="1176">
          <cell r="F1176" t="str">
            <v>MAT.</v>
          </cell>
          <cell r="G1176">
            <v>0</v>
          </cell>
          <cell r="H1176">
            <v>0</v>
          </cell>
          <cell r="I1176">
            <v>0</v>
          </cell>
        </row>
        <row r="1177">
          <cell r="F1177" t="str">
            <v>MAT.</v>
          </cell>
          <cell r="G1177">
            <v>0</v>
          </cell>
          <cell r="H1177">
            <v>0</v>
          </cell>
          <cell r="I1177">
            <v>0</v>
          </cell>
        </row>
        <row r="1178">
          <cell r="F1178" t="str">
            <v>MAT.</v>
          </cell>
          <cell r="G1178">
            <v>0</v>
          </cell>
          <cell r="H1178">
            <v>0</v>
          </cell>
          <cell r="I1178">
            <v>0</v>
          </cell>
        </row>
        <row r="1179">
          <cell r="A1179">
            <v>18</v>
          </cell>
        </row>
        <row r="1180">
          <cell r="G1180">
            <v>0</v>
          </cell>
          <cell r="H1180">
            <v>0</v>
          </cell>
          <cell r="I1180">
            <v>0</v>
          </cell>
        </row>
        <row r="1181">
          <cell r="F1181" t="str">
            <v>MAT.</v>
          </cell>
          <cell r="G1181">
            <v>0</v>
          </cell>
          <cell r="H1181">
            <v>0</v>
          </cell>
          <cell r="I1181">
            <v>0</v>
          </cell>
        </row>
        <row r="1182">
          <cell r="F1182" t="str">
            <v>MAT.</v>
          </cell>
          <cell r="G1182">
            <v>0</v>
          </cell>
          <cell r="H1182">
            <v>0</v>
          </cell>
          <cell r="I1182">
            <v>0</v>
          </cell>
        </row>
        <row r="1183">
          <cell r="F1183" t="str">
            <v>MAT.</v>
          </cell>
          <cell r="G1183">
            <v>0</v>
          </cell>
          <cell r="H1183">
            <v>0</v>
          </cell>
          <cell r="I1183">
            <v>0</v>
          </cell>
        </row>
        <row r="1184">
          <cell r="F1184" t="str">
            <v>MAT.</v>
          </cell>
          <cell r="G1184">
            <v>0</v>
          </cell>
          <cell r="H1184">
            <v>0</v>
          </cell>
          <cell r="I1184">
            <v>0</v>
          </cell>
        </row>
        <row r="1185">
          <cell r="F1185" t="str">
            <v>MAT.</v>
          </cell>
          <cell r="G1185">
            <v>0</v>
          </cell>
          <cell r="H1185">
            <v>0</v>
          </cell>
          <cell r="I1185">
            <v>0</v>
          </cell>
        </row>
        <row r="1186">
          <cell r="A1186" t="str">
            <v>3R-1900000</v>
          </cell>
          <cell r="B1186" t="str">
            <v>AUTOMAÇÃO</v>
          </cell>
        </row>
        <row r="1187">
          <cell r="A1187" t="str">
            <v>3R-1902000</v>
          </cell>
          <cell r="B1187" t="str">
            <v>AUTOMAÇÃO DE UNIDADES</v>
          </cell>
        </row>
        <row r="1188">
          <cell r="A1188" t="str">
            <v>1902000-000</v>
          </cell>
          <cell r="B1188" t="str">
            <v>Automatização de Portão: 02 motores basculantes PPA Jet Flex com 40 controles / Mão de obra de Instalação</v>
          </cell>
          <cell r="C1188" t="str">
            <v>vb</v>
          </cell>
          <cell r="G1188">
            <v>32.56</v>
          </cell>
          <cell r="H1188">
            <v>0</v>
          </cell>
          <cell r="I1188">
            <v>32.56</v>
          </cell>
        </row>
        <row r="1189">
          <cell r="A1189">
            <v>29.2</v>
          </cell>
          <cell r="B1189" t="str">
            <v>Automatização de Portão: 02 motores basculantes PPA Jet Flex com 40 controles / Mão de obra de Instalação</v>
          </cell>
          <cell r="C1189" t="str">
            <v>vb</v>
          </cell>
          <cell r="D1189">
            <v>1</v>
          </cell>
          <cell r="E1189">
            <v>32.56</v>
          </cell>
          <cell r="F1189" t="str">
            <v>MAT.</v>
          </cell>
          <cell r="G1189">
            <v>32.56</v>
          </cell>
          <cell r="H1189">
            <v>0</v>
          </cell>
          <cell r="I1189">
            <v>32.56</v>
          </cell>
        </row>
        <row r="1190">
          <cell r="A1190" t="str">
            <v>1902000-001</v>
          </cell>
          <cell r="B1190" t="str">
            <v>CERCA ELÉTRICA: 01 central de cerca elétrica / 2 sirenes 12 volts / 01 barra de aterramento / 3 rolos de arame inox 0.90 / 60 Hastes de fixação 4 isoladores / 15 placas sinalização cerca energizada / Mão de obra de Instalação</v>
          </cell>
          <cell r="C1190" t="str">
            <v>vb</v>
          </cell>
          <cell r="G1190">
            <v>41.8</v>
          </cell>
          <cell r="H1190">
            <v>0</v>
          </cell>
          <cell r="I1190">
            <v>41.8</v>
          </cell>
        </row>
        <row r="1191">
          <cell r="A1191" t="str">
            <v>Não encontrado</v>
          </cell>
          <cell r="B1191" t="str">
            <v>CERCA ELÉTRICA: 01 central de cerca elétrica / 2 sirenes 12 volts / 01 barra de aterramento / 3 rolos de arame inox 0.90 / 60 Hastes de fixação 4 isoladores / 15 placas sinalização cerca energizada / Mão de obra de Instalação</v>
          </cell>
          <cell r="C1191" t="str">
            <v>vb</v>
          </cell>
          <cell r="D1191">
            <v>1</v>
          </cell>
          <cell r="E1191">
            <v>41.8</v>
          </cell>
          <cell r="F1191" t="str">
            <v>MAT.</v>
          </cell>
          <cell r="G1191">
            <v>41.8</v>
          </cell>
          <cell r="H1191">
            <v>0</v>
          </cell>
          <cell r="I1191">
            <v>41.8</v>
          </cell>
        </row>
        <row r="1192">
          <cell r="A1192" t="str">
            <v>1902000-002</v>
          </cell>
          <cell r="B1192" t="str">
            <v>CFTV: 01 Stand Alone DVR 16 canais com Hd 2TB / 02 Rolos cabo coaxial com alim / 01 Monitor de vídeo 18 pol. / 8 Cameras de video infravermelho / 02 fontes 12 volts / 10 Plugues de alimentação / 10 Conectores BNC / Mão de obra de Instalação</v>
          </cell>
          <cell r="C1192" t="str">
            <v>vb</v>
          </cell>
          <cell r="G1192">
            <v>56.9</v>
          </cell>
          <cell r="H1192">
            <v>0</v>
          </cell>
          <cell r="I1192">
            <v>56.9</v>
          </cell>
        </row>
        <row r="1193">
          <cell r="A1193" t="str">
            <v>Não encontrado</v>
          </cell>
          <cell r="B1193" t="str">
            <v>CFTV: 01 Stand Alone DVR 16 canais com Hd 2TB / 02 Rolos cabo coaxial com alim / 01 Monitor de vídeo 18 pol. / 8 Cameras de video infravermelho / 02 fontes 12 volts / 10 Plugues de alimentação / 10 Conectores BNC / Mão de obra de Instalação</v>
          </cell>
          <cell r="C1193" t="str">
            <v>vb</v>
          </cell>
          <cell r="D1193">
            <v>1</v>
          </cell>
          <cell r="E1193">
            <v>56.9</v>
          </cell>
          <cell r="F1193" t="str">
            <v>MAT.</v>
          </cell>
          <cell r="G1193">
            <v>56.9</v>
          </cell>
          <cell r="H1193">
            <v>0</v>
          </cell>
          <cell r="I1193">
            <v>56.9</v>
          </cell>
        </row>
        <row r="1194">
          <cell r="A1194" t="str">
            <v>3R-2000000</v>
          </cell>
          <cell r="B1194" t="str">
            <v>TELECOMUNICAÇÃO</v>
          </cell>
        </row>
        <row r="1195">
          <cell r="G1195">
            <v>0</v>
          </cell>
          <cell r="H1195">
            <v>0</v>
          </cell>
          <cell r="I1195">
            <v>0</v>
          </cell>
        </row>
        <row r="1196">
          <cell r="F1196" t="str">
            <v>MAT.</v>
          </cell>
          <cell r="G1196">
            <v>0</v>
          </cell>
          <cell r="H1196">
            <v>0</v>
          </cell>
          <cell r="I1196">
            <v>0</v>
          </cell>
        </row>
        <row r="1197">
          <cell r="F1197" t="str">
            <v>MAT.</v>
          </cell>
          <cell r="G1197">
            <v>0</v>
          </cell>
          <cell r="H1197">
            <v>0</v>
          </cell>
          <cell r="I1197">
            <v>0</v>
          </cell>
        </row>
        <row r="1198">
          <cell r="F1198" t="str">
            <v>MAT.</v>
          </cell>
          <cell r="G1198">
            <v>0</v>
          </cell>
          <cell r="H1198">
            <v>0</v>
          </cell>
          <cell r="I1198">
            <v>0</v>
          </cell>
        </row>
        <row r="1199">
          <cell r="F1199" t="str">
            <v>MAT.</v>
          </cell>
          <cell r="G1199">
            <v>0</v>
          </cell>
          <cell r="H1199">
            <v>0</v>
          </cell>
          <cell r="I1199">
            <v>0</v>
          </cell>
        </row>
        <row r="1200">
          <cell r="F1200" t="str">
            <v>MAT.</v>
          </cell>
          <cell r="G1200">
            <v>0</v>
          </cell>
          <cell r="H1200">
            <v>0</v>
          </cell>
          <cell r="I1200">
            <v>0</v>
          </cell>
        </row>
        <row r="1201">
          <cell r="A1201" t="str">
            <v>3R-2100000</v>
          </cell>
          <cell r="B1201" t="str">
            <v>SEGURANÇA</v>
          </cell>
        </row>
        <row r="1202">
          <cell r="G1202">
            <v>0</v>
          </cell>
          <cell r="H1202">
            <v>0</v>
          </cell>
          <cell r="I1202">
            <v>0</v>
          </cell>
        </row>
        <row r="1203">
          <cell r="F1203" t="str">
            <v>MAT.</v>
          </cell>
          <cell r="G1203">
            <v>0</v>
          </cell>
          <cell r="H1203">
            <v>0</v>
          </cell>
          <cell r="I1203">
            <v>0</v>
          </cell>
        </row>
        <row r="1204">
          <cell r="F1204" t="str">
            <v>MAT.</v>
          </cell>
          <cell r="G1204">
            <v>0</v>
          </cell>
          <cell r="H1204">
            <v>0</v>
          </cell>
          <cell r="I1204">
            <v>0</v>
          </cell>
        </row>
        <row r="1205">
          <cell r="F1205" t="str">
            <v>MAT.</v>
          </cell>
          <cell r="G1205">
            <v>0</v>
          </cell>
          <cell r="H1205">
            <v>0</v>
          </cell>
          <cell r="I1205">
            <v>0</v>
          </cell>
        </row>
        <row r="1206">
          <cell r="F1206" t="str">
            <v>MAT.</v>
          </cell>
          <cell r="G1206">
            <v>0</v>
          </cell>
          <cell r="H1206">
            <v>0</v>
          </cell>
          <cell r="I1206">
            <v>0</v>
          </cell>
        </row>
        <row r="1207">
          <cell r="F1207" t="str">
            <v>MAT.</v>
          </cell>
          <cell r="G1207">
            <v>0</v>
          </cell>
          <cell r="H1207">
            <v>0</v>
          </cell>
          <cell r="I1207">
            <v>0</v>
          </cell>
        </row>
        <row r="1208">
          <cell r="A1208" t="str">
            <v>3R-2200000</v>
          </cell>
          <cell r="B1208" t="str">
            <v>ISOLAMENTO ACÚSTICO</v>
          </cell>
        </row>
        <row r="1209">
          <cell r="A1209" t="str">
            <v>3R-2201000</v>
          </cell>
          <cell r="B1209" t="str">
            <v>MANTA ACÚSTICA PARA PISO</v>
          </cell>
        </row>
        <row r="1210">
          <cell r="A1210" t="str">
            <v>2201000-000</v>
          </cell>
          <cell r="B1210" t="str">
            <v>Manta acústica</v>
          </cell>
          <cell r="C1210" t="str">
            <v>m2</v>
          </cell>
          <cell r="G1210">
            <v>0</v>
          </cell>
          <cell r="H1210">
            <v>0</v>
          </cell>
          <cell r="I1210">
            <v>100</v>
          </cell>
        </row>
        <row r="1211">
          <cell r="B1211" t="str">
            <v>Manta acústica</v>
          </cell>
          <cell r="C1211" t="str">
            <v>m2</v>
          </cell>
          <cell r="E1211">
            <v>100</v>
          </cell>
          <cell r="F1211" t="str">
            <v>MAT.</v>
          </cell>
          <cell r="G1211">
            <v>100</v>
          </cell>
          <cell r="H1211">
            <v>0</v>
          </cell>
          <cell r="I1211">
            <v>0</v>
          </cell>
        </row>
        <row r="1212">
          <cell r="A1212" t="str">
            <v>2201000-001</v>
          </cell>
          <cell r="B1212" t="str">
            <v>Manta liquída</v>
          </cell>
          <cell r="C1212" t="str">
            <v>m2</v>
          </cell>
          <cell r="G1212">
            <v>0</v>
          </cell>
          <cell r="H1212">
            <v>0</v>
          </cell>
          <cell r="I1212">
            <v>100</v>
          </cell>
        </row>
        <row r="1213">
          <cell r="B1213" t="str">
            <v>Manta liquída</v>
          </cell>
          <cell r="C1213" t="str">
            <v>m2</v>
          </cell>
          <cell r="E1213">
            <v>100</v>
          </cell>
          <cell r="F1213" t="str">
            <v>MAT.</v>
          </cell>
          <cell r="G1213">
            <v>100</v>
          </cell>
          <cell r="H1213">
            <v>0</v>
          </cell>
          <cell r="I1213">
            <v>0</v>
          </cell>
        </row>
        <row r="1214">
          <cell r="A1214" t="str">
            <v>3R-2300000</v>
          </cell>
          <cell r="B1214" t="str">
            <v>ÁREAS EXTERNAS</v>
          </cell>
        </row>
        <row r="1215">
          <cell r="A1215" t="str">
            <v>3R-2304000</v>
          </cell>
          <cell r="B1215" t="str">
            <v>SISTEMAS DE PAVIMENTAÇÃO PRÉ - MOLDADOS</v>
          </cell>
        </row>
        <row r="1216">
          <cell r="A1216" t="str">
            <v>2304000-000</v>
          </cell>
          <cell r="B1216" t="str">
            <v>Instalação de meio-fio pré-moldado de concreto</v>
          </cell>
          <cell r="C1216" t="str">
            <v>m</v>
          </cell>
          <cell r="G1216">
            <v>40.700000000000003</v>
          </cell>
          <cell r="H1216">
            <v>18</v>
          </cell>
          <cell r="I1216">
            <v>58.7</v>
          </cell>
        </row>
        <row r="1217">
          <cell r="A1217">
            <v>16.2</v>
          </cell>
          <cell r="B1217" t="str">
            <v>Areia</v>
          </cell>
          <cell r="C1217" t="str">
            <v>M3</v>
          </cell>
          <cell r="D1217">
            <v>5.5E-2</v>
          </cell>
          <cell r="E1217">
            <v>60</v>
          </cell>
          <cell r="F1217" t="str">
            <v>MAT.</v>
          </cell>
          <cell r="G1217">
            <v>3.3</v>
          </cell>
          <cell r="H1217">
            <v>0</v>
          </cell>
          <cell r="I1217">
            <v>3.3</v>
          </cell>
        </row>
        <row r="1218">
          <cell r="A1218">
            <v>16.2</v>
          </cell>
          <cell r="B1218" t="str">
            <v>pó de pedra</v>
          </cell>
          <cell r="C1218" t="str">
            <v>M3</v>
          </cell>
          <cell r="D1218">
            <v>0.1</v>
          </cell>
          <cell r="E1218">
            <v>65</v>
          </cell>
          <cell r="F1218" t="str">
            <v>MAT.</v>
          </cell>
          <cell r="G1218">
            <v>6.5</v>
          </cell>
          <cell r="H1218">
            <v>0</v>
          </cell>
          <cell r="I1218">
            <v>6.5</v>
          </cell>
        </row>
        <row r="1219">
          <cell r="A1219" t="str">
            <v>Não encontrado</v>
          </cell>
          <cell r="B1219" t="str">
            <v>BLOCO DE CONCRETO INTERTRAVADO - PAVER 6CM</v>
          </cell>
          <cell r="C1219" t="str">
            <v>M2</v>
          </cell>
          <cell r="D1219">
            <v>1.03</v>
          </cell>
          <cell r="E1219">
            <v>30</v>
          </cell>
          <cell r="F1219" t="str">
            <v>MAT.</v>
          </cell>
          <cell r="G1219">
            <v>30.9</v>
          </cell>
          <cell r="H1219">
            <v>0</v>
          </cell>
          <cell r="I1219">
            <v>30.9</v>
          </cell>
        </row>
        <row r="1220">
          <cell r="A1220" t="str">
            <v>Não encontrado</v>
          </cell>
          <cell r="B1220" t="str">
            <v>mobra colocação</v>
          </cell>
          <cell r="C1220" t="str">
            <v>M2</v>
          </cell>
          <cell r="D1220">
            <v>1</v>
          </cell>
          <cell r="E1220">
            <v>18</v>
          </cell>
          <cell r="F1220" t="str">
            <v>M.O.</v>
          </cell>
          <cell r="G1220">
            <v>0</v>
          </cell>
          <cell r="H1220">
            <v>18</v>
          </cell>
          <cell r="I1220">
            <v>18</v>
          </cell>
        </row>
        <row r="1221">
          <cell r="A1221" t="str">
            <v>2304000-001</v>
          </cell>
          <cell r="B1221" t="str">
            <v>Instalação de guia rebaixada pré-moldada de concreto</v>
          </cell>
          <cell r="C1221" t="str">
            <v>m</v>
          </cell>
          <cell r="G1221">
            <v>40.700000000000003</v>
          </cell>
          <cell r="H1221">
            <v>18</v>
          </cell>
          <cell r="I1221">
            <v>58.7</v>
          </cell>
        </row>
        <row r="1222">
          <cell r="A1222">
            <v>16.2</v>
          </cell>
          <cell r="B1222" t="str">
            <v>Areia</v>
          </cell>
          <cell r="C1222" t="str">
            <v>M3</v>
          </cell>
          <cell r="D1222">
            <v>5.5E-2</v>
          </cell>
          <cell r="E1222">
            <v>60</v>
          </cell>
          <cell r="F1222" t="str">
            <v>MAT.</v>
          </cell>
          <cell r="G1222">
            <v>3.3</v>
          </cell>
          <cell r="H1222">
            <v>0</v>
          </cell>
          <cell r="I1222">
            <v>3.3</v>
          </cell>
        </row>
        <row r="1223">
          <cell r="A1223">
            <v>16.2</v>
          </cell>
          <cell r="B1223" t="str">
            <v>pó de pedra</v>
          </cell>
          <cell r="C1223" t="str">
            <v>M3</v>
          </cell>
          <cell r="D1223">
            <v>0.1</v>
          </cell>
          <cell r="E1223">
            <v>65</v>
          </cell>
          <cell r="F1223" t="str">
            <v>MAT.</v>
          </cell>
          <cell r="G1223">
            <v>6.5</v>
          </cell>
          <cell r="H1223">
            <v>0</v>
          </cell>
          <cell r="I1223">
            <v>6.5</v>
          </cell>
        </row>
        <row r="1224">
          <cell r="A1224" t="str">
            <v>Não encontrado</v>
          </cell>
          <cell r="B1224" t="str">
            <v>BLOCO DE CONCRETO INTERTRAVADO - PAVER 6CM</v>
          </cell>
          <cell r="C1224" t="str">
            <v>M2</v>
          </cell>
          <cell r="D1224">
            <v>1.03</v>
          </cell>
          <cell r="E1224">
            <v>30</v>
          </cell>
          <cell r="F1224" t="str">
            <v>MAT.</v>
          </cell>
          <cell r="G1224">
            <v>30.9</v>
          </cell>
          <cell r="H1224">
            <v>0</v>
          </cell>
          <cell r="I1224">
            <v>30.9</v>
          </cell>
        </row>
        <row r="1225">
          <cell r="A1225" t="str">
            <v>Não encontrado</v>
          </cell>
          <cell r="B1225" t="str">
            <v>mobra colocação</v>
          </cell>
          <cell r="C1225" t="str">
            <v>M2</v>
          </cell>
          <cell r="D1225">
            <v>1</v>
          </cell>
          <cell r="E1225">
            <v>18</v>
          </cell>
          <cell r="F1225" t="str">
            <v>M.O.</v>
          </cell>
          <cell r="G1225">
            <v>0</v>
          </cell>
          <cell r="H1225">
            <v>18</v>
          </cell>
          <cell r="I1225">
            <v>18</v>
          </cell>
        </row>
        <row r="1226">
          <cell r="A1226" t="str">
            <v>2304000-002</v>
          </cell>
          <cell r="B1226" t="str">
            <v>Piso de rampas de veículos -  ladrilho hidráulico</v>
          </cell>
          <cell r="C1226" t="str">
            <v>M2</v>
          </cell>
          <cell r="G1226">
            <v>40.85</v>
          </cell>
          <cell r="H1226">
            <v>27</v>
          </cell>
          <cell r="I1226">
            <v>67.849999999999994</v>
          </cell>
        </row>
        <row r="1227">
          <cell r="A1227" t="str">
            <v>Não encontrado</v>
          </cell>
          <cell r="B1227" t="str">
            <v>ARGAMASSA AC II</v>
          </cell>
          <cell r="C1227" t="str">
            <v>KG</v>
          </cell>
          <cell r="D1227">
            <v>4</v>
          </cell>
          <cell r="E1227">
            <v>1.1399999999999999</v>
          </cell>
          <cell r="F1227" t="str">
            <v>MAT.</v>
          </cell>
          <cell r="G1227">
            <v>4.5599999999999996</v>
          </cell>
          <cell r="H1227">
            <v>0</v>
          </cell>
          <cell r="I1227">
            <v>4.5599999999999996</v>
          </cell>
        </row>
        <row r="1228">
          <cell r="A1228">
            <v>21.4</v>
          </cell>
          <cell r="B1228" t="str">
            <v>Piso Palito 20x20 Cinza - Brasil Decorar - Ladrilho Hidráulico - 55 m2</v>
          </cell>
          <cell r="C1228" t="str">
            <v>M2</v>
          </cell>
          <cell r="D1228">
            <v>1.1000000000000001</v>
          </cell>
          <cell r="E1228">
            <v>32.99</v>
          </cell>
          <cell r="F1228" t="str">
            <v>MAT.</v>
          </cell>
          <cell r="G1228">
            <v>36.29</v>
          </cell>
          <cell r="H1228">
            <v>0</v>
          </cell>
          <cell r="I1228">
            <v>36.29</v>
          </cell>
        </row>
        <row r="1229">
          <cell r="A1229" t="str">
            <v>Não encontrado</v>
          </cell>
          <cell r="B1229" t="str">
            <v>mobra colocação</v>
          </cell>
          <cell r="C1229" t="str">
            <v>M2</v>
          </cell>
          <cell r="D1229">
            <v>1</v>
          </cell>
          <cell r="E1229">
            <v>27</v>
          </cell>
          <cell r="F1229" t="str">
            <v>M.O.</v>
          </cell>
          <cell r="G1229">
            <v>0</v>
          </cell>
          <cell r="H1229">
            <v>27</v>
          </cell>
          <cell r="I1229">
            <v>27</v>
          </cell>
        </row>
        <row r="1230">
          <cell r="A1230" t="str">
            <v>3R-2400000</v>
          </cell>
          <cell r="B1230" t="str">
            <v>LIMPEZA</v>
          </cell>
        </row>
        <row r="1231">
          <cell r="G1231">
            <v>0</v>
          </cell>
          <cell r="H1231">
            <v>0</v>
          </cell>
          <cell r="I1231">
            <v>0</v>
          </cell>
        </row>
        <row r="1232">
          <cell r="F1232" t="str">
            <v>MAT.</v>
          </cell>
          <cell r="G1232">
            <v>0</v>
          </cell>
          <cell r="H1232">
            <v>0</v>
          </cell>
          <cell r="I1232">
            <v>0</v>
          </cell>
        </row>
        <row r="1233">
          <cell r="F1233" t="str">
            <v>MAT.</v>
          </cell>
          <cell r="G1233">
            <v>0</v>
          </cell>
          <cell r="H1233">
            <v>0</v>
          </cell>
          <cell r="I1233">
            <v>0</v>
          </cell>
        </row>
        <row r="1234">
          <cell r="F1234" t="str">
            <v>MAT.</v>
          </cell>
          <cell r="G1234">
            <v>0</v>
          </cell>
          <cell r="H1234">
            <v>0</v>
          </cell>
          <cell r="I1234">
            <v>0</v>
          </cell>
        </row>
        <row r="1235">
          <cell r="F1235" t="str">
            <v>MAT.</v>
          </cell>
          <cell r="G1235">
            <v>0</v>
          </cell>
          <cell r="H1235">
            <v>0</v>
          </cell>
          <cell r="I1235">
            <v>0</v>
          </cell>
        </row>
        <row r="1236">
          <cell r="F1236" t="str">
            <v>MAT.</v>
          </cell>
          <cell r="G1236">
            <v>0</v>
          </cell>
          <cell r="H1236">
            <v>0</v>
          </cell>
          <cell r="I1236">
            <v>0</v>
          </cell>
        </row>
        <row r="1237">
          <cell r="A1237" t="str">
            <v>3R-2500000</v>
          </cell>
          <cell r="B1237" t="str">
            <v>SISTEMAS DE TRANSPORTES</v>
          </cell>
        </row>
        <row r="1238">
          <cell r="A1238" t="str">
            <v>3R-2501000</v>
          </cell>
          <cell r="B1238" t="str">
            <v>SISTEMAS DE TRANSPORTE POR ELEVADOR</v>
          </cell>
        </row>
        <row r="1239">
          <cell r="A1239" t="str">
            <v>2501000-000</v>
          </cell>
          <cell r="B1239" t="str">
            <v>ELEVADORES</v>
          </cell>
          <cell r="C1239" t="str">
            <v>UN</v>
          </cell>
          <cell r="G1239">
            <v>172000</v>
          </cell>
          <cell r="H1239">
            <v>0</v>
          </cell>
          <cell r="I1239">
            <v>172000</v>
          </cell>
        </row>
        <row r="1240">
          <cell r="A1240">
            <v>29.1</v>
          </cell>
          <cell r="B1240" t="str">
            <v>Elevadores - Parcela 01 - DEPOSITO</v>
          </cell>
          <cell r="C1240" t="str">
            <v>un</v>
          </cell>
          <cell r="D1240">
            <v>1</v>
          </cell>
          <cell r="E1240">
            <v>172000</v>
          </cell>
          <cell r="F1240" t="str">
            <v>MAT.</v>
          </cell>
          <cell r="G1240">
            <v>172000</v>
          </cell>
          <cell r="H1240">
            <v>0</v>
          </cell>
          <cell r="I1240">
            <v>172000</v>
          </cell>
        </row>
        <row r="1241">
          <cell r="A1241" t="str">
            <v>3R-2600000</v>
          </cell>
          <cell r="B1241" t="str">
            <v>DOCUMENTOS FINAIS</v>
          </cell>
        </row>
        <row r="1242">
          <cell r="G1242">
            <v>0</v>
          </cell>
          <cell r="H1242">
            <v>0</v>
          </cell>
          <cell r="I1242">
            <v>0</v>
          </cell>
        </row>
        <row r="1243">
          <cell r="F1243" t="str">
            <v>MAT.</v>
          </cell>
          <cell r="G1243">
            <v>0</v>
          </cell>
          <cell r="H1243">
            <v>0</v>
          </cell>
          <cell r="I1243">
            <v>0</v>
          </cell>
        </row>
        <row r="1244">
          <cell r="F1244" t="str">
            <v>MAT.</v>
          </cell>
          <cell r="G1244">
            <v>0</v>
          </cell>
          <cell r="H1244">
            <v>0</v>
          </cell>
          <cell r="I1244">
            <v>0</v>
          </cell>
        </row>
        <row r="1245">
          <cell r="F1245" t="str">
            <v>MAT.</v>
          </cell>
          <cell r="G1245">
            <v>0</v>
          </cell>
          <cell r="H1245">
            <v>0</v>
          </cell>
          <cell r="I1245">
            <v>0</v>
          </cell>
        </row>
        <row r="1246">
          <cell r="F1246" t="str">
            <v>MAT.</v>
          </cell>
          <cell r="G1246">
            <v>0</v>
          </cell>
          <cell r="H1246">
            <v>0</v>
          </cell>
          <cell r="I1246">
            <v>0</v>
          </cell>
        </row>
        <row r="1247">
          <cell r="F1247" t="str">
            <v>MAT.</v>
          </cell>
          <cell r="G1247">
            <v>0</v>
          </cell>
          <cell r="H1247">
            <v>0</v>
          </cell>
          <cell r="I1247">
            <v>0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  <sheetName val="LEVANTAMENTO"/>
      <sheetName val="comp A"/>
      <sheetName val="comp B"/>
      <sheetName val="comp C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LETIM 170"/>
      <sheetName val="Orçamento"/>
      <sheetName val="EAP"/>
      <sheetName val="Planejamento Project"/>
      <sheetName val="Curva Físico Financeira"/>
      <sheetName val="Cronograma Medição"/>
      <sheetName val="Cronograma Licitação"/>
      <sheetName val="BDI"/>
      <sheetName val="CPOS-174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2" t="str">
            <v>CPOS - COMPANHIA PAULISTA DE OBRAS E SERVIÇOS</v>
          </cell>
        </row>
        <row r="3">
          <cell r="C3" t="str">
            <v>BOLETIM REFERENCIAL DE CUSTOS - TABELA DE SERVIÇOS</v>
          </cell>
        </row>
        <row r="4">
          <cell r="C4" t="str">
            <v>COM DESONERAÇÃO (DESONERADO)</v>
          </cell>
        </row>
        <row r="5">
          <cell r="G5" t="str">
            <v>VERSÃO 174</v>
          </cell>
        </row>
        <row r="6">
          <cell r="G6" t="str">
            <v>Vigência: a partir de 01/11/18</v>
          </cell>
        </row>
        <row r="7">
          <cell r="D7" t="str">
            <v>BDI : 0,00 %</v>
          </cell>
          <cell r="G7" t="str">
            <v>L.S.: 98,38 %</v>
          </cell>
        </row>
        <row r="8">
          <cell r="A8" t="str">
            <v>Referência</v>
          </cell>
          <cell r="B8" t="str">
            <v xml:space="preserve"> Descrição</v>
          </cell>
          <cell r="D8" t="str">
            <v>Un</v>
          </cell>
          <cell r="E8" t="str">
            <v>Material</v>
          </cell>
          <cell r="F8" t="str">
            <v>Mão de Obra</v>
          </cell>
          <cell r="G8" t="str">
            <v>Custo Total</v>
          </cell>
        </row>
        <row r="9">
          <cell r="A9" t="str">
            <v>01</v>
          </cell>
          <cell r="B9" t="str">
            <v>SERVIÇO TÉCNICO ESPECIALIZADO</v>
          </cell>
        </row>
        <row r="10">
          <cell r="A10" t="str">
            <v>01.02</v>
          </cell>
          <cell r="B10" t="str">
            <v>Parecer técnico</v>
          </cell>
        </row>
        <row r="11">
          <cell r="A11" t="str">
            <v>01.02.071</v>
          </cell>
          <cell r="C11" t="str">
            <v>Parecer técnico de fundações, contenções e recomendações gerais, para empreendimentos com área construída até 1.000 m²</v>
          </cell>
          <cell r="D11" t="str">
            <v>un</v>
          </cell>
          <cell r="E11">
            <v>0</v>
          </cell>
          <cell r="F11">
            <v>4067.78</v>
          </cell>
          <cell r="G11">
            <v>4067.78</v>
          </cell>
        </row>
        <row r="12">
          <cell r="A12" t="str">
            <v>01.02.081</v>
          </cell>
          <cell r="C12" t="str">
            <v>Parecer técnico de fundações, contenções e recomendações gerais, para empreendimentos com área construída de 1.001 a 2.000 m²</v>
          </cell>
          <cell r="D12" t="str">
            <v>un</v>
          </cell>
          <cell r="E12">
            <v>0</v>
          </cell>
          <cell r="F12">
            <v>5409.35</v>
          </cell>
          <cell r="G12">
            <v>5409.35</v>
          </cell>
        </row>
        <row r="13">
          <cell r="A13" t="str">
            <v>01.02.091</v>
          </cell>
          <cell r="C13" t="str">
            <v>Parecer técnico de fundações, contenções e recomendações gerais, para empreendimentos com área construída de 2.001 a 5.000 m²</v>
          </cell>
          <cell r="D13" t="str">
            <v>un</v>
          </cell>
          <cell r="E13">
            <v>0</v>
          </cell>
          <cell r="F13">
            <v>9240.3799999999992</v>
          </cell>
          <cell r="G13">
            <v>9240.3799999999992</v>
          </cell>
        </row>
        <row r="14">
          <cell r="A14" t="str">
            <v>01.02.101</v>
          </cell>
          <cell r="C14" t="str">
            <v>Parecer técnico de fundações, contenções e recomendações gerais, para empreendimentos com área construída de 5.001 a 10.000 m²</v>
          </cell>
          <cell r="D14" t="str">
            <v>un</v>
          </cell>
          <cell r="E14">
            <v>0</v>
          </cell>
          <cell r="F14">
            <v>12669.64</v>
          </cell>
          <cell r="G14">
            <v>12669.64</v>
          </cell>
        </row>
        <row r="15">
          <cell r="A15" t="str">
            <v>01.02.111</v>
          </cell>
          <cell r="C15" t="str">
            <v>Parecer técnico de fundações, contenções e recomendações gerais, para empreendimentos com área construída acima de 10.000 m²</v>
          </cell>
          <cell r="D15" t="str">
            <v>un</v>
          </cell>
          <cell r="E15">
            <v>0</v>
          </cell>
          <cell r="F15">
            <v>14764.49</v>
          </cell>
          <cell r="G15">
            <v>14764.49</v>
          </cell>
        </row>
        <row r="16">
          <cell r="A16" t="str">
            <v>01.06</v>
          </cell>
          <cell r="B16" t="str">
            <v>Projeto de instalações elétricas</v>
          </cell>
        </row>
        <row r="17">
          <cell r="A17" t="str">
            <v>01.06.021</v>
          </cell>
          <cell r="C17" t="str">
            <v>Elaboração de projeto de adequação de entrada de energia elétrica junto a concessionária, com medição em baixa tensão e demanda até 75 kVA</v>
          </cell>
          <cell r="D17" t="str">
            <v>un</v>
          </cell>
          <cell r="E17">
            <v>0</v>
          </cell>
          <cell r="F17">
            <v>4918.2</v>
          </cell>
          <cell r="G17">
            <v>4918.2</v>
          </cell>
        </row>
        <row r="18">
          <cell r="A18" t="str">
            <v>01.06.031</v>
          </cell>
          <cell r="C18" t="str">
            <v>Elaboração de projeto de adequação de entrada de energia elétrica junto a concessionária, com medição em média tensão, subestação simplificada e demanda de 75 kVA a 300 kVA</v>
          </cell>
          <cell r="D18" t="str">
            <v>un</v>
          </cell>
          <cell r="E18">
            <v>0</v>
          </cell>
          <cell r="F18">
            <v>8317.2800000000007</v>
          </cell>
          <cell r="G18">
            <v>8317.2800000000007</v>
          </cell>
        </row>
        <row r="19">
          <cell r="A19" t="str">
            <v>01.06.032</v>
          </cell>
          <cell r="C19" t="str">
            <v>Elaboração de projeto de adequação de entrada de energia elétrica junto a concessionária, com medição em média tensão e demanda de 75 kVA a 300 kVA</v>
          </cell>
          <cell r="D19" t="str">
            <v>un</v>
          </cell>
          <cell r="E19">
            <v>0</v>
          </cell>
          <cell r="F19">
            <v>11266.2</v>
          </cell>
          <cell r="G19">
            <v>11266.2</v>
          </cell>
        </row>
        <row r="20">
          <cell r="A20" t="str">
            <v>01.06.041</v>
          </cell>
          <cell r="C20" t="str">
            <v>Elaboração de projeto de adequação de entrada de energia elétrica junto a concessionária, com medição em média tensão e demanda acima de 300 kVA a 2 MVA</v>
          </cell>
          <cell r="D20" t="str">
            <v>un</v>
          </cell>
          <cell r="E20">
            <v>0</v>
          </cell>
          <cell r="F20">
            <v>14992.9</v>
          </cell>
          <cell r="G20">
            <v>14992.9</v>
          </cell>
        </row>
        <row r="21">
          <cell r="A21" t="str">
            <v>01.17</v>
          </cell>
          <cell r="B21" t="str">
            <v>Projeto executivo</v>
          </cell>
        </row>
        <row r="22">
          <cell r="A22" t="str">
            <v>01.17.031</v>
          </cell>
          <cell r="C22" t="str">
            <v>Projeto executivo de arquitetura em formato A1</v>
          </cell>
          <cell r="D22" t="str">
            <v>un</v>
          </cell>
          <cell r="E22">
            <v>0</v>
          </cell>
          <cell r="F22">
            <v>2023.32</v>
          </cell>
          <cell r="G22">
            <v>2023.32</v>
          </cell>
        </row>
        <row r="23">
          <cell r="A23" t="str">
            <v>01.17.041</v>
          </cell>
          <cell r="C23" t="str">
            <v>Projeto executivo de arquitetura em formato A0</v>
          </cell>
          <cell r="D23" t="str">
            <v>un</v>
          </cell>
          <cell r="E23">
            <v>0</v>
          </cell>
          <cell r="F23">
            <v>2741.22</v>
          </cell>
          <cell r="G23">
            <v>2741.22</v>
          </cell>
        </row>
        <row r="24">
          <cell r="A24" t="str">
            <v>01.17.051</v>
          </cell>
          <cell r="C24" t="str">
            <v>Projeto executivo de estrutura em formato A1</v>
          </cell>
          <cell r="D24" t="str">
            <v>un</v>
          </cell>
          <cell r="E24">
            <v>0</v>
          </cell>
          <cell r="F24">
            <v>1479.61</v>
          </cell>
          <cell r="G24">
            <v>1479.61</v>
          </cell>
        </row>
        <row r="25">
          <cell r="A25" t="str">
            <v>01.17.061</v>
          </cell>
          <cell r="C25" t="str">
            <v>Projeto executivo de estrutura em formato A0</v>
          </cell>
          <cell r="D25" t="str">
            <v>un</v>
          </cell>
          <cell r="E25">
            <v>0</v>
          </cell>
          <cell r="F25">
            <v>2028.7</v>
          </cell>
          <cell r="G25">
            <v>2028.7</v>
          </cell>
        </row>
        <row r="26">
          <cell r="A26" t="str">
            <v>01.17.071</v>
          </cell>
          <cell r="C26" t="str">
            <v>Projeto executivo de instalações hidráulicas em formato A1</v>
          </cell>
          <cell r="D26" t="str">
            <v>un</v>
          </cell>
          <cell r="E26">
            <v>0</v>
          </cell>
          <cell r="F26">
            <v>636.41999999999996</v>
          </cell>
          <cell r="G26">
            <v>636.41999999999996</v>
          </cell>
        </row>
        <row r="27">
          <cell r="A27" t="str">
            <v>01.17.081</v>
          </cell>
          <cell r="C27" t="str">
            <v>Projeto executivo de instalações hidráulicas em formato A0</v>
          </cell>
          <cell r="D27" t="str">
            <v>un</v>
          </cell>
          <cell r="E27">
            <v>0</v>
          </cell>
          <cell r="F27">
            <v>846.68</v>
          </cell>
          <cell r="G27">
            <v>846.68</v>
          </cell>
        </row>
        <row r="28">
          <cell r="A28" t="str">
            <v>01.17.111</v>
          </cell>
          <cell r="C28" t="str">
            <v>Projeto executivo de instalações elétricas em formato A1</v>
          </cell>
          <cell r="D28" t="str">
            <v>un</v>
          </cell>
          <cell r="E28">
            <v>0</v>
          </cell>
          <cell r="F28">
            <v>685.18</v>
          </cell>
          <cell r="G28">
            <v>685.18</v>
          </cell>
        </row>
        <row r="29">
          <cell r="A29" t="str">
            <v>01.17.121</v>
          </cell>
          <cell r="C29" t="str">
            <v>Projeto executivo de instalações elétricas em formato A0</v>
          </cell>
          <cell r="D29" t="str">
            <v>un</v>
          </cell>
          <cell r="E29">
            <v>0</v>
          </cell>
          <cell r="F29">
            <v>946.2</v>
          </cell>
          <cell r="G29">
            <v>946.2</v>
          </cell>
        </row>
        <row r="30">
          <cell r="A30" t="str">
            <v>01.17.151</v>
          </cell>
          <cell r="C30" t="str">
            <v>Projeto executivo de climatização em formato A1</v>
          </cell>
          <cell r="D30" t="str">
            <v>un</v>
          </cell>
          <cell r="E30">
            <v>0</v>
          </cell>
          <cell r="F30">
            <v>1320.76</v>
          </cell>
          <cell r="G30">
            <v>1320.76</v>
          </cell>
        </row>
        <row r="31">
          <cell r="A31" t="str">
            <v>01.17.161</v>
          </cell>
          <cell r="C31" t="str">
            <v>Projeto executivo de climatização em formato A0</v>
          </cell>
          <cell r="D31" t="str">
            <v>un</v>
          </cell>
          <cell r="E31">
            <v>0</v>
          </cell>
          <cell r="F31">
            <v>1794.4</v>
          </cell>
          <cell r="G31">
            <v>1794.4</v>
          </cell>
        </row>
        <row r="32">
          <cell r="A32" t="str">
            <v>01.17.171</v>
          </cell>
          <cell r="C32" t="str">
            <v>Projeto executivo de chuveiros automáticos em formato A1</v>
          </cell>
          <cell r="D32" t="str">
            <v>un</v>
          </cell>
          <cell r="E32">
            <v>0</v>
          </cell>
          <cell r="F32">
            <v>1145.3800000000001</v>
          </cell>
          <cell r="G32">
            <v>1145.3800000000001</v>
          </cell>
        </row>
        <row r="33">
          <cell r="A33" t="str">
            <v>01.17.181</v>
          </cell>
          <cell r="C33" t="str">
            <v>Projeto executivo de chuveiros automáticos em formato A0</v>
          </cell>
          <cell r="D33" t="str">
            <v>un</v>
          </cell>
          <cell r="E33">
            <v>0</v>
          </cell>
          <cell r="F33">
            <v>1476.25</v>
          </cell>
          <cell r="G33">
            <v>1476.25</v>
          </cell>
        </row>
        <row r="34">
          <cell r="A34" t="str">
            <v>01.20</v>
          </cell>
          <cell r="B34" t="str">
            <v>Levantamento topográfico e geofísico</v>
          </cell>
        </row>
        <row r="35">
          <cell r="A35" t="str">
            <v>01.20.010</v>
          </cell>
          <cell r="C35" t="str">
            <v>Taxa de mobilização e desmobilização de equipamentos para execução de levantamento topográfico</v>
          </cell>
          <cell r="D35" t="str">
            <v>tx</v>
          </cell>
          <cell r="E35">
            <v>956.93</v>
          </cell>
          <cell r="F35">
            <v>0</v>
          </cell>
          <cell r="G35">
            <v>956.93</v>
          </cell>
        </row>
        <row r="36">
          <cell r="A36" t="str">
            <v>01.20.690</v>
          </cell>
          <cell r="C36" t="str">
            <v>Levantamento planimétrico cadastral com áreas ocupadas predominantemente por comunidades - área até 20.000 m²</v>
          </cell>
          <cell r="D36" t="str">
            <v>m²</v>
          </cell>
          <cell r="E36">
            <v>1.28</v>
          </cell>
          <cell r="F36">
            <v>1.32</v>
          </cell>
          <cell r="G36">
            <v>2.6</v>
          </cell>
        </row>
        <row r="37">
          <cell r="A37" t="str">
            <v>01.20.700</v>
          </cell>
          <cell r="C37" t="str">
            <v>Levantamento planimétrico cadastral com áreas ocupadas predominantemente por comunidades - área acima de 20.000 m² até 200.000 m²</v>
          </cell>
          <cell r="D37" t="str">
            <v>m²</v>
          </cell>
          <cell r="E37">
            <v>1.1299999999999999</v>
          </cell>
          <cell r="F37">
            <v>1.17</v>
          </cell>
          <cell r="G37">
            <v>2.2999999999999998</v>
          </cell>
        </row>
        <row r="38">
          <cell r="A38" t="str">
            <v>01.20.710</v>
          </cell>
          <cell r="C38" t="str">
            <v>Levantamento planimétrico cadastral com áreas ocupadas predominantemente por comunidades - área acima de 200.000 m²</v>
          </cell>
          <cell r="D38" t="str">
            <v>m²</v>
          </cell>
          <cell r="E38">
            <v>1.05</v>
          </cell>
          <cell r="F38">
            <v>1.07</v>
          </cell>
          <cell r="G38">
            <v>2.12</v>
          </cell>
        </row>
        <row r="39">
          <cell r="A39" t="str">
            <v>01.20.720</v>
          </cell>
          <cell r="C39" t="str">
            <v>Levantamento planimétrico cadastral com áreas até 50% de ocupação - área até 20.000 m²</v>
          </cell>
          <cell r="D39" t="str">
            <v>m²</v>
          </cell>
          <cell r="E39">
            <v>0.71</v>
          </cell>
          <cell r="F39">
            <v>0.74</v>
          </cell>
          <cell r="G39">
            <v>1.45</v>
          </cell>
        </row>
        <row r="40">
          <cell r="A40" t="str">
            <v>01.20.730</v>
          </cell>
          <cell r="C40" t="str">
            <v>Levantamento planimétrico cadastral com áreas até 50% de ocupação - área acima de 20.000 m² até 200.000 m²</v>
          </cell>
          <cell r="D40" t="str">
            <v>m²</v>
          </cell>
          <cell r="E40">
            <v>0.62</v>
          </cell>
          <cell r="F40">
            <v>0.64</v>
          </cell>
          <cell r="G40">
            <v>1.26</v>
          </cell>
        </row>
        <row r="41">
          <cell r="A41" t="str">
            <v>01.20.740</v>
          </cell>
          <cell r="C41" t="str">
            <v>Levantamento planimétrico cadastral com áreas até 50% de ocupação - área acima de 200.000 m²</v>
          </cell>
          <cell r="D41" t="str">
            <v>m²</v>
          </cell>
          <cell r="E41">
            <v>0.53</v>
          </cell>
          <cell r="F41">
            <v>0.56000000000000005</v>
          </cell>
          <cell r="G41">
            <v>1.0900000000000001</v>
          </cell>
        </row>
        <row r="42">
          <cell r="A42" t="str">
            <v>01.20.750</v>
          </cell>
          <cell r="C42" t="str">
            <v>Levantamento planimétrico cadastral com áreas acima de 50% de ocupação - área até 20.000 m²</v>
          </cell>
          <cell r="D42" t="str">
            <v>m²</v>
          </cell>
          <cell r="E42">
            <v>0.89</v>
          </cell>
          <cell r="F42">
            <v>0.92</v>
          </cell>
          <cell r="G42">
            <v>1.81</v>
          </cell>
        </row>
        <row r="43">
          <cell r="A43" t="str">
            <v>01.20.760</v>
          </cell>
          <cell r="C43" t="str">
            <v>Levantamento planimétrico cadastral com áreas acima de 50% de ocupação - área acima de 20.000 m² até 200.000 m²</v>
          </cell>
          <cell r="D43" t="str">
            <v>m²</v>
          </cell>
          <cell r="E43">
            <v>0.82</v>
          </cell>
          <cell r="F43">
            <v>0.84</v>
          </cell>
          <cell r="G43">
            <v>1.66</v>
          </cell>
        </row>
        <row r="44">
          <cell r="A44" t="str">
            <v>01.20.770</v>
          </cell>
          <cell r="C44" t="str">
            <v>Levantamento planimétrico cadastral com áreas acima de 50% de ocupação - área acima de 200.000 m²</v>
          </cell>
          <cell r="D44" t="str">
            <v>m²</v>
          </cell>
          <cell r="E44">
            <v>0.75</v>
          </cell>
          <cell r="F44">
            <v>0.77</v>
          </cell>
          <cell r="G44">
            <v>1.52</v>
          </cell>
        </row>
        <row r="45">
          <cell r="A45" t="str">
            <v>01.20.780</v>
          </cell>
          <cell r="C45" t="str">
            <v>Levantamento planialtimétrico cadastral com áreas ocupadas predominantemente por comunidades - área até 20.000 m²</v>
          </cell>
          <cell r="D45" t="str">
            <v>m²</v>
          </cell>
          <cell r="E45">
            <v>1.5</v>
          </cell>
          <cell r="F45">
            <v>1.54</v>
          </cell>
          <cell r="G45">
            <v>3.04</v>
          </cell>
        </row>
        <row r="46">
          <cell r="A46" t="str">
            <v>01.20.790</v>
          </cell>
          <cell r="C46" t="str">
            <v>Levantamento planialtimétrico cadastral com áreas ocupadas predominantemente por comunidades - área acima de 20.000 m² até 200.000 m²</v>
          </cell>
          <cell r="D46" t="str">
            <v>m²</v>
          </cell>
          <cell r="E46">
            <v>1.39</v>
          </cell>
          <cell r="F46">
            <v>1.44</v>
          </cell>
          <cell r="G46">
            <v>2.83</v>
          </cell>
        </row>
        <row r="47">
          <cell r="A47" t="str">
            <v>01.20.800</v>
          </cell>
          <cell r="C47" t="str">
            <v>Levantamento planialtimétrico cadastral com áreas ocupadas predominantemente por comunidades - área acima de 200.000 m²</v>
          </cell>
          <cell r="D47" t="str">
            <v>m²</v>
          </cell>
          <cell r="E47">
            <v>1.24</v>
          </cell>
          <cell r="F47">
            <v>1.28</v>
          </cell>
          <cell r="G47">
            <v>2.52</v>
          </cell>
        </row>
        <row r="48">
          <cell r="A48" t="str">
            <v>01.20.810</v>
          </cell>
          <cell r="C48" t="str">
            <v>Levantamento planialtimétrico cadastral com áreas até 50% de ocupação - área até 20.000 m²</v>
          </cell>
          <cell r="D48" t="str">
            <v>m²</v>
          </cell>
          <cell r="E48">
            <v>0.79</v>
          </cell>
          <cell r="F48">
            <v>0.81</v>
          </cell>
          <cell r="G48">
            <v>1.6</v>
          </cell>
        </row>
        <row r="49">
          <cell r="A49" t="str">
            <v>01.20.820</v>
          </cell>
          <cell r="C49" t="str">
            <v>Levantamento planialtimétrico cadastral com áreas até 50% de ocupação - área acima de 20.000 m² até 200.000 m²</v>
          </cell>
          <cell r="D49" t="str">
            <v>m²</v>
          </cell>
          <cell r="E49">
            <v>0.73</v>
          </cell>
          <cell r="F49">
            <v>0.75</v>
          </cell>
          <cell r="G49">
            <v>1.48</v>
          </cell>
        </row>
        <row r="50">
          <cell r="A50" t="str">
            <v>01.20.830</v>
          </cell>
          <cell r="C50" t="str">
            <v>Levantamento planialtimétrico cadastral com áreas até 50% de ocupação - área acima de 200.000 m²</v>
          </cell>
          <cell r="D50" t="str">
            <v>m²</v>
          </cell>
          <cell r="E50">
            <v>0.69</v>
          </cell>
          <cell r="F50">
            <v>0.71</v>
          </cell>
          <cell r="G50">
            <v>1.4</v>
          </cell>
        </row>
        <row r="51">
          <cell r="A51" t="str">
            <v>01.20.840</v>
          </cell>
          <cell r="C51" t="str">
            <v>Levantamento planialtimétrico cadastral com áreas acima de 50% de ocupação - área até 20.000 m²</v>
          </cell>
          <cell r="D51" t="str">
            <v>m²</v>
          </cell>
          <cell r="E51">
            <v>1.0900000000000001</v>
          </cell>
          <cell r="F51">
            <v>1.1200000000000001</v>
          </cell>
          <cell r="G51">
            <v>2.21</v>
          </cell>
        </row>
        <row r="52">
          <cell r="A52" t="str">
            <v>01.20.850</v>
          </cell>
          <cell r="C52" t="str">
            <v>Levantamento planialtimétrico cadastral com áreas acima de 50% de ocupação - área acima de 20.000 m² até 200.000 m²</v>
          </cell>
          <cell r="D52" t="str">
            <v>m²</v>
          </cell>
          <cell r="E52">
            <v>1.02</v>
          </cell>
          <cell r="F52">
            <v>1.05</v>
          </cell>
          <cell r="G52">
            <v>2.0699999999999998</v>
          </cell>
        </row>
        <row r="53">
          <cell r="A53" t="str">
            <v>01.20.860</v>
          </cell>
          <cell r="C53" t="str">
            <v>Levantamento planialtimétrico cadastral com áreas acima de 50% de ocupação - área acima de 200.000 m²</v>
          </cell>
          <cell r="D53" t="str">
            <v>m²</v>
          </cell>
          <cell r="E53">
            <v>0.89</v>
          </cell>
          <cell r="F53">
            <v>0.92</v>
          </cell>
          <cell r="G53">
            <v>1.81</v>
          </cell>
        </row>
        <row r="54">
          <cell r="A54" t="str">
            <v>01.20.870</v>
          </cell>
          <cell r="C54" t="str">
            <v>Levantamento planialtimétrico cadastral em área rural até 2 alqueires</v>
          </cell>
          <cell r="D54" t="str">
            <v>m²</v>
          </cell>
          <cell r="E54">
            <v>0.47</v>
          </cell>
          <cell r="F54">
            <v>0.46</v>
          </cell>
          <cell r="G54">
            <v>0.93</v>
          </cell>
        </row>
        <row r="55">
          <cell r="A55" t="str">
            <v>01.20.880</v>
          </cell>
          <cell r="C55" t="str">
            <v>Levantamento planialtimétrico cadastral em área rural acima de 2 até 5 alqueires</v>
          </cell>
          <cell r="D55" t="str">
            <v>m²</v>
          </cell>
          <cell r="E55">
            <v>0.33</v>
          </cell>
          <cell r="F55">
            <v>0.32</v>
          </cell>
          <cell r="G55">
            <v>0.65</v>
          </cell>
        </row>
        <row r="56">
          <cell r="A56" t="str">
            <v>01.20.890</v>
          </cell>
          <cell r="C56" t="str">
            <v>Levantamento planialtimétrico cadastral em área rural acima de 5 até 10 alqueires</v>
          </cell>
          <cell r="D56" t="str">
            <v>m²</v>
          </cell>
          <cell r="E56">
            <v>0.19</v>
          </cell>
          <cell r="F56">
            <v>0.19</v>
          </cell>
          <cell r="G56">
            <v>0.38</v>
          </cell>
        </row>
        <row r="57">
          <cell r="A57" t="str">
            <v>01.20.900</v>
          </cell>
          <cell r="C57" t="str">
            <v>Levantamento planialtimétrico cadastral em área rural acima de 10 alqueires</v>
          </cell>
          <cell r="D57" t="str">
            <v>m²</v>
          </cell>
          <cell r="E57">
            <v>0.19</v>
          </cell>
          <cell r="F57">
            <v>0.18</v>
          </cell>
          <cell r="G57">
            <v>0.37</v>
          </cell>
        </row>
        <row r="58">
          <cell r="A58" t="str">
            <v>01.20.910</v>
          </cell>
          <cell r="C58" t="str">
            <v>Transporte de referência de nível (RN) - classe IIN</v>
          </cell>
          <cell r="D58" t="str">
            <v>km</v>
          </cell>
          <cell r="E58">
            <v>1097.3900000000001</v>
          </cell>
          <cell r="F58">
            <v>908.24</v>
          </cell>
          <cell r="G58">
            <v>2005.63</v>
          </cell>
        </row>
        <row r="59">
          <cell r="A59" t="str">
            <v>01.20.920</v>
          </cell>
          <cell r="C59" t="str">
            <v>Implantação de marcos através de levantamento com GPS</v>
          </cell>
          <cell r="D59" t="str">
            <v>un</v>
          </cell>
          <cell r="E59">
            <v>1685.5</v>
          </cell>
          <cell r="F59">
            <v>857.33</v>
          </cell>
          <cell r="G59">
            <v>2542.83</v>
          </cell>
        </row>
        <row r="60">
          <cell r="A60" t="str">
            <v>01.21</v>
          </cell>
          <cell r="B60" t="str">
            <v>Estudo geotécnico (sondagem)</v>
          </cell>
        </row>
        <row r="61">
          <cell r="A61" t="str">
            <v>01.21.010</v>
          </cell>
          <cell r="C61" t="str">
            <v>Taxa de mobilização e desmobilização de equipamentos para execução de sondagem</v>
          </cell>
          <cell r="D61" t="str">
            <v>tx</v>
          </cell>
          <cell r="E61">
            <v>953.01</v>
          </cell>
          <cell r="F61">
            <v>0</v>
          </cell>
          <cell r="G61">
            <v>953.01</v>
          </cell>
        </row>
        <row r="62">
          <cell r="A62" t="str">
            <v>01.21.090</v>
          </cell>
          <cell r="C62" t="str">
            <v>Taxa de mobilização e desmobilização de equipamentos para execução de sondagem rotativa</v>
          </cell>
          <cell r="D62" t="str">
            <v>tx</v>
          </cell>
          <cell r="E62">
            <v>5461.68</v>
          </cell>
          <cell r="F62">
            <v>0</v>
          </cell>
          <cell r="G62">
            <v>5461.68</v>
          </cell>
        </row>
        <row r="63">
          <cell r="A63" t="str">
            <v>01.21.100</v>
          </cell>
          <cell r="C63" t="str">
            <v>Sondagem do terreno a trado</v>
          </cell>
          <cell r="D63" t="str">
            <v>m</v>
          </cell>
          <cell r="E63">
            <v>86.84</v>
          </cell>
          <cell r="F63">
            <v>0</v>
          </cell>
          <cell r="G63">
            <v>86.84</v>
          </cell>
        </row>
        <row r="64">
          <cell r="A64" t="str">
            <v>01.21.110</v>
          </cell>
          <cell r="C64" t="str">
            <v>Sondagem do terreno à percussão (mínimo de 30 m)</v>
          </cell>
          <cell r="D64" t="str">
            <v>m</v>
          </cell>
          <cell r="E64">
            <v>99.19</v>
          </cell>
          <cell r="F64">
            <v>0</v>
          </cell>
          <cell r="G64">
            <v>99.19</v>
          </cell>
        </row>
        <row r="65">
          <cell r="A65" t="str">
            <v>01.21.120</v>
          </cell>
          <cell r="C65" t="str">
            <v>Sondagem do terreno rotativa em solo</v>
          </cell>
          <cell r="D65" t="str">
            <v>m</v>
          </cell>
          <cell r="E65">
            <v>298.67</v>
          </cell>
          <cell r="F65">
            <v>0</v>
          </cell>
          <cell r="G65">
            <v>298.67</v>
          </cell>
        </row>
        <row r="66">
          <cell r="A66" t="str">
            <v>01.21.130</v>
          </cell>
          <cell r="C66" t="str">
            <v>Sondagem do terreno rotativa em rocha</v>
          </cell>
          <cell r="D66" t="str">
            <v>m</v>
          </cell>
          <cell r="E66">
            <v>1089.05</v>
          </cell>
          <cell r="F66">
            <v>0</v>
          </cell>
          <cell r="G66">
            <v>1089.05</v>
          </cell>
        </row>
        <row r="67">
          <cell r="A67" t="str">
            <v>01.21.140</v>
          </cell>
          <cell r="C67" t="str">
            <v>Sondagem do terreno à percussão com a utilização de torquímetro (mínimo de 30 m)</v>
          </cell>
          <cell r="D67" t="str">
            <v>m</v>
          </cell>
          <cell r="E67">
            <v>106.73</v>
          </cell>
          <cell r="F67">
            <v>0</v>
          </cell>
          <cell r="G67">
            <v>106.73</v>
          </cell>
        </row>
        <row r="68">
          <cell r="A68" t="str">
            <v>01.23</v>
          </cell>
          <cell r="B68" t="str">
            <v>Tratamento, recuperação e trabalhos especiais em concreto</v>
          </cell>
        </row>
        <row r="69">
          <cell r="A69" t="str">
            <v>01.23.010</v>
          </cell>
          <cell r="C69" t="str">
            <v>Taxa de mobilização e desmobilização de equipamentos para execução de corte em concreto armado</v>
          </cell>
          <cell r="D69" t="str">
            <v>tx</v>
          </cell>
          <cell r="E69">
            <v>300.07</v>
          </cell>
          <cell r="F69">
            <v>0</v>
          </cell>
          <cell r="G69">
            <v>300.07</v>
          </cell>
        </row>
        <row r="70">
          <cell r="A70" t="str">
            <v>01.23.020</v>
          </cell>
          <cell r="C70" t="str">
            <v>Limpeza de armadura com escova de aço</v>
          </cell>
          <cell r="D70" t="str">
            <v>m²</v>
          </cell>
          <cell r="E70">
            <v>2.0499999999999998</v>
          </cell>
          <cell r="F70">
            <v>3.9</v>
          </cell>
          <cell r="G70">
            <v>5.95</v>
          </cell>
        </row>
        <row r="71">
          <cell r="A71" t="str">
            <v>01.23.030</v>
          </cell>
          <cell r="C71" t="str">
            <v>Preparo de ponte de aderência com adesivo a base de epóxi</v>
          </cell>
          <cell r="D71" t="str">
            <v>m²</v>
          </cell>
          <cell r="E71">
            <v>79.459999999999994</v>
          </cell>
          <cell r="F71">
            <v>28.8</v>
          </cell>
          <cell r="G71">
            <v>108.26</v>
          </cell>
        </row>
        <row r="72">
          <cell r="A72" t="str">
            <v>01.23.040</v>
          </cell>
          <cell r="C72" t="str">
            <v>Tratamento de armadura com produto anticorrosivo a base de zinco</v>
          </cell>
          <cell r="D72" t="str">
            <v>m²</v>
          </cell>
          <cell r="E72">
            <v>12.05</v>
          </cell>
          <cell r="F72">
            <v>25.18</v>
          </cell>
          <cell r="G72">
            <v>37.229999999999997</v>
          </cell>
        </row>
        <row r="73">
          <cell r="A73" t="str">
            <v>01.23.060</v>
          </cell>
          <cell r="C73" t="str">
            <v>Corte de concreto deteriorado inclusive remoção dos detritos</v>
          </cell>
          <cell r="D73" t="str">
            <v>m²</v>
          </cell>
          <cell r="E73">
            <v>0</v>
          </cell>
          <cell r="F73">
            <v>19.489999999999998</v>
          </cell>
          <cell r="G73">
            <v>19.489999999999998</v>
          </cell>
        </row>
        <row r="74">
          <cell r="A74" t="str">
            <v>01.23.070</v>
          </cell>
          <cell r="C74" t="str">
            <v>Demarcação de área com disco de corte diamantado</v>
          </cell>
          <cell r="D74" t="str">
            <v>m</v>
          </cell>
          <cell r="E74">
            <v>0.64</v>
          </cell>
          <cell r="F74">
            <v>2.88</v>
          </cell>
          <cell r="G74">
            <v>3.52</v>
          </cell>
        </row>
        <row r="75">
          <cell r="A75" t="str">
            <v>01.23.100</v>
          </cell>
          <cell r="C75" t="str">
            <v>Demolição de concreto armado com preservação de armadura, para reforço e recuperação estrutural</v>
          </cell>
          <cell r="D75" t="str">
            <v>m³</v>
          </cell>
          <cell r="E75">
            <v>0</v>
          </cell>
          <cell r="F75">
            <v>294.08999999999997</v>
          </cell>
          <cell r="G75">
            <v>294.08999999999997</v>
          </cell>
        </row>
        <row r="76">
          <cell r="A76" t="str">
            <v>01.23.140</v>
          </cell>
          <cell r="C76" t="str">
            <v>Furação de 1 1/4" em concreto armado</v>
          </cell>
          <cell r="D76" t="str">
            <v>m</v>
          </cell>
          <cell r="E76">
            <v>159.97999999999999</v>
          </cell>
          <cell r="F76">
            <v>0</v>
          </cell>
          <cell r="G76">
            <v>159.97999999999999</v>
          </cell>
        </row>
        <row r="77">
          <cell r="A77" t="str">
            <v>01.23.150</v>
          </cell>
          <cell r="C77" t="str">
            <v>Furação de 1 1/2" em concreto armado</v>
          </cell>
          <cell r="D77" t="str">
            <v>m</v>
          </cell>
          <cell r="E77">
            <v>160.63999999999999</v>
          </cell>
          <cell r="F77">
            <v>0</v>
          </cell>
          <cell r="G77">
            <v>160.63999999999999</v>
          </cell>
        </row>
        <row r="78">
          <cell r="A78" t="str">
            <v>01.23.160</v>
          </cell>
          <cell r="C78" t="str">
            <v>Furação de 2 1/4" em concreto armado</v>
          </cell>
          <cell r="D78" t="str">
            <v>m</v>
          </cell>
          <cell r="E78">
            <v>186.01</v>
          </cell>
          <cell r="F78">
            <v>0</v>
          </cell>
          <cell r="G78">
            <v>186.01</v>
          </cell>
        </row>
        <row r="79">
          <cell r="A79" t="str">
            <v>01.23.190</v>
          </cell>
          <cell r="C79" t="str">
            <v>Furação de 2 1/2" em concreto armado</v>
          </cell>
          <cell r="D79" t="str">
            <v>m</v>
          </cell>
          <cell r="E79">
            <v>188.75</v>
          </cell>
          <cell r="F79">
            <v>0</v>
          </cell>
          <cell r="G79">
            <v>188.75</v>
          </cell>
        </row>
        <row r="80">
          <cell r="A80" t="str">
            <v>01.23.191</v>
          </cell>
          <cell r="C80" t="str">
            <v>Furação de 3 1/4" em concreto armado</v>
          </cell>
          <cell r="D80" t="str">
            <v>m</v>
          </cell>
          <cell r="E80">
            <v>217.66</v>
          </cell>
          <cell r="F80">
            <v>0</v>
          </cell>
          <cell r="G80">
            <v>217.66</v>
          </cell>
        </row>
        <row r="81">
          <cell r="A81" t="str">
            <v>01.23.192</v>
          </cell>
          <cell r="C81" t="str">
            <v>Furação de 6 1/4" em concreto armado</v>
          </cell>
          <cell r="D81" t="str">
            <v>m</v>
          </cell>
          <cell r="E81">
            <v>368.55</v>
          </cell>
          <cell r="F81">
            <v>0</v>
          </cell>
          <cell r="G81">
            <v>368.55</v>
          </cell>
        </row>
        <row r="82">
          <cell r="A82" t="str">
            <v>01.23.200</v>
          </cell>
          <cell r="C82" t="str">
            <v>Taxa de mobilização e desmobilização de equipamentos para execução de perfuração em concreto</v>
          </cell>
          <cell r="D82" t="str">
            <v>tx</v>
          </cell>
          <cell r="E82">
            <v>148.71</v>
          </cell>
          <cell r="F82">
            <v>0</v>
          </cell>
          <cell r="G82">
            <v>148.71</v>
          </cell>
        </row>
        <row r="83">
          <cell r="A83" t="str">
            <v>01.23.221</v>
          </cell>
          <cell r="C83" t="str">
            <v>Furação para até 10mm x 100mm em concreto armado, inclusive colagem de armadura (barra de até Ø 8,0mm)</v>
          </cell>
          <cell r="D83" t="str">
            <v>un</v>
          </cell>
          <cell r="E83">
            <v>6.33</v>
          </cell>
          <cell r="F83">
            <v>0</v>
          </cell>
          <cell r="G83">
            <v>6.33</v>
          </cell>
        </row>
        <row r="84">
          <cell r="A84" t="str">
            <v>01.23.222</v>
          </cell>
          <cell r="C84" t="str">
            <v>Furação para 12,5mm x 100mm em concreto armado, inclusive colagem de armadura (barra de Ø 10mm)</v>
          </cell>
          <cell r="D84" t="str">
            <v>un</v>
          </cell>
          <cell r="E84">
            <v>7.5</v>
          </cell>
          <cell r="F84">
            <v>0</v>
          </cell>
          <cell r="G84">
            <v>7.5</v>
          </cell>
        </row>
        <row r="85">
          <cell r="A85" t="str">
            <v>01.23.223</v>
          </cell>
          <cell r="C85" t="str">
            <v>Furação para 16mm x 100mm em concreto armado, inclusive colagem de armadura (barra de Ø 12,5mm)</v>
          </cell>
          <cell r="D85" t="str">
            <v>un</v>
          </cell>
          <cell r="E85">
            <v>9.7100000000000009</v>
          </cell>
          <cell r="F85">
            <v>0</v>
          </cell>
          <cell r="G85">
            <v>9.7100000000000009</v>
          </cell>
        </row>
        <row r="86">
          <cell r="A86" t="str">
            <v>01.23.224</v>
          </cell>
          <cell r="C86" t="str">
            <v>Furação para 20mm x 100mm em concreto armado, inclusive colagem de armadura (barra de Ø 16mm)</v>
          </cell>
          <cell r="D86" t="str">
            <v>un</v>
          </cell>
          <cell r="E86">
            <v>11.73</v>
          </cell>
          <cell r="F86">
            <v>0</v>
          </cell>
          <cell r="G86">
            <v>11.73</v>
          </cell>
        </row>
        <row r="87">
          <cell r="A87" t="str">
            <v>01.23.231</v>
          </cell>
          <cell r="C87" t="str">
            <v>Furação para até 10mm x 150mm em concreto armado, inclusive colagem de armadura (barra de até Ø 8,0mm)</v>
          </cell>
          <cell r="D87" t="str">
            <v>un</v>
          </cell>
          <cell r="E87">
            <v>9.49</v>
          </cell>
          <cell r="F87">
            <v>0</v>
          </cell>
          <cell r="G87">
            <v>9.49</v>
          </cell>
        </row>
        <row r="88">
          <cell r="A88" t="str">
            <v>01.23.232</v>
          </cell>
          <cell r="C88" t="str">
            <v>Furação para 12,5mm x 150mm em concreto armado, inclusive colagem de armadura (barra de Ø 10mm)</v>
          </cell>
          <cell r="D88" t="str">
            <v>un</v>
          </cell>
          <cell r="E88">
            <v>11.24</v>
          </cell>
          <cell r="F88">
            <v>0</v>
          </cell>
          <cell r="G88">
            <v>11.24</v>
          </cell>
        </row>
        <row r="89">
          <cell r="A89" t="str">
            <v>01.23.233</v>
          </cell>
          <cell r="C89" t="str">
            <v>Furação para 16mm x 150mm em concreto armado, inclusive colagem de armadura (barra de Ø 12,5mm)</v>
          </cell>
          <cell r="D89" t="str">
            <v>un</v>
          </cell>
          <cell r="E89">
            <v>14.54</v>
          </cell>
          <cell r="F89">
            <v>0</v>
          </cell>
          <cell r="G89">
            <v>14.54</v>
          </cell>
        </row>
        <row r="90">
          <cell r="A90" t="str">
            <v>01.23.234</v>
          </cell>
          <cell r="C90" t="str">
            <v>Furação para 20mm x 150mm em concreto armado, inclusive colagem de armadura (barra de Ø 16mm)</v>
          </cell>
          <cell r="D90" t="str">
            <v>un</v>
          </cell>
          <cell r="E90">
            <v>17.59</v>
          </cell>
          <cell r="F90">
            <v>0</v>
          </cell>
          <cell r="G90">
            <v>17.59</v>
          </cell>
        </row>
        <row r="91">
          <cell r="A91" t="str">
            <v>01.23.236</v>
          </cell>
          <cell r="C91" t="str">
            <v>Furação para até 10mm x 200mm em concreto armado, inclusive colagem de armadura (barra de até Ø 8,0mm)</v>
          </cell>
          <cell r="D91" t="str">
            <v>un</v>
          </cell>
          <cell r="E91">
            <v>12.67</v>
          </cell>
          <cell r="F91">
            <v>0</v>
          </cell>
          <cell r="G91">
            <v>12.67</v>
          </cell>
        </row>
        <row r="92">
          <cell r="A92" t="str">
            <v>01.23.237</v>
          </cell>
          <cell r="C92" t="str">
            <v>Furação para 12,5mm x 200mm em concreto armado, inclusive colagem de armadura (barra de Ø 10mm)</v>
          </cell>
          <cell r="D92" t="str">
            <v>un</v>
          </cell>
          <cell r="E92">
            <v>15.01</v>
          </cell>
          <cell r="F92">
            <v>0</v>
          </cell>
          <cell r="G92">
            <v>15.01</v>
          </cell>
        </row>
        <row r="93">
          <cell r="A93" t="str">
            <v>01.23.238</v>
          </cell>
          <cell r="C93" t="str">
            <v>Furação para 16mm x 200mm em concreto armado, inclusive colagem de armadura (barra de Ø 12,5mm)</v>
          </cell>
          <cell r="D93" t="str">
            <v>un</v>
          </cell>
          <cell r="E93">
            <v>19.41</v>
          </cell>
          <cell r="F93">
            <v>0</v>
          </cell>
          <cell r="G93">
            <v>19.41</v>
          </cell>
        </row>
        <row r="94">
          <cell r="A94" t="str">
            <v>01.23.239</v>
          </cell>
          <cell r="C94" t="str">
            <v>Furação para 20mm x 200mm em concreto armado, inclusive colagem de armadura (barra de Ø 16mm)</v>
          </cell>
          <cell r="D94" t="str">
            <v>un</v>
          </cell>
          <cell r="E94">
            <v>23.43</v>
          </cell>
          <cell r="F94">
            <v>0</v>
          </cell>
          <cell r="G94">
            <v>23.43</v>
          </cell>
        </row>
        <row r="95">
          <cell r="A95" t="str">
            <v>01.23.254</v>
          </cell>
          <cell r="C95" t="str">
            <v>Furação de 1" em concreto armado</v>
          </cell>
          <cell r="D95" t="str">
            <v>m</v>
          </cell>
          <cell r="E95">
            <v>149.68</v>
          </cell>
          <cell r="F95">
            <v>0</v>
          </cell>
          <cell r="G95">
            <v>149.68</v>
          </cell>
        </row>
        <row r="96">
          <cell r="A96" t="str">
            <v>01.23.260</v>
          </cell>
          <cell r="C96" t="str">
            <v>Furação de 2" em concreto armado</v>
          </cell>
          <cell r="D96" t="str">
            <v>m</v>
          </cell>
          <cell r="E96">
            <v>182.99</v>
          </cell>
          <cell r="F96">
            <v>0</v>
          </cell>
          <cell r="G96">
            <v>182.99</v>
          </cell>
        </row>
        <row r="97">
          <cell r="A97" t="str">
            <v>01.23.264</v>
          </cell>
          <cell r="C97" t="str">
            <v>Furação de 3" em concreto armado</v>
          </cell>
          <cell r="D97" t="str">
            <v>m</v>
          </cell>
          <cell r="E97">
            <v>219.78</v>
          </cell>
          <cell r="F97">
            <v>0</v>
          </cell>
          <cell r="G97">
            <v>219.78</v>
          </cell>
        </row>
        <row r="98">
          <cell r="A98" t="str">
            <v>01.23.270</v>
          </cell>
          <cell r="C98" t="str">
            <v>Furação de 4" em concreto armado</v>
          </cell>
          <cell r="D98" t="str">
            <v>m</v>
          </cell>
          <cell r="E98">
            <v>248.94</v>
          </cell>
          <cell r="F98">
            <v>0</v>
          </cell>
          <cell r="G98">
            <v>248.94</v>
          </cell>
        </row>
        <row r="99">
          <cell r="A99" t="str">
            <v>01.23.274</v>
          </cell>
          <cell r="C99" t="str">
            <v>Furação de 5" em concreto armado</v>
          </cell>
          <cell r="D99" t="str">
            <v>m</v>
          </cell>
          <cell r="E99">
            <v>294.22000000000003</v>
          </cell>
          <cell r="F99">
            <v>0</v>
          </cell>
          <cell r="G99">
            <v>294.22000000000003</v>
          </cell>
        </row>
        <row r="100">
          <cell r="A100" t="str">
            <v>01.23.280</v>
          </cell>
          <cell r="C100" t="str">
            <v>Furação de 6" em concreto armado</v>
          </cell>
          <cell r="D100" t="str">
            <v>m</v>
          </cell>
          <cell r="E100">
            <v>348.8</v>
          </cell>
          <cell r="F100">
            <v>0</v>
          </cell>
          <cell r="G100">
            <v>348.8</v>
          </cell>
        </row>
        <row r="101">
          <cell r="A101" t="str">
            <v>01.23.284</v>
          </cell>
          <cell r="C101" t="str">
            <v>Furação de 7" em concreto armado</v>
          </cell>
          <cell r="D101" t="str">
            <v>m</v>
          </cell>
          <cell r="E101">
            <v>406.25</v>
          </cell>
          <cell r="F101">
            <v>0</v>
          </cell>
          <cell r="G101">
            <v>406.25</v>
          </cell>
        </row>
        <row r="102">
          <cell r="A102" t="str">
            <v>01.23.290</v>
          </cell>
          <cell r="C102" t="str">
            <v>Furação de 8" em concreto armado</v>
          </cell>
          <cell r="D102" t="str">
            <v>m</v>
          </cell>
          <cell r="E102">
            <v>508.11</v>
          </cell>
          <cell r="F102">
            <v>0</v>
          </cell>
          <cell r="G102">
            <v>508.11</v>
          </cell>
        </row>
        <row r="103">
          <cell r="A103" t="str">
            <v>01.23.510</v>
          </cell>
          <cell r="C103" t="str">
            <v>Corte vertical em concreto armado, espessura de 15 cm</v>
          </cell>
          <cell r="D103" t="str">
            <v>m</v>
          </cell>
          <cell r="E103">
            <v>217.48</v>
          </cell>
          <cell r="F103">
            <v>0</v>
          </cell>
          <cell r="G103">
            <v>217.48</v>
          </cell>
        </row>
        <row r="104">
          <cell r="A104" t="str">
            <v>01.23.680</v>
          </cell>
          <cell r="C104" t="str">
            <v>Sistema de reforço estrutural composto de primer, adesivo tixotrópico bicomponente à base de epóxi e manta de fibra de carbono 300 gr/m²</v>
          </cell>
          <cell r="D104" t="str">
            <v>m²</v>
          </cell>
          <cell r="E104">
            <v>785.83</v>
          </cell>
          <cell r="F104">
            <v>0</v>
          </cell>
          <cell r="G104">
            <v>785.83</v>
          </cell>
        </row>
        <row r="105">
          <cell r="A105" t="str">
            <v>01.27</v>
          </cell>
          <cell r="B105" t="str">
            <v>Estudo e programa ambientais</v>
          </cell>
        </row>
        <row r="106">
          <cell r="A106" t="str">
            <v>01.27.011</v>
          </cell>
          <cell r="C106" t="str">
            <v>Projeto e implementação de gerenciamento integrado de resíduos sólidos e gestão de perdas</v>
          </cell>
          <cell r="D106" t="str">
            <v>un</v>
          </cell>
          <cell r="E106">
            <v>142.25</v>
          </cell>
          <cell r="F106">
            <v>5927.07</v>
          </cell>
          <cell r="G106">
            <v>6069.32</v>
          </cell>
        </row>
        <row r="107">
          <cell r="A107" t="str">
            <v>01.27.021</v>
          </cell>
          <cell r="C107" t="str">
            <v>Projeto e implementação de educação ambiental</v>
          </cell>
          <cell r="D107" t="str">
            <v>un</v>
          </cell>
          <cell r="E107">
            <v>142.25</v>
          </cell>
          <cell r="F107">
            <v>7816.5</v>
          </cell>
          <cell r="G107">
            <v>7958.75</v>
          </cell>
        </row>
        <row r="108">
          <cell r="A108" t="str">
            <v>01.27.031</v>
          </cell>
          <cell r="C108" t="str">
            <v>Projeto e implementação de controle ambiental da obra</v>
          </cell>
          <cell r="D108" t="str">
            <v>un</v>
          </cell>
          <cell r="E108">
            <v>142.25</v>
          </cell>
          <cell r="F108">
            <v>6855.57</v>
          </cell>
          <cell r="G108">
            <v>6997.82</v>
          </cell>
        </row>
        <row r="109">
          <cell r="A109" t="str">
            <v>01.27.041</v>
          </cell>
          <cell r="C109" t="str">
            <v>Laudo de caracterização de vegetação</v>
          </cell>
          <cell r="D109" t="str">
            <v>un</v>
          </cell>
          <cell r="E109">
            <v>417</v>
          </cell>
          <cell r="F109">
            <v>16520.39</v>
          </cell>
          <cell r="G109">
            <v>16937.39</v>
          </cell>
        </row>
        <row r="110">
          <cell r="A110" t="str">
            <v>01.27.051</v>
          </cell>
          <cell r="C110" t="str">
            <v>Laudo de caracterização da fauna associada à flora</v>
          </cell>
          <cell r="D110" t="str">
            <v>un</v>
          </cell>
          <cell r="E110">
            <v>417</v>
          </cell>
          <cell r="F110">
            <v>25322.18</v>
          </cell>
          <cell r="G110">
            <v>25739.18</v>
          </cell>
        </row>
        <row r="111">
          <cell r="A111" t="str">
            <v>01.27.061</v>
          </cell>
          <cell r="C111" t="str">
            <v>Projeto e implementação de monitoramento da fauna durante a obra</v>
          </cell>
          <cell r="D111" t="str">
            <v>un</v>
          </cell>
          <cell r="E111">
            <v>417</v>
          </cell>
          <cell r="F111">
            <v>9940.35</v>
          </cell>
          <cell r="G111">
            <v>10357.35</v>
          </cell>
        </row>
        <row r="112">
          <cell r="A112" t="str">
            <v>01.27.071</v>
          </cell>
          <cell r="C112" t="str">
            <v>Laudo de autodepuração</v>
          </cell>
          <cell r="D112" t="str">
            <v>un</v>
          </cell>
          <cell r="E112">
            <v>338.5</v>
          </cell>
          <cell r="F112">
            <v>11906.91</v>
          </cell>
          <cell r="G112">
            <v>12245.41</v>
          </cell>
        </row>
        <row r="113">
          <cell r="A113" t="str">
            <v>01.27.091</v>
          </cell>
          <cell r="C113" t="str">
            <v>Estudo de impacto de vizinhança, em área urbana até 10.000 m²</v>
          </cell>
          <cell r="D113" t="str">
            <v>un</v>
          </cell>
          <cell r="E113">
            <v>205.05</v>
          </cell>
          <cell r="F113">
            <v>19268.82</v>
          </cell>
          <cell r="G113">
            <v>19473.87</v>
          </cell>
        </row>
        <row r="114">
          <cell r="A114" t="str">
            <v>01.28</v>
          </cell>
          <cell r="B114" t="str">
            <v>Poço profundo</v>
          </cell>
        </row>
        <row r="115">
          <cell r="A115" t="str">
            <v>01.28.010</v>
          </cell>
          <cell r="C115" t="str">
            <v>Taxa de mobilização e desmobilização de equipamentos para execução de perfuração para poço profundo - profundidade até 200 m</v>
          </cell>
          <cell r="D115" t="str">
            <v>tx</v>
          </cell>
          <cell r="E115">
            <v>7763.35</v>
          </cell>
          <cell r="F115">
            <v>0</v>
          </cell>
          <cell r="G115">
            <v>7763.35</v>
          </cell>
        </row>
        <row r="116">
          <cell r="A116" t="str">
            <v>01.28.020</v>
          </cell>
          <cell r="C116" t="str">
            <v>Taxa de mobilização e desmobilização de equipamentos para execução de perfuração para poço profundo - profundidade acima de 200 m e até 300 m</v>
          </cell>
          <cell r="D116" t="str">
            <v>tx</v>
          </cell>
          <cell r="E116">
            <v>11308.73</v>
          </cell>
          <cell r="F116">
            <v>0</v>
          </cell>
          <cell r="G116">
            <v>11308.73</v>
          </cell>
        </row>
        <row r="117">
          <cell r="A117" t="str">
            <v>01.28.030</v>
          </cell>
          <cell r="C117" t="str">
            <v>Taxa de mobilização e desmobilização de equipamentos para execução de perfuração para poço profundo - profundidade acima de 300 m</v>
          </cell>
          <cell r="D117" t="str">
            <v>tx</v>
          </cell>
          <cell r="E117">
            <v>16215.86</v>
          </cell>
          <cell r="F117">
            <v>0</v>
          </cell>
          <cell r="G117">
            <v>16215.86</v>
          </cell>
        </row>
        <row r="118">
          <cell r="A118" t="str">
            <v>01.28.040</v>
          </cell>
          <cell r="C118" t="str">
            <v>Perfuração rotativa para poço profundo em camadas de solos sedimentares, diâmetro de 8 1/2" (215,90 mm)</v>
          </cell>
          <cell r="D118" t="str">
            <v>m</v>
          </cell>
          <cell r="E118">
            <v>366.34</v>
          </cell>
          <cell r="F118">
            <v>0</v>
          </cell>
          <cell r="G118">
            <v>366.34</v>
          </cell>
        </row>
        <row r="119">
          <cell r="A119" t="str">
            <v>01.28.050</v>
          </cell>
          <cell r="C119" t="str">
            <v>Perfuração rotativa para poço profundo em aluvião, arenito, ou solos sedimentados em geral, diâmetro de 10" (250 mm)</v>
          </cell>
          <cell r="D119" t="str">
            <v>m</v>
          </cell>
          <cell r="E119">
            <v>391.01</v>
          </cell>
          <cell r="F119">
            <v>0</v>
          </cell>
          <cell r="G119">
            <v>391.01</v>
          </cell>
        </row>
        <row r="120">
          <cell r="A120" t="str">
            <v>01.28.060</v>
          </cell>
          <cell r="C120" t="str">
            <v>Perfuração rotativa para poço profundo em aluvião, arenito, ou solos sedimentados em geral, diâmetro de 12" (300 mm)</v>
          </cell>
          <cell r="D120" t="str">
            <v>m</v>
          </cell>
          <cell r="E120">
            <v>492.82</v>
          </cell>
          <cell r="F120">
            <v>0</v>
          </cell>
          <cell r="G120">
            <v>492.82</v>
          </cell>
        </row>
        <row r="121">
          <cell r="A121" t="str">
            <v>01.28.070</v>
          </cell>
          <cell r="C121" t="str">
            <v>Perfuração rotativa para poço profundo em aluvião, arenito, ou solos sedimentados em geral, diâmetro de 14" (350 mm)</v>
          </cell>
          <cell r="D121" t="str">
            <v>m</v>
          </cell>
          <cell r="E121">
            <v>646.47</v>
          </cell>
          <cell r="F121">
            <v>0</v>
          </cell>
          <cell r="G121">
            <v>646.47</v>
          </cell>
        </row>
        <row r="122">
          <cell r="A122" t="str">
            <v>01.28.080</v>
          </cell>
          <cell r="C122" t="str">
            <v>Perfuração rotativa para poço profundo em aluvião, arenito, ou solos sedimentados em geral, diâmetro de 16" (400 mm)</v>
          </cell>
          <cell r="D122" t="str">
            <v>m</v>
          </cell>
          <cell r="E122">
            <v>771.27</v>
          </cell>
          <cell r="F122">
            <v>0</v>
          </cell>
          <cell r="G122">
            <v>771.27</v>
          </cell>
        </row>
        <row r="123">
          <cell r="A123" t="str">
            <v>01.28.090</v>
          </cell>
          <cell r="C123" t="str">
            <v>Perfuração rotativa para poço profundo em aluvião, arenito, ou solos sedimentados em geral, diâmetro de 18" (450 mm)</v>
          </cell>
          <cell r="D123" t="str">
            <v>m</v>
          </cell>
          <cell r="E123">
            <v>910.99</v>
          </cell>
          <cell r="F123">
            <v>0</v>
          </cell>
          <cell r="G123">
            <v>910.99</v>
          </cell>
        </row>
        <row r="124">
          <cell r="A124" t="str">
            <v>01.28.100</v>
          </cell>
          <cell r="C124" t="str">
            <v>Perfuração rotativa para poço profundo em aluvião, arenito, ou solos sedimentados em geral, diâmetro de 20" (500 mm)</v>
          </cell>
          <cell r="D124" t="str">
            <v>m</v>
          </cell>
          <cell r="E124">
            <v>1105.1300000000001</v>
          </cell>
          <cell r="F124">
            <v>0</v>
          </cell>
          <cell r="G124">
            <v>1105.1300000000001</v>
          </cell>
        </row>
        <row r="125">
          <cell r="A125" t="str">
            <v>01.28.110</v>
          </cell>
          <cell r="C125" t="str">
            <v>Perfuração rotativa para poço profundo em aluvião, arenito, ou solos sedimentados em geral, diâmetro de 22" (550 mm)</v>
          </cell>
          <cell r="D125" t="str">
            <v>m</v>
          </cell>
          <cell r="E125">
            <v>1326.26</v>
          </cell>
          <cell r="F125">
            <v>0</v>
          </cell>
          <cell r="G125">
            <v>1326.26</v>
          </cell>
        </row>
        <row r="126">
          <cell r="A126" t="str">
            <v>01.28.120</v>
          </cell>
          <cell r="C126" t="str">
            <v>Perfuração rotativa para poço profundo em aluvião, arenito, ou solos sedimentados em geral, diâmetro de 26" (650 mm)</v>
          </cell>
          <cell r="D126" t="str">
            <v>m</v>
          </cell>
          <cell r="E126">
            <v>1783.56</v>
          </cell>
          <cell r="F126">
            <v>0</v>
          </cell>
          <cell r="G126">
            <v>1783.56</v>
          </cell>
        </row>
        <row r="127">
          <cell r="A127" t="str">
            <v>01.28.130</v>
          </cell>
          <cell r="C127" t="str">
            <v>Perfuração rotativa para poço profundo em solos e/ou rocha metassedimentar alterada em geral, diâmetro de 20" (508 mm)</v>
          </cell>
          <cell r="D127" t="str">
            <v>m</v>
          </cell>
          <cell r="E127">
            <v>934.38</v>
          </cell>
          <cell r="F127">
            <v>0</v>
          </cell>
          <cell r="G127">
            <v>934.38</v>
          </cell>
        </row>
        <row r="128">
          <cell r="A128" t="str">
            <v>01.28.140</v>
          </cell>
          <cell r="C128" t="str">
            <v>Perfuração roto-pneumática para poço profundo em rocha metassedimentar em geral, diâmetro de 12 1/4" (311,15 mm)</v>
          </cell>
          <cell r="D128" t="str">
            <v>m</v>
          </cell>
          <cell r="E128">
            <v>845.99</v>
          </cell>
          <cell r="F128">
            <v>0</v>
          </cell>
          <cell r="G128">
            <v>845.99</v>
          </cell>
        </row>
        <row r="129">
          <cell r="A129" t="str">
            <v>01.28.150</v>
          </cell>
          <cell r="C129" t="str">
            <v>Perfuração rotativa para poço profundo em rocha sã (basalto), diâmetro de 14" (350 mm)</v>
          </cell>
          <cell r="D129" t="str">
            <v>m</v>
          </cell>
          <cell r="E129">
            <v>3183.85</v>
          </cell>
          <cell r="F129">
            <v>0</v>
          </cell>
          <cell r="G129">
            <v>3183.85</v>
          </cell>
        </row>
        <row r="130">
          <cell r="A130" t="str">
            <v>01.28.160</v>
          </cell>
          <cell r="C130" t="str">
            <v>Perfuração rotativa para poço profundo em rocha alterada (basalto alterado), diâmetro de 8" (200 mm)</v>
          </cell>
          <cell r="D130" t="str">
            <v>m</v>
          </cell>
          <cell r="E130">
            <v>332.74</v>
          </cell>
          <cell r="F130">
            <v>0</v>
          </cell>
          <cell r="G130">
            <v>332.74</v>
          </cell>
        </row>
        <row r="131">
          <cell r="A131" t="str">
            <v>01.28.170</v>
          </cell>
          <cell r="C131" t="str">
            <v>Perfuração rotativa para poço profundo em rocha alterada (basalto alterado), diâmetro de 10" (250 mm)</v>
          </cell>
          <cell r="D131" t="str">
            <v>m</v>
          </cell>
          <cell r="E131">
            <v>469.55</v>
          </cell>
          <cell r="F131">
            <v>0</v>
          </cell>
          <cell r="G131">
            <v>469.55</v>
          </cell>
        </row>
        <row r="132">
          <cell r="A132" t="str">
            <v>01.28.180</v>
          </cell>
          <cell r="C132" t="str">
            <v>Perfuração rotativa para poço profundo em rocha alterada (basalto alterado), diâmetro de 12" (300 mm)</v>
          </cell>
          <cell r="D132" t="str">
            <v>m</v>
          </cell>
          <cell r="E132">
            <v>637.52</v>
          </cell>
          <cell r="F132">
            <v>0</v>
          </cell>
          <cell r="G132">
            <v>637.52</v>
          </cell>
        </row>
        <row r="133">
          <cell r="A133" t="str">
            <v>01.28.190</v>
          </cell>
          <cell r="C133" t="str">
            <v>Perfuração roto-pneumática para poço profundo em rocha sã (basalto), diâmetro de 6" (150 mm)</v>
          </cell>
          <cell r="D133" t="str">
            <v>m</v>
          </cell>
          <cell r="E133">
            <v>270.57</v>
          </cell>
          <cell r="F133">
            <v>0</v>
          </cell>
          <cell r="G133">
            <v>270.57</v>
          </cell>
        </row>
        <row r="134">
          <cell r="A134" t="str">
            <v>01.28.200</v>
          </cell>
          <cell r="C134" t="str">
            <v>Perfuração roto-pneumática para poço profundo em rocha sã (basalto), diâmetro de 8" (200 mm)</v>
          </cell>
          <cell r="D134" t="str">
            <v>m</v>
          </cell>
          <cell r="E134">
            <v>417.51</v>
          </cell>
          <cell r="F134">
            <v>0</v>
          </cell>
          <cell r="G134">
            <v>417.51</v>
          </cell>
        </row>
        <row r="135">
          <cell r="A135" t="str">
            <v>01.28.210</v>
          </cell>
          <cell r="C135" t="str">
            <v>Perfuração roto-pneumática para poço profundo em rocha sã (basalto), diâmetro de 10" (250 mm)</v>
          </cell>
          <cell r="D135" t="str">
            <v>m</v>
          </cell>
          <cell r="E135">
            <v>622.25</v>
          </cell>
          <cell r="F135">
            <v>0</v>
          </cell>
          <cell r="G135">
            <v>622.25</v>
          </cell>
        </row>
        <row r="136">
          <cell r="A136" t="str">
            <v>01.28.220</v>
          </cell>
          <cell r="C136" t="str">
            <v>Perfuração roto-pneumática para poço profundo em rocha sã (basalto), diâmetro de 12" (300 mm)</v>
          </cell>
          <cell r="D136" t="str">
            <v>m</v>
          </cell>
          <cell r="E136">
            <v>1708.61</v>
          </cell>
          <cell r="F136">
            <v>0</v>
          </cell>
          <cell r="G136">
            <v>1708.61</v>
          </cell>
        </row>
        <row r="137">
          <cell r="A137" t="str">
            <v>01.28.230</v>
          </cell>
          <cell r="C137" t="str">
            <v>Perfuração roto-pneumática para poço profundo em rocha sã (basalto), diâmetro de 14" (350 mm)</v>
          </cell>
          <cell r="D137" t="str">
            <v>m</v>
          </cell>
          <cell r="E137">
            <v>2112.2600000000002</v>
          </cell>
          <cell r="F137">
            <v>0</v>
          </cell>
          <cell r="G137">
            <v>2112.2600000000002</v>
          </cell>
        </row>
        <row r="138">
          <cell r="A138" t="str">
            <v>01.28.240</v>
          </cell>
          <cell r="C138" t="str">
            <v>Perfuração roto-pneumática para poço profundo em rocha sã (basalto), diâmetro de 18" (450 mm)</v>
          </cell>
          <cell r="D138" t="str">
            <v>m</v>
          </cell>
          <cell r="E138">
            <v>2700.5</v>
          </cell>
          <cell r="F138">
            <v>0</v>
          </cell>
          <cell r="G138">
            <v>2700.5</v>
          </cell>
        </row>
        <row r="139">
          <cell r="A139" t="str">
            <v>01.28.250</v>
          </cell>
          <cell r="C139" t="str">
            <v>Revestimento interno de poço profundo tubo liso em aço galvanizado, diâmetro de 6" (152,40 mm) - união solda</v>
          </cell>
          <cell r="D139" t="str">
            <v>m</v>
          </cell>
          <cell r="E139">
            <v>415.55</v>
          </cell>
          <cell r="F139">
            <v>0</v>
          </cell>
          <cell r="G139">
            <v>415.55</v>
          </cell>
        </row>
        <row r="140">
          <cell r="A140" t="str">
            <v>01.28.260</v>
          </cell>
          <cell r="C140" t="str">
            <v>Revestimento interno de poço profundo tubo PVC geomecânico nervurado standard, diâmetro de 6" (150 mm)</v>
          </cell>
          <cell r="D140" t="str">
            <v>m</v>
          </cell>
          <cell r="E140">
            <v>308.83</v>
          </cell>
          <cell r="F140">
            <v>0</v>
          </cell>
          <cell r="G140">
            <v>308.83</v>
          </cell>
        </row>
        <row r="141">
          <cell r="A141" t="str">
            <v>01.28.270</v>
          </cell>
          <cell r="C141" t="str">
            <v>Revestimento interno de poço profundo tubo PVC geomecânico nervurado reforçado, diâmetro de 8" (200 mm)</v>
          </cell>
          <cell r="D141" t="str">
            <v>m</v>
          </cell>
          <cell r="E141">
            <v>601.84</v>
          </cell>
          <cell r="F141">
            <v>0</v>
          </cell>
          <cell r="G141">
            <v>601.84</v>
          </cell>
        </row>
        <row r="142">
          <cell r="A142" t="str">
            <v>01.28.280</v>
          </cell>
          <cell r="C142" t="str">
            <v>Revestimento interno de poço profundo tubo de aço preto, diâmetro de 6" (152,40 mm)</v>
          </cell>
          <cell r="D142" t="str">
            <v>m</v>
          </cell>
          <cell r="E142">
            <v>337.99</v>
          </cell>
          <cell r="F142">
            <v>0</v>
          </cell>
          <cell r="G142">
            <v>337.99</v>
          </cell>
        </row>
        <row r="143">
          <cell r="A143" t="str">
            <v>01.28.290</v>
          </cell>
          <cell r="C143" t="str">
            <v>Revestimento interno de poço profundo tubo preto DIN 2440, diâmetro de 6" (150 mm)</v>
          </cell>
          <cell r="D143" t="str">
            <v>m</v>
          </cell>
          <cell r="E143">
            <v>349.73</v>
          </cell>
          <cell r="F143">
            <v>0</v>
          </cell>
          <cell r="G143">
            <v>349.73</v>
          </cell>
        </row>
        <row r="144">
          <cell r="A144" t="str">
            <v>01.28.300</v>
          </cell>
          <cell r="C144" t="str">
            <v>Revestimento interno de poço profundo tubo preto DIN 2440, diâmetro de 8" (200 mm)</v>
          </cell>
          <cell r="D144" t="str">
            <v>m</v>
          </cell>
          <cell r="E144">
            <v>535.75</v>
          </cell>
          <cell r="F144">
            <v>0</v>
          </cell>
          <cell r="G144">
            <v>535.75</v>
          </cell>
        </row>
        <row r="145">
          <cell r="A145" t="str">
            <v>01.28.310</v>
          </cell>
          <cell r="C145" t="str">
            <v>Revestimento interno de poço profundo tubo aço preto liso calandrado, diâmetro de 16" (406,40 mm)</v>
          </cell>
          <cell r="D145" t="str">
            <v>m</v>
          </cell>
          <cell r="E145">
            <v>951.02</v>
          </cell>
          <cell r="F145">
            <v>0</v>
          </cell>
          <cell r="G145">
            <v>951.02</v>
          </cell>
        </row>
        <row r="146">
          <cell r="A146" t="str">
            <v>01.28.350</v>
          </cell>
          <cell r="C146" t="str">
            <v>Revestimento da boca de poço profundo tubo chapa 3/16", diâmetro de 12"</v>
          </cell>
          <cell r="D146" t="str">
            <v>m</v>
          </cell>
          <cell r="E146">
            <v>716.51</v>
          </cell>
          <cell r="F146">
            <v>0</v>
          </cell>
          <cell r="G146">
            <v>716.51</v>
          </cell>
        </row>
        <row r="147">
          <cell r="A147" t="str">
            <v>01.28.360</v>
          </cell>
          <cell r="C147" t="str">
            <v>Revestimento da boca de poço profundo tubo chapa 3/16", diâmetro de 14"</v>
          </cell>
          <cell r="D147" t="str">
            <v>m</v>
          </cell>
          <cell r="E147">
            <v>811.78</v>
          </cell>
          <cell r="F147">
            <v>0</v>
          </cell>
          <cell r="G147">
            <v>811.78</v>
          </cell>
        </row>
        <row r="148">
          <cell r="A148" t="str">
            <v>01.28.370</v>
          </cell>
          <cell r="C148" t="str">
            <v>Revestimento da boca de poço profundo tubo chapa 3/16", diâmetro de 16"</v>
          </cell>
          <cell r="D148" t="str">
            <v>m</v>
          </cell>
          <cell r="E148">
            <v>977.75</v>
          </cell>
          <cell r="F148">
            <v>0</v>
          </cell>
          <cell r="G148">
            <v>977.75</v>
          </cell>
        </row>
        <row r="149">
          <cell r="A149" t="str">
            <v>01.28.380</v>
          </cell>
          <cell r="C149" t="str">
            <v>Revestimento da boca de poço profundo tubo chapa 3/16", diâmetro de 20"</v>
          </cell>
          <cell r="D149" t="str">
            <v>m</v>
          </cell>
          <cell r="E149">
            <v>955.02</v>
          </cell>
          <cell r="F149">
            <v>0</v>
          </cell>
          <cell r="G149">
            <v>955.02</v>
          </cell>
        </row>
        <row r="150">
          <cell r="A150" t="str">
            <v>01.28.390</v>
          </cell>
          <cell r="C150" t="str">
            <v>Filtro PVC geomecânico nervurado tipo standard para poço profundo, diâmetro de 6" (150 mm)</v>
          </cell>
          <cell r="D150" t="str">
            <v>m</v>
          </cell>
          <cell r="E150">
            <v>388.81</v>
          </cell>
          <cell r="F150">
            <v>0</v>
          </cell>
          <cell r="G150">
            <v>388.81</v>
          </cell>
        </row>
        <row r="151">
          <cell r="A151" t="str">
            <v>01.28.400</v>
          </cell>
          <cell r="C151" t="str">
            <v>Filtro PVC geomecânico nervurado tipo reforçado para poço profundo, diâmetro de 8" (200 mm)</v>
          </cell>
          <cell r="D151" t="str">
            <v>m</v>
          </cell>
          <cell r="E151">
            <v>722.66</v>
          </cell>
          <cell r="F151">
            <v>0</v>
          </cell>
          <cell r="G151">
            <v>722.66</v>
          </cell>
        </row>
        <row r="152">
          <cell r="A152" t="str">
            <v>01.28.410</v>
          </cell>
          <cell r="C152" t="str">
            <v>Filtro espiralado galvanizado simples (standard) para poço profundo, diâmetro de 6" (152,40 mm)</v>
          </cell>
          <cell r="D152" t="str">
            <v>m</v>
          </cell>
          <cell r="E152">
            <v>699.38</v>
          </cell>
          <cell r="F152">
            <v>0</v>
          </cell>
          <cell r="G152">
            <v>699.38</v>
          </cell>
        </row>
        <row r="153">
          <cell r="A153" t="str">
            <v>01.28.420</v>
          </cell>
          <cell r="C153" t="str">
            <v>Filtro espiralado galvanizado reforçado para poço profundo, diâmetro de 6" (152,40 mm)</v>
          </cell>
          <cell r="D153" t="str">
            <v>m</v>
          </cell>
          <cell r="E153">
            <v>835.32</v>
          </cell>
          <cell r="F153">
            <v>0</v>
          </cell>
          <cell r="G153">
            <v>835.32</v>
          </cell>
        </row>
        <row r="154">
          <cell r="A154" t="str">
            <v>01.28.430</v>
          </cell>
          <cell r="C154" t="str">
            <v>Filtro espiralado em aço inoxidável reforçado para poço profundo, diâmetro de 6" (152,40 mm)</v>
          </cell>
          <cell r="D154" t="str">
            <v>m</v>
          </cell>
          <cell r="E154">
            <v>1705.05</v>
          </cell>
          <cell r="F154">
            <v>0</v>
          </cell>
          <cell r="G154">
            <v>1705.05</v>
          </cell>
        </row>
        <row r="155">
          <cell r="A155" t="str">
            <v>01.28.440</v>
          </cell>
          <cell r="C155" t="str">
            <v>Filtro galvanizado tipo NOLD para poço profundo, diâmetro de 6" (150 mm)</v>
          </cell>
          <cell r="D155" t="str">
            <v>m</v>
          </cell>
          <cell r="E155">
            <v>566.22</v>
          </cell>
          <cell r="F155">
            <v>0</v>
          </cell>
          <cell r="G155">
            <v>566.22</v>
          </cell>
        </row>
        <row r="156">
          <cell r="A156" t="str">
            <v>01.28.450</v>
          </cell>
          <cell r="C156" t="str">
            <v>Pré-filtro tipo pérola para poço profundo</v>
          </cell>
          <cell r="D156" t="str">
            <v>m³</v>
          </cell>
          <cell r="E156">
            <v>1788.69</v>
          </cell>
          <cell r="F156">
            <v>0</v>
          </cell>
          <cell r="G156">
            <v>1788.69</v>
          </cell>
        </row>
        <row r="157">
          <cell r="A157" t="str">
            <v>01.28.460</v>
          </cell>
          <cell r="C157" t="str">
            <v>Pré-filtro tipo Jacareí para poço profundo</v>
          </cell>
          <cell r="D157" t="str">
            <v>m³</v>
          </cell>
          <cell r="E157">
            <v>1463.18</v>
          </cell>
          <cell r="F157">
            <v>0</v>
          </cell>
          <cell r="G157">
            <v>1463.18</v>
          </cell>
        </row>
        <row r="158">
          <cell r="A158" t="str">
            <v>01.28.470</v>
          </cell>
          <cell r="C158" t="str">
            <v>Perfilagem ótica (filmagem / endoscopia) para poço profundo</v>
          </cell>
          <cell r="D158" t="str">
            <v>m</v>
          </cell>
          <cell r="E158">
            <v>67.27</v>
          </cell>
          <cell r="F158">
            <v>0</v>
          </cell>
          <cell r="G158">
            <v>67.27</v>
          </cell>
        </row>
        <row r="159">
          <cell r="A159" t="str">
            <v>01.28.480</v>
          </cell>
          <cell r="C159" t="str">
            <v>Perfilagem elétrica de poço profundo</v>
          </cell>
          <cell r="D159" t="str">
            <v>m</v>
          </cell>
          <cell r="E159">
            <v>129.19</v>
          </cell>
          <cell r="F159">
            <v>0</v>
          </cell>
          <cell r="G159">
            <v>129.19</v>
          </cell>
        </row>
        <row r="160">
          <cell r="A160" t="str">
            <v>01.28.490</v>
          </cell>
          <cell r="C160" t="str">
            <v>Taxa de mobilização e desmobilização de equipamentos para execução de bombeamento, limpeza, desenvolvimento e teste de vazão</v>
          </cell>
          <cell r="D160" t="str">
            <v>tx</v>
          </cell>
          <cell r="E160">
            <v>2998.66</v>
          </cell>
          <cell r="F160">
            <v>0</v>
          </cell>
          <cell r="G160">
            <v>2998.66</v>
          </cell>
        </row>
        <row r="161">
          <cell r="A161" t="str">
            <v>01.28.500</v>
          </cell>
          <cell r="C161" t="str">
            <v>Limpeza e desenvolvimento do poço profundo</v>
          </cell>
          <cell r="D161" t="str">
            <v>h</v>
          </cell>
          <cell r="E161">
            <v>268.55</v>
          </cell>
          <cell r="F161">
            <v>0</v>
          </cell>
          <cell r="G161">
            <v>268.55</v>
          </cell>
        </row>
        <row r="162">
          <cell r="A162" t="str">
            <v>01.28.510</v>
          </cell>
          <cell r="C162" t="str">
            <v>Ensaio de vazão (bombeamento) para poço profundo, com bomba submersa</v>
          </cell>
          <cell r="D162" t="str">
            <v>h</v>
          </cell>
          <cell r="E162">
            <v>230.12</v>
          </cell>
          <cell r="F162">
            <v>0</v>
          </cell>
          <cell r="G162">
            <v>230.12</v>
          </cell>
        </row>
        <row r="163">
          <cell r="A163" t="str">
            <v>01.28.520</v>
          </cell>
          <cell r="C163" t="str">
            <v>Ensaio de vazão escalonado para poço profundo</v>
          </cell>
          <cell r="D163" t="str">
            <v>h</v>
          </cell>
          <cell r="E163">
            <v>280.83999999999997</v>
          </cell>
          <cell r="F163">
            <v>0</v>
          </cell>
          <cell r="G163">
            <v>280.83999999999997</v>
          </cell>
        </row>
        <row r="164">
          <cell r="A164" t="str">
            <v>01.28.530</v>
          </cell>
          <cell r="C164" t="str">
            <v>Ensaio de recuperação de nível para poço profundo</v>
          </cell>
          <cell r="D164" t="str">
            <v>h</v>
          </cell>
          <cell r="E164">
            <v>282.33999999999997</v>
          </cell>
          <cell r="F164">
            <v>0</v>
          </cell>
          <cell r="G164">
            <v>282.33999999999997</v>
          </cell>
        </row>
        <row r="165">
          <cell r="A165" t="str">
            <v>01.28.540</v>
          </cell>
          <cell r="C165" t="str">
            <v>Desinfecção de poço profundo</v>
          </cell>
          <cell r="D165" t="str">
            <v>un</v>
          </cell>
          <cell r="E165">
            <v>1237.3599999999999</v>
          </cell>
          <cell r="F165">
            <v>0</v>
          </cell>
          <cell r="G165">
            <v>1237.3599999999999</v>
          </cell>
        </row>
        <row r="166">
          <cell r="A166" t="str">
            <v>01.28.550</v>
          </cell>
          <cell r="C166" t="str">
            <v>Análise físico-química e bacteriológica da água para poço profundo</v>
          </cell>
          <cell r="D166" t="str">
            <v>cj</v>
          </cell>
          <cell r="E166">
            <v>2491.87</v>
          </cell>
          <cell r="F166">
            <v>0</v>
          </cell>
          <cell r="G166">
            <v>2491.87</v>
          </cell>
        </row>
        <row r="167">
          <cell r="A167" t="str">
            <v>01.28.560</v>
          </cell>
          <cell r="C167" t="str">
            <v>Centralizador de coluna para poço profundo, diâmetro de 4" ou 6"</v>
          </cell>
          <cell r="D167" t="str">
            <v>un</v>
          </cell>
          <cell r="E167">
            <v>286.7</v>
          </cell>
          <cell r="F167">
            <v>0</v>
          </cell>
          <cell r="G167">
            <v>286.7</v>
          </cell>
        </row>
        <row r="168">
          <cell r="A168" t="str">
            <v>01.28.570</v>
          </cell>
          <cell r="C168" t="str">
            <v>Cimentação de boca do poço profundo, entre perfuração de maior diâmetro (cimentação do espaço anular)</v>
          </cell>
          <cell r="D168" t="str">
            <v>m³</v>
          </cell>
          <cell r="E168">
            <v>1428.84</v>
          </cell>
          <cell r="F168">
            <v>0</v>
          </cell>
          <cell r="G168">
            <v>1428.84</v>
          </cell>
        </row>
        <row r="169">
          <cell r="A169" t="str">
            <v>01.28.580</v>
          </cell>
          <cell r="C169" t="str">
            <v>Laje de proteção em concreto armado para poço profundo (área mínimo de 3,00 m²)</v>
          </cell>
          <cell r="D169" t="str">
            <v>un</v>
          </cell>
          <cell r="E169">
            <v>642.26</v>
          </cell>
          <cell r="F169">
            <v>338.19</v>
          </cell>
          <cell r="G169">
            <v>980.45</v>
          </cell>
        </row>
        <row r="170">
          <cell r="A170" t="str">
            <v>01.28.590</v>
          </cell>
          <cell r="C170" t="str">
            <v>Lacre do poço profundo (tampa)</v>
          </cell>
          <cell r="D170" t="str">
            <v>un</v>
          </cell>
          <cell r="E170">
            <v>724.41</v>
          </cell>
          <cell r="F170">
            <v>0</v>
          </cell>
          <cell r="G170">
            <v>724.41</v>
          </cell>
        </row>
        <row r="171">
          <cell r="A171" t="str">
            <v>01.28.600</v>
          </cell>
          <cell r="C171" t="str">
            <v>Licença de perfuração para poço profundo</v>
          </cell>
          <cell r="D171" t="str">
            <v>un</v>
          </cell>
          <cell r="E171">
            <v>5269.21</v>
          </cell>
          <cell r="F171">
            <v>0</v>
          </cell>
          <cell r="G171">
            <v>5269.21</v>
          </cell>
        </row>
        <row r="172">
          <cell r="A172" t="str">
            <v>01.28.610</v>
          </cell>
          <cell r="C172" t="str">
            <v>Outorga de direito de uso para poço profundo</v>
          </cell>
          <cell r="D172" t="str">
            <v>un</v>
          </cell>
          <cell r="E172">
            <v>3661.3</v>
          </cell>
          <cell r="F172">
            <v>0</v>
          </cell>
          <cell r="G172">
            <v>3661.3</v>
          </cell>
        </row>
        <row r="173">
          <cell r="A173" t="str">
            <v>01.28.620</v>
          </cell>
          <cell r="C173" t="str">
            <v>Parecer técnico junto a CETESB</v>
          </cell>
          <cell r="D173" t="str">
            <v>un</v>
          </cell>
          <cell r="E173">
            <v>4141.24</v>
          </cell>
          <cell r="F173">
            <v>0</v>
          </cell>
          <cell r="G173">
            <v>4141.24</v>
          </cell>
        </row>
        <row r="174">
          <cell r="A174" t="str">
            <v>02</v>
          </cell>
          <cell r="B174" t="str">
            <v>INÍCIO, APOIO E ADMINISTRAÇÃO DA OBRA</v>
          </cell>
        </row>
        <row r="175">
          <cell r="A175" t="str">
            <v>02.01</v>
          </cell>
          <cell r="B175" t="str">
            <v>Construção provisória</v>
          </cell>
        </row>
        <row r="176">
          <cell r="A176" t="str">
            <v>02.01.021</v>
          </cell>
          <cell r="C176" t="str">
            <v>Construção provisória em madeira - fornecimento e montagem</v>
          </cell>
          <cell r="D176" t="str">
            <v>m²</v>
          </cell>
          <cell r="E176">
            <v>190.47</v>
          </cell>
          <cell r="F176">
            <v>81.760000000000005</v>
          </cell>
          <cell r="G176">
            <v>272.23</v>
          </cell>
        </row>
        <row r="177">
          <cell r="A177" t="str">
            <v>02.01.171</v>
          </cell>
          <cell r="C177" t="str">
            <v>Sanitário/vestiário provisório em alvenaria</v>
          </cell>
          <cell r="D177" t="str">
            <v>m²</v>
          </cell>
          <cell r="E177">
            <v>337.27</v>
          </cell>
          <cell r="F177">
            <v>208.84</v>
          </cell>
          <cell r="G177">
            <v>546.11</v>
          </cell>
        </row>
        <row r="178">
          <cell r="A178" t="str">
            <v>02.01.180</v>
          </cell>
          <cell r="C178" t="str">
            <v>Banheiro químico modelo Standard, com manutenção conforme exigências da CETESB</v>
          </cell>
          <cell r="D178" t="str">
            <v>unxmês</v>
          </cell>
          <cell r="E178">
            <v>479.17</v>
          </cell>
          <cell r="F178">
            <v>0</v>
          </cell>
          <cell r="G178">
            <v>479.17</v>
          </cell>
        </row>
        <row r="179">
          <cell r="A179" t="str">
            <v>02.01.200</v>
          </cell>
          <cell r="C179" t="str">
            <v>Desmobilização de construção provisória</v>
          </cell>
          <cell r="D179" t="str">
            <v>m²</v>
          </cell>
          <cell r="E179">
            <v>8.89</v>
          </cell>
          <cell r="F179">
            <v>4.5999999999999996</v>
          </cell>
          <cell r="G179">
            <v>13.49</v>
          </cell>
        </row>
        <row r="180">
          <cell r="A180" t="str">
            <v>02.02</v>
          </cell>
          <cell r="B180" t="str">
            <v>Container</v>
          </cell>
        </row>
        <row r="181">
          <cell r="A181" t="str">
            <v>02.02.120</v>
          </cell>
          <cell r="C181" t="str">
            <v>Locação de container tipo alojamento - área mínima de 13,80 m²</v>
          </cell>
          <cell r="D181" t="str">
            <v>unxmês</v>
          </cell>
          <cell r="E181">
            <v>529.62</v>
          </cell>
          <cell r="F181">
            <v>53.06</v>
          </cell>
          <cell r="G181">
            <v>582.67999999999995</v>
          </cell>
        </row>
        <row r="182">
          <cell r="A182" t="str">
            <v>02.02.130</v>
          </cell>
          <cell r="C182" t="str">
            <v>Locação de container tipo escritório com 1 vaso sanitário, 1 lavatório e 1 ponto para chuveiro - área mínima de 13,80 m²</v>
          </cell>
          <cell r="D182" t="str">
            <v>unxmês</v>
          </cell>
          <cell r="E182">
            <v>651.62</v>
          </cell>
          <cell r="F182">
            <v>89.37</v>
          </cell>
          <cell r="G182">
            <v>740.99</v>
          </cell>
        </row>
        <row r="183">
          <cell r="A183" t="str">
            <v>02.02.140</v>
          </cell>
          <cell r="C183" t="str">
            <v>Locação de container tipo sanitário com 2 vasos sanitários, 2 lavatórios, 2 mictórios e 4 pontos para chuveiro - área mínima de 13,80 m²</v>
          </cell>
          <cell r="D183" t="str">
            <v>unxmês</v>
          </cell>
          <cell r="E183">
            <v>706.93</v>
          </cell>
          <cell r="F183">
            <v>89.37</v>
          </cell>
          <cell r="G183">
            <v>796.3</v>
          </cell>
        </row>
        <row r="184">
          <cell r="A184" t="str">
            <v>02.02.150</v>
          </cell>
          <cell r="C184" t="str">
            <v>Locação de container tipo depósito - área mínima de 13,80 m²</v>
          </cell>
          <cell r="D184" t="str">
            <v>unxmês</v>
          </cell>
          <cell r="E184">
            <v>461.27</v>
          </cell>
          <cell r="F184">
            <v>53.06</v>
          </cell>
          <cell r="G184">
            <v>514.33000000000004</v>
          </cell>
        </row>
        <row r="185">
          <cell r="A185" t="str">
            <v>02.02.160</v>
          </cell>
          <cell r="C185" t="str">
            <v>Locação de container tipo guarita - área mínima de 4,60 m²</v>
          </cell>
          <cell r="D185" t="str">
            <v>unxmês</v>
          </cell>
          <cell r="E185">
            <v>374.47</v>
          </cell>
          <cell r="F185">
            <v>17.670000000000002</v>
          </cell>
          <cell r="G185">
            <v>392.14</v>
          </cell>
        </row>
        <row r="186">
          <cell r="A186" t="str">
            <v>02.03</v>
          </cell>
          <cell r="B186" t="str">
            <v>Tapume, vedação e proteções diversas</v>
          </cell>
        </row>
        <row r="187">
          <cell r="A187" t="str">
            <v>02.03.030</v>
          </cell>
          <cell r="C187" t="str">
            <v>Proteção de superfícies em geral com plástico bolha</v>
          </cell>
          <cell r="D187" t="str">
            <v>m²</v>
          </cell>
          <cell r="E187">
            <v>0.43</v>
          </cell>
          <cell r="F187">
            <v>1.3</v>
          </cell>
          <cell r="G187">
            <v>1.73</v>
          </cell>
        </row>
        <row r="188">
          <cell r="A188" t="str">
            <v>02.03.060</v>
          </cell>
          <cell r="C188" t="str">
            <v>Proteção de fachada com tela de nylon</v>
          </cell>
          <cell r="D188" t="str">
            <v>m²</v>
          </cell>
          <cell r="E188">
            <v>2.91</v>
          </cell>
          <cell r="F188">
            <v>12.83</v>
          </cell>
          <cell r="G188">
            <v>15.74</v>
          </cell>
        </row>
        <row r="189">
          <cell r="A189" t="str">
            <v>02.03.080</v>
          </cell>
          <cell r="C189" t="str">
            <v>Fechamento provisório de vãos em chapa de madeira compensada</v>
          </cell>
          <cell r="D189" t="str">
            <v>m²</v>
          </cell>
          <cell r="E189">
            <v>7.99</v>
          </cell>
          <cell r="F189">
            <v>18.28</v>
          </cell>
          <cell r="G189">
            <v>26.27</v>
          </cell>
        </row>
        <row r="190">
          <cell r="A190" t="str">
            <v>02.03.090</v>
          </cell>
          <cell r="C190" t="str">
            <v>Fechamento definitivo de vãos em chapa de madeira compensada</v>
          </cell>
          <cell r="D190" t="str">
            <v>m²</v>
          </cell>
          <cell r="E190">
            <v>16.61</v>
          </cell>
          <cell r="F190">
            <v>18.28</v>
          </cell>
          <cell r="G190">
            <v>34.89</v>
          </cell>
        </row>
        <row r="191">
          <cell r="A191" t="str">
            <v>02.03.110</v>
          </cell>
          <cell r="C191" t="str">
            <v>Tapume móvel para fechamento de áreas</v>
          </cell>
          <cell r="D191" t="str">
            <v>m²</v>
          </cell>
          <cell r="E191">
            <v>23.13</v>
          </cell>
          <cell r="F191">
            <v>33.799999999999997</v>
          </cell>
          <cell r="G191">
            <v>56.93</v>
          </cell>
        </row>
        <row r="192">
          <cell r="A192" t="str">
            <v>02.03.120</v>
          </cell>
          <cell r="C192" t="str">
            <v>Tapume fixo para fechamento de áreas, com portão</v>
          </cell>
          <cell r="D192" t="str">
            <v>m²</v>
          </cell>
          <cell r="E192">
            <v>23.13</v>
          </cell>
          <cell r="F192">
            <v>33.58</v>
          </cell>
          <cell r="G192">
            <v>56.71</v>
          </cell>
        </row>
        <row r="193">
          <cell r="A193" t="str">
            <v>02.03.200</v>
          </cell>
          <cell r="C193" t="str">
            <v>Locação de quadros metálicos para plataforma de proteção, inclusive o madeiramento</v>
          </cell>
          <cell r="D193" t="str">
            <v>m²xmês</v>
          </cell>
          <cell r="E193">
            <v>18.57</v>
          </cell>
          <cell r="F193">
            <v>0.65</v>
          </cell>
          <cell r="G193">
            <v>19.22</v>
          </cell>
        </row>
        <row r="194">
          <cell r="A194" t="str">
            <v>02.03.240</v>
          </cell>
          <cell r="C194" t="str">
            <v>Proteção de piso com tecido de aniagem e gesso</v>
          </cell>
          <cell r="D194" t="str">
            <v>m²</v>
          </cell>
          <cell r="E194">
            <v>7.8</v>
          </cell>
          <cell r="F194">
            <v>2.6</v>
          </cell>
          <cell r="G194">
            <v>10.4</v>
          </cell>
        </row>
        <row r="195">
          <cell r="A195" t="str">
            <v>02.03.250</v>
          </cell>
          <cell r="C195" t="str">
            <v>Tapume fixo em painel OSB - espessura 8 mm</v>
          </cell>
          <cell r="D195" t="str">
            <v>m²</v>
          </cell>
          <cell r="E195">
            <v>31.73</v>
          </cell>
          <cell r="F195">
            <v>24.77</v>
          </cell>
          <cell r="G195">
            <v>56.5</v>
          </cell>
        </row>
        <row r="196">
          <cell r="A196" t="str">
            <v>02.03.260</v>
          </cell>
          <cell r="C196" t="str">
            <v>Tapume fixo em painel OSB - espessura 10 mm</v>
          </cell>
          <cell r="D196" t="str">
            <v>m²</v>
          </cell>
          <cell r="E196">
            <v>35.4</v>
          </cell>
          <cell r="F196">
            <v>24.77</v>
          </cell>
          <cell r="G196">
            <v>60.17</v>
          </cell>
        </row>
        <row r="197">
          <cell r="A197" t="str">
            <v>02.03.270</v>
          </cell>
          <cell r="C197" t="str">
            <v>Tapume fixo em painel OSB - espessura 12 mm</v>
          </cell>
          <cell r="D197" t="str">
            <v>m²</v>
          </cell>
          <cell r="E197">
            <v>38.130000000000003</v>
          </cell>
          <cell r="F197">
            <v>24.77</v>
          </cell>
          <cell r="G197">
            <v>62.9</v>
          </cell>
        </row>
        <row r="198">
          <cell r="A198" t="str">
            <v>02.03.500</v>
          </cell>
          <cell r="C198" t="str">
            <v>Proteção em madeira e lona plástica para equipamento mecânico ou informática - para obras de reforma</v>
          </cell>
          <cell r="D198" t="str">
            <v>m³</v>
          </cell>
          <cell r="E198">
            <v>27.12</v>
          </cell>
          <cell r="F198">
            <v>28.6</v>
          </cell>
          <cell r="G198">
            <v>55.72</v>
          </cell>
        </row>
        <row r="199">
          <cell r="A199" t="str">
            <v>02.05</v>
          </cell>
          <cell r="B199" t="str">
            <v>Andaime e balancim</v>
          </cell>
        </row>
        <row r="200">
          <cell r="A200" t="str">
            <v>02.05.060</v>
          </cell>
          <cell r="C200" t="str">
            <v>Montagem e desmontagem de andaime torre metálica com altura até 10 m</v>
          </cell>
          <cell r="D200" t="str">
            <v>m</v>
          </cell>
          <cell r="E200">
            <v>0</v>
          </cell>
          <cell r="F200">
            <v>7.93</v>
          </cell>
          <cell r="G200">
            <v>7.93</v>
          </cell>
        </row>
        <row r="201">
          <cell r="A201" t="str">
            <v>02.05.080</v>
          </cell>
          <cell r="C201" t="str">
            <v>Montagem e desmontagem de andaime torre metálica com altura superior a 10 m</v>
          </cell>
          <cell r="D201" t="str">
            <v>m</v>
          </cell>
          <cell r="E201">
            <v>0</v>
          </cell>
          <cell r="F201">
            <v>20.010000000000002</v>
          </cell>
          <cell r="G201">
            <v>20.010000000000002</v>
          </cell>
        </row>
        <row r="202">
          <cell r="A202" t="str">
            <v>02.05.090</v>
          </cell>
          <cell r="C202" t="str">
            <v>Montagem e desmontagem de andaime tubular fachadeiro com altura até 10 m</v>
          </cell>
          <cell r="D202" t="str">
            <v>m²</v>
          </cell>
          <cell r="E202">
            <v>0</v>
          </cell>
          <cell r="F202">
            <v>7.93</v>
          </cell>
          <cell r="G202">
            <v>7.93</v>
          </cell>
        </row>
        <row r="203">
          <cell r="A203" t="str">
            <v>02.05.100</v>
          </cell>
          <cell r="C203" t="str">
            <v>Montagem e desmontagem de andaime tubular fachadeiro com altura superior a 10 m</v>
          </cell>
          <cell r="D203" t="str">
            <v>m²</v>
          </cell>
          <cell r="E203">
            <v>0</v>
          </cell>
          <cell r="F203">
            <v>20.010000000000002</v>
          </cell>
          <cell r="G203">
            <v>20.010000000000002</v>
          </cell>
        </row>
        <row r="204">
          <cell r="A204" t="str">
            <v>02.05.195</v>
          </cell>
          <cell r="C204" t="str">
            <v>Balancim elétrico tipo plataforma para transporte vertical, com altura até 60 m</v>
          </cell>
          <cell r="D204" t="str">
            <v>unxmês</v>
          </cell>
          <cell r="E204">
            <v>1383.46</v>
          </cell>
          <cell r="F204">
            <v>0</v>
          </cell>
          <cell r="G204">
            <v>1383.46</v>
          </cell>
        </row>
        <row r="205">
          <cell r="A205" t="str">
            <v>02.05.202</v>
          </cell>
          <cell r="C205" t="str">
            <v>Andaime torre metálico (1,5 x 1,5 m) com piso metálico</v>
          </cell>
          <cell r="D205" t="str">
            <v>mxmês</v>
          </cell>
          <cell r="E205">
            <v>14.05</v>
          </cell>
          <cell r="F205">
            <v>3.12</v>
          </cell>
          <cell r="G205">
            <v>17.170000000000002</v>
          </cell>
        </row>
        <row r="206">
          <cell r="A206" t="str">
            <v>02.05.212</v>
          </cell>
          <cell r="C206" t="str">
            <v>Andaime tubular fachadeiro com piso metálico e sapatas ajustáveis</v>
          </cell>
          <cell r="D206" t="str">
            <v>m²xmês</v>
          </cell>
          <cell r="E206">
            <v>6.78</v>
          </cell>
          <cell r="F206">
            <v>3.12</v>
          </cell>
          <cell r="G206">
            <v>9.9</v>
          </cell>
        </row>
        <row r="207">
          <cell r="A207" t="str">
            <v>02.06</v>
          </cell>
          <cell r="B207" t="str">
            <v>Alocação de equipe, equipamento e ferramental</v>
          </cell>
        </row>
        <row r="208">
          <cell r="A208" t="str">
            <v>02.06.030</v>
          </cell>
          <cell r="C208" t="str">
            <v>Locação de plataforma elevatória articulada, com altura aproximada de 12,50m, capacidade de carga de 227kg, elétrica</v>
          </cell>
          <cell r="D208" t="str">
            <v>unxmês</v>
          </cell>
          <cell r="E208">
            <v>5361.33</v>
          </cell>
          <cell r="F208">
            <v>2224.8000000000002</v>
          </cell>
          <cell r="G208">
            <v>7586.13</v>
          </cell>
        </row>
        <row r="209">
          <cell r="A209" t="str">
            <v>02.06.040</v>
          </cell>
          <cell r="C209" t="str">
            <v>Locação de plataforma elevatória articulada, com altura aproximada de 20,00m, capacidade de carga de 227kg, diesel</v>
          </cell>
          <cell r="D209" t="str">
            <v>unxmês</v>
          </cell>
          <cell r="E209">
            <v>9039.33</v>
          </cell>
          <cell r="F209">
            <v>2224.8000000000002</v>
          </cell>
          <cell r="G209">
            <v>11264.13</v>
          </cell>
        </row>
        <row r="210">
          <cell r="A210" t="str">
            <v>02.08</v>
          </cell>
          <cell r="B210" t="str">
            <v>Sinalização de obra</v>
          </cell>
        </row>
        <row r="211">
          <cell r="A211" t="str">
            <v>02.08.020</v>
          </cell>
          <cell r="C211" t="str">
            <v>Placa de identificação para obra</v>
          </cell>
          <cell r="D211" t="str">
            <v>m²</v>
          </cell>
          <cell r="E211">
            <v>298.14999999999998</v>
          </cell>
          <cell r="F211">
            <v>59.68</v>
          </cell>
          <cell r="G211">
            <v>357.83</v>
          </cell>
        </row>
        <row r="212">
          <cell r="A212" t="str">
            <v>02.08.040</v>
          </cell>
          <cell r="C212" t="str">
            <v>Placa em lona com impressão digital e requadro em metalon</v>
          </cell>
          <cell r="D212" t="str">
            <v>m²</v>
          </cell>
          <cell r="E212">
            <v>254.74</v>
          </cell>
          <cell r="F212">
            <v>16.89</v>
          </cell>
          <cell r="G212">
            <v>271.63</v>
          </cell>
        </row>
        <row r="213">
          <cell r="A213" t="str">
            <v>02.08.050</v>
          </cell>
          <cell r="C213" t="str">
            <v>Placa em lona com impressão digital e estrutura em madeira</v>
          </cell>
          <cell r="D213" t="str">
            <v>m²</v>
          </cell>
          <cell r="E213">
            <v>97.96</v>
          </cell>
          <cell r="F213">
            <v>33.24</v>
          </cell>
          <cell r="G213">
            <v>131.19999999999999</v>
          </cell>
        </row>
        <row r="214">
          <cell r="A214" t="str">
            <v>02.09</v>
          </cell>
          <cell r="B214" t="str">
            <v>Limpeza de terreno</v>
          </cell>
        </row>
        <row r="215">
          <cell r="A215" t="str">
            <v>02.09.030</v>
          </cell>
          <cell r="C215" t="str">
            <v>Limpeza manual do terreno, inclusive troncos até 5 cm de diâmetro, com caminhão à disposição, dentro da obra, até o raio de 1,0 km</v>
          </cell>
          <cell r="D215" t="str">
            <v>m²</v>
          </cell>
          <cell r="E215">
            <v>1.35</v>
          </cell>
          <cell r="F215">
            <v>3.25</v>
          </cell>
          <cell r="G215">
            <v>4.5999999999999996</v>
          </cell>
        </row>
        <row r="216">
          <cell r="A216" t="str">
            <v>02.09.040</v>
          </cell>
          <cell r="C216" t="str">
            <v>Limpeza mecanizada do terreno, inclusive troncos até 15 cm de diâmetro, com caminhão à disposição, dentro e fora da obra, com transporte no raio de até 1,0 km</v>
          </cell>
          <cell r="D216" t="str">
            <v>m²</v>
          </cell>
          <cell r="E216">
            <v>2.1</v>
          </cell>
          <cell r="F216">
            <v>0.1</v>
          </cell>
          <cell r="G216">
            <v>2.2000000000000002</v>
          </cell>
        </row>
        <row r="217">
          <cell r="A217" t="str">
            <v>02.09.130</v>
          </cell>
          <cell r="C217" t="str">
            <v>Limpeza mecanizada do terreno, inclusive troncos com diâmetro acima de 15 cm até 50 cm, com caminhão à disposição dentro da obra, até o raio de 1,0 km</v>
          </cell>
          <cell r="D217" t="str">
            <v>m²</v>
          </cell>
          <cell r="E217">
            <v>2.25</v>
          </cell>
          <cell r="F217">
            <v>0.1</v>
          </cell>
          <cell r="G217">
            <v>2.35</v>
          </cell>
        </row>
        <row r="218">
          <cell r="A218" t="str">
            <v>02.09.150</v>
          </cell>
          <cell r="C218" t="str">
            <v>Corte e derrubada de eucalípto (1° corte) - idade até 4 anos</v>
          </cell>
          <cell r="D218" t="str">
            <v>m³</v>
          </cell>
          <cell r="E218">
            <v>46.59</v>
          </cell>
          <cell r="F218">
            <v>5.85</v>
          </cell>
          <cell r="G218">
            <v>52.44</v>
          </cell>
        </row>
        <row r="219">
          <cell r="A219" t="str">
            <v>02.09.160</v>
          </cell>
          <cell r="C219" t="str">
            <v>Corte e derrubada de eucalípto (1° corte) - idade acima de 4 anos</v>
          </cell>
          <cell r="D219" t="str">
            <v>m³</v>
          </cell>
          <cell r="E219">
            <v>54.86</v>
          </cell>
          <cell r="F219">
            <v>6.88</v>
          </cell>
          <cell r="G219">
            <v>61.74</v>
          </cell>
        </row>
        <row r="220">
          <cell r="A220" t="str">
            <v>02.10</v>
          </cell>
          <cell r="B220" t="str">
            <v>Locação de obra</v>
          </cell>
        </row>
        <row r="221">
          <cell r="A221" t="str">
            <v>02.10.020</v>
          </cell>
          <cell r="C221" t="str">
            <v>Locação de obra de edificação</v>
          </cell>
          <cell r="D221" t="str">
            <v>m²</v>
          </cell>
          <cell r="E221">
            <v>4.6399999999999997</v>
          </cell>
          <cell r="F221">
            <v>3.75</v>
          </cell>
          <cell r="G221">
            <v>8.39</v>
          </cell>
        </row>
        <row r="222">
          <cell r="A222" t="str">
            <v>02.10.040</v>
          </cell>
          <cell r="C222" t="str">
            <v>Locação de rede de canalização</v>
          </cell>
          <cell r="D222" t="str">
            <v>m</v>
          </cell>
          <cell r="E222">
            <v>0.59</v>
          </cell>
          <cell r="F222">
            <v>0.27</v>
          </cell>
          <cell r="G222">
            <v>0.86</v>
          </cell>
        </row>
        <row r="223">
          <cell r="A223" t="str">
            <v>02.10.050</v>
          </cell>
          <cell r="C223" t="str">
            <v>Locação para muros, cercas e alambrados</v>
          </cell>
          <cell r="D223" t="str">
            <v>m</v>
          </cell>
          <cell r="E223">
            <v>0.59</v>
          </cell>
          <cell r="F223">
            <v>0.27</v>
          </cell>
          <cell r="G223">
            <v>0.86</v>
          </cell>
        </row>
        <row r="224">
          <cell r="A224" t="str">
            <v>02.10.060</v>
          </cell>
          <cell r="C224" t="str">
            <v>Locação de vias, calçadas, tanques e lagoas</v>
          </cell>
          <cell r="D224" t="str">
            <v>m²</v>
          </cell>
          <cell r="E224">
            <v>0.5</v>
          </cell>
          <cell r="F224">
            <v>0.53</v>
          </cell>
          <cell r="G224">
            <v>1.03</v>
          </cell>
        </row>
        <row r="225">
          <cell r="A225" t="str">
            <v>03</v>
          </cell>
          <cell r="B225" t="str">
            <v>DEMOLIÇÃO SEM REAPROVEITAMENTO</v>
          </cell>
        </row>
        <row r="226">
          <cell r="A226" t="str">
            <v>03.01</v>
          </cell>
          <cell r="B226" t="str">
            <v>Demolição de concreto, lastro, mistura e afins</v>
          </cell>
        </row>
        <row r="227">
          <cell r="A227" t="str">
            <v>03.01.020</v>
          </cell>
          <cell r="C227" t="str">
            <v>Demolição manual de concreto simples</v>
          </cell>
          <cell r="D227" t="str">
            <v>m³</v>
          </cell>
          <cell r="E227">
            <v>0</v>
          </cell>
          <cell r="F227">
            <v>142.88999999999999</v>
          </cell>
          <cell r="G227">
            <v>142.88999999999999</v>
          </cell>
        </row>
        <row r="228">
          <cell r="A228" t="str">
            <v>03.01.040</v>
          </cell>
          <cell r="C228" t="str">
            <v>Demolição manual de concreto armado</v>
          </cell>
          <cell r="D228" t="str">
            <v>m³</v>
          </cell>
          <cell r="E228">
            <v>0</v>
          </cell>
          <cell r="F228">
            <v>259.8</v>
          </cell>
          <cell r="G228">
            <v>259.8</v>
          </cell>
        </row>
        <row r="229">
          <cell r="A229" t="str">
            <v>03.01.060</v>
          </cell>
          <cell r="C229" t="str">
            <v>Demolição manual de lajes pré-moldadas, incluindo revestimento</v>
          </cell>
          <cell r="D229" t="str">
            <v>m²</v>
          </cell>
          <cell r="E229">
            <v>0</v>
          </cell>
          <cell r="F229">
            <v>19.489999999999998</v>
          </cell>
          <cell r="G229">
            <v>19.489999999999998</v>
          </cell>
        </row>
        <row r="230">
          <cell r="A230" t="str">
            <v>03.01.200</v>
          </cell>
          <cell r="C230" t="str">
            <v>Demolição mecanizada de concreto armado, inclusive fragmentação, carregamento, transporte até 1,0 quilômetro e descarregamento</v>
          </cell>
          <cell r="D230" t="str">
            <v>m³</v>
          </cell>
          <cell r="E230">
            <v>252.47</v>
          </cell>
          <cell r="F230">
            <v>77.94</v>
          </cell>
          <cell r="G230">
            <v>330.41</v>
          </cell>
        </row>
        <row r="231">
          <cell r="A231" t="str">
            <v>03.01.210</v>
          </cell>
          <cell r="C231" t="str">
            <v>Demolição mecanizada de concreto armado, inclusive fragmentação e acomodação do material</v>
          </cell>
          <cell r="D231" t="str">
            <v>m³</v>
          </cell>
          <cell r="E231">
            <v>240.96</v>
          </cell>
          <cell r="F231">
            <v>77.94</v>
          </cell>
          <cell r="G231">
            <v>318.89999999999998</v>
          </cell>
        </row>
        <row r="232">
          <cell r="A232" t="str">
            <v>03.01.220</v>
          </cell>
          <cell r="C232" t="str">
            <v>Demolição mecanizada de concreto simples, inclusive fragmentação, carregamento, transporte até 1,0 quilômetro e descarregamento</v>
          </cell>
          <cell r="D232" t="str">
            <v>m³</v>
          </cell>
          <cell r="E232">
            <v>131.99</v>
          </cell>
          <cell r="F232">
            <v>51.96</v>
          </cell>
          <cell r="G232">
            <v>183.95</v>
          </cell>
        </row>
        <row r="233">
          <cell r="A233" t="str">
            <v>03.01.230</v>
          </cell>
          <cell r="C233" t="str">
            <v>Demolição mecanizada de concreto simples, inclusive fragmentação e acomodação do material</v>
          </cell>
          <cell r="D233" t="str">
            <v>m³</v>
          </cell>
          <cell r="E233">
            <v>120.48</v>
          </cell>
          <cell r="F233">
            <v>51.96</v>
          </cell>
          <cell r="G233">
            <v>172.44</v>
          </cell>
        </row>
        <row r="234">
          <cell r="A234" t="str">
            <v>03.01.240</v>
          </cell>
          <cell r="C234" t="str">
            <v>Demolição mecanizada de pavimento ou piso em concreto, inclusive fragmentação, carregamento, transporte até 1,0 quilômetro e descarregamento</v>
          </cell>
          <cell r="D234" t="str">
            <v>m²</v>
          </cell>
          <cell r="E234">
            <v>12.96</v>
          </cell>
          <cell r="F234">
            <v>5.2</v>
          </cell>
          <cell r="G234">
            <v>18.16</v>
          </cell>
        </row>
        <row r="235">
          <cell r="A235" t="str">
            <v>03.01.250</v>
          </cell>
          <cell r="C235" t="str">
            <v>Demolição mecanizada de pavimento ou piso em concreto, inclusive fragmentação e acomodação do material</v>
          </cell>
          <cell r="D235" t="str">
            <v>m²</v>
          </cell>
          <cell r="E235">
            <v>12.05</v>
          </cell>
          <cell r="F235">
            <v>5.2</v>
          </cell>
          <cell r="G235">
            <v>17.25</v>
          </cell>
        </row>
        <row r="236">
          <cell r="A236" t="str">
            <v>03.01.260</v>
          </cell>
          <cell r="C236" t="str">
            <v>Demolição mecanizada de sarjeta ou sarjetão, inclusive fragmentação, carregamento, transporte até 1,0 quilômetro e descarregamento</v>
          </cell>
          <cell r="D236" t="str">
            <v>m³</v>
          </cell>
          <cell r="E236">
            <v>129.53</v>
          </cell>
          <cell r="F236">
            <v>51.96</v>
          </cell>
          <cell r="G236">
            <v>181.49</v>
          </cell>
        </row>
        <row r="237">
          <cell r="A237" t="str">
            <v>03.01.270</v>
          </cell>
          <cell r="C237" t="str">
            <v>Demolição mecanizada de sarjeta ou sarjetão, inclusive fragmentação e acomodação do material</v>
          </cell>
          <cell r="D237" t="str">
            <v>m³</v>
          </cell>
          <cell r="E237">
            <v>120.48</v>
          </cell>
          <cell r="F237">
            <v>51.96</v>
          </cell>
          <cell r="G237">
            <v>172.44</v>
          </cell>
        </row>
        <row r="238">
          <cell r="A238" t="str">
            <v>03.02</v>
          </cell>
          <cell r="B238" t="str">
            <v>Demolição de alvenaria</v>
          </cell>
        </row>
        <row r="239">
          <cell r="A239" t="str">
            <v>03.02.020</v>
          </cell>
          <cell r="C239" t="str">
            <v>Demolição manual de alvenaria de fundação/embasamento</v>
          </cell>
          <cell r="D239" t="str">
            <v>m³</v>
          </cell>
          <cell r="E239">
            <v>0</v>
          </cell>
          <cell r="F239">
            <v>77.94</v>
          </cell>
          <cell r="G239">
            <v>77.94</v>
          </cell>
        </row>
        <row r="240">
          <cell r="A240" t="str">
            <v>03.02.040</v>
          </cell>
          <cell r="C240" t="str">
            <v>Demolição manual de alvenaria de elevação ou elemento vazado, incluindo revestimento</v>
          </cell>
          <cell r="D240" t="str">
            <v>m³</v>
          </cell>
          <cell r="E240">
            <v>0</v>
          </cell>
          <cell r="F240">
            <v>51.96</v>
          </cell>
          <cell r="G240">
            <v>51.96</v>
          </cell>
        </row>
        <row r="241">
          <cell r="A241" t="str">
            <v>03.03</v>
          </cell>
          <cell r="B241" t="str">
            <v>Demolição de revestimento em massa</v>
          </cell>
        </row>
        <row r="242">
          <cell r="A242" t="str">
            <v>03.03.020</v>
          </cell>
          <cell r="C242" t="str">
            <v>Apicoamento manual de piso, parede ou teto</v>
          </cell>
          <cell r="D242" t="str">
            <v>m²</v>
          </cell>
          <cell r="E242">
            <v>0</v>
          </cell>
          <cell r="F242">
            <v>1.95</v>
          </cell>
          <cell r="G242">
            <v>1.95</v>
          </cell>
        </row>
        <row r="243">
          <cell r="A243" t="str">
            <v>03.03.040</v>
          </cell>
          <cell r="C243" t="str">
            <v>Demolição manual de revestimento em massa de parede ou teto</v>
          </cell>
          <cell r="D243" t="str">
            <v>m²</v>
          </cell>
          <cell r="E243">
            <v>0</v>
          </cell>
          <cell r="F243">
            <v>3.9</v>
          </cell>
          <cell r="G243">
            <v>3.9</v>
          </cell>
        </row>
        <row r="244">
          <cell r="A244" t="str">
            <v>03.03.060</v>
          </cell>
          <cell r="C244" t="str">
            <v>Demolição manual de revestimento em massa de piso</v>
          </cell>
          <cell r="D244" t="str">
            <v>m²</v>
          </cell>
          <cell r="E244">
            <v>0</v>
          </cell>
          <cell r="F244">
            <v>6.5</v>
          </cell>
          <cell r="G244">
            <v>6.5</v>
          </cell>
        </row>
        <row r="245">
          <cell r="A245" t="str">
            <v>03.04</v>
          </cell>
          <cell r="B245" t="str">
            <v>Demolição de revestimento cerâmico e ladrilho hidráulico</v>
          </cell>
        </row>
        <row r="246">
          <cell r="A246" t="str">
            <v>03.04.020</v>
          </cell>
          <cell r="C246" t="str">
            <v>Demolição manual de revestimento cerâmico, incluindo a base</v>
          </cell>
          <cell r="D246" t="str">
            <v>m²</v>
          </cell>
          <cell r="E246">
            <v>0</v>
          </cell>
          <cell r="F246">
            <v>7.79</v>
          </cell>
          <cell r="G246">
            <v>7.79</v>
          </cell>
        </row>
        <row r="247">
          <cell r="A247" t="str">
            <v>03.04.030</v>
          </cell>
          <cell r="C247" t="str">
            <v>Demolição manual de revestimento em ladrilho hidráulico, incluindo a base</v>
          </cell>
          <cell r="D247" t="str">
            <v>m²</v>
          </cell>
          <cell r="E247">
            <v>0</v>
          </cell>
          <cell r="F247">
            <v>6.5</v>
          </cell>
          <cell r="G247">
            <v>6.5</v>
          </cell>
        </row>
        <row r="248">
          <cell r="A248" t="str">
            <v>03.04.040</v>
          </cell>
          <cell r="C248" t="str">
            <v>Demolição manual de rodapé, soleira ou peitoril, em material cerâmico e/ou ladrilho hidráulico, incluindo a base</v>
          </cell>
          <cell r="D248" t="str">
            <v>m</v>
          </cell>
          <cell r="E248">
            <v>0</v>
          </cell>
          <cell r="F248">
            <v>1.95</v>
          </cell>
          <cell r="G248">
            <v>1.95</v>
          </cell>
        </row>
        <row r="249">
          <cell r="A249" t="str">
            <v>03.05</v>
          </cell>
          <cell r="B249" t="str">
            <v>Demolição de revestimento sintético</v>
          </cell>
        </row>
        <row r="250">
          <cell r="A250" t="str">
            <v>03.05.020</v>
          </cell>
          <cell r="C250" t="str">
            <v>Demolição manual de revestimento sintético, incluindo a base</v>
          </cell>
          <cell r="D250" t="str">
            <v>m²</v>
          </cell>
          <cell r="E250">
            <v>0</v>
          </cell>
          <cell r="F250">
            <v>5.2</v>
          </cell>
          <cell r="G250">
            <v>5.2</v>
          </cell>
        </row>
        <row r="251">
          <cell r="A251" t="str">
            <v>03.06</v>
          </cell>
          <cell r="B251" t="str">
            <v>Demolição de revestimento em pedra e blocos maciços</v>
          </cell>
        </row>
        <row r="252">
          <cell r="A252" t="str">
            <v>03.06.050</v>
          </cell>
          <cell r="C252" t="str">
            <v>Desmonte (levantamento) mecanizado de pavimento em paralelepípedo ou lajota de concreto, inclusive carregamento, transporte até 1,0 quilômetro e descarregamento</v>
          </cell>
          <cell r="D252" t="str">
            <v>m²</v>
          </cell>
          <cell r="E252">
            <v>9.2200000000000006</v>
          </cell>
          <cell r="F252">
            <v>6.5</v>
          </cell>
          <cell r="G252">
            <v>15.72</v>
          </cell>
        </row>
        <row r="253">
          <cell r="A253" t="str">
            <v>03.06.060</v>
          </cell>
          <cell r="C253" t="str">
            <v>Desmonte (levantamento) mecanizado de pavimento em paralelepípedo ou lajota de concreto, inclusive acomodação do material</v>
          </cell>
          <cell r="D253" t="str">
            <v>m²</v>
          </cell>
          <cell r="E253">
            <v>0.87</v>
          </cell>
          <cell r="F253">
            <v>6.5</v>
          </cell>
          <cell r="G253">
            <v>7.37</v>
          </cell>
        </row>
        <row r="254">
          <cell r="A254" t="str">
            <v>03.07</v>
          </cell>
          <cell r="B254" t="str">
            <v>Demolição de revestimento asfáltico</v>
          </cell>
        </row>
        <row r="255">
          <cell r="A255" t="str">
            <v>03.07.010</v>
          </cell>
          <cell r="C255" t="str">
            <v>Demolição (levantamento) mecanizada de pavimento asfáltico, inclusive carregamento, transporte até 1,0 quilômetro e descarregamento</v>
          </cell>
          <cell r="D255" t="str">
            <v>m²</v>
          </cell>
          <cell r="E255">
            <v>13.31</v>
          </cell>
          <cell r="F255">
            <v>2.6</v>
          </cell>
          <cell r="G255">
            <v>15.91</v>
          </cell>
        </row>
        <row r="256">
          <cell r="A256" t="str">
            <v>03.07.030</v>
          </cell>
          <cell r="C256" t="str">
            <v>Demolição (levantamento) mecanizada de pavimento asfáltico, inclusive fragmentação e acomodação do material</v>
          </cell>
          <cell r="D256" t="str">
            <v>m²</v>
          </cell>
          <cell r="E256">
            <v>12.05</v>
          </cell>
          <cell r="F256">
            <v>2.6</v>
          </cell>
          <cell r="G256">
            <v>14.65</v>
          </cell>
        </row>
        <row r="257">
          <cell r="A257" t="str">
            <v>03.07.050</v>
          </cell>
          <cell r="C257" t="str">
            <v>Fresagem de pavimento asfáltico com espessura até 5 cm, inclusive carregamento, transporte até 1,0 quilômetro e descarregamento</v>
          </cell>
          <cell r="D257" t="str">
            <v>m²</v>
          </cell>
          <cell r="E257">
            <v>5.47</v>
          </cell>
          <cell r="F257">
            <v>0.91</v>
          </cell>
          <cell r="G257">
            <v>6.38</v>
          </cell>
        </row>
        <row r="258">
          <cell r="A258" t="str">
            <v>03.07.070</v>
          </cell>
          <cell r="C258" t="str">
            <v>Fresagem de pavimento asfáltico com espessura até 5 cm, inclusive acomodação do material</v>
          </cell>
          <cell r="D258" t="str">
            <v>m²</v>
          </cell>
          <cell r="E258">
            <v>4.08</v>
          </cell>
          <cell r="F258">
            <v>0.91</v>
          </cell>
          <cell r="G258">
            <v>4.99</v>
          </cell>
        </row>
        <row r="259">
          <cell r="A259" t="str">
            <v>03.07.080</v>
          </cell>
          <cell r="C259" t="str">
            <v>Fresagem de pavimento asfáltico com espessura até 5 cm, inclusive remoção do material fresado até 10 km e varrição</v>
          </cell>
          <cell r="D259" t="str">
            <v>m²</v>
          </cell>
          <cell r="E259">
            <v>7.3</v>
          </cell>
          <cell r="F259">
            <v>0.39</v>
          </cell>
          <cell r="G259">
            <v>7.69</v>
          </cell>
        </row>
        <row r="260">
          <cell r="A260" t="str">
            <v>03.08</v>
          </cell>
          <cell r="B260" t="str">
            <v>Demolição de forro / divisórias</v>
          </cell>
        </row>
        <row r="261">
          <cell r="A261" t="str">
            <v>03.08.020</v>
          </cell>
          <cell r="C261" t="str">
            <v>Demolição manual de forro em estuque, inclusive sistema de fixação/tarugamento</v>
          </cell>
          <cell r="D261" t="str">
            <v>m²</v>
          </cell>
          <cell r="E261">
            <v>0</v>
          </cell>
          <cell r="F261">
            <v>6.76</v>
          </cell>
          <cell r="G261">
            <v>6.76</v>
          </cell>
        </row>
        <row r="262">
          <cell r="A262" t="str">
            <v>03.08.040</v>
          </cell>
          <cell r="C262" t="str">
            <v>Demolição manual de forro qualquer, inclusive sistema de fixação/tarugamento</v>
          </cell>
          <cell r="D262" t="str">
            <v>m²</v>
          </cell>
          <cell r="E262">
            <v>0</v>
          </cell>
          <cell r="F262">
            <v>3.9</v>
          </cell>
          <cell r="G262">
            <v>3.9</v>
          </cell>
        </row>
        <row r="263">
          <cell r="A263" t="str">
            <v>03.08.060</v>
          </cell>
          <cell r="C263" t="str">
            <v>Demolição manual de forro em gesso, inclusive sistema de fixação</v>
          </cell>
          <cell r="D263" t="str">
            <v>m²</v>
          </cell>
          <cell r="E263">
            <v>0</v>
          </cell>
          <cell r="F263">
            <v>3.9</v>
          </cell>
          <cell r="G263">
            <v>3.9</v>
          </cell>
        </row>
        <row r="264">
          <cell r="A264" t="str">
            <v>03.08.200</v>
          </cell>
          <cell r="C264" t="str">
            <v>Demolição manual de painéis divisórias, inclusive montantes metálicos</v>
          </cell>
          <cell r="D264" t="str">
            <v>m²</v>
          </cell>
          <cell r="E264">
            <v>0</v>
          </cell>
          <cell r="F264">
            <v>4.29</v>
          </cell>
          <cell r="G264">
            <v>4.29</v>
          </cell>
        </row>
        <row r="265">
          <cell r="A265" t="str">
            <v>03.09</v>
          </cell>
          <cell r="B265" t="str">
            <v>Demolição de impermeabilização e afins</v>
          </cell>
        </row>
        <row r="266">
          <cell r="A266" t="str">
            <v>03.09.020</v>
          </cell>
          <cell r="C266" t="str">
            <v>Demolição manual de camada impermeabilizante</v>
          </cell>
          <cell r="D266" t="str">
            <v>m²</v>
          </cell>
          <cell r="E266">
            <v>0</v>
          </cell>
          <cell r="F266">
            <v>10.45</v>
          </cell>
          <cell r="G266">
            <v>10.45</v>
          </cell>
        </row>
        <row r="267">
          <cell r="A267" t="str">
            <v>03.09.040</v>
          </cell>
          <cell r="C267" t="str">
            <v>Demolição manual de argamassa regularizante, isolante ou protetora e papel Kraft</v>
          </cell>
          <cell r="D267" t="str">
            <v>m²</v>
          </cell>
          <cell r="E267">
            <v>0</v>
          </cell>
          <cell r="F267">
            <v>12.53</v>
          </cell>
          <cell r="G267">
            <v>12.53</v>
          </cell>
        </row>
        <row r="268">
          <cell r="A268" t="str">
            <v>03.09.060</v>
          </cell>
          <cell r="C268" t="str">
            <v>Remoção manual de junta de dilatação ou retração, inclusive apoio</v>
          </cell>
          <cell r="D268" t="str">
            <v>m</v>
          </cell>
          <cell r="E268">
            <v>0</v>
          </cell>
          <cell r="F268">
            <v>4.18</v>
          </cell>
          <cell r="G268">
            <v>4.18</v>
          </cell>
        </row>
        <row r="269">
          <cell r="A269" t="str">
            <v>03.10</v>
          </cell>
          <cell r="B269" t="str">
            <v>Remoção de pintura</v>
          </cell>
        </row>
        <row r="270">
          <cell r="A270" t="str">
            <v>03.10.020</v>
          </cell>
          <cell r="C270" t="str">
            <v>Remoção de pintura em rodapé, baguete ou moldura com lixa</v>
          </cell>
          <cell r="D270" t="str">
            <v>m</v>
          </cell>
          <cell r="E270">
            <v>0.05</v>
          </cell>
          <cell r="F270">
            <v>0.81</v>
          </cell>
          <cell r="G270">
            <v>0.86</v>
          </cell>
        </row>
        <row r="271">
          <cell r="A271" t="str">
            <v>03.10.040</v>
          </cell>
          <cell r="C271" t="str">
            <v>Remoção de pintura em rodapé, baguete ou moldura com produto químico</v>
          </cell>
          <cell r="D271" t="str">
            <v>m</v>
          </cell>
          <cell r="E271">
            <v>0.46</v>
          </cell>
          <cell r="F271">
            <v>0.81</v>
          </cell>
          <cell r="G271">
            <v>1.27</v>
          </cell>
        </row>
        <row r="272">
          <cell r="A272" t="str">
            <v>03.10.060</v>
          </cell>
          <cell r="C272" t="str">
            <v>Remoção de caiação ou tinta mineral impermeável</v>
          </cell>
          <cell r="D272" t="str">
            <v>m²</v>
          </cell>
          <cell r="E272">
            <v>0.26</v>
          </cell>
          <cell r="F272">
            <v>1.63</v>
          </cell>
          <cell r="G272">
            <v>1.89</v>
          </cell>
        </row>
        <row r="273">
          <cell r="A273" t="str">
            <v>03.10.080</v>
          </cell>
          <cell r="C273" t="str">
            <v>Remoção de pintura em superfícies de madeira e/ou metálicas com produtos químicos</v>
          </cell>
          <cell r="D273" t="str">
            <v>m²</v>
          </cell>
          <cell r="E273">
            <v>2.2799999999999998</v>
          </cell>
          <cell r="F273">
            <v>6.51</v>
          </cell>
          <cell r="G273">
            <v>8.7899999999999991</v>
          </cell>
        </row>
        <row r="274">
          <cell r="A274" t="str">
            <v>03.10.100</v>
          </cell>
          <cell r="C274" t="str">
            <v>Remoção de pintura em superfícies de madeira e/ou metálicas com lixamento</v>
          </cell>
          <cell r="D274" t="str">
            <v>m²</v>
          </cell>
          <cell r="E274">
            <v>0.26</v>
          </cell>
          <cell r="F274">
            <v>4.88</v>
          </cell>
          <cell r="G274">
            <v>5.14</v>
          </cell>
        </row>
        <row r="275">
          <cell r="A275" t="str">
            <v>03.10.120</v>
          </cell>
          <cell r="C275" t="str">
            <v>Remoção de pintura em massa com produtos químicos</v>
          </cell>
          <cell r="D275" t="str">
            <v>m²</v>
          </cell>
          <cell r="E275">
            <v>2.2799999999999998</v>
          </cell>
          <cell r="F275">
            <v>4.88</v>
          </cell>
          <cell r="G275">
            <v>7.16</v>
          </cell>
        </row>
        <row r="276">
          <cell r="A276" t="str">
            <v>03.10.140</v>
          </cell>
          <cell r="C276" t="str">
            <v>Remoção de pintura em massa com lixamento</v>
          </cell>
          <cell r="D276" t="str">
            <v>m²</v>
          </cell>
          <cell r="E276">
            <v>0.26</v>
          </cell>
          <cell r="F276">
            <v>3.26</v>
          </cell>
          <cell r="G276">
            <v>3.52</v>
          </cell>
        </row>
        <row r="277">
          <cell r="A277" t="str">
            <v>04</v>
          </cell>
          <cell r="B277" t="str">
            <v>RETIRADA COM PROVÁVEL REAPROVEITAMENTO</v>
          </cell>
        </row>
        <row r="278">
          <cell r="A278" t="str">
            <v>04.01</v>
          </cell>
          <cell r="B278" t="str">
            <v>Retirada de fechamento e elemento divisor</v>
          </cell>
        </row>
        <row r="279">
          <cell r="A279" t="str">
            <v>04.01.020</v>
          </cell>
          <cell r="C279" t="str">
            <v>Retirada de divisória em placa de madeira ou fibrocimento tarugada</v>
          </cell>
          <cell r="D279" t="str">
            <v>m²</v>
          </cell>
          <cell r="E279">
            <v>0</v>
          </cell>
          <cell r="F279">
            <v>23.72</v>
          </cell>
          <cell r="G279">
            <v>23.72</v>
          </cell>
        </row>
        <row r="280">
          <cell r="A280" t="str">
            <v>04.01.040</v>
          </cell>
          <cell r="C280" t="str">
            <v>Retirada de divisória em placa de madeira ou fibrocimento com montantes metálicos</v>
          </cell>
          <cell r="D280" t="str">
            <v>m²</v>
          </cell>
          <cell r="E280">
            <v>0</v>
          </cell>
          <cell r="F280">
            <v>20.55</v>
          </cell>
          <cell r="G280">
            <v>20.55</v>
          </cell>
        </row>
        <row r="281">
          <cell r="A281" t="str">
            <v>04.01.060</v>
          </cell>
          <cell r="C281" t="str">
            <v>Retirada de divisória em placa de concreto, granito, granilite ou mármore</v>
          </cell>
          <cell r="D281" t="str">
            <v>m²</v>
          </cell>
          <cell r="E281">
            <v>0</v>
          </cell>
          <cell r="F281">
            <v>12.65</v>
          </cell>
          <cell r="G281">
            <v>12.65</v>
          </cell>
        </row>
        <row r="282">
          <cell r="A282" t="str">
            <v>04.01.080</v>
          </cell>
          <cell r="C282" t="str">
            <v>Retirada de fechamento em placas pré-moldadas, inclusive pilares</v>
          </cell>
          <cell r="D282" t="str">
            <v>m²</v>
          </cell>
          <cell r="E282">
            <v>1.48</v>
          </cell>
          <cell r="F282">
            <v>0.44</v>
          </cell>
          <cell r="G282">
            <v>1.92</v>
          </cell>
        </row>
        <row r="283">
          <cell r="A283" t="str">
            <v>04.01.090</v>
          </cell>
          <cell r="C283" t="str">
            <v>Retirada de barreira de proteção com arame de alta segurança, simples ou duplo</v>
          </cell>
          <cell r="D283" t="str">
            <v>m</v>
          </cell>
          <cell r="E283">
            <v>0</v>
          </cell>
          <cell r="F283">
            <v>2.74</v>
          </cell>
          <cell r="G283">
            <v>2.74</v>
          </cell>
        </row>
        <row r="284">
          <cell r="A284" t="str">
            <v>04.01.100</v>
          </cell>
          <cell r="C284" t="str">
            <v>Retirada de cerca</v>
          </cell>
          <cell r="D284" t="str">
            <v>m</v>
          </cell>
          <cell r="E284">
            <v>0</v>
          </cell>
          <cell r="F284">
            <v>8.0500000000000007</v>
          </cell>
          <cell r="G284">
            <v>8.0500000000000007</v>
          </cell>
        </row>
        <row r="285">
          <cell r="A285" t="str">
            <v>04.02</v>
          </cell>
          <cell r="B285" t="str">
            <v>Retirada de elementos de estrutura (concreto, ferro, alumínio e madeira)</v>
          </cell>
        </row>
        <row r="286">
          <cell r="A286" t="str">
            <v>04.02.020</v>
          </cell>
          <cell r="C286" t="str">
            <v>Retirada de peças lineares em madeira com seção até 60 cm²</v>
          </cell>
          <cell r="D286" t="str">
            <v>m</v>
          </cell>
          <cell r="E286">
            <v>0</v>
          </cell>
          <cell r="F286">
            <v>0.87</v>
          </cell>
          <cell r="G286">
            <v>0.87</v>
          </cell>
        </row>
        <row r="287">
          <cell r="A287" t="str">
            <v>04.02.030</v>
          </cell>
          <cell r="C287" t="str">
            <v>Retirada de peças lineares em madeira com seção superior a 60 cm²</v>
          </cell>
          <cell r="D287" t="str">
            <v>m</v>
          </cell>
          <cell r="E287">
            <v>0</v>
          </cell>
          <cell r="F287">
            <v>2.88</v>
          </cell>
          <cell r="G287">
            <v>2.88</v>
          </cell>
        </row>
        <row r="288">
          <cell r="A288" t="str">
            <v>04.02.050</v>
          </cell>
          <cell r="C288" t="str">
            <v>Retirada de estrutura em madeira tesoura - telhas de barro</v>
          </cell>
          <cell r="D288" t="str">
            <v>m²</v>
          </cell>
          <cell r="E288">
            <v>0</v>
          </cell>
          <cell r="F288">
            <v>15.83</v>
          </cell>
          <cell r="G288">
            <v>15.83</v>
          </cell>
        </row>
        <row r="289">
          <cell r="A289" t="str">
            <v>04.02.070</v>
          </cell>
          <cell r="C289" t="str">
            <v>Retirada de estrutura em madeira tesoura - telhas perfil qualquer</v>
          </cell>
          <cell r="D289" t="str">
            <v>m²</v>
          </cell>
          <cell r="E289">
            <v>0</v>
          </cell>
          <cell r="F289">
            <v>12.97</v>
          </cell>
          <cell r="G289">
            <v>12.97</v>
          </cell>
        </row>
        <row r="290">
          <cell r="A290" t="str">
            <v>04.02.090</v>
          </cell>
          <cell r="C290" t="str">
            <v>Retirada de estrutura em madeira pontaletada - telhas de barro</v>
          </cell>
          <cell r="D290" t="str">
            <v>m²</v>
          </cell>
          <cell r="E290">
            <v>0</v>
          </cell>
          <cell r="F290">
            <v>11.53</v>
          </cell>
          <cell r="G290">
            <v>11.53</v>
          </cell>
        </row>
        <row r="291">
          <cell r="A291" t="str">
            <v>04.02.110</v>
          </cell>
          <cell r="C291" t="str">
            <v>Retirada de estrutura em madeira pontaletada - telhas perfil qualquer</v>
          </cell>
          <cell r="D291" t="str">
            <v>m²</v>
          </cell>
          <cell r="E291">
            <v>0</v>
          </cell>
          <cell r="F291">
            <v>8.64</v>
          </cell>
          <cell r="G291">
            <v>8.64</v>
          </cell>
        </row>
        <row r="292">
          <cell r="A292" t="str">
            <v>04.02.140</v>
          </cell>
          <cell r="C292" t="str">
            <v>Retirada de estrutura metálica</v>
          </cell>
          <cell r="D292" t="str">
            <v>kg</v>
          </cell>
          <cell r="E292">
            <v>1.51</v>
          </cell>
          <cell r="F292">
            <v>0</v>
          </cell>
          <cell r="G292">
            <v>1.51</v>
          </cell>
        </row>
        <row r="293">
          <cell r="A293" t="str">
            <v>04.03</v>
          </cell>
          <cell r="B293" t="str">
            <v>Retirada de telhamento e proteção</v>
          </cell>
        </row>
        <row r="294">
          <cell r="A294" t="str">
            <v>04.03.020</v>
          </cell>
          <cell r="C294" t="str">
            <v>Retirada de telhamento em barro</v>
          </cell>
          <cell r="D294" t="str">
            <v>m²</v>
          </cell>
          <cell r="E294">
            <v>0</v>
          </cell>
          <cell r="F294">
            <v>10.39</v>
          </cell>
          <cell r="G294">
            <v>10.39</v>
          </cell>
        </row>
        <row r="295">
          <cell r="A295" t="str">
            <v>04.03.040</v>
          </cell>
          <cell r="C295" t="str">
            <v>Retirada de telhamento perfil e material qualquer, exceto barro</v>
          </cell>
          <cell r="D295" t="str">
            <v>m²</v>
          </cell>
          <cell r="E295">
            <v>0</v>
          </cell>
          <cell r="F295">
            <v>5.2</v>
          </cell>
          <cell r="G295">
            <v>5.2</v>
          </cell>
        </row>
        <row r="296">
          <cell r="A296" t="str">
            <v>04.03.060</v>
          </cell>
          <cell r="C296" t="str">
            <v>Retirada de cumeeira ou espigão em barro</v>
          </cell>
          <cell r="D296" t="str">
            <v>m</v>
          </cell>
          <cell r="E296">
            <v>0</v>
          </cell>
          <cell r="F296">
            <v>3.9</v>
          </cell>
          <cell r="G296">
            <v>3.9</v>
          </cell>
        </row>
        <row r="297">
          <cell r="A297" t="str">
            <v>04.03.080</v>
          </cell>
          <cell r="C297" t="str">
            <v>Retirada de cumeeira, espigão ou rufo perfil qualquer</v>
          </cell>
          <cell r="D297" t="str">
            <v>m</v>
          </cell>
          <cell r="E297">
            <v>0</v>
          </cell>
          <cell r="F297">
            <v>6.5</v>
          </cell>
          <cell r="G297">
            <v>6.5</v>
          </cell>
        </row>
        <row r="298">
          <cell r="A298" t="str">
            <v>04.03.090</v>
          </cell>
          <cell r="C298" t="str">
            <v>Retirada de domo de acrílico, inclusive perfis metálicos de fixação</v>
          </cell>
          <cell r="D298" t="str">
            <v>m²</v>
          </cell>
          <cell r="E298">
            <v>0</v>
          </cell>
          <cell r="F298">
            <v>7.91</v>
          </cell>
          <cell r="G298">
            <v>7.91</v>
          </cell>
        </row>
        <row r="299">
          <cell r="A299" t="str">
            <v>04.04</v>
          </cell>
          <cell r="B299" t="str">
            <v>Retirada de revestimento em pedra e blocos maciços</v>
          </cell>
        </row>
        <row r="300">
          <cell r="A300" t="str">
            <v>04.04.010</v>
          </cell>
          <cell r="C300" t="str">
            <v>Retirada de revestimento em pedra, granito ou mármore, em parede ou fachada</v>
          </cell>
          <cell r="D300" t="str">
            <v>m²</v>
          </cell>
          <cell r="E300">
            <v>0</v>
          </cell>
          <cell r="F300">
            <v>27.79</v>
          </cell>
          <cell r="G300">
            <v>27.79</v>
          </cell>
        </row>
        <row r="301">
          <cell r="A301" t="str">
            <v>04.04.020</v>
          </cell>
          <cell r="C301" t="str">
            <v>Retirada de revestimento em pedra, granito ou mármore, em piso</v>
          </cell>
          <cell r="D301" t="str">
            <v>m²</v>
          </cell>
          <cell r="E301">
            <v>0</v>
          </cell>
          <cell r="F301">
            <v>16.89</v>
          </cell>
          <cell r="G301">
            <v>16.89</v>
          </cell>
        </row>
        <row r="302">
          <cell r="A302" t="str">
            <v>04.04.030</v>
          </cell>
          <cell r="C302" t="str">
            <v>Retirada de soleira ou peitoril em pedra, granito ou mármore</v>
          </cell>
          <cell r="D302" t="str">
            <v>m</v>
          </cell>
          <cell r="E302">
            <v>0</v>
          </cell>
          <cell r="F302">
            <v>11.7</v>
          </cell>
          <cell r="G302">
            <v>11.7</v>
          </cell>
        </row>
        <row r="303">
          <cell r="A303" t="str">
            <v>04.04.040</v>
          </cell>
          <cell r="C303" t="str">
            <v>Retirada de degrau em pedra, granito ou mármore</v>
          </cell>
          <cell r="D303" t="str">
            <v>m</v>
          </cell>
          <cell r="E303">
            <v>0</v>
          </cell>
          <cell r="F303">
            <v>12.99</v>
          </cell>
          <cell r="G303">
            <v>12.99</v>
          </cell>
        </row>
        <row r="304">
          <cell r="A304" t="str">
            <v>04.04.060</v>
          </cell>
          <cell r="C304" t="str">
            <v>Retirada de rodapé em pedra, granito ou mármore</v>
          </cell>
          <cell r="D304" t="str">
            <v>m</v>
          </cell>
          <cell r="E304">
            <v>0</v>
          </cell>
          <cell r="F304">
            <v>10.39</v>
          </cell>
          <cell r="G304">
            <v>10.39</v>
          </cell>
        </row>
        <row r="305">
          <cell r="A305" t="str">
            <v>04.05</v>
          </cell>
          <cell r="B305" t="str">
            <v>Retirada de revestimentos em madeira</v>
          </cell>
        </row>
        <row r="306">
          <cell r="A306" t="str">
            <v>04.05.010</v>
          </cell>
          <cell r="C306" t="str">
            <v>Retirada de revestimento em lambris de madeira</v>
          </cell>
          <cell r="D306" t="str">
            <v>m²</v>
          </cell>
          <cell r="E306">
            <v>0</v>
          </cell>
          <cell r="F306">
            <v>36.43</v>
          </cell>
          <cell r="G306">
            <v>36.43</v>
          </cell>
        </row>
        <row r="307">
          <cell r="A307" t="str">
            <v>04.05.020</v>
          </cell>
          <cell r="C307" t="str">
            <v>Retirada de piso em tacos de madeira</v>
          </cell>
          <cell r="D307" t="str">
            <v>m²</v>
          </cell>
          <cell r="E307">
            <v>0</v>
          </cell>
          <cell r="F307">
            <v>7.79</v>
          </cell>
          <cell r="G307">
            <v>7.79</v>
          </cell>
        </row>
        <row r="308">
          <cell r="A308" t="str">
            <v>04.05.040</v>
          </cell>
          <cell r="C308" t="str">
            <v>Retirada de soalho somente o tablado</v>
          </cell>
          <cell r="D308" t="str">
            <v>m²</v>
          </cell>
          <cell r="E308">
            <v>0</v>
          </cell>
          <cell r="F308">
            <v>10.07</v>
          </cell>
          <cell r="G308">
            <v>10.07</v>
          </cell>
        </row>
        <row r="309">
          <cell r="A309" t="str">
            <v>04.05.060</v>
          </cell>
          <cell r="C309" t="str">
            <v>Retirada de soalho inclusive vigamento</v>
          </cell>
          <cell r="D309" t="str">
            <v>m²</v>
          </cell>
          <cell r="E309">
            <v>0</v>
          </cell>
          <cell r="F309">
            <v>17.27</v>
          </cell>
          <cell r="G309">
            <v>17.27</v>
          </cell>
        </row>
        <row r="310">
          <cell r="A310" t="str">
            <v>04.05.080</v>
          </cell>
          <cell r="C310" t="str">
            <v>Retirada de degrau em madeira</v>
          </cell>
          <cell r="D310" t="str">
            <v>m</v>
          </cell>
          <cell r="E310">
            <v>0</v>
          </cell>
          <cell r="F310">
            <v>8.64</v>
          </cell>
          <cell r="G310">
            <v>8.64</v>
          </cell>
        </row>
        <row r="311">
          <cell r="A311" t="str">
            <v>04.05.100</v>
          </cell>
          <cell r="C311" t="str">
            <v>Retirada de rodapé inclusive cordão em madeira</v>
          </cell>
          <cell r="D311" t="str">
            <v>m</v>
          </cell>
          <cell r="E311">
            <v>0</v>
          </cell>
          <cell r="F311">
            <v>1.95</v>
          </cell>
          <cell r="G311">
            <v>1.95</v>
          </cell>
        </row>
        <row r="312">
          <cell r="A312" t="str">
            <v>04.06</v>
          </cell>
          <cell r="B312" t="str">
            <v>Retirada de revestimentos sintéticos e metálicos</v>
          </cell>
        </row>
        <row r="313">
          <cell r="A313" t="str">
            <v>04.06.010</v>
          </cell>
          <cell r="C313" t="str">
            <v>Retirada de revestimento em lambris metálicos</v>
          </cell>
          <cell r="D313" t="str">
            <v>m²</v>
          </cell>
          <cell r="E313">
            <v>0</v>
          </cell>
          <cell r="F313">
            <v>36.43</v>
          </cell>
          <cell r="G313">
            <v>36.43</v>
          </cell>
        </row>
        <row r="314">
          <cell r="A314" t="str">
            <v>04.06.020</v>
          </cell>
          <cell r="C314" t="str">
            <v>Retirada de piso em material sintético assentado a cola</v>
          </cell>
          <cell r="D314" t="str">
            <v>m²</v>
          </cell>
          <cell r="E314">
            <v>0</v>
          </cell>
          <cell r="F314">
            <v>2.88</v>
          </cell>
          <cell r="G314">
            <v>2.88</v>
          </cell>
        </row>
        <row r="315">
          <cell r="A315" t="str">
            <v>04.06.040</v>
          </cell>
          <cell r="C315" t="str">
            <v>Retirada de degrau em material sintético assentado a cola</v>
          </cell>
          <cell r="D315" t="str">
            <v>m</v>
          </cell>
          <cell r="E315">
            <v>0</v>
          </cell>
          <cell r="F315">
            <v>2.68</v>
          </cell>
          <cell r="G315">
            <v>2.68</v>
          </cell>
        </row>
        <row r="316">
          <cell r="A316" t="str">
            <v>04.06.060</v>
          </cell>
          <cell r="C316" t="str">
            <v>Retirada de rodapé inclusive cordão em material sintético</v>
          </cell>
          <cell r="D316" t="str">
            <v>m</v>
          </cell>
          <cell r="E316">
            <v>0</v>
          </cell>
          <cell r="F316">
            <v>0.65</v>
          </cell>
          <cell r="G316">
            <v>0.65</v>
          </cell>
        </row>
        <row r="317">
          <cell r="A317" t="str">
            <v>04.06.100</v>
          </cell>
          <cell r="C317" t="str">
            <v>Retirada de piso elevado telescópico metálico, inclusive estrutura de sustentação</v>
          </cell>
          <cell r="D317" t="str">
            <v>m²</v>
          </cell>
          <cell r="E317">
            <v>0</v>
          </cell>
          <cell r="F317">
            <v>31.68</v>
          </cell>
          <cell r="G317">
            <v>31.68</v>
          </cell>
        </row>
        <row r="318">
          <cell r="A318" t="str">
            <v>04.07</v>
          </cell>
          <cell r="B318" t="str">
            <v>Retirada de forro, brises e fachadas</v>
          </cell>
        </row>
        <row r="319">
          <cell r="A319" t="str">
            <v>04.07.020</v>
          </cell>
          <cell r="C319" t="str">
            <v>Retirada de forro qualquer em placas ou tiras fixadas</v>
          </cell>
          <cell r="D319" t="str">
            <v>m²</v>
          </cell>
          <cell r="E319">
            <v>0</v>
          </cell>
          <cell r="F319">
            <v>8.06</v>
          </cell>
          <cell r="G319">
            <v>8.06</v>
          </cell>
        </row>
        <row r="320">
          <cell r="A320" t="str">
            <v>04.07.040</v>
          </cell>
          <cell r="C320" t="str">
            <v>Retirada de forro qualquer em placas ou tiras apoiadas</v>
          </cell>
          <cell r="D320" t="str">
            <v>m²</v>
          </cell>
          <cell r="E320">
            <v>0</v>
          </cell>
          <cell r="F320">
            <v>4.33</v>
          </cell>
          <cell r="G320">
            <v>4.33</v>
          </cell>
        </row>
        <row r="321">
          <cell r="A321" t="str">
            <v>04.07.060</v>
          </cell>
          <cell r="C321" t="str">
            <v>Retirada de sistema de fixação/tarugamento de forro</v>
          </cell>
          <cell r="D321" t="str">
            <v>m²</v>
          </cell>
          <cell r="E321">
            <v>0</v>
          </cell>
          <cell r="F321">
            <v>3.25</v>
          </cell>
          <cell r="G321">
            <v>3.25</v>
          </cell>
        </row>
        <row r="322">
          <cell r="A322" t="str">
            <v>04.08</v>
          </cell>
          <cell r="B322" t="str">
            <v>Retirada de esquadria e elemento de madeira</v>
          </cell>
        </row>
        <row r="323">
          <cell r="A323" t="str">
            <v>04.08.020</v>
          </cell>
          <cell r="C323" t="str">
            <v>Retirada de folha de esquadria em madeira</v>
          </cell>
          <cell r="D323" t="str">
            <v>un</v>
          </cell>
          <cell r="E323">
            <v>0</v>
          </cell>
          <cell r="F323">
            <v>14.41</v>
          </cell>
          <cell r="G323">
            <v>14.41</v>
          </cell>
        </row>
        <row r="324">
          <cell r="A324" t="str">
            <v>04.08.040</v>
          </cell>
          <cell r="C324" t="str">
            <v>Retirada de guarnição, moldura e peças lineares em madeira, fixadas</v>
          </cell>
          <cell r="D324" t="str">
            <v>m</v>
          </cell>
          <cell r="E324">
            <v>0</v>
          </cell>
          <cell r="F324">
            <v>1.1100000000000001</v>
          </cell>
          <cell r="G324">
            <v>1.1100000000000001</v>
          </cell>
        </row>
        <row r="325">
          <cell r="A325" t="str">
            <v>04.08.060</v>
          </cell>
          <cell r="C325" t="str">
            <v>Retirada de batente com guarnição e peças lineares em madeira, chumbados</v>
          </cell>
          <cell r="D325" t="str">
            <v>m</v>
          </cell>
          <cell r="E325">
            <v>0</v>
          </cell>
          <cell r="F325">
            <v>8.64</v>
          </cell>
          <cell r="G325">
            <v>8.64</v>
          </cell>
        </row>
        <row r="326">
          <cell r="A326" t="str">
            <v>04.08.080</v>
          </cell>
          <cell r="C326" t="str">
            <v>Retirada de elemento em madeira e sistema de fixação tipo quadro, lousa, etc.</v>
          </cell>
          <cell r="D326" t="str">
            <v>m²</v>
          </cell>
          <cell r="E326">
            <v>0</v>
          </cell>
          <cell r="F326">
            <v>3.9</v>
          </cell>
          <cell r="G326">
            <v>3.9</v>
          </cell>
        </row>
        <row r="327">
          <cell r="A327" t="str">
            <v>04.08.100</v>
          </cell>
          <cell r="C327" t="str">
            <v>Retirada de armário em madeira ou metal</v>
          </cell>
          <cell r="D327" t="str">
            <v>m²</v>
          </cell>
          <cell r="E327">
            <v>0</v>
          </cell>
          <cell r="F327">
            <v>12.97</v>
          </cell>
          <cell r="G327">
            <v>12.97</v>
          </cell>
        </row>
        <row r="328">
          <cell r="A328" t="str">
            <v>04.09</v>
          </cell>
          <cell r="B328" t="str">
            <v>Retirada de esquadria e elementos metálicos</v>
          </cell>
        </row>
        <row r="329">
          <cell r="A329" t="str">
            <v>04.09.020</v>
          </cell>
          <cell r="C329" t="str">
            <v>Retirada de esquadria metálica em geral</v>
          </cell>
          <cell r="D329" t="str">
            <v>m²</v>
          </cell>
          <cell r="E329">
            <v>0</v>
          </cell>
          <cell r="F329">
            <v>20.170000000000002</v>
          </cell>
          <cell r="G329">
            <v>20.170000000000002</v>
          </cell>
        </row>
        <row r="330">
          <cell r="A330" t="str">
            <v>04.09.040</v>
          </cell>
          <cell r="C330" t="str">
            <v>Retirada de folha de esquadria metálica</v>
          </cell>
          <cell r="D330" t="str">
            <v>un</v>
          </cell>
          <cell r="E330">
            <v>0</v>
          </cell>
          <cell r="F330">
            <v>16.89</v>
          </cell>
          <cell r="G330">
            <v>16.89</v>
          </cell>
        </row>
        <row r="331">
          <cell r="A331" t="str">
            <v>04.09.060</v>
          </cell>
          <cell r="C331" t="str">
            <v>Retirada de batente, corrimão ou peças lineares metálicas, chumbados</v>
          </cell>
          <cell r="D331" t="str">
            <v>m</v>
          </cell>
          <cell r="E331">
            <v>0</v>
          </cell>
          <cell r="F331">
            <v>6.91</v>
          </cell>
          <cell r="G331">
            <v>6.91</v>
          </cell>
        </row>
        <row r="332">
          <cell r="A332" t="str">
            <v>04.09.080</v>
          </cell>
          <cell r="C332" t="str">
            <v>Retirada de batente, corrimão ou peças lineares metálicas, fixados</v>
          </cell>
          <cell r="D332" t="str">
            <v>m</v>
          </cell>
          <cell r="E332">
            <v>0</v>
          </cell>
          <cell r="F332">
            <v>4.74</v>
          </cell>
          <cell r="G332">
            <v>4.74</v>
          </cell>
        </row>
        <row r="333">
          <cell r="A333" t="str">
            <v>04.09.100</v>
          </cell>
          <cell r="C333" t="str">
            <v>Retirada de guarda-corpo ou gradil em geral</v>
          </cell>
          <cell r="D333" t="str">
            <v>m²</v>
          </cell>
          <cell r="E333">
            <v>0</v>
          </cell>
          <cell r="F333">
            <v>20.170000000000002</v>
          </cell>
          <cell r="G333">
            <v>20.170000000000002</v>
          </cell>
        </row>
        <row r="334">
          <cell r="A334" t="str">
            <v>04.09.120</v>
          </cell>
          <cell r="C334" t="str">
            <v>Retirada de escada de marinheiro com ou sem guarda-corpo</v>
          </cell>
          <cell r="D334" t="str">
            <v>m</v>
          </cell>
          <cell r="E334">
            <v>0</v>
          </cell>
          <cell r="F334">
            <v>23.04</v>
          </cell>
          <cell r="G334">
            <v>23.04</v>
          </cell>
        </row>
        <row r="335">
          <cell r="A335" t="str">
            <v>04.09.140</v>
          </cell>
          <cell r="C335" t="str">
            <v>Retirada de poste ou sistema de sustentação para alambrado ou fechamento</v>
          </cell>
          <cell r="D335" t="str">
            <v>un</v>
          </cell>
          <cell r="E335">
            <v>0</v>
          </cell>
          <cell r="F335">
            <v>16.89</v>
          </cell>
          <cell r="G335">
            <v>16.89</v>
          </cell>
        </row>
        <row r="336">
          <cell r="A336" t="str">
            <v>04.09.160</v>
          </cell>
          <cell r="C336" t="str">
            <v>Retirada de entelamento metálico em geral</v>
          </cell>
          <cell r="D336" t="str">
            <v>m²</v>
          </cell>
          <cell r="E336">
            <v>0</v>
          </cell>
          <cell r="F336">
            <v>2.74</v>
          </cell>
          <cell r="G336">
            <v>2.74</v>
          </cell>
        </row>
        <row r="337">
          <cell r="A337" t="str">
            <v>04.10</v>
          </cell>
          <cell r="B337" t="str">
            <v>Retirada de ferragens e acessórios para esquadrias</v>
          </cell>
        </row>
        <row r="338">
          <cell r="A338" t="str">
            <v>04.10.020</v>
          </cell>
          <cell r="C338" t="str">
            <v>Retirada de fechadura ou fecho de embutir</v>
          </cell>
          <cell r="D338" t="str">
            <v>un</v>
          </cell>
          <cell r="E338">
            <v>0</v>
          </cell>
          <cell r="F338">
            <v>7.91</v>
          </cell>
          <cell r="G338">
            <v>7.91</v>
          </cell>
        </row>
        <row r="339">
          <cell r="A339" t="str">
            <v>04.10.040</v>
          </cell>
          <cell r="C339" t="str">
            <v>Retirada de fechadura ou fecho de sobrepor</v>
          </cell>
          <cell r="D339" t="str">
            <v>un</v>
          </cell>
          <cell r="E339">
            <v>0</v>
          </cell>
          <cell r="F339">
            <v>3.16</v>
          </cell>
          <cell r="G339">
            <v>3.16</v>
          </cell>
        </row>
        <row r="340">
          <cell r="A340" t="str">
            <v>04.10.060</v>
          </cell>
          <cell r="C340" t="str">
            <v>Retirada de dobradiça</v>
          </cell>
          <cell r="D340" t="str">
            <v>un</v>
          </cell>
          <cell r="E340">
            <v>0</v>
          </cell>
          <cell r="F340">
            <v>1.58</v>
          </cell>
          <cell r="G340">
            <v>1.58</v>
          </cell>
        </row>
        <row r="341">
          <cell r="A341" t="str">
            <v>04.10.080</v>
          </cell>
          <cell r="C341" t="str">
            <v>Retirada de peça ou acessório complementar em geral de esquadria</v>
          </cell>
          <cell r="D341" t="str">
            <v>un</v>
          </cell>
          <cell r="E341">
            <v>0</v>
          </cell>
          <cell r="F341">
            <v>12.46</v>
          </cell>
          <cell r="G341">
            <v>12.46</v>
          </cell>
        </row>
        <row r="342">
          <cell r="A342" t="str">
            <v>04.11</v>
          </cell>
          <cell r="B342" t="str">
            <v>Retirada de aparelhos, metais sanitários e registro</v>
          </cell>
        </row>
        <row r="343">
          <cell r="A343" t="str">
            <v>04.11.020</v>
          </cell>
          <cell r="C343" t="str">
            <v>Retirada de aparelho sanitário incluindo acessórios</v>
          </cell>
          <cell r="D343" t="str">
            <v>un</v>
          </cell>
          <cell r="E343">
            <v>0</v>
          </cell>
          <cell r="F343">
            <v>29.04</v>
          </cell>
          <cell r="G343">
            <v>29.04</v>
          </cell>
        </row>
        <row r="344">
          <cell r="A344" t="str">
            <v>04.11.030</v>
          </cell>
          <cell r="C344" t="str">
            <v>Retirada de bancada incluindo pertences</v>
          </cell>
          <cell r="D344" t="str">
            <v>m²</v>
          </cell>
          <cell r="E344">
            <v>0</v>
          </cell>
          <cell r="F344">
            <v>40.33</v>
          </cell>
          <cell r="G344">
            <v>40.33</v>
          </cell>
        </row>
        <row r="345">
          <cell r="A345" t="str">
            <v>04.11.040</v>
          </cell>
          <cell r="C345" t="str">
            <v>Retirada de complemento sanitário chumbado</v>
          </cell>
          <cell r="D345" t="str">
            <v>un</v>
          </cell>
          <cell r="E345">
            <v>0</v>
          </cell>
          <cell r="F345">
            <v>9.48</v>
          </cell>
          <cell r="G345">
            <v>9.48</v>
          </cell>
        </row>
        <row r="346">
          <cell r="A346" t="str">
            <v>04.11.060</v>
          </cell>
          <cell r="C346" t="str">
            <v>Retirada de complemento sanitário fixado ou de sobrepor</v>
          </cell>
          <cell r="D346" t="str">
            <v>un</v>
          </cell>
          <cell r="E346">
            <v>0</v>
          </cell>
          <cell r="F346">
            <v>3.95</v>
          </cell>
          <cell r="G346">
            <v>3.95</v>
          </cell>
        </row>
        <row r="347">
          <cell r="A347" t="str">
            <v>04.11.080</v>
          </cell>
          <cell r="C347" t="str">
            <v>Retirada de registro ou válvula embutidos</v>
          </cell>
          <cell r="D347" t="str">
            <v>un</v>
          </cell>
          <cell r="E347">
            <v>0</v>
          </cell>
          <cell r="F347">
            <v>36.950000000000003</v>
          </cell>
          <cell r="G347">
            <v>36.950000000000003</v>
          </cell>
        </row>
        <row r="348">
          <cell r="A348" t="str">
            <v>04.11.100</v>
          </cell>
          <cell r="C348" t="str">
            <v>Retirada de registro ou válvula aparentes</v>
          </cell>
          <cell r="D348" t="str">
            <v>un</v>
          </cell>
          <cell r="E348">
            <v>0</v>
          </cell>
          <cell r="F348">
            <v>21.3</v>
          </cell>
          <cell r="G348">
            <v>21.3</v>
          </cell>
        </row>
        <row r="349">
          <cell r="A349" t="str">
            <v>04.11.110</v>
          </cell>
          <cell r="C349" t="str">
            <v>Retirada de purificador/bebedouro</v>
          </cell>
          <cell r="D349" t="str">
            <v>un</v>
          </cell>
          <cell r="E349">
            <v>0</v>
          </cell>
          <cell r="F349">
            <v>21.3</v>
          </cell>
          <cell r="G349">
            <v>21.3</v>
          </cell>
        </row>
        <row r="350">
          <cell r="A350" t="str">
            <v>04.11.120</v>
          </cell>
          <cell r="C350" t="str">
            <v>Retirada de torneira ou chuveiro</v>
          </cell>
          <cell r="D350" t="str">
            <v>un</v>
          </cell>
          <cell r="E350">
            <v>0</v>
          </cell>
          <cell r="F350">
            <v>5.04</v>
          </cell>
          <cell r="G350">
            <v>5.04</v>
          </cell>
        </row>
        <row r="351">
          <cell r="A351" t="str">
            <v>04.11.140</v>
          </cell>
          <cell r="C351" t="str">
            <v>Retirada de sifão ou metais sanitários diversos</v>
          </cell>
          <cell r="D351" t="str">
            <v>un</v>
          </cell>
          <cell r="E351">
            <v>0</v>
          </cell>
          <cell r="F351">
            <v>7.74</v>
          </cell>
          <cell r="G351">
            <v>7.74</v>
          </cell>
        </row>
        <row r="352">
          <cell r="A352" t="str">
            <v>04.11.160</v>
          </cell>
          <cell r="C352" t="str">
            <v>Retirada de caixa de descarga de sobrepor ou acoplada</v>
          </cell>
          <cell r="D352" t="str">
            <v>un</v>
          </cell>
          <cell r="E352">
            <v>0</v>
          </cell>
          <cell r="F352">
            <v>14.72</v>
          </cell>
          <cell r="G352">
            <v>14.72</v>
          </cell>
        </row>
        <row r="353">
          <cell r="A353" t="str">
            <v>04.12</v>
          </cell>
          <cell r="B353" t="str">
            <v>Retirada de aparelhos elétricos e hidráulicos</v>
          </cell>
        </row>
        <row r="354">
          <cell r="A354" t="str">
            <v>04.12.020</v>
          </cell>
          <cell r="C354" t="str">
            <v>Retirada de conjunto motor-bomba</v>
          </cell>
          <cell r="D354" t="str">
            <v>un</v>
          </cell>
          <cell r="E354">
            <v>0</v>
          </cell>
          <cell r="F354">
            <v>60.78</v>
          </cell>
          <cell r="G354">
            <v>60.78</v>
          </cell>
        </row>
        <row r="355">
          <cell r="A355" t="str">
            <v>04.12.040</v>
          </cell>
          <cell r="C355" t="str">
            <v>Retirada de motor de bomba de recalque</v>
          </cell>
          <cell r="D355" t="str">
            <v>un</v>
          </cell>
          <cell r="E355">
            <v>0</v>
          </cell>
          <cell r="F355">
            <v>47.92</v>
          </cell>
          <cell r="G355">
            <v>47.92</v>
          </cell>
        </row>
        <row r="356">
          <cell r="A356" t="str">
            <v>04.13</v>
          </cell>
          <cell r="B356" t="str">
            <v>Retirada de impermeabilização e afins</v>
          </cell>
        </row>
        <row r="357">
          <cell r="A357" t="str">
            <v>04.13.020</v>
          </cell>
          <cell r="C357" t="str">
            <v>Retirada de isolamento térmico com material monolítico</v>
          </cell>
          <cell r="D357" t="str">
            <v>m²</v>
          </cell>
          <cell r="E357">
            <v>0</v>
          </cell>
          <cell r="F357">
            <v>3.9</v>
          </cell>
          <cell r="G357">
            <v>3.9</v>
          </cell>
        </row>
        <row r="358">
          <cell r="A358" t="str">
            <v>04.13.060</v>
          </cell>
          <cell r="C358" t="str">
            <v>Retirada de isolamento térmico com material em panos</v>
          </cell>
          <cell r="D358" t="str">
            <v>m²</v>
          </cell>
          <cell r="E358">
            <v>0</v>
          </cell>
          <cell r="F358">
            <v>0.65</v>
          </cell>
          <cell r="G358">
            <v>0.65</v>
          </cell>
        </row>
        <row r="359">
          <cell r="A359" t="str">
            <v>04.14</v>
          </cell>
          <cell r="B359" t="str">
            <v>Retirada de vidro</v>
          </cell>
        </row>
        <row r="360">
          <cell r="A360" t="str">
            <v>04.14.020</v>
          </cell>
          <cell r="C360" t="str">
            <v>Retirada de vidro ou espelho com raspagem da massa ou retirada de baguete</v>
          </cell>
          <cell r="D360" t="str">
            <v>m²</v>
          </cell>
          <cell r="E360">
            <v>0</v>
          </cell>
          <cell r="F360">
            <v>9.48</v>
          </cell>
          <cell r="G360">
            <v>9.48</v>
          </cell>
        </row>
        <row r="361">
          <cell r="A361" t="str">
            <v>04.14.040</v>
          </cell>
          <cell r="C361" t="str">
            <v>Retirada de esquadria em vidro</v>
          </cell>
          <cell r="D361" t="str">
            <v>m²</v>
          </cell>
          <cell r="E361">
            <v>0</v>
          </cell>
          <cell r="F361">
            <v>28.8</v>
          </cell>
          <cell r="G361">
            <v>28.8</v>
          </cell>
        </row>
        <row r="362">
          <cell r="A362" t="str">
            <v>04.17</v>
          </cell>
          <cell r="B362" t="str">
            <v>Retirada em instalação elétrica - letra A até B</v>
          </cell>
        </row>
        <row r="363">
          <cell r="A363" t="str">
            <v>04.17.020</v>
          </cell>
          <cell r="C363" t="str">
            <v>Remoção de aparelho de iluminação ou projetor fixo em teto, piso ou parede</v>
          </cell>
          <cell r="D363" t="str">
            <v>un</v>
          </cell>
          <cell r="E363">
            <v>0</v>
          </cell>
          <cell r="F363">
            <v>12.78</v>
          </cell>
          <cell r="G363">
            <v>12.78</v>
          </cell>
        </row>
        <row r="364">
          <cell r="A364" t="str">
            <v>04.17.040</v>
          </cell>
          <cell r="C364" t="str">
            <v>Remoção de aparelho de iluminação ou projetor fixo em poste ou braço</v>
          </cell>
          <cell r="D364" t="str">
            <v>un</v>
          </cell>
          <cell r="E364">
            <v>0</v>
          </cell>
          <cell r="F364">
            <v>47.92</v>
          </cell>
          <cell r="G364">
            <v>47.92</v>
          </cell>
        </row>
        <row r="365">
          <cell r="A365" t="str">
            <v>04.17.060</v>
          </cell>
          <cell r="C365" t="str">
            <v>Remoção de suporte tipo braquet</v>
          </cell>
          <cell r="D365" t="str">
            <v>un</v>
          </cell>
          <cell r="E365">
            <v>0</v>
          </cell>
          <cell r="F365">
            <v>15.98</v>
          </cell>
          <cell r="G365">
            <v>15.98</v>
          </cell>
        </row>
        <row r="366">
          <cell r="A366" t="str">
            <v>04.17.080</v>
          </cell>
          <cell r="C366" t="str">
            <v>Remoção de barramento de cobre</v>
          </cell>
          <cell r="D366" t="str">
            <v>m</v>
          </cell>
          <cell r="E366">
            <v>0</v>
          </cell>
          <cell r="F366">
            <v>12.78</v>
          </cell>
          <cell r="G366">
            <v>12.78</v>
          </cell>
        </row>
        <row r="367">
          <cell r="A367" t="str">
            <v>04.17.100</v>
          </cell>
          <cell r="C367" t="str">
            <v>Remoção de base de disjuntor tipo QUIK-LAG</v>
          </cell>
          <cell r="D367" t="str">
            <v>un</v>
          </cell>
          <cell r="E367">
            <v>0</v>
          </cell>
          <cell r="F367">
            <v>4.79</v>
          </cell>
          <cell r="G367">
            <v>4.79</v>
          </cell>
        </row>
        <row r="368">
          <cell r="A368" t="str">
            <v>04.17.120</v>
          </cell>
          <cell r="C368" t="str">
            <v>Remoção de base de fusível tipo DIAZED</v>
          </cell>
          <cell r="D368" t="str">
            <v>un</v>
          </cell>
          <cell r="E368">
            <v>0</v>
          </cell>
          <cell r="F368">
            <v>4.79</v>
          </cell>
          <cell r="G368">
            <v>4.79</v>
          </cell>
        </row>
        <row r="369">
          <cell r="A369" t="str">
            <v>04.17.140</v>
          </cell>
          <cell r="C369" t="str">
            <v>Remoção de base e haste de para-raios</v>
          </cell>
          <cell r="D369" t="str">
            <v>un</v>
          </cell>
          <cell r="E369">
            <v>0</v>
          </cell>
          <cell r="F369">
            <v>31.94</v>
          </cell>
          <cell r="G369">
            <v>31.94</v>
          </cell>
        </row>
        <row r="370">
          <cell r="A370" t="str">
            <v>04.17.160</v>
          </cell>
          <cell r="C370" t="str">
            <v>Remoção de base ou chave para fusível NH tipo tripolar</v>
          </cell>
          <cell r="D370" t="str">
            <v>un</v>
          </cell>
          <cell r="E370">
            <v>0</v>
          </cell>
          <cell r="F370">
            <v>15.98</v>
          </cell>
          <cell r="G370">
            <v>15.98</v>
          </cell>
        </row>
        <row r="371">
          <cell r="A371" t="str">
            <v>04.17.180</v>
          </cell>
          <cell r="C371" t="str">
            <v>Remoção de base ou chave para fusível NH tipo unipolar</v>
          </cell>
          <cell r="D371" t="str">
            <v>un</v>
          </cell>
          <cell r="E371">
            <v>0</v>
          </cell>
          <cell r="F371">
            <v>14.38</v>
          </cell>
          <cell r="G371">
            <v>14.38</v>
          </cell>
        </row>
        <row r="372">
          <cell r="A372" t="str">
            <v>04.17.200</v>
          </cell>
          <cell r="C372" t="str">
            <v>Remoção de braçadeira para passagem de cordoalha</v>
          </cell>
          <cell r="D372" t="str">
            <v>un</v>
          </cell>
          <cell r="E372">
            <v>0</v>
          </cell>
          <cell r="F372">
            <v>12.78</v>
          </cell>
          <cell r="G372">
            <v>12.78</v>
          </cell>
        </row>
        <row r="373">
          <cell r="A373" t="str">
            <v>04.17.220</v>
          </cell>
          <cell r="C373" t="str">
            <v>Remoção de bucha de passagem interna ou externa</v>
          </cell>
          <cell r="D373" t="str">
            <v>un</v>
          </cell>
          <cell r="E373">
            <v>0</v>
          </cell>
          <cell r="F373">
            <v>12.78</v>
          </cell>
          <cell r="G373">
            <v>12.78</v>
          </cell>
        </row>
        <row r="374">
          <cell r="A374" t="str">
            <v>04.17.240</v>
          </cell>
          <cell r="C374" t="str">
            <v>Remoção de bucha de passagem para neutro</v>
          </cell>
          <cell r="D374" t="str">
            <v>un</v>
          </cell>
          <cell r="E374">
            <v>0</v>
          </cell>
          <cell r="F374">
            <v>9.59</v>
          </cell>
          <cell r="G374">
            <v>9.59</v>
          </cell>
        </row>
        <row r="375">
          <cell r="A375" t="str">
            <v>04.18</v>
          </cell>
          <cell r="B375" t="str">
            <v>Retirada em instalação elétrica - letra C</v>
          </cell>
        </row>
        <row r="376">
          <cell r="A376" t="str">
            <v>04.18.020</v>
          </cell>
          <cell r="C376" t="str">
            <v>Remoção de cabeçote em rede de telefonia</v>
          </cell>
          <cell r="D376" t="str">
            <v>un</v>
          </cell>
          <cell r="E376">
            <v>0</v>
          </cell>
          <cell r="F376">
            <v>7.99</v>
          </cell>
          <cell r="G376">
            <v>7.99</v>
          </cell>
        </row>
        <row r="377">
          <cell r="A377" t="str">
            <v>04.18.040</v>
          </cell>
          <cell r="C377" t="str">
            <v>Remoção de cabo de aço e esticadores de para-raios</v>
          </cell>
          <cell r="D377" t="str">
            <v>m</v>
          </cell>
          <cell r="E377">
            <v>0</v>
          </cell>
          <cell r="F377">
            <v>11.17</v>
          </cell>
          <cell r="G377">
            <v>11.17</v>
          </cell>
        </row>
        <row r="378">
          <cell r="A378" t="str">
            <v>04.18.060</v>
          </cell>
          <cell r="C378" t="str">
            <v>Remoção de caixa de entrada de energia padrão medição indireta completa</v>
          </cell>
          <cell r="D378" t="str">
            <v>un</v>
          </cell>
          <cell r="E378">
            <v>0</v>
          </cell>
          <cell r="F378">
            <v>159.69999999999999</v>
          </cell>
          <cell r="G378">
            <v>159.69999999999999</v>
          </cell>
        </row>
        <row r="379">
          <cell r="A379" t="str">
            <v>04.18.070</v>
          </cell>
          <cell r="C379" t="str">
            <v>Remoção de caixa de entrada de energia padrão residencial completa</v>
          </cell>
          <cell r="D379" t="str">
            <v>un</v>
          </cell>
          <cell r="E379">
            <v>0</v>
          </cell>
          <cell r="F379">
            <v>127.76</v>
          </cell>
          <cell r="G379">
            <v>127.76</v>
          </cell>
        </row>
        <row r="380">
          <cell r="A380" t="str">
            <v>04.18.080</v>
          </cell>
          <cell r="C380" t="str">
            <v>Remoção de caixa de entrada telefônica completa</v>
          </cell>
          <cell r="D380" t="str">
            <v>un</v>
          </cell>
          <cell r="E380">
            <v>0</v>
          </cell>
          <cell r="F380">
            <v>63.88</v>
          </cell>
          <cell r="G380">
            <v>63.88</v>
          </cell>
        </row>
        <row r="381">
          <cell r="A381" t="str">
            <v>04.18.090</v>
          </cell>
          <cell r="C381" t="str">
            <v>Remoção de caixa de medição padrão completa</v>
          </cell>
          <cell r="D381" t="str">
            <v>un</v>
          </cell>
          <cell r="E381">
            <v>0</v>
          </cell>
          <cell r="F381">
            <v>35.46</v>
          </cell>
          <cell r="G381">
            <v>35.46</v>
          </cell>
        </row>
        <row r="382">
          <cell r="A382" t="str">
            <v>04.18.120</v>
          </cell>
          <cell r="C382" t="str">
            <v>Remoção de caixa estampada</v>
          </cell>
          <cell r="D382" t="str">
            <v>un</v>
          </cell>
          <cell r="E382">
            <v>0</v>
          </cell>
          <cell r="F382">
            <v>4.74</v>
          </cell>
          <cell r="G382">
            <v>4.74</v>
          </cell>
        </row>
        <row r="383">
          <cell r="A383" t="str">
            <v>04.18.130</v>
          </cell>
          <cell r="C383" t="str">
            <v>Remoção de caixa para fusível ou tomada instalada em perfilado</v>
          </cell>
          <cell r="D383" t="str">
            <v>un</v>
          </cell>
          <cell r="E383">
            <v>0</v>
          </cell>
          <cell r="F383">
            <v>5.69</v>
          </cell>
          <cell r="G383">
            <v>5.69</v>
          </cell>
        </row>
        <row r="384">
          <cell r="A384" t="str">
            <v>04.18.140</v>
          </cell>
          <cell r="C384" t="str">
            <v>Remoção de caixa para transformador de corrente</v>
          </cell>
          <cell r="D384" t="str">
            <v>un</v>
          </cell>
          <cell r="E384">
            <v>0</v>
          </cell>
          <cell r="F384">
            <v>35.46</v>
          </cell>
          <cell r="G384">
            <v>35.46</v>
          </cell>
        </row>
        <row r="385">
          <cell r="A385" t="str">
            <v>04.18.180</v>
          </cell>
          <cell r="C385" t="str">
            <v>Remoção de cantoneira metálica</v>
          </cell>
          <cell r="D385" t="str">
            <v>m</v>
          </cell>
          <cell r="E385">
            <v>0</v>
          </cell>
          <cell r="F385">
            <v>7.99</v>
          </cell>
          <cell r="G385">
            <v>7.99</v>
          </cell>
        </row>
        <row r="386">
          <cell r="A386" t="str">
            <v>04.18.200</v>
          </cell>
          <cell r="C386" t="str">
            <v>Remoção de captor de para-raios tipo Franklin</v>
          </cell>
          <cell r="D386" t="str">
            <v>un</v>
          </cell>
          <cell r="E386">
            <v>0</v>
          </cell>
          <cell r="F386">
            <v>15.98</v>
          </cell>
          <cell r="G386">
            <v>15.98</v>
          </cell>
        </row>
        <row r="387">
          <cell r="A387" t="str">
            <v>04.18.220</v>
          </cell>
          <cell r="C387" t="str">
            <v>Remoção de chapa de ferro para bucha de passagem</v>
          </cell>
          <cell r="D387" t="str">
            <v>un</v>
          </cell>
          <cell r="E387">
            <v>0</v>
          </cell>
          <cell r="F387">
            <v>12.78</v>
          </cell>
          <cell r="G387">
            <v>12.78</v>
          </cell>
        </row>
        <row r="388">
          <cell r="A388" t="str">
            <v>04.18.240</v>
          </cell>
          <cell r="C388" t="str">
            <v>Remoção de chave automática da bóia</v>
          </cell>
          <cell r="D388" t="str">
            <v>un</v>
          </cell>
          <cell r="E388">
            <v>0</v>
          </cell>
          <cell r="F388">
            <v>19.16</v>
          </cell>
          <cell r="G388">
            <v>19.16</v>
          </cell>
        </row>
        <row r="389">
          <cell r="A389" t="str">
            <v>04.18.250</v>
          </cell>
          <cell r="C389" t="str">
            <v>Remoção de chave base de mármore ou ardósia</v>
          </cell>
          <cell r="D389" t="str">
            <v>un</v>
          </cell>
          <cell r="E389">
            <v>0</v>
          </cell>
          <cell r="F389">
            <v>15.98</v>
          </cell>
          <cell r="G389">
            <v>15.98</v>
          </cell>
        </row>
        <row r="390">
          <cell r="A390" t="str">
            <v>04.18.260</v>
          </cell>
          <cell r="C390" t="str">
            <v>Remoção de chave de ação rápida comando frontal montado em painel</v>
          </cell>
          <cell r="D390" t="str">
            <v>un</v>
          </cell>
          <cell r="E390">
            <v>0</v>
          </cell>
          <cell r="F390">
            <v>31.94</v>
          </cell>
          <cell r="G390">
            <v>31.94</v>
          </cell>
        </row>
        <row r="391">
          <cell r="A391" t="str">
            <v>04.18.270</v>
          </cell>
          <cell r="C391" t="str">
            <v>Remoção de chave fusível indicadora tipo Matheus</v>
          </cell>
          <cell r="D391" t="str">
            <v>un</v>
          </cell>
          <cell r="E391">
            <v>0</v>
          </cell>
          <cell r="F391">
            <v>47.92</v>
          </cell>
          <cell r="G391">
            <v>47.92</v>
          </cell>
        </row>
        <row r="392">
          <cell r="A392" t="str">
            <v>04.18.280</v>
          </cell>
          <cell r="C392" t="str">
            <v>Remoção de chave seccionadora tripolar seca mecanismo de manobra frontal</v>
          </cell>
          <cell r="D392" t="str">
            <v>un</v>
          </cell>
          <cell r="E392">
            <v>0</v>
          </cell>
          <cell r="F392">
            <v>89.86</v>
          </cell>
          <cell r="G392">
            <v>89.86</v>
          </cell>
        </row>
        <row r="393">
          <cell r="A393" t="str">
            <v>04.18.290</v>
          </cell>
          <cell r="C393" t="str">
            <v>Remoção de chave tipo Pacco rotativo</v>
          </cell>
          <cell r="D393" t="str">
            <v>un</v>
          </cell>
          <cell r="E393">
            <v>0</v>
          </cell>
          <cell r="F393">
            <v>23.95</v>
          </cell>
          <cell r="G393">
            <v>23.95</v>
          </cell>
        </row>
        <row r="394">
          <cell r="A394" t="str">
            <v>04.18.320</v>
          </cell>
          <cell r="C394" t="str">
            <v>Remoção de cinta de fixação de eletroduto ou sela para cruzeta em poste</v>
          </cell>
          <cell r="D394" t="str">
            <v>un</v>
          </cell>
          <cell r="E394">
            <v>0</v>
          </cell>
          <cell r="F394">
            <v>6.5</v>
          </cell>
          <cell r="G394">
            <v>6.5</v>
          </cell>
        </row>
        <row r="395">
          <cell r="A395" t="str">
            <v>04.18.340</v>
          </cell>
          <cell r="C395" t="str">
            <v>Remoção de condulete</v>
          </cell>
          <cell r="D395" t="str">
            <v>un</v>
          </cell>
          <cell r="E395">
            <v>0</v>
          </cell>
          <cell r="F395">
            <v>12.73</v>
          </cell>
          <cell r="G395">
            <v>12.73</v>
          </cell>
        </row>
        <row r="396">
          <cell r="A396" t="str">
            <v>04.18.360</v>
          </cell>
          <cell r="C396" t="str">
            <v>Remoção de condutor aparente diâmetro externo acima de 6,5 mm</v>
          </cell>
          <cell r="D396" t="str">
            <v>m</v>
          </cell>
          <cell r="E396">
            <v>0</v>
          </cell>
          <cell r="F396">
            <v>3.84</v>
          </cell>
          <cell r="G396">
            <v>3.84</v>
          </cell>
        </row>
        <row r="397">
          <cell r="A397" t="str">
            <v>04.18.370</v>
          </cell>
          <cell r="C397" t="str">
            <v>Remoção de condutor aparente diâmetro externo até 6,5 mm</v>
          </cell>
          <cell r="D397" t="str">
            <v>m</v>
          </cell>
          <cell r="E397">
            <v>0</v>
          </cell>
          <cell r="F397">
            <v>1.91</v>
          </cell>
          <cell r="G397">
            <v>1.91</v>
          </cell>
        </row>
        <row r="398">
          <cell r="A398" t="str">
            <v>04.18.380</v>
          </cell>
          <cell r="C398" t="str">
            <v>Remoção de condutor embutido diâmetro externo acima de 6,5 mm</v>
          </cell>
          <cell r="D398" t="str">
            <v>m</v>
          </cell>
          <cell r="E398">
            <v>0</v>
          </cell>
          <cell r="F398">
            <v>3.2</v>
          </cell>
          <cell r="G398">
            <v>3.2</v>
          </cell>
        </row>
        <row r="399">
          <cell r="A399" t="str">
            <v>04.18.390</v>
          </cell>
          <cell r="C399" t="str">
            <v>Remoção de condutor embutido diâmetro externo até 6,5 mm</v>
          </cell>
          <cell r="D399" t="str">
            <v>m</v>
          </cell>
          <cell r="E399">
            <v>0</v>
          </cell>
          <cell r="F399">
            <v>1.6</v>
          </cell>
          <cell r="G399">
            <v>1.6</v>
          </cell>
        </row>
        <row r="400">
          <cell r="A400" t="str">
            <v>04.18.400</v>
          </cell>
          <cell r="C400" t="str">
            <v>Remoção de condutor especial</v>
          </cell>
          <cell r="D400" t="str">
            <v>m</v>
          </cell>
          <cell r="E400">
            <v>0</v>
          </cell>
          <cell r="F400">
            <v>22.47</v>
          </cell>
          <cell r="G400">
            <v>22.47</v>
          </cell>
        </row>
        <row r="401">
          <cell r="A401" t="str">
            <v>04.18.410</v>
          </cell>
          <cell r="C401" t="str">
            <v>Remoção de cordoalha ou cabo de cobre nu</v>
          </cell>
          <cell r="D401" t="str">
            <v>m</v>
          </cell>
          <cell r="E401">
            <v>0</v>
          </cell>
          <cell r="F401">
            <v>6.39</v>
          </cell>
          <cell r="G401">
            <v>6.39</v>
          </cell>
        </row>
        <row r="402">
          <cell r="A402" t="str">
            <v>04.18.420</v>
          </cell>
          <cell r="C402" t="str">
            <v>Remoção de contator magnético para comando de bomba</v>
          </cell>
          <cell r="D402" t="str">
            <v>un</v>
          </cell>
          <cell r="E402">
            <v>0</v>
          </cell>
          <cell r="F402">
            <v>31.94</v>
          </cell>
          <cell r="G402">
            <v>31.94</v>
          </cell>
        </row>
        <row r="403">
          <cell r="A403" t="str">
            <v>04.18.440</v>
          </cell>
          <cell r="C403" t="str">
            <v>Remoção de corrente para pendentes</v>
          </cell>
          <cell r="D403" t="str">
            <v>un</v>
          </cell>
          <cell r="E403">
            <v>0</v>
          </cell>
          <cell r="F403">
            <v>6.39</v>
          </cell>
          <cell r="G403">
            <v>6.39</v>
          </cell>
        </row>
        <row r="404">
          <cell r="A404" t="str">
            <v>04.18.460</v>
          </cell>
          <cell r="C404" t="str">
            <v>Remoção de cruzeta de ferro para fixação de projetores</v>
          </cell>
          <cell r="D404" t="str">
            <v>un</v>
          </cell>
          <cell r="E404">
            <v>0</v>
          </cell>
          <cell r="F404">
            <v>47.92</v>
          </cell>
          <cell r="G404">
            <v>47.92</v>
          </cell>
        </row>
        <row r="405">
          <cell r="A405" t="str">
            <v>04.18.470</v>
          </cell>
          <cell r="C405" t="str">
            <v>Remoção de cruzeta de madeira</v>
          </cell>
          <cell r="D405" t="str">
            <v>un</v>
          </cell>
          <cell r="E405">
            <v>0</v>
          </cell>
          <cell r="F405">
            <v>67.400000000000006</v>
          </cell>
          <cell r="G405">
            <v>67.400000000000006</v>
          </cell>
        </row>
        <row r="406">
          <cell r="A406" t="str">
            <v>04.19</v>
          </cell>
          <cell r="B406" t="str">
            <v>Retirada em instalação elétrica - letra D até I</v>
          </cell>
        </row>
        <row r="407">
          <cell r="A407" t="str">
            <v>04.19.020</v>
          </cell>
          <cell r="C407" t="str">
            <v>Remoção de disjuntor de volume normal ou reduzido</v>
          </cell>
          <cell r="D407" t="str">
            <v>un</v>
          </cell>
          <cell r="E407">
            <v>0</v>
          </cell>
          <cell r="F407">
            <v>131.47999999999999</v>
          </cell>
          <cell r="G407">
            <v>131.47999999999999</v>
          </cell>
        </row>
        <row r="408">
          <cell r="A408" t="str">
            <v>04.19.030</v>
          </cell>
          <cell r="C408" t="str">
            <v>Remoção de disjuntor a seco aberto tripolar, 600 V de 800 A</v>
          </cell>
          <cell r="D408" t="str">
            <v>un</v>
          </cell>
          <cell r="E408">
            <v>0</v>
          </cell>
          <cell r="F408">
            <v>31.94</v>
          </cell>
          <cell r="G408">
            <v>31.94</v>
          </cell>
        </row>
        <row r="409">
          <cell r="A409" t="str">
            <v>04.19.060</v>
          </cell>
          <cell r="C409" t="str">
            <v>Remoção de disjuntor termomagnético</v>
          </cell>
          <cell r="D409" t="str">
            <v>un</v>
          </cell>
          <cell r="E409">
            <v>0</v>
          </cell>
          <cell r="F409">
            <v>7.99</v>
          </cell>
          <cell r="G409">
            <v>7.99</v>
          </cell>
        </row>
        <row r="410">
          <cell r="A410" t="str">
            <v>04.19.080</v>
          </cell>
          <cell r="C410" t="str">
            <v>Remoção de fundo de quadro de distribuição ou caixa de passagem</v>
          </cell>
          <cell r="D410" t="str">
            <v>m²</v>
          </cell>
          <cell r="E410">
            <v>0</v>
          </cell>
          <cell r="F410">
            <v>31.94</v>
          </cell>
          <cell r="G410">
            <v>31.94</v>
          </cell>
        </row>
        <row r="411">
          <cell r="A411" t="str">
            <v>04.19.100</v>
          </cell>
          <cell r="C411" t="str">
            <v>Remoção de gancho de sustentação de luminária em perfilado</v>
          </cell>
          <cell r="D411" t="str">
            <v>un</v>
          </cell>
          <cell r="E411">
            <v>0</v>
          </cell>
          <cell r="F411">
            <v>6.39</v>
          </cell>
          <cell r="G411">
            <v>6.39</v>
          </cell>
        </row>
        <row r="412">
          <cell r="A412" t="str">
            <v>04.19.120</v>
          </cell>
          <cell r="C412" t="str">
            <v>Remoção de interruptores, tomadas, botão de campainha ou cigarra</v>
          </cell>
          <cell r="D412" t="str">
            <v>un</v>
          </cell>
          <cell r="E412">
            <v>0</v>
          </cell>
          <cell r="F412">
            <v>12.78</v>
          </cell>
          <cell r="G412">
            <v>12.78</v>
          </cell>
        </row>
        <row r="413">
          <cell r="A413" t="str">
            <v>04.19.140</v>
          </cell>
          <cell r="C413" t="str">
            <v>Remoção de isolador tipo castanha e gancho de sustentação</v>
          </cell>
          <cell r="D413" t="str">
            <v>un</v>
          </cell>
          <cell r="E413">
            <v>0</v>
          </cell>
          <cell r="F413">
            <v>3.2</v>
          </cell>
          <cell r="G413">
            <v>3.2</v>
          </cell>
        </row>
        <row r="414">
          <cell r="A414" t="str">
            <v>04.19.160</v>
          </cell>
          <cell r="C414" t="str">
            <v>Remoção de isolador tipo disco completo e gancho de suspensão</v>
          </cell>
          <cell r="D414" t="str">
            <v>un</v>
          </cell>
          <cell r="E414">
            <v>0</v>
          </cell>
          <cell r="F414">
            <v>4.79</v>
          </cell>
          <cell r="G414">
            <v>4.79</v>
          </cell>
        </row>
        <row r="415">
          <cell r="A415" t="str">
            <v>04.19.180</v>
          </cell>
          <cell r="C415" t="str">
            <v>Remoção de isolador tipo pino, inclusive o pino</v>
          </cell>
          <cell r="D415" t="str">
            <v>un</v>
          </cell>
          <cell r="E415">
            <v>0</v>
          </cell>
          <cell r="F415">
            <v>7.99</v>
          </cell>
          <cell r="G415">
            <v>7.99</v>
          </cell>
        </row>
        <row r="416">
          <cell r="A416" t="str">
            <v>04.20</v>
          </cell>
          <cell r="B416" t="str">
            <v>Retirada em instalação elétrica - letra J até N</v>
          </cell>
        </row>
        <row r="417">
          <cell r="A417" t="str">
            <v>04.20.020</v>
          </cell>
          <cell r="C417" t="str">
            <v>Remoção de janela de ventilação, iluminação ou ventilação e iluminação padrão</v>
          </cell>
          <cell r="D417" t="str">
            <v>un</v>
          </cell>
          <cell r="E417">
            <v>0</v>
          </cell>
          <cell r="F417">
            <v>22.47</v>
          </cell>
          <cell r="G417">
            <v>22.47</v>
          </cell>
        </row>
        <row r="418">
          <cell r="A418" t="str">
            <v>04.20.040</v>
          </cell>
          <cell r="C418" t="str">
            <v>Remoção de lâmpada</v>
          </cell>
          <cell r="D418" t="str">
            <v>un</v>
          </cell>
          <cell r="E418">
            <v>0</v>
          </cell>
          <cell r="F418">
            <v>2.6</v>
          </cell>
          <cell r="G418">
            <v>2.6</v>
          </cell>
        </row>
        <row r="419">
          <cell r="A419" t="str">
            <v>04.20.060</v>
          </cell>
          <cell r="C419" t="str">
            <v>Remoção de luz de obstáculo</v>
          </cell>
          <cell r="D419" t="str">
            <v>un</v>
          </cell>
          <cell r="E419">
            <v>0</v>
          </cell>
          <cell r="F419">
            <v>31.94</v>
          </cell>
          <cell r="G419">
            <v>31.94</v>
          </cell>
        </row>
        <row r="420">
          <cell r="A420" t="str">
            <v>04.20.080</v>
          </cell>
          <cell r="C420" t="str">
            <v>Remoção de manopla de comando de disjuntor</v>
          </cell>
          <cell r="D420" t="str">
            <v>un</v>
          </cell>
          <cell r="E420">
            <v>0</v>
          </cell>
          <cell r="F420">
            <v>15.98</v>
          </cell>
          <cell r="G420">
            <v>15.98</v>
          </cell>
        </row>
        <row r="421">
          <cell r="A421" t="str">
            <v>04.20.100</v>
          </cell>
          <cell r="C421" t="str">
            <v>Remoção de mão francesa</v>
          </cell>
          <cell r="D421" t="str">
            <v>un</v>
          </cell>
          <cell r="E421">
            <v>0</v>
          </cell>
          <cell r="F421">
            <v>12.99</v>
          </cell>
          <cell r="G421">
            <v>12.99</v>
          </cell>
        </row>
        <row r="422">
          <cell r="A422" t="str">
            <v>04.20.120</v>
          </cell>
          <cell r="C422" t="str">
            <v>Remoção de terminal modular (mufla) tripolar ou unipolar</v>
          </cell>
          <cell r="D422" t="str">
            <v>un</v>
          </cell>
          <cell r="E422">
            <v>0</v>
          </cell>
          <cell r="F422">
            <v>44.93</v>
          </cell>
          <cell r="G422">
            <v>44.93</v>
          </cell>
        </row>
        <row r="423">
          <cell r="A423" t="str">
            <v>04.21</v>
          </cell>
          <cell r="B423" t="str">
            <v>Retirada em instalação elétrica - letra O até S</v>
          </cell>
        </row>
        <row r="424">
          <cell r="A424" t="str">
            <v>04.21.020</v>
          </cell>
          <cell r="C424" t="str">
            <v>Remoção de óleo de disjuntor ou transformador</v>
          </cell>
          <cell r="D424" t="str">
            <v>l</v>
          </cell>
          <cell r="E424">
            <v>0</v>
          </cell>
          <cell r="F424">
            <v>0.52</v>
          </cell>
          <cell r="G424">
            <v>0.52</v>
          </cell>
        </row>
        <row r="425">
          <cell r="A425" t="str">
            <v>04.21.040</v>
          </cell>
          <cell r="C425" t="str">
            <v>Remoção de pára-raios tipo cristal-valve em cabine primária</v>
          </cell>
          <cell r="D425" t="str">
            <v>un</v>
          </cell>
          <cell r="E425">
            <v>0</v>
          </cell>
          <cell r="F425">
            <v>47.92</v>
          </cell>
          <cell r="G425">
            <v>47.92</v>
          </cell>
        </row>
        <row r="426">
          <cell r="A426" t="str">
            <v>04.21.050</v>
          </cell>
          <cell r="C426" t="str">
            <v>Remoção de pára-raios tipo cristal-valve em poste singelo ou estaleiro</v>
          </cell>
          <cell r="D426" t="str">
            <v>un</v>
          </cell>
          <cell r="E426">
            <v>0</v>
          </cell>
          <cell r="F426">
            <v>63.88</v>
          </cell>
          <cell r="G426">
            <v>63.88</v>
          </cell>
        </row>
        <row r="427">
          <cell r="A427" t="str">
            <v>04.21.060</v>
          </cell>
          <cell r="C427" t="str">
            <v>Remoção de perfilado</v>
          </cell>
          <cell r="D427" t="str">
            <v>m</v>
          </cell>
          <cell r="E427">
            <v>0</v>
          </cell>
          <cell r="F427">
            <v>12.78</v>
          </cell>
          <cell r="G427">
            <v>12.78</v>
          </cell>
        </row>
        <row r="428">
          <cell r="A428" t="str">
            <v>04.21.100</v>
          </cell>
          <cell r="C428" t="str">
            <v>Remoção de porta de quadro ou painel</v>
          </cell>
          <cell r="D428" t="str">
            <v>m²</v>
          </cell>
          <cell r="E428">
            <v>0</v>
          </cell>
          <cell r="F428">
            <v>31.94</v>
          </cell>
          <cell r="G428">
            <v>31.94</v>
          </cell>
        </row>
        <row r="429">
          <cell r="A429" t="str">
            <v>04.21.130</v>
          </cell>
          <cell r="C429" t="str">
            <v>Remoção de poste de concreto</v>
          </cell>
          <cell r="D429" t="str">
            <v>un</v>
          </cell>
          <cell r="E429">
            <v>68.37</v>
          </cell>
          <cell r="F429">
            <v>89.86</v>
          </cell>
          <cell r="G429">
            <v>158.22999999999999</v>
          </cell>
        </row>
        <row r="430">
          <cell r="A430" t="str">
            <v>04.21.140</v>
          </cell>
          <cell r="C430" t="str">
            <v>Remoção de poste metálico</v>
          </cell>
          <cell r="D430" t="str">
            <v>un</v>
          </cell>
          <cell r="E430">
            <v>68.37</v>
          </cell>
          <cell r="F430">
            <v>89.86</v>
          </cell>
          <cell r="G430">
            <v>158.22999999999999</v>
          </cell>
        </row>
        <row r="431">
          <cell r="A431" t="str">
            <v>04.21.150</v>
          </cell>
          <cell r="C431" t="str">
            <v>Remoção de poste de madeira</v>
          </cell>
          <cell r="D431" t="str">
            <v>un</v>
          </cell>
          <cell r="E431">
            <v>0</v>
          </cell>
          <cell r="F431">
            <v>100.64</v>
          </cell>
          <cell r="G431">
            <v>100.64</v>
          </cell>
        </row>
        <row r="432">
          <cell r="A432" t="str">
            <v>04.21.160</v>
          </cell>
          <cell r="C432" t="str">
            <v>Remoção de quadro de distribuição, chamada ou caixa de passagem</v>
          </cell>
          <cell r="D432" t="str">
            <v>m²</v>
          </cell>
          <cell r="E432">
            <v>0</v>
          </cell>
          <cell r="F432">
            <v>63.88</v>
          </cell>
          <cell r="G432">
            <v>63.88</v>
          </cell>
        </row>
        <row r="433">
          <cell r="A433" t="str">
            <v>04.21.200</v>
          </cell>
          <cell r="C433" t="str">
            <v>Remoção de reator para lâmpada</v>
          </cell>
          <cell r="D433" t="str">
            <v>un</v>
          </cell>
          <cell r="E433">
            <v>0</v>
          </cell>
          <cell r="F433">
            <v>11.24</v>
          </cell>
          <cell r="G433">
            <v>11.24</v>
          </cell>
        </row>
        <row r="434">
          <cell r="A434" t="str">
            <v>04.21.210</v>
          </cell>
          <cell r="C434" t="str">
            <v>Remoção de reator para lâmpada fixo em poste</v>
          </cell>
          <cell r="D434" t="str">
            <v>un</v>
          </cell>
          <cell r="E434">
            <v>0</v>
          </cell>
          <cell r="F434">
            <v>63.88</v>
          </cell>
          <cell r="G434">
            <v>63.88</v>
          </cell>
        </row>
        <row r="435">
          <cell r="A435" t="str">
            <v>04.21.240</v>
          </cell>
          <cell r="C435" t="str">
            <v>Remoção de relé</v>
          </cell>
          <cell r="D435" t="str">
            <v>un</v>
          </cell>
          <cell r="E435">
            <v>0</v>
          </cell>
          <cell r="F435">
            <v>15.16</v>
          </cell>
          <cell r="G435">
            <v>15.16</v>
          </cell>
        </row>
        <row r="436">
          <cell r="A436" t="str">
            <v>04.21.260</v>
          </cell>
          <cell r="C436" t="str">
            <v>Remoção de roldana</v>
          </cell>
          <cell r="D436" t="str">
            <v>un</v>
          </cell>
          <cell r="E436">
            <v>0</v>
          </cell>
          <cell r="F436">
            <v>2.6</v>
          </cell>
          <cell r="G436">
            <v>2.6</v>
          </cell>
        </row>
        <row r="437">
          <cell r="A437" t="str">
            <v>04.21.280</v>
          </cell>
          <cell r="C437" t="str">
            <v>Remoção de soquete</v>
          </cell>
          <cell r="D437" t="str">
            <v>un</v>
          </cell>
          <cell r="E437">
            <v>0</v>
          </cell>
          <cell r="F437">
            <v>2.6</v>
          </cell>
          <cell r="G437">
            <v>2.6</v>
          </cell>
        </row>
        <row r="438">
          <cell r="A438" t="str">
            <v>04.21.300</v>
          </cell>
          <cell r="C438" t="str">
            <v>Remoção de suporte de transformador em poste singelo ou estaleiro</v>
          </cell>
          <cell r="D438" t="str">
            <v>un</v>
          </cell>
          <cell r="E438">
            <v>0</v>
          </cell>
          <cell r="F438">
            <v>20.78</v>
          </cell>
          <cell r="G438">
            <v>20.78</v>
          </cell>
        </row>
        <row r="439">
          <cell r="A439" t="str">
            <v>04.22</v>
          </cell>
          <cell r="B439" t="str">
            <v>Retirada em instalação elétrica - letra T até o final</v>
          </cell>
        </row>
        <row r="440">
          <cell r="A440" t="str">
            <v>04.22.020</v>
          </cell>
          <cell r="C440" t="str">
            <v>Remoção de terminal ou conector para cabos</v>
          </cell>
          <cell r="D440" t="str">
            <v>un</v>
          </cell>
          <cell r="E440">
            <v>0</v>
          </cell>
          <cell r="F440">
            <v>3.25</v>
          </cell>
          <cell r="G440">
            <v>3.25</v>
          </cell>
        </row>
        <row r="441">
          <cell r="A441" t="str">
            <v>04.22.040</v>
          </cell>
          <cell r="C441" t="str">
            <v>Remoção de transformador de potência em cabine primária</v>
          </cell>
          <cell r="D441" t="str">
            <v>un</v>
          </cell>
          <cell r="E441">
            <v>0</v>
          </cell>
          <cell r="F441">
            <v>221.34</v>
          </cell>
          <cell r="G441">
            <v>221.34</v>
          </cell>
        </row>
        <row r="442">
          <cell r="A442" t="str">
            <v>04.22.050</v>
          </cell>
          <cell r="C442" t="str">
            <v>Remoção de transformador de potencial completo (pequeno)</v>
          </cell>
          <cell r="D442" t="str">
            <v>un</v>
          </cell>
          <cell r="E442">
            <v>0</v>
          </cell>
          <cell r="F442">
            <v>20.77</v>
          </cell>
          <cell r="G442">
            <v>20.77</v>
          </cell>
        </row>
        <row r="443">
          <cell r="A443" t="str">
            <v>04.22.060</v>
          </cell>
          <cell r="C443" t="str">
            <v>Remoção de transformador de potência trifásico até 225 kVA, a óleo, em poste singelo</v>
          </cell>
          <cell r="D443" t="str">
            <v>un</v>
          </cell>
          <cell r="E443">
            <v>136.72999999999999</v>
          </cell>
          <cell r="F443">
            <v>255.52</v>
          </cell>
          <cell r="G443">
            <v>392.25</v>
          </cell>
        </row>
        <row r="444">
          <cell r="A444" t="str">
            <v>04.22.100</v>
          </cell>
          <cell r="C444" t="str">
            <v>Remoção de tubulação elétrica aparente com diâmetro externo acima de 50 mm</v>
          </cell>
          <cell r="D444" t="str">
            <v>m</v>
          </cell>
          <cell r="E444">
            <v>0</v>
          </cell>
          <cell r="F444">
            <v>15.98</v>
          </cell>
          <cell r="G444">
            <v>15.98</v>
          </cell>
        </row>
        <row r="445">
          <cell r="A445" t="str">
            <v>04.22.110</v>
          </cell>
          <cell r="C445" t="str">
            <v>Remoção de tubulação elétrica aparente com diâmetro externo até 50 mm</v>
          </cell>
          <cell r="D445" t="str">
            <v>m</v>
          </cell>
          <cell r="E445">
            <v>0</v>
          </cell>
          <cell r="F445">
            <v>7.99</v>
          </cell>
          <cell r="G445">
            <v>7.99</v>
          </cell>
        </row>
        <row r="446">
          <cell r="A446" t="str">
            <v>04.22.120</v>
          </cell>
          <cell r="C446" t="str">
            <v>Remoção de tubulação elétrica embutida com diâmetro externo acima de 50 mm</v>
          </cell>
          <cell r="D446" t="str">
            <v>m</v>
          </cell>
          <cell r="E446">
            <v>0</v>
          </cell>
          <cell r="F446">
            <v>31.94</v>
          </cell>
          <cell r="G446">
            <v>31.94</v>
          </cell>
        </row>
        <row r="447">
          <cell r="A447" t="str">
            <v>04.22.130</v>
          </cell>
          <cell r="C447" t="str">
            <v>Remoção de tubulação elétrica embutida com diâmetro externo até 50 mm</v>
          </cell>
          <cell r="D447" t="str">
            <v>m</v>
          </cell>
          <cell r="E447">
            <v>0</v>
          </cell>
          <cell r="F447">
            <v>15.98</v>
          </cell>
          <cell r="G447">
            <v>15.98</v>
          </cell>
        </row>
        <row r="448">
          <cell r="A448" t="str">
            <v>04.22.200</v>
          </cell>
          <cell r="C448" t="str">
            <v>Remoção de vergalhão</v>
          </cell>
          <cell r="D448" t="str">
            <v>m</v>
          </cell>
          <cell r="E448">
            <v>0</v>
          </cell>
          <cell r="F448">
            <v>6.39</v>
          </cell>
          <cell r="G448">
            <v>6.39</v>
          </cell>
        </row>
        <row r="449">
          <cell r="A449" t="str">
            <v>04.30</v>
          </cell>
          <cell r="B449" t="str">
            <v>Retirada em instalação hidráulica</v>
          </cell>
        </row>
        <row r="450">
          <cell r="A450" t="str">
            <v>04.30.020</v>
          </cell>
          <cell r="C450" t="str">
            <v>Remoção de calha ou rufo</v>
          </cell>
          <cell r="D450" t="str">
            <v>m</v>
          </cell>
          <cell r="E450">
            <v>0</v>
          </cell>
          <cell r="F450">
            <v>2.99</v>
          </cell>
          <cell r="G450">
            <v>2.99</v>
          </cell>
        </row>
        <row r="451">
          <cell r="A451" t="str">
            <v>04.30.040</v>
          </cell>
          <cell r="C451" t="str">
            <v>Remoção de condutor aparente</v>
          </cell>
          <cell r="D451" t="str">
            <v>m</v>
          </cell>
          <cell r="E451">
            <v>0</v>
          </cell>
          <cell r="F451">
            <v>1.95</v>
          </cell>
          <cell r="G451">
            <v>1.95</v>
          </cell>
        </row>
        <row r="452">
          <cell r="A452" t="str">
            <v>04.30.060</v>
          </cell>
          <cell r="C452" t="str">
            <v>Remoção de tubulação hidráulica em geral, incluindo conexões, caixas e ralos</v>
          </cell>
          <cell r="D452" t="str">
            <v>m</v>
          </cell>
          <cell r="E452">
            <v>0</v>
          </cell>
          <cell r="F452">
            <v>5.2</v>
          </cell>
          <cell r="G452">
            <v>5.2</v>
          </cell>
        </row>
        <row r="453">
          <cell r="A453" t="str">
            <v>04.30.080</v>
          </cell>
          <cell r="C453" t="str">
            <v>Remoção de hidrante de parede completo</v>
          </cell>
          <cell r="D453" t="str">
            <v>un</v>
          </cell>
          <cell r="E453">
            <v>0</v>
          </cell>
          <cell r="F453">
            <v>58.08</v>
          </cell>
          <cell r="G453">
            <v>58.08</v>
          </cell>
        </row>
        <row r="454">
          <cell r="A454" t="str">
            <v>04.30.100</v>
          </cell>
          <cell r="C454" t="str">
            <v>Remoção de reservatório em fibrocimento até 1000 litros</v>
          </cell>
          <cell r="D454" t="str">
            <v>un</v>
          </cell>
          <cell r="E454">
            <v>0</v>
          </cell>
          <cell r="F454">
            <v>97.05</v>
          </cell>
          <cell r="G454">
            <v>97.05</v>
          </cell>
        </row>
        <row r="455">
          <cell r="A455" t="str">
            <v>04.31</v>
          </cell>
          <cell r="B455" t="str">
            <v>Retirada em instalação de combate a incêndio</v>
          </cell>
        </row>
        <row r="456">
          <cell r="A456" t="str">
            <v>04.31.010</v>
          </cell>
          <cell r="C456" t="str">
            <v>Retirada de bico de sprinkler</v>
          </cell>
          <cell r="D456" t="str">
            <v>un</v>
          </cell>
          <cell r="E456">
            <v>0</v>
          </cell>
          <cell r="F456">
            <v>9.07</v>
          </cell>
          <cell r="G456">
            <v>9.07</v>
          </cell>
        </row>
        <row r="457">
          <cell r="A457" t="str">
            <v>04.35</v>
          </cell>
          <cell r="B457" t="str">
            <v>Retirada de sistema e equipamento de conforto mecânico</v>
          </cell>
        </row>
        <row r="458">
          <cell r="A458" t="str">
            <v>04.35.050</v>
          </cell>
          <cell r="C458" t="str">
            <v>Retirada de aparelho de ar condicionado portátil</v>
          </cell>
          <cell r="D458" t="str">
            <v>un</v>
          </cell>
          <cell r="E458">
            <v>0</v>
          </cell>
          <cell r="F458">
            <v>14.48</v>
          </cell>
          <cell r="G458">
            <v>14.48</v>
          </cell>
        </row>
        <row r="459">
          <cell r="A459" t="str">
            <v>04.40</v>
          </cell>
          <cell r="B459" t="str">
            <v>Retirada diversa de peças pré-moldadas</v>
          </cell>
        </row>
        <row r="460">
          <cell r="A460" t="str">
            <v>04.40.010</v>
          </cell>
          <cell r="C460" t="str">
            <v>Retirada manual de guia pré-moldada, inclusive limpeza, carregamento, transporte até 1,0 quilômetro e descarregamento</v>
          </cell>
          <cell r="D460" t="str">
            <v>m</v>
          </cell>
          <cell r="E460">
            <v>0.46</v>
          </cell>
          <cell r="F460">
            <v>5.2</v>
          </cell>
          <cell r="G460">
            <v>5.66</v>
          </cell>
        </row>
        <row r="461">
          <cell r="A461" t="str">
            <v>04.40.020</v>
          </cell>
          <cell r="C461" t="str">
            <v>Retirada de soleira ou peitoril em geral</v>
          </cell>
          <cell r="D461" t="str">
            <v>m</v>
          </cell>
          <cell r="E461">
            <v>0</v>
          </cell>
          <cell r="F461">
            <v>2.6</v>
          </cell>
          <cell r="G461">
            <v>2.6</v>
          </cell>
        </row>
        <row r="462">
          <cell r="A462" t="str">
            <v>04.40.030</v>
          </cell>
          <cell r="C462" t="str">
            <v>Retirada manual de guia pré-moldada, inclusive limpeza e empilhamento</v>
          </cell>
          <cell r="D462" t="str">
            <v>m</v>
          </cell>
          <cell r="E462">
            <v>0</v>
          </cell>
          <cell r="F462">
            <v>5.2</v>
          </cell>
          <cell r="G462">
            <v>5.2</v>
          </cell>
        </row>
        <row r="463">
          <cell r="A463" t="str">
            <v>04.40.050</v>
          </cell>
          <cell r="C463" t="str">
            <v>Retirada manual de paralelepípedo ou lajota de concreto, inclusive limpeza, carregamento, transporte até 1,0 quilômetro e descarregamento</v>
          </cell>
          <cell r="D463" t="str">
            <v>m²</v>
          </cell>
          <cell r="E463">
            <v>3.71</v>
          </cell>
          <cell r="F463">
            <v>7.79</v>
          </cell>
          <cell r="G463">
            <v>11.5</v>
          </cell>
        </row>
        <row r="464">
          <cell r="A464" t="str">
            <v>04.40.070</v>
          </cell>
          <cell r="C464" t="str">
            <v>Retirada manual de paralelepípedo ou lajota de concreto, inclusive limpeza e empilhamento</v>
          </cell>
          <cell r="D464" t="str">
            <v>m²</v>
          </cell>
          <cell r="E464">
            <v>0</v>
          </cell>
          <cell r="F464">
            <v>7.79</v>
          </cell>
          <cell r="G464">
            <v>7.79</v>
          </cell>
        </row>
        <row r="465">
          <cell r="A465" t="str">
            <v>05</v>
          </cell>
          <cell r="B465" t="str">
            <v>TRANSPORTE E MOVIMENTAÇÃO, DENTRO E FORA DA OBRA</v>
          </cell>
        </row>
        <row r="466">
          <cell r="A466" t="str">
            <v>05.04</v>
          </cell>
          <cell r="B466" t="str">
            <v>Transporte de material solto</v>
          </cell>
        </row>
        <row r="467">
          <cell r="A467" t="str">
            <v>05.04.060</v>
          </cell>
          <cell r="C467" t="str">
            <v>Transporte manual horizontal e/ou vertical de entulho até o local de despejo - ensacado</v>
          </cell>
          <cell r="D467" t="str">
            <v>m³</v>
          </cell>
          <cell r="E467">
            <v>13.05</v>
          </cell>
          <cell r="F467">
            <v>70.150000000000006</v>
          </cell>
          <cell r="G467">
            <v>83.2</v>
          </cell>
        </row>
        <row r="468">
          <cell r="A468" t="str">
            <v>05.07</v>
          </cell>
          <cell r="B468" t="str">
            <v>Transporte comercial, carreteiro e aluguel</v>
          </cell>
        </row>
        <row r="469">
          <cell r="A469" t="str">
            <v>05.07.040</v>
          </cell>
          <cell r="C469" t="str">
            <v>Remoção de entulho separado de obra com caçamba metálica - terra, alvenaria, concreto, argamassa, madeira, papel, plástico ou metal</v>
          </cell>
          <cell r="D469" t="str">
            <v>m³</v>
          </cell>
          <cell r="E469">
            <v>79.819999999999993</v>
          </cell>
          <cell r="F469">
            <v>7.79</v>
          </cell>
          <cell r="G469">
            <v>87.61</v>
          </cell>
        </row>
        <row r="470">
          <cell r="A470" t="str">
            <v>05.07.050</v>
          </cell>
          <cell r="C470" t="str">
            <v>Remoção de entulho de obra com caçamba metálica - material volumoso e misturado por alvenaria, terra, madeira, papel, plástico e metal</v>
          </cell>
          <cell r="D470" t="str">
            <v>m³</v>
          </cell>
          <cell r="E470">
            <v>79.63</v>
          </cell>
          <cell r="F470">
            <v>7.79</v>
          </cell>
          <cell r="G470">
            <v>87.42</v>
          </cell>
        </row>
        <row r="471">
          <cell r="A471" t="str">
            <v>05.07.060</v>
          </cell>
          <cell r="C471" t="str">
            <v>Remoção de entulho de obra com caçamba metálica - material rejeitado e misturado por vegetação, isopor, manta asfáltica e lã de vidro</v>
          </cell>
          <cell r="D471" t="str">
            <v>m³</v>
          </cell>
          <cell r="E471">
            <v>83.3</v>
          </cell>
          <cell r="F471">
            <v>7.79</v>
          </cell>
          <cell r="G471">
            <v>91.09</v>
          </cell>
        </row>
        <row r="472">
          <cell r="A472" t="str">
            <v>05.07.070</v>
          </cell>
          <cell r="C472" t="str">
            <v>Remoção de entulho de obra com caçamba metálica - gesso e/ou drywall</v>
          </cell>
          <cell r="D472" t="str">
            <v>m³</v>
          </cell>
          <cell r="E472">
            <v>84.15</v>
          </cell>
          <cell r="F472">
            <v>7.79</v>
          </cell>
          <cell r="G472">
            <v>91.94</v>
          </cell>
        </row>
        <row r="473">
          <cell r="A473" t="str">
            <v>05.08</v>
          </cell>
          <cell r="B473" t="str">
            <v>Transporte mecanizado de material solto</v>
          </cell>
        </row>
        <row r="474">
          <cell r="A474" t="str">
            <v>05.08.060</v>
          </cell>
          <cell r="C474" t="str">
            <v>Transporte de entulho, para distâncias superiores ao 3° km até o 5° km</v>
          </cell>
          <cell r="D474" t="str">
            <v>m³</v>
          </cell>
          <cell r="E474">
            <v>11.45</v>
          </cell>
          <cell r="F474">
            <v>0</v>
          </cell>
          <cell r="G474">
            <v>11.45</v>
          </cell>
        </row>
        <row r="475">
          <cell r="A475" t="str">
            <v>05.08.080</v>
          </cell>
          <cell r="C475" t="str">
            <v>Transporte de entulho, para distâncias superiores ao 5° km até o 10° km</v>
          </cell>
          <cell r="D475" t="str">
            <v>m³</v>
          </cell>
          <cell r="E475">
            <v>21.46</v>
          </cell>
          <cell r="F475">
            <v>0</v>
          </cell>
          <cell r="G475">
            <v>21.46</v>
          </cell>
        </row>
        <row r="476">
          <cell r="A476" t="str">
            <v>05.08.100</v>
          </cell>
          <cell r="C476" t="str">
            <v>Transporte de entulho, para distâncias superiores ao 10° km até o 15° km</v>
          </cell>
          <cell r="D476" t="str">
            <v>m³</v>
          </cell>
          <cell r="E476">
            <v>26.65</v>
          </cell>
          <cell r="F476">
            <v>0</v>
          </cell>
          <cell r="G476">
            <v>26.65</v>
          </cell>
        </row>
        <row r="477">
          <cell r="A477" t="str">
            <v>05.08.120</v>
          </cell>
          <cell r="C477" t="str">
            <v>Transporte de entulho, para distâncias superiores ao 15° km até o 20° km</v>
          </cell>
          <cell r="D477" t="str">
            <v>m³</v>
          </cell>
          <cell r="E477">
            <v>30.31</v>
          </cell>
          <cell r="F477">
            <v>0</v>
          </cell>
          <cell r="G477">
            <v>30.31</v>
          </cell>
        </row>
        <row r="478">
          <cell r="A478" t="str">
            <v>05.08.140</v>
          </cell>
          <cell r="C478" t="str">
            <v>Transporte de entulho, para distâncias superiores ao 20° km</v>
          </cell>
          <cell r="D478" t="str">
            <v>m³xkm</v>
          </cell>
          <cell r="E478">
            <v>1.52</v>
          </cell>
          <cell r="F478">
            <v>0</v>
          </cell>
          <cell r="G478">
            <v>1.52</v>
          </cell>
        </row>
        <row r="479">
          <cell r="A479" t="str">
            <v>05.08.220</v>
          </cell>
          <cell r="C479" t="str">
            <v>Carregamento mecanizado de entulho fragmentado, com caminhão à disposição dentro da obra, até o raio de 1,0 km</v>
          </cell>
          <cell r="D479" t="str">
            <v>m³</v>
          </cell>
          <cell r="E479">
            <v>9.02</v>
          </cell>
          <cell r="F479">
            <v>0</v>
          </cell>
          <cell r="G479">
            <v>9.02</v>
          </cell>
        </row>
        <row r="480">
          <cell r="A480" t="str">
            <v>05.09</v>
          </cell>
          <cell r="B480" t="str">
            <v>Taxas de recolhimento</v>
          </cell>
        </row>
        <row r="481">
          <cell r="A481" t="str">
            <v>05.09.001</v>
          </cell>
          <cell r="C481" t="str">
            <v>Taxa de destinação de residuo sólido em aterro, tipo gesso</v>
          </cell>
          <cell r="D481" t="str">
            <v>t</v>
          </cell>
          <cell r="E481">
            <v>66.209999999999994</v>
          </cell>
          <cell r="F481">
            <v>0</v>
          </cell>
          <cell r="G481">
            <v>66.209999999999994</v>
          </cell>
        </row>
        <row r="482">
          <cell r="A482" t="str">
            <v>05.09.002</v>
          </cell>
          <cell r="C482" t="str">
            <v>Taxa de destinação de residuo sólido em aterro, tipo vidro</v>
          </cell>
          <cell r="D482" t="str">
            <v>t</v>
          </cell>
          <cell r="E482">
            <v>44.23</v>
          </cell>
          <cell r="F482">
            <v>0</v>
          </cell>
          <cell r="G482">
            <v>44.23</v>
          </cell>
        </row>
        <row r="483">
          <cell r="A483" t="str">
            <v>05.09.003</v>
          </cell>
          <cell r="C483" t="str">
            <v>Taxa de destinação de residuo sólido em aterro, tipo madeira</v>
          </cell>
          <cell r="D483" t="str">
            <v>t</v>
          </cell>
          <cell r="E483">
            <v>81.36</v>
          </cell>
          <cell r="F483">
            <v>0</v>
          </cell>
          <cell r="G483">
            <v>81.36</v>
          </cell>
        </row>
        <row r="484">
          <cell r="A484" t="str">
            <v>05.09.004</v>
          </cell>
          <cell r="C484" t="str">
            <v>Taxa de destinação de residuo sólido em aterro, tipo papel</v>
          </cell>
          <cell r="D484" t="str">
            <v>t</v>
          </cell>
          <cell r="E484">
            <v>23.33</v>
          </cell>
          <cell r="F484">
            <v>0</v>
          </cell>
          <cell r="G484">
            <v>23.33</v>
          </cell>
        </row>
        <row r="485">
          <cell r="A485" t="str">
            <v>05.09.005</v>
          </cell>
          <cell r="C485" t="str">
            <v>Taxa de destinação de residuo sólido em aterro, tipo plástico</v>
          </cell>
          <cell r="D485" t="str">
            <v>t</v>
          </cell>
          <cell r="E485">
            <v>16.670000000000002</v>
          </cell>
          <cell r="F485">
            <v>0</v>
          </cell>
          <cell r="G485">
            <v>16.670000000000002</v>
          </cell>
        </row>
        <row r="486">
          <cell r="A486" t="str">
            <v>05.09.006</v>
          </cell>
          <cell r="C486" t="str">
            <v>Taxa de destinação de residuo sólido em aterro, tipo inerte</v>
          </cell>
          <cell r="D486" t="str">
            <v>t</v>
          </cell>
          <cell r="E486">
            <v>33.53</v>
          </cell>
          <cell r="F486">
            <v>0</v>
          </cell>
          <cell r="G486">
            <v>33.53</v>
          </cell>
        </row>
        <row r="487">
          <cell r="A487" t="str">
            <v>05.09.007</v>
          </cell>
          <cell r="C487" t="str">
            <v>Taxa de destinação de resíduo sólido em aterro, tipo solo/terra</v>
          </cell>
          <cell r="D487" t="str">
            <v>m³</v>
          </cell>
          <cell r="E487">
            <v>31</v>
          </cell>
          <cell r="F487">
            <v>0</v>
          </cell>
          <cell r="G487">
            <v>31</v>
          </cell>
        </row>
        <row r="488">
          <cell r="A488" t="str">
            <v>05.09.008</v>
          </cell>
          <cell r="C488" t="str">
            <v>Transporte e taxa de destinação de resíduo sólido em aterro, tipo telhas cimento amianto</v>
          </cell>
          <cell r="D488" t="str">
            <v>t</v>
          </cell>
          <cell r="E488">
            <v>794</v>
          </cell>
          <cell r="F488">
            <v>0</v>
          </cell>
          <cell r="G488">
            <v>794</v>
          </cell>
        </row>
        <row r="489">
          <cell r="A489" t="str">
            <v>05.10</v>
          </cell>
          <cell r="B489" t="str">
            <v>Transporte mecanizado de solo</v>
          </cell>
        </row>
        <row r="490">
          <cell r="A490" t="str">
            <v>05.10.010</v>
          </cell>
          <cell r="C490" t="str">
            <v>Carregamento mecanizado de solo de 1ª e 2ª categoria</v>
          </cell>
          <cell r="D490" t="str">
            <v>m³</v>
          </cell>
          <cell r="E490">
            <v>2.67</v>
          </cell>
          <cell r="F490">
            <v>0</v>
          </cell>
          <cell r="G490">
            <v>2.67</v>
          </cell>
        </row>
        <row r="491">
          <cell r="A491" t="str">
            <v>05.10.020</v>
          </cell>
          <cell r="C491" t="str">
            <v>Transporte de solo de 1ª e 2ª categoria por caminhão até o 2° km</v>
          </cell>
          <cell r="D491" t="str">
            <v>m³</v>
          </cell>
          <cell r="E491">
            <v>4.55</v>
          </cell>
          <cell r="F491">
            <v>0</v>
          </cell>
          <cell r="G491">
            <v>4.55</v>
          </cell>
        </row>
        <row r="492">
          <cell r="A492" t="str">
            <v>05.10.021</v>
          </cell>
          <cell r="C492" t="str">
            <v>Transporte de solo de 1ª e 2ª categoria por caminhão para distâncias superiores ao 2° km até o 3° km</v>
          </cell>
          <cell r="D492" t="str">
            <v>m³</v>
          </cell>
          <cell r="E492">
            <v>6.8</v>
          </cell>
          <cell r="F492">
            <v>0</v>
          </cell>
          <cell r="G492">
            <v>6.8</v>
          </cell>
        </row>
        <row r="493">
          <cell r="A493" t="str">
            <v>05.10.022</v>
          </cell>
          <cell r="C493" t="str">
            <v>Transporte de solo de 1ª e 2ª categoria por caminhão para distâncias superiores ao 3° km até o 5° km</v>
          </cell>
          <cell r="D493" t="str">
            <v>m³</v>
          </cell>
          <cell r="E493">
            <v>7.51</v>
          </cell>
          <cell r="F493">
            <v>0</v>
          </cell>
          <cell r="G493">
            <v>7.51</v>
          </cell>
        </row>
        <row r="494">
          <cell r="A494" t="str">
            <v>05.10.023</v>
          </cell>
          <cell r="C494" t="str">
            <v>Transporte de solo de 1ª e 2ª categoria por caminhão para distâncias superiores ao 5° km até o 10° km</v>
          </cell>
          <cell r="D494" t="str">
            <v>m³</v>
          </cell>
          <cell r="E494">
            <v>10.039999999999999</v>
          </cell>
          <cell r="F494">
            <v>0</v>
          </cell>
          <cell r="G494">
            <v>10.039999999999999</v>
          </cell>
        </row>
        <row r="495">
          <cell r="A495" t="str">
            <v>05.10.024</v>
          </cell>
          <cell r="C495" t="str">
            <v>Transporte de solo de 1ª e 2ª categoria por caminhão para distâncias superiores ao 10° km até o 15° km</v>
          </cell>
          <cell r="D495" t="str">
            <v>m³</v>
          </cell>
          <cell r="E495">
            <v>15.05</v>
          </cell>
          <cell r="F495">
            <v>0</v>
          </cell>
          <cell r="G495">
            <v>15.05</v>
          </cell>
        </row>
        <row r="496">
          <cell r="A496" t="str">
            <v>05.10.025</v>
          </cell>
          <cell r="C496" t="str">
            <v>Transporte de solo de 1ª e 2ª categoria por caminhão para distâncias superiores ao 15° km até o 20° km</v>
          </cell>
          <cell r="D496" t="str">
            <v>m³</v>
          </cell>
          <cell r="E496">
            <v>20.04</v>
          </cell>
          <cell r="F496">
            <v>0</v>
          </cell>
          <cell r="G496">
            <v>20.04</v>
          </cell>
        </row>
        <row r="497">
          <cell r="A497" t="str">
            <v>05.10.026</v>
          </cell>
          <cell r="C497" t="str">
            <v>Transporte de solo de 1ª e 2ª categoria por caminhão para distâncias superiores ao 20° km</v>
          </cell>
          <cell r="D497" t="str">
            <v>m³xkm</v>
          </cell>
          <cell r="E497">
            <v>0.97</v>
          </cell>
          <cell r="F497">
            <v>0</v>
          </cell>
          <cell r="G497">
            <v>0.97</v>
          </cell>
        </row>
        <row r="498">
          <cell r="A498" t="str">
            <v>05.10.030</v>
          </cell>
          <cell r="C498" t="str">
            <v>Transporte de solo brejoso por caminhão até o 2° km</v>
          </cell>
          <cell r="D498" t="str">
            <v>m³</v>
          </cell>
          <cell r="E498">
            <v>7.83</v>
          </cell>
          <cell r="F498">
            <v>0</v>
          </cell>
          <cell r="G498">
            <v>7.83</v>
          </cell>
        </row>
        <row r="499">
          <cell r="A499" t="str">
            <v>05.10.031</v>
          </cell>
          <cell r="C499" t="str">
            <v>Transporte de solo brejoso por caminhão para distâncias superiores ao 2° km até o 3° km</v>
          </cell>
          <cell r="D499" t="str">
            <v>m³</v>
          </cell>
          <cell r="E499">
            <v>10.8</v>
          </cell>
          <cell r="F499">
            <v>0</v>
          </cell>
          <cell r="G499">
            <v>10.8</v>
          </cell>
        </row>
        <row r="500">
          <cell r="A500" t="str">
            <v>05.10.032</v>
          </cell>
          <cell r="C500" t="str">
            <v>Transporte de solo brejoso por caminhão para distâncias superiores ao 3° km até o 5° km</v>
          </cell>
          <cell r="D500" t="str">
            <v>m³</v>
          </cell>
          <cell r="E500">
            <v>11.27</v>
          </cell>
          <cell r="F500">
            <v>0</v>
          </cell>
          <cell r="G500">
            <v>11.27</v>
          </cell>
        </row>
        <row r="501">
          <cell r="A501" t="str">
            <v>05.10.033</v>
          </cell>
          <cell r="C501" t="str">
            <v>Transporte de solo brejoso por caminhão para distâncias superiores ao 5° km até o 10° km</v>
          </cell>
          <cell r="D501" t="str">
            <v>m³</v>
          </cell>
          <cell r="E501">
            <v>14.41</v>
          </cell>
          <cell r="F501">
            <v>0</v>
          </cell>
          <cell r="G501">
            <v>14.41</v>
          </cell>
        </row>
        <row r="502">
          <cell r="A502" t="str">
            <v>05.10.034</v>
          </cell>
          <cell r="C502" t="str">
            <v>Transporte de solo brejoso por caminhão para distâncias superiores ao 10° km até o 15° km</v>
          </cell>
          <cell r="D502" t="str">
            <v>m³</v>
          </cell>
          <cell r="E502">
            <v>21.6</v>
          </cell>
          <cell r="F502">
            <v>0</v>
          </cell>
          <cell r="G502">
            <v>21.6</v>
          </cell>
        </row>
        <row r="503">
          <cell r="A503" t="str">
            <v>05.10.035</v>
          </cell>
          <cell r="C503" t="str">
            <v>Transporte de solo brejoso por caminhão para distâncias superiores ao 15° km até o 20° km</v>
          </cell>
          <cell r="D503" t="str">
            <v>m³</v>
          </cell>
          <cell r="E503">
            <v>28.8</v>
          </cell>
          <cell r="F503">
            <v>0</v>
          </cell>
          <cell r="G503">
            <v>28.8</v>
          </cell>
        </row>
        <row r="504">
          <cell r="A504" t="str">
            <v>05.10.036</v>
          </cell>
          <cell r="C504" t="str">
            <v>Transporte de solo brejoso por caminhão para distâncias superiores ao 20° km</v>
          </cell>
          <cell r="D504" t="str">
            <v>m³xkm</v>
          </cell>
          <cell r="E504">
            <v>1.4</v>
          </cell>
          <cell r="F504">
            <v>0</v>
          </cell>
          <cell r="G504">
            <v>1.4</v>
          </cell>
        </row>
        <row r="505">
          <cell r="A505" t="str">
            <v>06</v>
          </cell>
          <cell r="B505" t="str">
            <v>SERVIÇO EM SOLO E ROCHA, MANUAL</v>
          </cell>
        </row>
        <row r="506">
          <cell r="A506" t="str">
            <v>06.01</v>
          </cell>
          <cell r="B506" t="str">
            <v>Escavação manual em campo aberto de solo, exceto rocha</v>
          </cell>
        </row>
        <row r="507">
          <cell r="A507" t="str">
            <v>06.01.020</v>
          </cell>
          <cell r="C507" t="str">
            <v>Escavação manual em solo de 1ª e 2ª categoria em campo aberto</v>
          </cell>
          <cell r="D507" t="str">
            <v>m³</v>
          </cell>
          <cell r="E507">
            <v>0</v>
          </cell>
          <cell r="F507">
            <v>32.479999999999997</v>
          </cell>
          <cell r="G507">
            <v>32.479999999999997</v>
          </cell>
        </row>
        <row r="508">
          <cell r="A508" t="str">
            <v>06.01.040</v>
          </cell>
          <cell r="C508" t="str">
            <v>Escavação manual em solo brejoso em campo aberto</v>
          </cell>
          <cell r="D508" t="str">
            <v>m³</v>
          </cell>
          <cell r="E508">
            <v>0</v>
          </cell>
          <cell r="F508">
            <v>40.53</v>
          </cell>
          <cell r="G508">
            <v>40.53</v>
          </cell>
        </row>
        <row r="509">
          <cell r="A509" t="str">
            <v>06.02</v>
          </cell>
          <cell r="B509" t="str">
            <v>Escavação manual em valas e buracos de solo, exceto rocha</v>
          </cell>
        </row>
        <row r="510">
          <cell r="A510" t="str">
            <v>06.02.020</v>
          </cell>
          <cell r="C510" t="str">
            <v>Escavação manual em solo de 1ª e 2ª categoria em vala ou cava até 1,50 m</v>
          </cell>
          <cell r="D510" t="str">
            <v>m³</v>
          </cell>
          <cell r="E510">
            <v>0</v>
          </cell>
          <cell r="F510">
            <v>38.97</v>
          </cell>
          <cell r="G510">
            <v>38.97</v>
          </cell>
        </row>
        <row r="511">
          <cell r="A511" t="str">
            <v>06.02.040</v>
          </cell>
          <cell r="C511" t="str">
            <v>Escavação manual em solo de 1ª e 2ª categoria em vala ou cava além de 1,50 m</v>
          </cell>
          <cell r="D511" t="str">
            <v>m³</v>
          </cell>
          <cell r="E511">
            <v>0</v>
          </cell>
          <cell r="F511">
            <v>50.4</v>
          </cell>
          <cell r="G511">
            <v>50.4</v>
          </cell>
        </row>
        <row r="512">
          <cell r="A512" t="str">
            <v>06.11</v>
          </cell>
          <cell r="B512" t="str">
            <v>Reaterro manual sem fornecimento de material</v>
          </cell>
        </row>
        <row r="513">
          <cell r="A513" t="str">
            <v>06.11.020</v>
          </cell>
          <cell r="C513" t="str">
            <v>Reaterro manual para simples regularização sem compactação</v>
          </cell>
          <cell r="D513" t="str">
            <v>m³</v>
          </cell>
          <cell r="E513">
            <v>0</v>
          </cell>
          <cell r="F513">
            <v>5.59</v>
          </cell>
          <cell r="G513">
            <v>5.59</v>
          </cell>
        </row>
        <row r="514">
          <cell r="A514" t="str">
            <v>06.11.040</v>
          </cell>
          <cell r="C514" t="str">
            <v>Reaterro manual apiloado sem controle de compactação</v>
          </cell>
          <cell r="D514" t="str">
            <v>m³</v>
          </cell>
          <cell r="E514">
            <v>0</v>
          </cell>
          <cell r="F514">
            <v>12.12</v>
          </cell>
          <cell r="G514">
            <v>12.12</v>
          </cell>
        </row>
        <row r="515">
          <cell r="A515" t="str">
            <v>06.11.060</v>
          </cell>
          <cell r="C515" t="str">
            <v>Reaterro manual com adição de 2% de cimento</v>
          </cell>
          <cell r="D515" t="str">
            <v>m³</v>
          </cell>
          <cell r="E515">
            <v>11.36</v>
          </cell>
          <cell r="F515">
            <v>43.65</v>
          </cell>
          <cell r="G515">
            <v>55.01</v>
          </cell>
        </row>
        <row r="516">
          <cell r="A516" t="str">
            <v>06.12</v>
          </cell>
          <cell r="B516" t="str">
            <v>Aterro manual sem fornecimento de material</v>
          </cell>
        </row>
        <row r="517">
          <cell r="A517" t="str">
            <v>06.12.020</v>
          </cell>
          <cell r="C517" t="str">
            <v>Aterro manual apiloado de área interna com maço de 30 kg</v>
          </cell>
          <cell r="D517" t="str">
            <v>m³</v>
          </cell>
          <cell r="E517">
            <v>0</v>
          </cell>
          <cell r="F517">
            <v>40.119999999999997</v>
          </cell>
          <cell r="G517">
            <v>40.119999999999997</v>
          </cell>
        </row>
        <row r="518">
          <cell r="A518" t="str">
            <v>06.14</v>
          </cell>
          <cell r="B518" t="str">
            <v>Carga / carregamento e descarga manual</v>
          </cell>
        </row>
        <row r="519">
          <cell r="A519" t="str">
            <v>06.14.020</v>
          </cell>
          <cell r="C519" t="str">
            <v>Carga manual de solo</v>
          </cell>
          <cell r="D519" t="str">
            <v>m³</v>
          </cell>
          <cell r="E519">
            <v>0</v>
          </cell>
          <cell r="F519">
            <v>7.79</v>
          </cell>
          <cell r="G519">
            <v>7.79</v>
          </cell>
        </row>
        <row r="520">
          <cell r="A520" t="str">
            <v>07</v>
          </cell>
          <cell r="B520" t="str">
            <v>SERVIÇO EM SOLO E ROCHA, MECANIZADO</v>
          </cell>
        </row>
        <row r="521">
          <cell r="A521" t="str">
            <v>07.01</v>
          </cell>
          <cell r="B521" t="str">
            <v>Escavação ou corte mecanizados em campo aberto de solo, exceto rocha</v>
          </cell>
        </row>
        <row r="522">
          <cell r="A522" t="str">
            <v>07.01.010</v>
          </cell>
          <cell r="C522" t="str">
            <v>Escavação e carga mecanizada para exploração de solo em jazida</v>
          </cell>
          <cell r="D522" t="str">
            <v>m³</v>
          </cell>
          <cell r="E522">
            <v>8.14</v>
          </cell>
          <cell r="F522">
            <v>0.18</v>
          </cell>
          <cell r="G522">
            <v>8.32</v>
          </cell>
        </row>
        <row r="523">
          <cell r="A523" t="str">
            <v>07.01.020</v>
          </cell>
          <cell r="C523" t="str">
            <v>Escavação e carga mecanizada em solo de 1ª categoria, em campo aberto</v>
          </cell>
          <cell r="D523" t="str">
            <v>m³</v>
          </cell>
          <cell r="E523">
            <v>8.3699999999999992</v>
          </cell>
          <cell r="F523">
            <v>0.18</v>
          </cell>
          <cell r="G523">
            <v>8.5500000000000007</v>
          </cell>
        </row>
        <row r="524">
          <cell r="A524" t="str">
            <v>07.01.060</v>
          </cell>
          <cell r="C524" t="str">
            <v>Escavação e carga mecanizada em solo de 2ª categoria, em campo aberto</v>
          </cell>
          <cell r="D524" t="str">
            <v>m³</v>
          </cell>
          <cell r="E524">
            <v>13.89</v>
          </cell>
          <cell r="F524">
            <v>0.61</v>
          </cell>
          <cell r="G524">
            <v>14.5</v>
          </cell>
        </row>
        <row r="525">
          <cell r="A525" t="str">
            <v>07.01.120</v>
          </cell>
          <cell r="C525" t="str">
            <v>Carga e remoção de terra até a distância média de 1,0 km</v>
          </cell>
          <cell r="D525" t="str">
            <v>m³</v>
          </cell>
          <cell r="E525">
            <v>7.82</v>
          </cell>
          <cell r="F525">
            <v>0</v>
          </cell>
          <cell r="G525">
            <v>7.82</v>
          </cell>
        </row>
        <row r="526">
          <cell r="A526" t="str">
            <v>07.02</v>
          </cell>
          <cell r="B526" t="str">
            <v>Escavação mecanizada de valas e buracos em solo, exceto rocha</v>
          </cell>
        </row>
        <row r="527">
          <cell r="A527" t="str">
            <v>07.02.020</v>
          </cell>
          <cell r="C527" t="str">
            <v>Escavação mecanizada de valas ou cavas com profundidade de até 2,00 m</v>
          </cell>
          <cell r="D527" t="str">
            <v>m³</v>
          </cell>
          <cell r="E527">
            <v>5.62</v>
          </cell>
          <cell r="F527">
            <v>0.83</v>
          </cell>
          <cell r="G527">
            <v>6.45</v>
          </cell>
        </row>
        <row r="528">
          <cell r="A528" t="str">
            <v>07.02.040</v>
          </cell>
          <cell r="C528" t="str">
            <v>Escavação mecanizada de valas ou cavas com profundidade de até 3,00 m</v>
          </cell>
          <cell r="D528" t="str">
            <v>m³</v>
          </cell>
          <cell r="E528">
            <v>6.34</v>
          </cell>
          <cell r="F528">
            <v>0.95</v>
          </cell>
          <cell r="G528">
            <v>7.29</v>
          </cell>
        </row>
        <row r="529">
          <cell r="A529" t="str">
            <v>07.02.060</v>
          </cell>
          <cell r="C529" t="str">
            <v>Escavação mecanizada de valas ou cavas com profundidade de até 4,00 m</v>
          </cell>
          <cell r="D529" t="str">
            <v>m³</v>
          </cell>
          <cell r="E529">
            <v>10.51</v>
          </cell>
          <cell r="F529">
            <v>0.54</v>
          </cell>
          <cell r="G529">
            <v>11.05</v>
          </cell>
        </row>
        <row r="530">
          <cell r="A530" t="str">
            <v>07.02.080</v>
          </cell>
          <cell r="C530" t="str">
            <v>Escavação mecanizada de valas ou cavas com profundidade acima de 4,00 m, com escavadeira hidráulica</v>
          </cell>
          <cell r="D530" t="str">
            <v>m³</v>
          </cell>
          <cell r="E530">
            <v>11.22</v>
          </cell>
          <cell r="F530">
            <v>0.52</v>
          </cell>
          <cell r="G530">
            <v>11.74</v>
          </cell>
        </row>
        <row r="531">
          <cell r="A531" t="str">
            <v>07.05</v>
          </cell>
          <cell r="B531" t="str">
            <v>Escavação mecanizada em solo brejoso ou turfa</v>
          </cell>
        </row>
        <row r="532">
          <cell r="A532" t="str">
            <v>07.05.010</v>
          </cell>
          <cell r="C532" t="str">
            <v>Escavação e carga mecanizada em solo brejoso ou turfa</v>
          </cell>
          <cell r="D532" t="str">
            <v>m³</v>
          </cell>
          <cell r="E532">
            <v>23.81</v>
          </cell>
          <cell r="F532">
            <v>1.21</v>
          </cell>
          <cell r="G532">
            <v>25.02</v>
          </cell>
        </row>
        <row r="533">
          <cell r="A533" t="str">
            <v>07.05.020</v>
          </cell>
          <cell r="C533" t="str">
            <v>Escavação e carga mecanizada em solo vegetal superficial</v>
          </cell>
          <cell r="D533" t="str">
            <v>m³</v>
          </cell>
          <cell r="E533">
            <v>20.2</v>
          </cell>
          <cell r="F533">
            <v>0.97</v>
          </cell>
          <cell r="G533">
            <v>21.17</v>
          </cell>
        </row>
        <row r="534">
          <cell r="A534" t="str">
            <v>07.06</v>
          </cell>
          <cell r="B534" t="str">
            <v>Escavação ou carga mecanizada em campo aberto</v>
          </cell>
        </row>
        <row r="535">
          <cell r="A535" t="str">
            <v>07.06.010</v>
          </cell>
          <cell r="C535" t="str">
            <v>Escavação e carga mecanizada em campo aberto, com rompedor hidráulico, em rocha</v>
          </cell>
          <cell r="D535" t="str">
            <v>m³</v>
          </cell>
          <cell r="E535">
            <v>233.34</v>
          </cell>
          <cell r="F535">
            <v>0</v>
          </cell>
          <cell r="G535">
            <v>233.34</v>
          </cell>
        </row>
        <row r="536">
          <cell r="A536" t="str">
            <v>07.10</v>
          </cell>
          <cell r="B536" t="str">
            <v>Apiloamento e nivelamento mecanizado de solo</v>
          </cell>
        </row>
        <row r="537">
          <cell r="A537" t="str">
            <v>07.10.020</v>
          </cell>
          <cell r="C537" t="str">
            <v>Espalhamento de solo em bota-fora com compactação sem controle</v>
          </cell>
          <cell r="D537" t="str">
            <v>m³</v>
          </cell>
          <cell r="E537">
            <v>3.14</v>
          </cell>
          <cell r="F537">
            <v>0.08</v>
          </cell>
          <cell r="G537">
            <v>3.22</v>
          </cell>
        </row>
        <row r="538">
          <cell r="A538" t="str">
            <v>07.11</v>
          </cell>
          <cell r="B538" t="str">
            <v>Reaterro mecanizado sem fornecimento de material</v>
          </cell>
        </row>
        <row r="539">
          <cell r="A539" t="str">
            <v>07.11.020</v>
          </cell>
          <cell r="C539" t="str">
            <v>Reaterro compactado mecanizado de vala ou cava com compactador</v>
          </cell>
          <cell r="D539" t="str">
            <v>m³</v>
          </cell>
          <cell r="E539">
            <v>2.5299999999999998</v>
          </cell>
          <cell r="F539">
            <v>1.81</v>
          </cell>
          <cell r="G539">
            <v>4.34</v>
          </cell>
        </row>
        <row r="540">
          <cell r="A540" t="str">
            <v>07.11.040</v>
          </cell>
          <cell r="C540" t="str">
            <v>Reaterro compactado mecanizado de vala ou cava com rolo, mínimo de 95% PN</v>
          </cell>
          <cell r="D540" t="str">
            <v>m³</v>
          </cell>
          <cell r="E540">
            <v>10.91</v>
          </cell>
          <cell r="F540">
            <v>1.67</v>
          </cell>
          <cell r="G540">
            <v>12.58</v>
          </cell>
        </row>
        <row r="541">
          <cell r="A541" t="str">
            <v>07.12</v>
          </cell>
          <cell r="B541" t="str">
            <v>Aterro mecanizado sem fornecimento de material</v>
          </cell>
        </row>
        <row r="542">
          <cell r="A542" t="str">
            <v>07.12.010</v>
          </cell>
          <cell r="C542" t="str">
            <v>Compactação de aterro mecanizado mínimo de 95% PN, sem fornecimento de solo em áreas fechadas</v>
          </cell>
          <cell r="D542" t="str">
            <v>m³</v>
          </cell>
          <cell r="E542">
            <v>8.98</v>
          </cell>
          <cell r="F542">
            <v>0.28000000000000003</v>
          </cell>
          <cell r="G542">
            <v>9.26</v>
          </cell>
        </row>
        <row r="543">
          <cell r="A543" t="str">
            <v>07.12.020</v>
          </cell>
          <cell r="C543" t="str">
            <v>Compactação de aterro mecanizado mínimo de 95% PN, sem fornecimento de solo em campo aberto</v>
          </cell>
          <cell r="D543" t="str">
            <v>m³</v>
          </cell>
          <cell r="E543">
            <v>6.4</v>
          </cell>
          <cell r="F543">
            <v>0.2</v>
          </cell>
          <cell r="G543">
            <v>6.6</v>
          </cell>
        </row>
        <row r="544">
          <cell r="A544" t="str">
            <v>07.12.030</v>
          </cell>
          <cell r="C544" t="str">
            <v>Compactação de aterro mecanizado a 100% PN, sem fornecimento de solo em campo aberto</v>
          </cell>
          <cell r="D544" t="str">
            <v>m³</v>
          </cell>
          <cell r="E544">
            <v>6.5</v>
          </cell>
          <cell r="F544">
            <v>0.08</v>
          </cell>
          <cell r="G544">
            <v>6.58</v>
          </cell>
        </row>
        <row r="545">
          <cell r="A545" t="str">
            <v>07.12.040</v>
          </cell>
          <cell r="C545" t="str">
            <v>Aterro mecanizado por compensação, solo de 1ª categoria em campo aberto, sem compactação do aterro</v>
          </cell>
          <cell r="D545" t="str">
            <v>m³</v>
          </cell>
          <cell r="E545">
            <v>10.6</v>
          </cell>
          <cell r="F545">
            <v>0.26</v>
          </cell>
          <cell r="G545">
            <v>10.86</v>
          </cell>
        </row>
        <row r="546">
          <cell r="A546" t="str">
            <v>08</v>
          </cell>
          <cell r="B546" t="str">
            <v>ESCORAMENTO, CONTENÇÃO E DRENAGEM</v>
          </cell>
        </row>
        <row r="547">
          <cell r="A547" t="str">
            <v>08.01</v>
          </cell>
          <cell r="B547" t="str">
            <v>Escoramento</v>
          </cell>
        </row>
        <row r="548">
          <cell r="A548" t="str">
            <v>08.01.020</v>
          </cell>
          <cell r="C548" t="str">
            <v>Escoramento de solo contínuo</v>
          </cell>
          <cell r="D548" t="str">
            <v>m²</v>
          </cell>
          <cell r="E548">
            <v>17.510000000000002</v>
          </cell>
          <cell r="F548">
            <v>38.31</v>
          </cell>
          <cell r="G548">
            <v>55.82</v>
          </cell>
        </row>
        <row r="549">
          <cell r="A549" t="str">
            <v>08.01.040</v>
          </cell>
          <cell r="C549" t="str">
            <v>Escoramento de solo descontínuo</v>
          </cell>
          <cell r="D549" t="str">
            <v>m²</v>
          </cell>
          <cell r="E549">
            <v>9.7899999999999991</v>
          </cell>
          <cell r="F549">
            <v>23.04</v>
          </cell>
          <cell r="G549">
            <v>32.83</v>
          </cell>
        </row>
        <row r="550">
          <cell r="A550" t="str">
            <v>08.01.060</v>
          </cell>
          <cell r="C550" t="str">
            <v>Escoramento de solo pontaletado</v>
          </cell>
          <cell r="D550" t="str">
            <v>m²</v>
          </cell>
          <cell r="E550">
            <v>6.5</v>
          </cell>
          <cell r="F550">
            <v>5.58</v>
          </cell>
          <cell r="G550">
            <v>12.08</v>
          </cell>
        </row>
        <row r="551">
          <cell r="A551" t="str">
            <v>08.01.080</v>
          </cell>
          <cell r="C551" t="str">
            <v>Escoramento de solo especial</v>
          </cell>
          <cell r="D551" t="str">
            <v>m²</v>
          </cell>
          <cell r="E551">
            <v>21.61</v>
          </cell>
          <cell r="F551">
            <v>44.57</v>
          </cell>
          <cell r="G551">
            <v>66.180000000000007</v>
          </cell>
        </row>
        <row r="552">
          <cell r="A552" t="str">
            <v>08.01.100</v>
          </cell>
          <cell r="C552" t="str">
            <v>Escoramento com estacas pranchas metálicas - profundidade até 4,00 m</v>
          </cell>
          <cell r="D552" t="str">
            <v>m²</v>
          </cell>
          <cell r="E552">
            <v>126.54</v>
          </cell>
          <cell r="F552">
            <v>0</v>
          </cell>
          <cell r="G552">
            <v>126.54</v>
          </cell>
        </row>
        <row r="553">
          <cell r="A553" t="str">
            <v>08.01.110</v>
          </cell>
          <cell r="C553" t="str">
            <v>Escoramento com estacas pranchas metálicas - profundidade até 6,00 m</v>
          </cell>
          <cell r="D553" t="str">
            <v>m²</v>
          </cell>
          <cell r="E553">
            <v>138.93</v>
          </cell>
          <cell r="F553">
            <v>0</v>
          </cell>
          <cell r="G553">
            <v>138.93</v>
          </cell>
        </row>
        <row r="554">
          <cell r="A554" t="str">
            <v>08.01.120</v>
          </cell>
          <cell r="C554" t="str">
            <v>Escoramento com estacas pranchas metálicas - profundidade até 8,00 m</v>
          </cell>
          <cell r="D554" t="str">
            <v>m²</v>
          </cell>
          <cell r="E554">
            <v>154.12</v>
          </cell>
          <cell r="F554">
            <v>0</v>
          </cell>
          <cell r="G554">
            <v>154.12</v>
          </cell>
        </row>
        <row r="555">
          <cell r="A555" t="str">
            <v>08.02</v>
          </cell>
          <cell r="B555" t="str">
            <v>Cimbramento</v>
          </cell>
        </row>
        <row r="556">
          <cell r="A556" t="str">
            <v>08.02.020</v>
          </cell>
          <cell r="C556" t="str">
            <v>Cimbramento em madeira com estroncas de eucalipto</v>
          </cell>
          <cell r="D556" t="str">
            <v>m³</v>
          </cell>
          <cell r="E556">
            <v>11.6</v>
          </cell>
          <cell r="F556">
            <v>20.9</v>
          </cell>
          <cell r="G556">
            <v>32.5</v>
          </cell>
        </row>
        <row r="557">
          <cell r="A557" t="str">
            <v>08.02.040</v>
          </cell>
          <cell r="C557" t="str">
            <v>Cimbramento em perfil metálico para obras de arte</v>
          </cell>
          <cell r="D557" t="str">
            <v>kg</v>
          </cell>
          <cell r="E557">
            <v>3.26</v>
          </cell>
          <cell r="F557">
            <v>1.44</v>
          </cell>
          <cell r="G557">
            <v>4.7</v>
          </cell>
        </row>
        <row r="558">
          <cell r="A558" t="str">
            <v>08.02.050</v>
          </cell>
          <cell r="C558" t="str">
            <v>Cimbramento tubular metálico</v>
          </cell>
          <cell r="D558" t="str">
            <v>m³xmês</v>
          </cell>
          <cell r="E558">
            <v>3.16</v>
          </cell>
          <cell r="F558">
            <v>1.3</v>
          </cell>
          <cell r="G558">
            <v>4.46</v>
          </cell>
        </row>
        <row r="559">
          <cell r="A559" t="str">
            <v>08.02.060</v>
          </cell>
          <cell r="C559" t="str">
            <v>Montagem e desmontagem de cimbramento tubular metálico</v>
          </cell>
          <cell r="D559" t="str">
            <v>m³</v>
          </cell>
          <cell r="E559">
            <v>0</v>
          </cell>
          <cell r="F559">
            <v>9.89</v>
          </cell>
          <cell r="G559">
            <v>9.89</v>
          </cell>
        </row>
        <row r="560">
          <cell r="A560" t="str">
            <v>08.03</v>
          </cell>
          <cell r="B560" t="str">
            <v>Descimbramento</v>
          </cell>
        </row>
        <row r="561">
          <cell r="A561" t="str">
            <v>08.03.020</v>
          </cell>
          <cell r="C561" t="str">
            <v>Descimbramento em madeira</v>
          </cell>
          <cell r="D561" t="str">
            <v>m³</v>
          </cell>
          <cell r="E561">
            <v>0</v>
          </cell>
          <cell r="F561">
            <v>5.76</v>
          </cell>
          <cell r="G561">
            <v>5.76</v>
          </cell>
        </row>
        <row r="562">
          <cell r="A562" t="str">
            <v>08.05</v>
          </cell>
          <cell r="B562" t="str">
            <v>Manta, filtro e dreno</v>
          </cell>
        </row>
        <row r="563">
          <cell r="A563" t="str">
            <v>08.05.010</v>
          </cell>
          <cell r="C563" t="str">
            <v>Geomembrana em polietileno de alta densidade PEAD de 1,0 mm</v>
          </cell>
          <cell r="D563" t="str">
            <v>m²</v>
          </cell>
          <cell r="E563">
            <v>19.260000000000002</v>
          </cell>
          <cell r="F563">
            <v>0.49</v>
          </cell>
          <cell r="G563">
            <v>19.75</v>
          </cell>
        </row>
        <row r="564">
          <cell r="A564" t="str">
            <v>08.05.100</v>
          </cell>
          <cell r="C564" t="str">
            <v>Dreno com pedra britada</v>
          </cell>
          <cell r="D564" t="str">
            <v>m³</v>
          </cell>
          <cell r="E564">
            <v>73.23</v>
          </cell>
          <cell r="F564">
            <v>14.41</v>
          </cell>
          <cell r="G564">
            <v>87.64</v>
          </cell>
        </row>
        <row r="565">
          <cell r="A565" t="str">
            <v>08.05.110</v>
          </cell>
          <cell r="C565" t="str">
            <v>Dreno com areia grossa</v>
          </cell>
          <cell r="D565" t="str">
            <v>m³</v>
          </cell>
          <cell r="E565">
            <v>80.930000000000007</v>
          </cell>
          <cell r="F565">
            <v>8.64</v>
          </cell>
          <cell r="G565">
            <v>89.57</v>
          </cell>
        </row>
        <row r="566">
          <cell r="A566" t="str">
            <v>08.05.180</v>
          </cell>
          <cell r="C566" t="str">
            <v>Manta geotêxtil com resistência à tração longitudinal de 10kN/m e transversal de 9kN/m</v>
          </cell>
          <cell r="D566" t="str">
            <v>m²</v>
          </cell>
          <cell r="E566">
            <v>2.91</v>
          </cell>
          <cell r="F566">
            <v>8.64</v>
          </cell>
          <cell r="G566">
            <v>11.55</v>
          </cell>
        </row>
        <row r="567">
          <cell r="A567" t="str">
            <v>08.05.190</v>
          </cell>
          <cell r="C567" t="str">
            <v>Manta geotêxtil com resistência à tração longitudinal de 16kN/m e transversal de 14kN/m</v>
          </cell>
          <cell r="D567" t="str">
            <v>m²</v>
          </cell>
          <cell r="E567">
            <v>4.75</v>
          </cell>
          <cell r="F567">
            <v>8.64</v>
          </cell>
          <cell r="G567">
            <v>13.39</v>
          </cell>
        </row>
        <row r="568">
          <cell r="A568" t="str">
            <v>08.05.220</v>
          </cell>
          <cell r="C568" t="str">
            <v>Manta geotêxtil com resistência à tração longitudinal de 31kN/m e transversal de 27kN/m</v>
          </cell>
          <cell r="D568" t="str">
            <v>m²</v>
          </cell>
          <cell r="E568">
            <v>9.2100000000000009</v>
          </cell>
          <cell r="F568">
            <v>8.64</v>
          </cell>
          <cell r="G568">
            <v>17.850000000000001</v>
          </cell>
        </row>
        <row r="569">
          <cell r="A569" t="str">
            <v>08.06</v>
          </cell>
          <cell r="B569" t="str">
            <v>Barbacã</v>
          </cell>
        </row>
        <row r="570">
          <cell r="A570" t="str">
            <v>08.06.020</v>
          </cell>
          <cell r="C570" t="str">
            <v>Barbacã em tubo de PVC com diâmetro 25 mm</v>
          </cell>
          <cell r="D570" t="str">
            <v>m</v>
          </cell>
          <cell r="E570">
            <v>3.57</v>
          </cell>
          <cell r="F570">
            <v>10.07</v>
          </cell>
          <cell r="G570">
            <v>13.64</v>
          </cell>
        </row>
        <row r="571">
          <cell r="A571" t="str">
            <v>08.06.040</v>
          </cell>
          <cell r="C571" t="str">
            <v>Barbacã em tubo de PVC com diâmetro 50 mm</v>
          </cell>
          <cell r="D571" t="str">
            <v>m</v>
          </cell>
          <cell r="E571">
            <v>6.84</v>
          </cell>
          <cell r="F571">
            <v>10.07</v>
          </cell>
          <cell r="G571">
            <v>16.91</v>
          </cell>
        </row>
        <row r="572">
          <cell r="A572" t="str">
            <v>08.06.060</v>
          </cell>
          <cell r="C572" t="str">
            <v>Barbacã em tubo de PVC com diâmetro 75 mm</v>
          </cell>
          <cell r="D572" t="str">
            <v>m</v>
          </cell>
          <cell r="E572">
            <v>9.06</v>
          </cell>
          <cell r="F572">
            <v>11.53</v>
          </cell>
          <cell r="G572">
            <v>20.59</v>
          </cell>
        </row>
        <row r="573">
          <cell r="A573" t="str">
            <v>08.06.080</v>
          </cell>
          <cell r="C573" t="str">
            <v>Barbacã em tubo de PVC com diâmetro 100 mm</v>
          </cell>
          <cell r="D573" t="str">
            <v>m</v>
          </cell>
          <cell r="E573">
            <v>9.57</v>
          </cell>
          <cell r="F573">
            <v>14.41</v>
          </cell>
          <cell r="G573">
            <v>23.98</v>
          </cell>
        </row>
        <row r="574">
          <cell r="A574" t="str">
            <v>08.07</v>
          </cell>
          <cell r="B574" t="str">
            <v>Esgotamento</v>
          </cell>
        </row>
        <row r="575">
          <cell r="A575" t="str">
            <v>08.07.050</v>
          </cell>
          <cell r="C575" t="str">
            <v>Taxa de mobilização e desmobilização de equipamentos para execução de rebaixamento de lençol freático</v>
          </cell>
          <cell r="D575" t="str">
            <v>tx</v>
          </cell>
          <cell r="E575">
            <v>5810.52</v>
          </cell>
          <cell r="F575">
            <v>0</v>
          </cell>
          <cell r="G575">
            <v>5810.52</v>
          </cell>
        </row>
        <row r="576">
          <cell r="A576" t="str">
            <v>08.07.060</v>
          </cell>
          <cell r="C576" t="str">
            <v>Locação de conjunto de bombeamento a vácuo para rebaixamento de lençol freático, com até 50 ponteiras e potência até 15 HP, mínimo 30 dias</v>
          </cell>
          <cell r="D576" t="str">
            <v>cjxdia</v>
          </cell>
          <cell r="E576">
            <v>555.35</v>
          </cell>
          <cell r="F576">
            <v>0</v>
          </cell>
          <cell r="G576">
            <v>555.35</v>
          </cell>
        </row>
        <row r="577">
          <cell r="A577" t="str">
            <v>08.07.070</v>
          </cell>
          <cell r="C577" t="str">
            <v>Ponteiras filtrantes, profundidade até 5,0 m</v>
          </cell>
          <cell r="D577" t="str">
            <v>un</v>
          </cell>
          <cell r="E577">
            <v>321.11</v>
          </cell>
          <cell r="F577">
            <v>0</v>
          </cell>
          <cell r="G577">
            <v>321.11</v>
          </cell>
        </row>
        <row r="578">
          <cell r="A578" t="str">
            <v>08.07.090</v>
          </cell>
          <cell r="C578" t="str">
            <v>Esgotamento de águas superficiais com bomba de superfície ou submersa</v>
          </cell>
          <cell r="D578" t="str">
            <v>HPxh</v>
          </cell>
          <cell r="E578">
            <v>2.39</v>
          </cell>
          <cell r="F578">
            <v>2.6</v>
          </cell>
          <cell r="G578">
            <v>4.99</v>
          </cell>
        </row>
        <row r="579">
          <cell r="A579" t="str">
            <v>08.10</v>
          </cell>
          <cell r="B579" t="str">
            <v>Contenção</v>
          </cell>
        </row>
        <row r="580">
          <cell r="A580" t="str">
            <v>08.10.040</v>
          </cell>
          <cell r="C580" t="str">
            <v>Enrocamento com pedra arrumada</v>
          </cell>
          <cell r="D580" t="str">
            <v>m³</v>
          </cell>
          <cell r="E580">
            <v>81.209999999999994</v>
          </cell>
          <cell r="F580">
            <v>86.4</v>
          </cell>
          <cell r="G580">
            <v>167.61</v>
          </cell>
        </row>
        <row r="581">
          <cell r="A581" t="str">
            <v>08.10.060</v>
          </cell>
          <cell r="C581" t="str">
            <v>Enrocamento com pedra assentada</v>
          </cell>
          <cell r="D581" t="str">
            <v>m³</v>
          </cell>
          <cell r="E581">
            <v>160.52000000000001</v>
          </cell>
          <cell r="F581">
            <v>167.16</v>
          </cell>
          <cell r="G581">
            <v>327.68</v>
          </cell>
        </row>
        <row r="582">
          <cell r="A582" t="str">
            <v>08.10.108</v>
          </cell>
          <cell r="C582" t="str">
            <v>Gabião tipo caixa em tela metálica, altura de 0,5m, com revestimento liga zinco/alumínio, malha hexagonal 8/10 cm, fio diâmetro 2,70mm, independente do formato ou utilização</v>
          </cell>
          <cell r="D582" t="str">
            <v>m³</v>
          </cell>
          <cell r="E582">
            <v>412.72</v>
          </cell>
          <cell r="F582">
            <v>77.73</v>
          </cell>
          <cell r="G582">
            <v>490.45</v>
          </cell>
        </row>
        <row r="583">
          <cell r="A583" t="str">
            <v>08.10.109</v>
          </cell>
          <cell r="C583" t="str">
            <v>Gabião tipo caixa em tela metálica, altura de 1,0m, com revestimento liga zinco/alumínio, malha hexagonal 8/10 cm, fio diâmetro 2,70mm, independente do formato ou utilização</v>
          </cell>
          <cell r="D583" t="str">
            <v>m³</v>
          </cell>
          <cell r="E583">
            <v>328.56</v>
          </cell>
          <cell r="F583">
            <v>95.46</v>
          </cell>
          <cell r="G583">
            <v>424.02</v>
          </cell>
        </row>
        <row r="584">
          <cell r="A584" t="str">
            <v>09</v>
          </cell>
          <cell r="B584" t="str">
            <v>FORMA</v>
          </cell>
        </row>
        <row r="585">
          <cell r="A585" t="str">
            <v>09.01</v>
          </cell>
          <cell r="B585" t="str">
            <v>Forma em tábua</v>
          </cell>
        </row>
        <row r="586">
          <cell r="A586" t="str">
            <v>09.01.020</v>
          </cell>
          <cell r="C586" t="str">
            <v>Forma em madeira comum para fundação</v>
          </cell>
          <cell r="D586" t="str">
            <v>m²</v>
          </cell>
          <cell r="E586">
            <v>19.71</v>
          </cell>
          <cell r="F586">
            <v>37.44</v>
          </cell>
          <cell r="G586">
            <v>57.15</v>
          </cell>
        </row>
        <row r="587">
          <cell r="A587" t="str">
            <v>09.01.030</v>
          </cell>
          <cell r="C587" t="str">
            <v>Forma em madeira comum para estrutura</v>
          </cell>
          <cell r="D587" t="str">
            <v>m²</v>
          </cell>
          <cell r="E587">
            <v>75.97</v>
          </cell>
          <cell r="F587">
            <v>43.21</v>
          </cell>
          <cell r="G587">
            <v>119.18</v>
          </cell>
        </row>
        <row r="588">
          <cell r="A588" t="str">
            <v>09.01.040</v>
          </cell>
          <cell r="C588" t="str">
            <v>Forma em madeira comum para caixão perdido</v>
          </cell>
          <cell r="D588" t="str">
            <v>m²</v>
          </cell>
          <cell r="E588">
            <v>29.5</v>
          </cell>
          <cell r="F588">
            <v>34.56</v>
          </cell>
          <cell r="G588">
            <v>64.06</v>
          </cell>
        </row>
        <row r="589">
          <cell r="A589" t="str">
            <v>09.01.150</v>
          </cell>
          <cell r="C589" t="str">
            <v>Desmontagem de forma de madeira para estrutura de laje, com tábuas</v>
          </cell>
          <cell r="D589" t="str">
            <v>m²</v>
          </cell>
          <cell r="E589">
            <v>0</v>
          </cell>
          <cell r="F589">
            <v>4.4400000000000004</v>
          </cell>
          <cell r="G589">
            <v>4.4400000000000004</v>
          </cell>
        </row>
        <row r="590">
          <cell r="A590" t="str">
            <v>09.01.160</v>
          </cell>
          <cell r="C590" t="str">
            <v>Desmontagem de forma em madeira para estrutura de vigas, com tábuas</v>
          </cell>
          <cell r="D590" t="str">
            <v>m²</v>
          </cell>
          <cell r="E590">
            <v>0</v>
          </cell>
          <cell r="F590">
            <v>5.27</v>
          </cell>
          <cell r="G590">
            <v>5.27</v>
          </cell>
        </row>
        <row r="591">
          <cell r="A591" t="str">
            <v>09.02</v>
          </cell>
          <cell r="B591" t="str">
            <v>Forma em madeira compensada</v>
          </cell>
        </row>
        <row r="592">
          <cell r="A592" t="str">
            <v>09.02.020</v>
          </cell>
          <cell r="C592" t="str">
            <v>Forma plana em compensado para estrutura convencional</v>
          </cell>
          <cell r="D592" t="str">
            <v>m²</v>
          </cell>
          <cell r="E592">
            <v>55.2</v>
          </cell>
          <cell r="F592">
            <v>40.33</v>
          </cell>
          <cell r="G592">
            <v>95.53</v>
          </cell>
        </row>
        <row r="593">
          <cell r="A593" t="str">
            <v>09.02.040</v>
          </cell>
          <cell r="C593" t="str">
            <v>Forma plana em compensado para estrutura aparente</v>
          </cell>
          <cell r="D593" t="str">
            <v>m²</v>
          </cell>
          <cell r="E593">
            <v>58.07</v>
          </cell>
          <cell r="F593">
            <v>40.33</v>
          </cell>
          <cell r="G593">
            <v>98.4</v>
          </cell>
        </row>
        <row r="594">
          <cell r="A594" t="str">
            <v>09.02.060</v>
          </cell>
          <cell r="C594" t="str">
            <v>Forma curva em compensado para estrutura aparente</v>
          </cell>
          <cell r="D594" t="str">
            <v>m²</v>
          </cell>
          <cell r="E594">
            <v>49.56</v>
          </cell>
          <cell r="F594">
            <v>72.010000000000005</v>
          </cell>
          <cell r="G594">
            <v>121.57</v>
          </cell>
        </row>
        <row r="595">
          <cell r="A595" t="str">
            <v>09.02.080</v>
          </cell>
          <cell r="C595" t="str">
            <v>Forma plana em compensado para obra de arte, sem cimbramento</v>
          </cell>
          <cell r="D595" t="str">
            <v>m²</v>
          </cell>
          <cell r="E595">
            <v>35.79</v>
          </cell>
          <cell r="F595">
            <v>38.869999999999997</v>
          </cell>
          <cell r="G595">
            <v>74.66</v>
          </cell>
        </row>
        <row r="596">
          <cell r="A596" t="str">
            <v>09.02.100</v>
          </cell>
          <cell r="C596" t="str">
            <v>Forma em compensado para encamisamento de tubulão</v>
          </cell>
          <cell r="D596" t="str">
            <v>m²</v>
          </cell>
          <cell r="E596">
            <v>20.75</v>
          </cell>
          <cell r="F596">
            <v>31.68</v>
          </cell>
          <cell r="G596">
            <v>52.43</v>
          </cell>
        </row>
        <row r="597">
          <cell r="A597" t="str">
            <v>09.02.120</v>
          </cell>
          <cell r="C597" t="str">
            <v>Forma ripada de 5 cm na vertical</v>
          </cell>
          <cell r="D597" t="str">
            <v>m²</v>
          </cell>
          <cell r="E597">
            <v>56.99</v>
          </cell>
          <cell r="F597">
            <v>63.02</v>
          </cell>
          <cell r="G597">
            <v>120.01</v>
          </cell>
        </row>
        <row r="598">
          <cell r="A598" t="str">
            <v>09.02.130</v>
          </cell>
          <cell r="C598" t="str">
            <v>Forma plana em compensado para estrutura convencional com cimbramento tubular metálico</v>
          </cell>
          <cell r="D598" t="str">
            <v>m²</v>
          </cell>
          <cell r="E598">
            <v>45.15</v>
          </cell>
          <cell r="F598">
            <v>24.8</v>
          </cell>
          <cell r="G598">
            <v>69.95</v>
          </cell>
        </row>
        <row r="599">
          <cell r="A599" t="str">
            <v>09.02.140</v>
          </cell>
          <cell r="C599" t="str">
            <v>Forma plana em compensado para estrutura aparente com cimbramento tubular metálico</v>
          </cell>
          <cell r="D599" t="str">
            <v>m²</v>
          </cell>
          <cell r="E599">
            <v>45.15</v>
          </cell>
          <cell r="F599">
            <v>44.23</v>
          </cell>
          <cell r="G599">
            <v>89.38</v>
          </cell>
        </row>
        <row r="600">
          <cell r="A600" t="str">
            <v>09.02.150</v>
          </cell>
          <cell r="C600" t="str">
            <v>Forma curva em compensado para estrutura convencional com cimbramento tubular metálico</v>
          </cell>
          <cell r="D600" t="str">
            <v>m²</v>
          </cell>
          <cell r="E600">
            <v>29.59</v>
          </cell>
          <cell r="F600">
            <v>75.91</v>
          </cell>
          <cell r="G600">
            <v>105.5</v>
          </cell>
        </row>
        <row r="601">
          <cell r="A601" t="str">
            <v>09.04</v>
          </cell>
          <cell r="B601" t="str">
            <v>Forma em papelão</v>
          </cell>
        </row>
        <row r="602">
          <cell r="A602" t="str">
            <v>09.04.010</v>
          </cell>
          <cell r="C602" t="str">
            <v>Forma em tubo de papelão com diâmetro de 20 cm</v>
          </cell>
          <cell r="D602" t="str">
            <v>m</v>
          </cell>
          <cell r="E602">
            <v>58.35</v>
          </cell>
          <cell r="F602">
            <v>6.83</v>
          </cell>
          <cell r="G602">
            <v>65.180000000000007</v>
          </cell>
        </row>
        <row r="603">
          <cell r="A603" t="str">
            <v>09.04.020</v>
          </cell>
          <cell r="C603" t="str">
            <v>Forma em tubo de papelão com diâmetro de 25 cm</v>
          </cell>
          <cell r="D603" t="str">
            <v>m</v>
          </cell>
          <cell r="E603">
            <v>69.52</v>
          </cell>
          <cell r="F603">
            <v>6.83</v>
          </cell>
          <cell r="G603">
            <v>76.349999999999994</v>
          </cell>
        </row>
        <row r="604">
          <cell r="A604" t="str">
            <v>09.04.030</v>
          </cell>
          <cell r="C604" t="str">
            <v>Forma em tubo de papelão com diâmetro de 30 cm</v>
          </cell>
          <cell r="D604" t="str">
            <v>m</v>
          </cell>
          <cell r="E604">
            <v>85.46</v>
          </cell>
          <cell r="F604">
            <v>6.83</v>
          </cell>
          <cell r="G604">
            <v>92.29</v>
          </cell>
        </row>
        <row r="605">
          <cell r="A605" t="str">
            <v>09.04.040</v>
          </cell>
          <cell r="C605" t="str">
            <v>Forma em tubo de papelão com diâmetro de 35 cm</v>
          </cell>
          <cell r="D605" t="str">
            <v>m</v>
          </cell>
          <cell r="E605">
            <v>104.15</v>
          </cell>
          <cell r="F605">
            <v>6.83</v>
          </cell>
          <cell r="G605">
            <v>110.98</v>
          </cell>
        </row>
        <row r="606">
          <cell r="A606" t="str">
            <v>09.04.050</v>
          </cell>
          <cell r="C606" t="str">
            <v>Forma em tubo de papelão com diâmetro de 40 cm</v>
          </cell>
          <cell r="D606" t="str">
            <v>m</v>
          </cell>
          <cell r="E606">
            <v>121.12</v>
          </cell>
          <cell r="F606">
            <v>6.83</v>
          </cell>
          <cell r="G606">
            <v>127.95</v>
          </cell>
        </row>
        <row r="607">
          <cell r="A607" t="str">
            <v>09.04.060</v>
          </cell>
          <cell r="C607" t="str">
            <v>Forma em tubo de papelão com diâmetro de 45 cm</v>
          </cell>
          <cell r="D607" t="str">
            <v>m</v>
          </cell>
          <cell r="E607">
            <v>131.61000000000001</v>
          </cell>
          <cell r="F607">
            <v>6.83</v>
          </cell>
          <cell r="G607">
            <v>138.44</v>
          </cell>
        </row>
        <row r="608">
          <cell r="A608" t="str">
            <v>09.04.070</v>
          </cell>
          <cell r="C608" t="str">
            <v>Forma em tubo de papelão com diâmetro de 50 cm</v>
          </cell>
          <cell r="D608" t="str">
            <v>m</v>
          </cell>
          <cell r="E608">
            <v>140.13</v>
          </cell>
          <cell r="F608">
            <v>6.83</v>
          </cell>
          <cell r="G608">
            <v>146.96</v>
          </cell>
        </row>
        <row r="609">
          <cell r="A609" t="str">
            <v>09.07</v>
          </cell>
          <cell r="B609" t="str">
            <v>Forma em polipropileno</v>
          </cell>
        </row>
        <row r="610">
          <cell r="A610" t="str">
            <v>09.07.060</v>
          </cell>
          <cell r="C610" t="str">
            <v>Forma em polipropileno (cubeta) e acessórios para laje nervurada com dimensões variáveis - locação</v>
          </cell>
          <cell r="D610" t="str">
            <v>m³</v>
          </cell>
          <cell r="E610">
            <v>249.49</v>
          </cell>
          <cell r="F610">
            <v>50.41</v>
          </cell>
          <cell r="G610">
            <v>299.89999999999998</v>
          </cell>
        </row>
        <row r="611">
          <cell r="A611" t="str">
            <v>10</v>
          </cell>
          <cell r="B611" t="str">
            <v>ARMADURA E CORDOALHA ESTRUTURAL</v>
          </cell>
        </row>
        <row r="612">
          <cell r="A612" t="str">
            <v>10.01</v>
          </cell>
          <cell r="B612" t="str">
            <v>Armadura em barra</v>
          </cell>
        </row>
        <row r="613">
          <cell r="A613" t="str">
            <v>10.01.020</v>
          </cell>
          <cell r="C613" t="str">
            <v>Armadura em barra de aço CA-25 fyk = 250 MPa</v>
          </cell>
          <cell r="D613" t="str">
            <v>kg</v>
          </cell>
          <cell r="E613">
            <v>5.29</v>
          </cell>
          <cell r="F613">
            <v>1.67</v>
          </cell>
          <cell r="G613">
            <v>6.96</v>
          </cell>
        </row>
        <row r="614">
          <cell r="A614" t="str">
            <v>10.01.040</v>
          </cell>
          <cell r="C614" t="str">
            <v>Armadura em barra de aço CA-50 (A ou B) fyk = 500 MPa</v>
          </cell>
          <cell r="D614" t="str">
            <v>kg</v>
          </cell>
          <cell r="E614">
            <v>4.9400000000000004</v>
          </cell>
          <cell r="F614">
            <v>1.67</v>
          </cell>
          <cell r="G614">
            <v>6.61</v>
          </cell>
        </row>
        <row r="615">
          <cell r="A615" t="str">
            <v>10.01.060</v>
          </cell>
          <cell r="C615" t="str">
            <v>Armadura em barra de aço CA-60 (A ou B) fyk = 600 MPa</v>
          </cell>
          <cell r="D615" t="str">
            <v>kg</v>
          </cell>
          <cell r="E615">
            <v>5.49</v>
          </cell>
          <cell r="F615">
            <v>1.67</v>
          </cell>
          <cell r="G615">
            <v>7.16</v>
          </cell>
        </row>
        <row r="616">
          <cell r="A616" t="str">
            <v>10.02</v>
          </cell>
          <cell r="B616" t="str">
            <v>Armadura em tela</v>
          </cell>
        </row>
        <row r="617">
          <cell r="A617" t="str">
            <v>10.02.020</v>
          </cell>
          <cell r="C617" t="str">
            <v>Armadura em tela soldada de aço</v>
          </cell>
          <cell r="D617" t="str">
            <v>kg</v>
          </cell>
          <cell r="E617">
            <v>5.86</v>
          </cell>
          <cell r="F617">
            <v>0.84</v>
          </cell>
          <cell r="G617">
            <v>6.7</v>
          </cell>
        </row>
        <row r="618">
          <cell r="A618" t="str">
            <v>11</v>
          </cell>
          <cell r="B618" t="str">
            <v>CONCRETO, MASSA E LASTRO</v>
          </cell>
        </row>
        <row r="619">
          <cell r="A619" t="str">
            <v>11.01</v>
          </cell>
          <cell r="B619" t="str">
            <v>Concreto usinado com controle fck - fornecimento do material</v>
          </cell>
        </row>
        <row r="620">
          <cell r="A620" t="str">
            <v>11.01.100</v>
          </cell>
          <cell r="C620" t="str">
            <v>Concreto usinado, fck = 20,0 MPa</v>
          </cell>
          <cell r="D620" t="str">
            <v>m³</v>
          </cell>
          <cell r="E620">
            <v>248.57</v>
          </cell>
          <cell r="F620">
            <v>0</v>
          </cell>
          <cell r="G620">
            <v>248.57</v>
          </cell>
        </row>
        <row r="621">
          <cell r="A621" t="str">
            <v>11.01.130</v>
          </cell>
          <cell r="C621" t="str">
            <v>Concreto usinado, fck = 25,0 MPa</v>
          </cell>
          <cell r="D621" t="str">
            <v>m³</v>
          </cell>
          <cell r="E621">
            <v>258.97000000000003</v>
          </cell>
          <cell r="F621">
            <v>0</v>
          </cell>
          <cell r="G621">
            <v>258.97000000000003</v>
          </cell>
        </row>
        <row r="622">
          <cell r="A622" t="str">
            <v>11.01.160</v>
          </cell>
          <cell r="C622" t="str">
            <v>Concreto usinado, fck = 30,0 MPa</v>
          </cell>
          <cell r="D622" t="str">
            <v>m³</v>
          </cell>
          <cell r="E622">
            <v>269.8</v>
          </cell>
          <cell r="F622">
            <v>0</v>
          </cell>
          <cell r="G622">
            <v>269.8</v>
          </cell>
        </row>
        <row r="623">
          <cell r="A623" t="str">
            <v>11.01.170</v>
          </cell>
          <cell r="C623" t="str">
            <v>Concreto usinado, fck = 35,0 MPa</v>
          </cell>
          <cell r="D623" t="str">
            <v>m³</v>
          </cell>
          <cell r="E623">
            <v>281.08999999999997</v>
          </cell>
          <cell r="F623">
            <v>0</v>
          </cell>
          <cell r="G623">
            <v>281.08999999999997</v>
          </cell>
        </row>
        <row r="624">
          <cell r="A624" t="str">
            <v>11.01.190</v>
          </cell>
          <cell r="C624" t="str">
            <v>Concreto usinado, fck = 40,0 MPa</v>
          </cell>
          <cell r="D624" t="str">
            <v>m³</v>
          </cell>
          <cell r="E624">
            <v>292.85000000000002</v>
          </cell>
          <cell r="F624">
            <v>0</v>
          </cell>
          <cell r="G624">
            <v>292.85000000000002</v>
          </cell>
        </row>
        <row r="625">
          <cell r="A625" t="str">
            <v>11.01.260</v>
          </cell>
          <cell r="C625" t="str">
            <v>Concreto usinado, fck = 20,0 MPa - para bombeamento</v>
          </cell>
          <cell r="D625" t="str">
            <v>m³</v>
          </cell>
          <cell r="E625">
            <v>282.83999999999997</v>
          </cell>
          <cell r="F625">
            <v>0</v>
          </cell>
          <cell r="G625">
            <v>282.83999999999997</v>
          </cell>
        </row>
        <row r="626">
          <cell r="A626" t="str">
            <v>11.01.290</v>
          </cell>
          <cell r="C626" t="str">
            <v>Concreto usinado, fck = 25,0 MPa - para bombeamento</v>
          </cell>
          <cell r="D626" t="str">
            <v>m³</v>
          </cell>
          <cell r="E626">
            <v>293.32</v>
          </cell>
          <cell r="F626">
            <v>0</v>
          </cell>
          <cell r="G626">
            <v>293.32</v>
          </cell>
        </row>
        <row r="627">
          <cell r="A627" t="str">
            <v>11.01.320</v>
          </cell>
          <cell r="C627" t="str">
            <v>Concreto usinado, fck = 30,0 MPa - para bombeamento</v>
          </cell>
          <cell r="D627" t="str">
            <v>m³</v>
          </cell>
          <cell r="E627">
            <v>304.24</v>
          </cell>
          <cell r="F627">
            <v>0</v>
          </cell>
          <cell r="G627">
            <v>304.24</v>
          </cell>
        </row>
        <row r="628">
          <cell r="A628" t="str">
            <v>11.01.321</v>
          </cell>
          <cell r="C628" t="str">
            <v>Concreto usinado, fck = 35,0 MPa - para bombeamento</v>
          </cell>
          <cell r="D628" t="str">
            <v>m³</v>
          </cell>
          <cell r="E628">
            <v>315.61</v>
          </cell>
          <cell r="F628">
            <v>0</v>
          </cell>
          <cell r="G628">
            <v>315.61</v>
          </cell>
        </row>
        <row r="629">
          <cell r="A629" t="str">
            <v>11.01.350</v>
          </cell>
          <cell r="C629" t="str">
            <v>Concreto usinado, fck = 40,0 MPa - para bombeamento</v>
          </cell>
          <cell r="D629" t="str">
            <v>m³</v>
          </cell>
          <cell r="E629">
            <v>327.45999999999998</v>
          </cell>
          <cell r="F629">
            <v>0</v>
          </cell>
          <cell r="G629">
            <v>327.45999999999998</v>
          </cell>
        </row>
        <row r="630">
          <cell r="A630" t="str">
            <v>11.01.510</v>
          </cell>
          <cell r="C630" t="str">
            <v>Concreto usinado, fck = 20,0 MPa - para bombeamento em estaca hélice contínua</v>
          </cell>
          <cell r="D630" t="str">
            <v>m³</v>
          </cell>
          <cell r="E630">
            <v>302.36</v>
          </cell>
          <cell r="F630">
            <v>0</v>
          </cell>
          <cell r="G630">
            <v>302.36</v>
          </cell>
        </row>
        <row r="631">
          <cell r="A631" t="str">
            <v>11.01.630</v>
          </cell>
          <cell r="C631" t="str">
            <v>Concreto usinado, fck = 25,0 MPa - para perfil extrudado</v>
          </cell>
          <cell r="D631" t="str">
            <v>m³</v>
          </cell>
          <cell r="E631">
            <v>310.22000000000003</v>
          </cell>
          <cell r="F631">
            <v>0</v>
          </cell>
          <cell r="G631">
            <v>310.22000000000003</v>
          </cell>
        </row>
        <row r="632">
          <cell r="A632" t="str">
            <v>11.02</v>
          </cell>
          <cell r="B632" t="str">
            <v>Concreto usinado não estrutural - fornecimento do material</v>
          </cell>
        </row>
        <row r="633">
          <cell r="A633" t="str">
            <v>11.02.020</v>
          </cell>
          <cell r="C633" t="str">
            <v>Concreto usinado não estrutural mínimo 150 kg cimento / m³</v>
          </cell>
          <cell r="D633" t="str">
            <v>m³</v>
          </cell>
          <cell r="E633">
            <v>254.19</v>
          </cell>
          <cell r="F633">
            <v>0</v>
          </cell>
          <cell r="G633">
            <v>254.19</v>
          </cell>
        </row>
        <row r="634">
          <cell r="A634" t="str">
            <v>11.02.040</v>
          </cell>
          <cell r="C634" t="str">
            <v>Concreto usinado não estrutural mínimo 200 kg cimento / m³</v>
          </cell>
          <cell r="D634" t="str">
            <v>m³</v>
          </cell>
          <cell r="E634">
            <v>266.60000000000002</v>
          </cell>
          <cell r="F634">
            <v>0</v>
          </cell>
          <cell r="G634">
            <v>266.60000000000002</v>
          </cell>
        </row>
        <row r="635">
          <cell r="A635" t="str">
            <v>11.02.060</v>
          </cell>
          <cell r="C635" t="str">
            <v>Concreto usinado não estrutural mínimo 300 kg cimento / m³</v>
          </cell>
          <cell r="D635" t="str">
            <v>m³</v>
          </cell>
          <cell r="E635">
            <v>290.13</v>
          </cell>
          <cell r="F635">
            <v>0</v>
          </cell>
          <cell r="G635">
            <v>290.13</v>
          </cell>
        </row>
        <row r="636">
          <cell r="A636" t="str">
            <v>11.03</v>
          </cell>
          <cell r="B636" t="str">
            <v>Concreto executado no local com controle fck - fornecimento do material</v>
          </cell>
        </row>
        <row r="637">
          <cell r="A637" t="str">
            <v>11.03.090</v>
          </cell>
          <cell r="C637" t="str">
            <v>Concreto preparado no local, fck = 20,0 MPa</v>
          </cell>
          <cell r="D637" t="str">
            <v>m³</v>
          </cell>
          <cell r="E637">
            <v>228.22</v>
          </cell>
          <cell r="F637">
            <v>77.94</v>
          </cell>
          <cell r="G637">
            <v>306.16000000000003</v>
          </cell>
        </row>
        <row r="638">
          <cell r="A638" t="str">
            <v>11.03.140</v>
          </cell>
          <cell r="C638" t="str">
            <v>Concreto preparado no local, fck = 30,0 MPa</v>
          </cell>
          <cell r="D638" t="str">
            <v>m³</v>
          </cell>
          <cell r="E638">
            <v>261.82</v>
          </cell>
          <cell r="F638">
            <v>77.94</v>
          </cell>
          <cell r="G638">
            <v>339.76</v>
          </cell>
        </row>
        <row r="639">
          <cell r="A639" t="str">
            <v>11.04</v>
          </cell>
          <cell r="B639" t="str">
            <v>Concreto não estrutural executado no local - fornecimento do material</v>
          </cell>
        </row>
        <row r="640">
          <cell r="A640" t="str">
            <v>11.04.020</v>
          </cell>
          <cell r="C640" t="str">
            <v>Concreto não estrutural executado no local, mínimo 150 kg cimento / m³</v>
          </cell>
          <cell r="D640" t="str">
            <v>m³</v>
          </cell>
          <cell r="E640">
            <v>180.16</v>
          </cell>
          <cell r="F640">
            <v>32.479999999999997</v>
          </cell>
          <cell r="G640">
            <v>212.64</v>
          </cell>
        </row>
        <row r="641">
          <cell r="A641" t="str">
            <v>11.04.040</v>
          </cell>
          <cell r="C641" t="str">
            <v>Concreto não estrutural executado no local, mínimo 200 kg cimento / m³</v>
          </cell>
          <cell r="D641" t="str">
            <v>m³</v>
          </cell>
          <cell r="E641">
            <v>200.16</v>
          </cell>
          <cell r="F641">
            <v>32.479999999999997</v>
          </cell>
          <cell r="G641">
            <v>232.64</v>
          </cell>
        </row>
        <row r="642">
          <cell r="A642" t="str">
            <v>11.04.060</v>
          </cell>
          <cell r="C642" t="str">
            <v>Concreto não estrutural executado no local, mínimo 300 kg cimento / m³</v>
          </cell>
          <cell r="D642" t="str">
            <v>m³</v>
          </cell>
          <cell r="E642">
            <v>242.06</v>
          </cell>
          <cell r="F642">
            <v>32.479999999999997</v>
          </cell>
          <cell r="G642">
            <v>274.54000000000002</v>
          </cell>
        </row>
        <row r="643">
          <cell r="A643" t="str">
            <v>11.05</v>
          </cell>
          <cell r="B643" t="str">
            <v>Concreto e argamassa especial</v>
          </cell>
        </row>
        <row r="644">
          <cell r="A644" t="str">
            <v>11.05.010</v>
          </cell>
          <cell r="C644" t="str">
            <v>Argamassa em solo e cimento a 5% em peso</v>
          </cell>
          <cell r="D644" t="str">
            <v>m³</v>
          </cell>
          <cell r="E644">
            <v>49.57</v>
          </cell>
          <cell r="F644">
            <v>32.479999999999997</v>
          </cell>
          <cell r="G644">
            <v>82.05</v>
          </cell>
        </row>
        <row r="645">
          <cell r="A645" t="str">
            <v>11.05.030</v>
          </cell>
          <cell r="C645" t="str">
            <v>Argamassa graute expansiva autonivelante de alta resistência</v>
          </cell>
          <cell r="D645" t="str">
            <v>m³</v>
          </cell>
          <cell r="E645">
            <v>3472.57</v>
          </cell>
          <cell r="F645">
            <v>36.43</v>
          </cell>
          <cell r="G645">
            <v>3509</v>
          </cell>
        </row>
        <row r="646">
          <cell r="A646" t="str">
            <v>11.05.040</v>
          </cell>
          <cell r="C646" t="str">
            <v>Argamassa graute</v>
          </cell>
          <cell r="D646" t="str">
            <v>m³</v>
          </cell>
          <cell r="E646">
            <v>209.88</v>
          </cell>
          <cell r="F646">
            <v>36.43</v>
          </cell>
          <cell r="G646">
            <v>246.31</v>
          </cell>
        </row>
        <row r="647">
          <cell r="A647" t="str">
            <v>11.05.060</v>
          </cell>
          <cell r="C647" t="str">
            <v>Concreto ciclópico - fornecimento e aplicação (com 30% de pedra rachão), concreto fck 15,0 Mpa</v>
          </cell>
          <cell r="D647" t="str">
            <v>m³</v>
          </cell>
          <cell r="E647">
            <v>207.16</v>
          </cell>
          <cell r="F647">
            <v>239.46</v>
          </cell>
          <cell r="G647">
            <v>446.62</v>
          </cell>
        </row>
        <row r="648">
          <cell r="A648" t="str">
            <v>11.05.120</v>
          </cell>
          <cell r="C648" t="str">
            <v>Execução de concreto projetado - consumo de cimento 350 kg/m³</v>
          </cell>
          <cell r="D648" t="str">
            <v>m³</v>
          </cell>
          <cell r="E648">
            <v>1341.38</v>
          </cell>
          <cell r="F648">
            <v>438.24</v>
          </cell>
          <cell r="G648">
            <v>1779.62</v>
          </cell>
        </row>
        <row r="649">
          <cell r="A649" t="str">
            <v>11.16</v>
          </cell>
          <cell r="B649" t="str">
            <v>Lançamento e aplicação</v>
          </cell>
        </row>
        <row r="650">
          <cell r="A650" t="str">
            <v>11.16.020</v>
          </cell>
          <cell r="C650" t="str">
            <v>Lançamento, espalhamento e adensamento de concreto ou massa em lastro e/ou enchimento</v>
          </cell>
          <cell r="D650" t="str">
            <v>m³</v>
          </cell>
          <cell r="E650">
            <v>0</v>
          </cell>
          <cell r="F650">
            <v>54.78</v>
          </cell>
          <cell r="G650">
            <v>54.78</v>
          </cell>
        </row>
        <row r="651">
          <cell r="A651" t="str">
            <v>11.16.040</v>
          </cell>
          <cell r="C651" t="str">
            <v>Lançamento e adensamento de concreto ou massa em fundação</v>
          </cell>
          <cell r="D651" t="str">
            <v>m³</v>
          </cell>
          <cell r="E651">
            <v>0</v>
          </cell>
          <cell r="F651">
            <v>109.56</v>
          </cell>
          <cell r="G651">
            <v>109.56</v>
          </cell>
        </row>
        <row r="652">
          <cell r="A652" t="str">
            <v>11.16.060</v>
          </cell>
          <cell r="C652" t="str">
            <v>Lançamento e adensamento de concreto ou massa em estrutura</v>
          </cell>
          <cell r="D652" t="str">
            <v>m³</v>
          </cell>
          <cell r="E652">
            <v>0</v>
          </cell>
          <cell r="F652">
            <v>75.680000000000007</v>
          </cell>
          <cell r="G652">
            <v>75.680000000000007</v>
          </cell>
        </row>
        <row r="653">
          <cell r="A653" t="str">
            <v>11.16.080</v>
          </cell>
          <cell r="C653" t="str">
            <v>Lançamento e adensamento de concreto ou massa por bombeamento</v>
          </cell>
          <cell r="D653" t="str">
            <v>m³</v>
          </cell>
          <cell r="E653">
            <v>31.42</v>
          </cell>
          <cell r="F653">
            <v>83.58</v>
          </cell>
          <cell r="G653">
            <v>115</v>
          </cell>
        </row>
        <row r="654">
          <cell r="A654" t="str">
            <v>11.16.220</v>
          </cell>
          <cell r="C654" t="str">
            <v>Nivelamento de piso em concreto com acabadora de superfície</v>
          </cell>
          <cell r="D654" t="str">
            <v>m²</v>
          </cell>
          <cell r="E654">
            <v>13.11</v>
          </cell>
          <cell r="F654">
            <v>0</v>
          </cell>
          <cell r="G654">
            <v>13.11</v>
          </cell>
        </row>
        <row r="655">
          <cell r="A655" t="str">
            <v>11.18</v>
          </cell>
          <cell r="B655" t="str">
            <v>Lastro e enchimento</v>
          </cell>
        </row>
        <row r="656">
          <cell r="A656" t="str">
            <v>11.18.020</v>
          </cell>
          <cell r="C656" t="str">
            <v>Lastro de areia</v>
          </cell>
          <cell r="D656" t="str">
            <v>m³</v>
          </cell>
          <cell r="E656">
            <v>92.56</v>
          </cell>
          <cell r="F656">
            <v>45.47</v>
          </cell>
          <cell r="G656">
            <v>138.03</v>
          </cell>
        </row>
        <row r="657">
          <cell r="A657" t="str">
            <v>11.18.040</v>
          </cell>
          <cell r="C657" t="str">
            <v>Lastro de pedra britada</v>
          </cell>
          <cell r="D657" t="str">
            <v>m³</v>
          </cell>
          <cell r="E657">
            <v>87.88</v>
          </cell>
          <cell r="F657">
            <v>19.489999999999998</v>
          </cell>
          <cell r="G657">
            <v>107.37</v>
          </cell>
        </row>
        <row r="658">
          <cell r="A658" t="str">
            <v>11.18.060</v>
          </cell>
          <cell r="C658" t="str">
            <v>Lona plástica</v>
          </cell>
          <cell r="D658" t="str">
            <v>m²</v>
          </cell>
          <cell r="E658">
            <v>1.7</v>
          </cell>
          <cell r="F658">
            <v>0.39</v>
          </cell>
          <cell r="G658">
            <v>2.09</v>
          </cell>
        </row>
        <row r="659">
          <cell r="A659" t="str">
            <v>11.18.070</v>
          </cell>
          <cell r="C659" t="str">
            <v>Enchimento de laje com concreto celular com densidade de 1.200 kg/m³</v>
          </cell>
          <cell r="D659" t="str">
            <v>m³</v>
          </cell>
          <cell r="E659">
            <v>309.56</v>
          </cell>
          <cell r="F659">
            <v>33.89</v>
          </cell>
          <cell r="G659">
            <v>343.45</v>
          </cell>
        </row>
        <row r="660">
          <cell r="A660" t="str">
            <v>11.18.080</v>
          </cell>
          <cell r="C660" t="str">
            <v>Enchimento de laje com tijolos cerâmicos furados</v>
          </cell>
          <cell r="D660" t="str">
            <v>m³</v>
          </cell>
          <cell r="E660">
            <v>157.5</v>
          </cell>
          <cell r="F660">
            <v>25.98</v>
          </cell>
          <cell r="G660">
            <v>183.48</v>
          </cell>
        </row>
        <row r="661">
          <cell r="A661" t="str">
            <v>11.18.110</v>
          </cell>
          <cell r="C661" t="str">
            <v>Enchimento de nichos em geral, com material proveniente de entulho</v>
          </cell>
          <cell r="D661" t="str">
            <v>m³</v>
          </cell>
          <cell r="E661">
            <v>0</v>
          </cell>
          <cell r="F661">
            <v>25.98</v>
          </cell>
          <cell r="G661">
            <v>25.98</v>
          </cell>
        </row>
        <row r="662">
          <cell r="A662" t="str">
            <v>11.18.140</v>
          </cell>
          <cell r="C662" t="str">
            <v>Lastro e/ou fundação em rachão mecanizado</v>
          </cell>
          <cell r="D662" t="str">
            <v>m³</v>
          </cell>
          <cell r="E662">
            <v>103.34</v>
          </cell>
          <cell r="F662">
            <v>12.99</v>
          </cell>
          <cell r="G662">
            <v>116.33</v>
          </cell>
        </row>
        <row r="663">
          <cell r="A663" t="str">
            <v>11.18.150</v>
          </cell>
          <cell r="C663" t="str">
            <v>Lastro e/ou fundação em rachão manual</v>
          </cell>
          <cell r="D663" t="str">
            <v>m³</v>
          </cell>
          <cell r="E663">
            <v>87.26</v>
          </cell>
          <cell r="F663">
            <v>38.97</v>
          </cell>
          <cell r="G663">
            <v>126.23</v>
          </cell>
        </row>
        <row r="664">
          <cell r="A664" t="str">
            <v>11.18.160</v>
          </cell>
          <cell r="C664" t="str">
            <v>Enchimento de nichos em geral, com areia</v>
          </cell>
          <cell r="D664" t="str">
            <v>m³</v>
          </cell>
          <cell r="E664">
            <v>92.56</v>
          </cell>
          <cell r="F664">
            <v>61.28</v>
          </cell>
          <cell r="G664">
            <v>153.84</v>
          </cell>
        </row>
        <row r="665">
          <cell r="A665" t="str">
            <v>11.18.180</v>
          </cell>
          <cell r="C665" t="str">
            <v>Colchão de areia</v>
          </cell>
          <cell r="D665" t="str">
            <v>m³</v>
          </cell>
          <cell r="E665">
            <v>101.58</v>
          </cell>
          <cell r="F665">
            <v>0.13</v>
          </cell>
          <cell r="G665">
            <v>101.71</v>
          </cell>
        </row>
        <row r="666">
          <cell r="A666" t="str">
            <v>11.18.190</v>
          </cell>
          <cell r="C666" t="str">
            <v>Enchimento de nichos com poliestireno expandido do tipo P-1</v>
          </cell>
          <cell r="D666" t="str">
            <v>m³</v>
          </cell>
          <cell r="E666">
            <v>203</v>
          </cell>
          <cell r="F666">
            <v>10.39</v>
          </cell>
          <cell r="G666">
            <v>213.39</v>
          </cell>
        </row>
        <row r="667">
          <cell r="A667" t="str">
            <v>11.20</v>
          </cell>
          <cell r="B667" t="str">
            <v>Reparos, conservações e complementos - GRUPO 11</v>
          </cell>
        </row>
        <row r="668">
          <cell r="A668" t="str">
            <v>11.20.030</v>
          </cell>
          <cell r="C668" t="str">
            <v>Cura química de concreto à base de película emulsionada</v>
          </cell>
          <cell r="D668" t="str">
            <v>m²</v>
          </cell>
          <cell r="E668">
            <v>1.01</v>
          </cell>
          <cell r="F668">
            <v>3.25</v>
          </cell>
          <cell r="G668">
            <v>4.26</v>
          </cell>
        </row>
        <row r="669">
          <cell r="A669" t="str">
            <v>11.20.050</v>
          </cell>
          <cell r="C669" t="str">
            <v>Corte de junta de dilatação, com serra de disco diamantado para pisos</v>
          </cell>
          <cell r="D669" t="str">
            <v>m</v>
          </cell>
          <cell r="E669">
            <v>11.05</v>
          </cell>
          <cell r="F669">
            <v>0</v>
          </cell>
          <cell r="G669">
            <v>11.05</v>
          </cell>
        </row>
        <row r="670">
          <cell r="A670" t="str">
            <v>11.20.090</v>
          </cell>
          <cell r="C670" t="str">
            <v>Selante endurecedor de concreto antipó</v>
          </cell>
          <cell r="D670" t="str">
            <v>m²</v>
          </cell>
          <cell r="E670">
            <v>2.04</v>
          </cell>
          <cell r="F670">
            <v>3.25</v>
          </cell>
          <cell r="G670">
            <v>5.29</v>
          </cell>
        </row>
        <row r="671">
          <cell r="A671" t="str">
            <v>11.20.120</v>
          </cell>
          <cell r="C671" t="str">
            <v>Reparo superficial com argamassa polimérica (tixotrópica), bicomponente</v>
          </cell>
          <cell r="D671" t="str">
            <v>m³</v>
          </cell>
          <cell r="E671">
            <v>6340.03</v>
          </cell>
          <cell r="F671">
            <v>1128.24</v>
          </cell>
          <cell r="G671">
            <v>7468.27</v>
          </cell>
        </row>
        <row r="672">
          <cell r="A672" t="str">
            <v>11.20.130</v>
          </cell>
          <cell r="C672" t="str">
            <v>Tratamento de fissuras estáveis (não ativas) em elementos de concreto</v>
          </cell>
          <cell r="D672" t="str">
            <v>m</v>
          </cell>
          <cell r="E672">
            <v>88.4</v>
          </cell>
          <cell r="F672">
            <v>86.4</v>
          </cell>
          <cell r="G672">
            <v>174.8</v>
          </cell>
        </row>
        <row r="673">
          <cell r="A673" t="str">
            <v>12</v>
          </cell>
          <cell r="B673" t="str">
            <v>FUNDAÇÃO PROFUNDA</v>
          </cell>
        </row>
        <row r="674">
          <cell r="A674" t="str">
            <v>12.01</v>
          </cell>
          <cell r="B674" t="str">
            <v>Broca</v>
          </cell>
        </row>
        <row r="675">
          <cell r="A675" t="str">
            <v>12.01.020</v>
          </cell>
          <cell r="C675" t="str">
            <v>Broca em concreto armado diâmetro de 20 cm - completa</v>
          </cell>
          <cell r="D675" t="str">
            <v>m</v>
          </cell>
          <cell r="E675">
            <v>12.76</v>
          </cell>
          <cell r="F675">
            <v>30.32</v>
          </cell>
          <cell r="G675">
            <v>43.08</v>
          </cell>
        </row>
        <row r="676">
          <cell r="A676" t="str">
            <v>12.01.040</v>
          </cell>
          <cell r="C676" t="str">
            <v>Broca em concreto armado diâmetro de 25 cm - completa</v>
          </cell>
          <cell r="D676" t="str">
            <v>m</v>
          </cell>
          <cell r="E676">
            <v>17.52</v>
          </cell>
          <cell r="F676">
            <v>32.47</v>
          </cell>
          <cell r="G676">
            <v>49.99</v>
          </cell>
        </row>
        <row r="677">
          <cell r="A677" t="str">
            <v>12.01.060</v>
          </cell>
          <cell r="C677" t="str">
            <v>Broca em concreto armado diâmetro de 30 cm - completa</v>
          </cell>
          <cell r="D677" t="str">
            <v>m</v>
          </cell>
          <cell r="E677">
            <v>24.65</v>
          </cell>
          <cell r="F677">
            <v>35.4</v>
          </cell>
          <cell r="G677">
            <v>60.05</v>
          </cell>
        </row>
        <row r="678">
          <cell r="A678" t="str">
            <v>12.04</v>
          </cell>
          <cell r="B678" t="str">
            <v>Estaca pré-moldada de concreto</v>
          </cell>
        </row>
        <row r="679">
          <cell r="A679" t="str">
            <v>12.04.010</v>
          </cell>
          <cell r="C679" t="str">
            <v>Taxa de mobilização e desmobilização de equipamentos para execução de estaca pré-moldada</v>
          </cell>
          <cell r="D679" t="str">
            <v>tx</v>
          </cell>
          <cell r="E679">
            <v>6000</v>
          </cell>
          <cell r="F679">
            <v>0</v>
          </cell>
          <cell r="G679">
            <v>6000</v>
          </cell>
        </row>
        <row r="680">
          <cell r="A680" t="str">
            <v>12.04.020</v>
          </cell>
          <cell r="C680" t="str">
            <v>Estaca pré-moldada de concreto até 20 t</v>
          </cell>
          <cell r="D680" t="str">
            <v>m</v>
          </cell>
          <cell r="E680">
            <v>62.33</v>
          </cell>
          <cell r="F680">
            <v>1.3</v>
          </cell>
          <cell r="G680">
            <v>63.63</v>
          </cell>
        </row>
        <row r="681">
          <cell r="A681" t="str">
            <v>12.04.030</v>
          </cell>
          <cell r="C681" t="str">
            <v>Estaca pré-moldada de concreto até 30 t</v>
          </cell>
          <cell r="D681" t="str">
            <v>m</v>
          </cell>
          <cell r="E681">
            <v>67.8</v>
          </cell>
          <cell r="F681">
            <v>1.3</v>
          </cell>
          <cell r="G681">
            <v>69.099999999999994</v>
          </cell>
        </row>
        <row r="682">
          <cell r="A682" t="str">
            <v>12.04.040</v>
          </cell>
          <cell r="C682" t="str">
            <v>Estaca pré-moldada de concreto até 40 t</v>
          </cell>
          <cell r="D682" t="str">
            <v>m</v>
          </cell>
          <cell r="E682">
            <v>83.81</v>
          </cell>
          <cell r="F682">
            <v>1.3</v>
          </cell>
          <cell r="G682">
            <v>85.11</v>
          </cell>
        </row>
        <row r="683">
          <cell r="A683" t="str">
            <v>12.04.050</v>
          </cell>
          <cell r="C683" t="str">
            <v>Estaca pré-moldada de concreto até 50 t</v>
          </cell>
          <cell r="D683" t="str">
            <v>m</v>
          </cell>
          <cell r="E683">
            <v>103.45</v>
          </cell>
          <cell r="F683">
            <v>1.3</v>
          </cell>
          <cell r="G683">
            <v>104.75</v>
          </cell>
        </row>
        <row r="684">
          <cell r="A684" t="str">
            <v>12.04.060</v>
          </cell>
          <cell r="C684" t="str">
            <v>Estaca pré-moldada de concreto até 60 t</v>
          </cell>
          <cell r="D684" t="str">
            <v>m</v>
          </cell>
          <cell r="E684">
            <v>140.78</v>
          </cell>
          <cell r="F684">
            <v>1.3</v>
          </cell>
          <cell r="G684">
            <v>142.08000000000001</v>
          </cell>
        </row>
        <row r="685">
          <cell r="A685" t="str">
            <v>12.04.070</v>
          </cell>
          <cell r="C685" t="str">
            <v>Estaca pré-moldada de concreto até 70 t</v>
          </cell>
          <cell r="D685" t="str">
            <v>m</v>
          </cell>
          <cell r="E685">
            <v>130.62</v>
          </cell>
          <cell r="F685">
            <v>1.3</v>
          </cell>
          <cell r="G685">
            <v>131.91999999999999</v>
          </cell>
        </row>
        <row r="686">
          <cell r="A686" t="str">
            <v>12.05</v>
          </cell>
          <cell r="B686" t="str">
            <v>Estaca escavada mecanicamente</v>
          </cell>
        </row>
        <row r="687">
          <cell r="A687" t="str">
            <v>12.05.010</v>
          </cell>
          <cell r="C687" t="str">
            <v>Taxa de mobilização e desmobilização de equipamentos para execução de estaca escavada</v>
          </cell>
          <cell r="D687" t="str">
            <v>tx</v>
          </cell>
          <cell r="E687">
            <v>1423.57</v>
          </cell>
          <cell r="F687">
            <v>0</v>
          </cell>
          <cell r="G687">
            <v>1423.57</v>
          </cell>
        </row>
        <row r="688">
          <cell r="A688" t="str">
            <v>12.05.020</v>
          </cell>
          <cell r="C688" t="str">
            <v>Estaca escavada mecanicamente, diâmetro de 25 cm até 20 t</v>
          </cell>
          <cell r="D688" t="str">
            <v>m</v>
          </cell>
          <cell r="E688">
            <v>24.85</v>
          </cell>
          <cell r="F688">
            <v>9.61</v>
          </cell>
          <cell r="G688">
            <v>34.46</v>
          </cell>
        </row>
        <row r="689">
          <cell r="A689" t="str">
            <v>12.05.030</v>
          </cell>
          <cell r="C689" t="str">
            <v>Estaca escavada mecanicamente, diâmetro de 30 cm até 30 t</v>
          </cell>
          <cell r="D689" t="str">
            <v>m</v>
          </cell>
          <cell r="E689">
            <v>32.26</v>
          </cell>
          <cell r="F689">
            <v>13.88</v>
          </cell>
          <cell r="G689">
            <v>46.14</v>
          </cell>
        </row>
        <row r="690">
          <cell r="A690" t="str">
            <v>12.05.040</v>
          </cell>
          <cell r="C690" t="str">
            <v>Estaca escavada mecanicamente, diâmetro de 35 cm até 40 t</v>
          </cell>
          <cell r="D690" t="str">
            <v>m</v>
          </cell>
          <cell r="E690">
            <v>41.95</v>
          </cell>
          <cell r="F690">
            <v>18.989999999999998</v>
          </cell>
          <cell r="G690">
            <v>60.94</v>
          </cell>
        </row>
        <row r="691">
          <cell r="A691" t="str">
            <v>12.05.150</v>
          </cell>
          <cell r="C691" t="str">
            <v>Estaca escavada mecanicamente, diâmetro de 40 cm até 50 t</v>
          </cell>
          <cell r="D691" t="str">
            <v>m</v>
          </cell>
          <cell r="E691">
            <v>53.43</v>
          </cell>
          <cell r="F691">
            <v>25.14</v>
          </cell>
          <cell r="G691">
            <v>78.569999999999993</v>
          </cell>
        </row>
        <row r="692">
          <cell r="A692" t="str">
            <v>12.06</v>
          </cell>
          <cell r="B692" t="str">
            <v>Estaca tipo STRAUSS</v>
          </cell>
        </row>
        <row r="693">
          <cell r="A693" t="str">
            <v>12.06.010</v>
          </cell>
          <cell r="C693" t="str">
            <v>Taxa de mobilização e desmobilização de equipamentos para execução de estaca tipo Strauss</v>
          </cell>
          <cell r="D693" t="str">
            <v>tx</v>
          </cell>
          <cell r="E693">
            <v>1672.42</v>
          </cell>
          <cell r="F693">
            <v>0</v>
          </cell>
          <cell r="G693">
            <v>1672.42</v>
          </cell>
        </row>
        <row r="694">
          <cell r="A694" t="str">
            <v>12.06.020</v>
          </cell>
          <cell r="C694" t="str">
            <v>Estaca tipo Strauss, diâmetro de 25 cm até 20 t</v>
          </cell>
          <cell r="D694" t="str">
            <v>m</v>
          </cell>
          <cell r="E694">
            <v>43.46</v>
          </cell>
          <cell r="F694">
            <v>8.08</v>
          </cell>
          <cell r="G694">
            <v>51.54</v>
          </cell>
        </row>
        <row r="695">
          <cell r="A695" t="str">
            <v>12.06.030</v>
          </cell>
          <cell r="C695" t="str">
            <v>Estaca tipo Strauss, diâmetro de 32 cm até 30 t</v>
          </cell>
          <cell r="D695" t="str">
            <v>m</v>
          </cell>
          <cell r="E695">
            <v>53.74</v>
          </cell>
          <cell r="F695">
            <v>11.67</v>
          </cell>
          <cell r="G695">
            <v>65.41</v>
          </cell>
        </row>
        <row r="696">
          <cell r="A696" t="str">
            <v>12.06.040</v>
          </cell>
          <cell r="C696" t="str">
            <v>Estaca tipo Strauss, diâmetro de 38 cm até 40 t</v>
          </cell>
          <cell r="D696" t="str">
            <v>m</v>
          </cell>
          <cell r="E696">
            <v>69.41</v>
          </cell>
          <cell r="F696">
            <v>15.91</v>
          </cell>
          <cell r="G696">
            <v>85.32</v>
          </cell>
        </row>
        <row r="697">
          <cell r="A697" t="str">
            <v>12.06.080</v>
          </cell>
          <cell r="C697" t="str">
            <v>Estaca tipo Strauss, diâmetro de 45 cm até 60 t</v>
          </cell>
          <cell r="D697" t="str">
            <v>m</v>
          </cell>
          <cell r="E697">
            <v>107.98</v>
          </cell>
          <cell r="F697">
            <v>20.75</v>
          </cell>
          <cell r="G697">
            <v>128.72999999999999</v>
          </cell>
        </row>
        <row r="698">
          <cell r="A698" t="str">
            <v>12.07</v>
          </cell>
          <cell r="B698" t="str">
            <v>Estaca tipo RAIZ</v>
          </cell>
        </row>
        <row r="699">
          <cell r="A699" t="str">
            <v>12.07.010</v>
          </cell>
          <cell r="C699" t="str">
            <v>Taxa de mobilização e desmobilização de equipamentos para execução de estaca tipo Raiz em solo</v>
          </cell>
          <cell r="D699" t="str">
            <v>tx</v>
          </cell>
          <cell r="E699">
            <v>14351.11</v>
          </cell>
          <cell r="F699">
            <v>0</v>
          </cell>
          <cell r="G699">
            <v>14351.11</v>
          </cell>
        </row>
        <row r="700">
          <cell r="A700" t="str">
            <v>12.07.030</v>
          </cell>
          <cell r="C700" t="str">
            <v>Estaca tipo Raiz, diâmetro de 10 cm para 10 t, em solo</v>
          </cell>
          <cell r="D700" t="str">
            <v>m</v>
          </cell>
          <cell r="E700">
            <v>133.69999999999999</v>
          </cell>
          <cell r="F700">
            <v>5.88</v>
          </cell>
          <cell r="G700">
            <v>139.58000000000001</v>
          </cell>
        </row>
        <row r="701">
          <cell r="A701" t="str">
            <v>12.07.050</v>
          </cell>
          <cell r="C701" t="str">
            <v>Estaca tipo Raiz, diâmetro de 12 cm para 15 t, em solo</v>
          </cell>
          <cell r="D701" t="str">
            <v>m</v>
          </cell>
          <cell r="E701">
            <v>146.78</v>
          </cell>
          <cell r="F701">
            <v>7.37</v>
          </cell>
          <cell r="G701">
            <v>154.15</v>
          </cell>
        </row>
        <row r="702">
          <cell r="A702" t="str">
            <v>12.07.060</v>
          </cell>
          <cell r="C702" t="str">
            <v>Estaca tipo Raiz, diâmetro de 15 cm para 25 t, em solo</v>
          </cell>
          <cell r="D702" t="str">
            <v>m</v>
          </cell>
          <cell r="E702">
            <v>170.72</v>
          </cell>
          <cell r="F702">
            <v>11.16</v>
          </cell>
          <cell r="G702">
            <v>181.88</v>
          </cell>
        </row>
        <row r="703">
          <cell r="A703" t="str">
            <v>12.07.070</v>
          </cell>
          <cell r="C703" t="str">
            <v>Estaca tipo Raiz, diâmetro de 16 cm para 35 t, em solo</v>
          </cell>
          <cell r="D703" t="str">
            <v>m</v>
          </cell>
          <cell r="E703">
            <v>200.9</v>
          </cell>
          <cell r="F703">
            <v>15.62</v>
          </cell>
          <cell r="G703">
            <v>216.52</v>
          </cell>
        </row>
        <row r="704">
          <cell r="A704" t="str">
            <v>12.07.090</v>
          </cell>
          <cell r="C704" t="str">
            <v>Estaca tipo Raiz, diâmetro de 20 cm para 50 t, em solo</v>
          </cell>
          <cell r="D704" t="str">
            <v>m</v>
          </cell>
          <cell r="E704">
            <v>240.45</v>
          </cell>
          <cell r="F704">
            <v>23.86</v>
          </cell>
          <cell r="G704">
            <v>264.31</v>
          </cell>
        </row>
        <row r="705">
          <cell r="A705" t="str">
            <v>12.07.100</v>
          </cell>
          <cell r="C705" t="str">
            <v>Estaca tipo Raiz, diâmetro de 25 cm para 80 t, em solo</v>
          </cell>
          <cell r="D705" t="str">
            <v>m</v>
          </cell>
          <cell r="E705">
            <v>279.39999999999998</v>
          </cell>
          <cell r="F705">
            <v>27.98</v>
          </cell>
          <cell r="G705">
            <v>307.38</v>
          </cell>
        </row>
        <row r="706">
          <cell r="A706" t="str">
            <v>12.07.110</v>
          </cell>
          <cell r="C706" t="str">
            <v>Estaca tipo Raiz, diâmetro de 31 cm para 100 t, em solo</v>
          </cell>
          <cell r="D706" t="str">
            <v>m</v>
          </cell>
          <cell r="E706">
            <v>330.27</v>
          </cell>
          <cell r="F706">
            <v>33.090000000000003</v>
          </cell>
          <cell r="G706">
            <v>363.36</v>
          </cell>
        </row>
        <row r="707">
          <cell r="A707" t="str">
            <v>12.07.130</v>
          </cell>
          <cell r="C707" t="str">
            <v>Estaca tipo Raiz, diâmetro de 40 cm para 130 t, em solo</v>
          </cell>
          <cell r="D707" t="str">
            <v>m</v>
          </cell>
          <cell r="E707">
            <v>405</v>
          </cell>
          <cell r="F707">
            <v>27.98</v>
          </cell>
          <cell r="G707">
            <v>432.98</v>
          </cell>
        </row>
        <row r="708">
          <cell r="A708" t="str">
            <v>12.07.151</v>
          </cell>
          <cell r="C708" t="str">
            <v>Estaca tipo Raiz, diâmetro de 31 cm, sem armação, em solo</v>
          </cell>
          <cell r="D708" t="str">
            <v>m</v>
          </cell>
          <cell r="E708">
            <v>204.7</v>
          </cell>
          <cell r="F708">
            <v>0</v>
          </cell>
          <cell r="G708">
            <v>204.7</v>
          </cell>
        </row>
        <row r="709">
          <cell r="A709" t="str">
            <v>12.07.153</v>
          </cell>
          <cell r="C709" t="str">
            <v>Estaca tipo Raiz, diâmetro de 45 cm, sem armação, em solo</v>
          </cell>
          <cell r="D709" t="str">
            <v>m</v>
          </cell>
          <cell r="E709">
            <v>402.41</v>
          </cell>
          <cell r="F709">
            <v>0</v>
          </cell>
          <cell r="G709">
            <v>402.41</v>
          </cell>
        </row>
        <row r="710">
          <cell r="A710" t="str">
            <v>12.07.270</v>
          </cell>
          <cell r="C710" t="str">
            <v>Taxa de mobilização e desmobilização de equipamentos para execução de estaca tipo Raiz em rocha</v>
          </cell>
          <cell r="D710" t="str">
            <v>tx</v>
          </cell>
          <cell r="E710">
            <v>14351.11</v>
          </cell>
          <cell r="F710">
            <v>0</v>
          </cell>
          <cell r="G710">
            <v>14351.11</v>
          </cell>
        </row>
        <row r="711">
          <cell r="A711" t="str">
            <v>12.07.271</v>
          </cell>
          <cell r="C711" t="str">
            <v>Estaca tipo Raiz, diâmetro de 31 cm, sem armação, em rocha</v>
          </cell>
          <cell r="D711" t="str">
            <v>m</v>
          </cell>
          <cell r="E711">
            <v>819.81</v>
          </cell>
          <cell r="F711">
            <v>0</v>
          </cell>
          <cell r="G711">
            <v>819.81</v>
          </cell>
        </row>
        <row r="712">
          <cell r="A712" t="str">
            <v>12.07.272</v>
          </cell>
          <cell r="C712" t="str">
            <v>Estaca tipo Raiz, diâmetro de 41 cm, sem armação, em rocha</v>
          </cell>
          <cell r="D712" t="str">
            <v>m</v>
          </cell>
          <cell r="E712">
            <v>1031.48</v>
          </cell>
          <cell r="F712">
            <v>0</v>
          </cell>
          <cell r="G712">
            <v>1031.48</v>
          </cell>
        </row>
        <row r="713">
          <cell r="A713" t="str">
            <v>12.07.273</v>
          </cell>
          <cell r="C713" t="str">
            <v>Estaca tipo Raiz, diâmetro de 45 cm, sem armação, em rocha</v>
          </cell>
          <cell r="D713" t="str">
            <v>m</v>
          </cell>
          <cell r="E713">
            <v>1206.25</v>
          </cell>
          <cell r="F713">
            <v>0</v>
          </cell>
          <cell r="G713">
            <v>1206.25</v>
          </cell>
        </row>
        <row r="714">
          <cell r="A714" t="str">
            <v>12.09</v>
          </cell>
          <cell r="B714" t="str">
            <v>Tubulão</v>
          </cell>
        </row>
        <row r="715">
          <cell r="A715" t="str">
            <v>12.09.010</v>
          </cell>
          <cell r="C715" t="str">
            <v>Taxa de mobilização e desmobilização de equipamentos para execução de tubulão escavado mecanicamente</v>
          </cell>
          <cell r="D715" t="str">
            <v>tx</v>
          </cell>
          <cell r="E715">
            <v>1500.59</v>
          </cell>
          <cell r="F715">
            <v>0</v>
          </cell>
          <cell r="G715">
            <v>1500.59</v>
          </cell>
        </row>
        <row r="716">
          <cell r="A716" t="str">
            <v>12.09.020</v>
          </cell>
          <cell r="C716" t="str">
            <v>Abertura de fuste mecanizado diâmetro de 50 cm</v>
          </cell>
          <cell r="D716" t="str">
            <v>m</v>
          </cell>
          <cell r="E716">
            <v>23.16</v>
          </cell>
          <cell r="F716">
            <v>0</v>
          </cell>
          <cell r="G716">
            <v>23.16</v>
          </cell>
        </row>
        <row r="717">
          <cell r="A717" t="str">
            <v>12.09.040</v>
          </cell>
          <cell r="C717" t="str">
            <v>Abertura de fuste mecanizado diâmetro de 60 cm</v>
          </cell>
          <cell r="D717" t="str">
            <v>m</v>
          </cell>
          <cell r="E717">
            <v>26.36</v>
          </cell>
          <cell r="F717">
            <v>0</v>
          </cell>
          <cell r="G717">
            <v>26.36</v>
          </cell>
        </row>
        <row r="718">
          <cell r="A718" t="str">
            <v>12.09.060</v>
          </cell>
          <cell r="C718" t="str">
            <v>Abertura de fuste mecanizado diâmetro de 80 cm</v>
          </cell>
          <cell r="D718" t="str">
            <v>m</v>
          </cell>
          <cell r="E718">
            <v>40.33</v>
          </cell>
          <cell r="F718">
            <v>0</v>
          </cell>
          <cell r="G718">
            <v>40.33</v>
          </cell>
        </row>
        <row r="719">
          <cell r="A719" t="str">
            <v>12.09.140</v>
          </cell>
          <cell r="C719" t="str">
            <v>Escavação manual em campo aberto para tubulão, fuste e/ou base</v>
          </cell>
          <cell r="D719" t="str">
            <v>m³</v>
          </cell>
          <cell r="E719">
            <v>0</v>
          </cell>
          <cell r="F719">
            <v>319.39999999999998</v>
          </cell>
          <cell r="G719">
            <v>319.39999999999998</v>
          </cell>
        </row>
        <row r="720">
          <cell r="A720" t="str">
            <v>12.12</v>
          </cell>
          <cell r="B720" t="str">
            <v>Estaca hélice contínua</v>
          </cell>
        </row>
        <row r="721">
          <cell r="A721" t="str">
            <v>12.12.010</v>
          </cell>
          <cell r="C721" t="str">
            <v>Taxa de mobilização e desmobilização de equipamentos para execução de estaca tipo hélice contínua em solo</v>
          </cell>
          <cell r="D721" t="str">
            <v>tx</v>
          </cell>
          <cell r="E721">
            <v>19054.96</v>
          </cell>
          <cell r="F721">
            <v>0</v>
          </cell>
          <cell r="G721">
            <v>19054.96</v>
          </cell>
        </row>
        <row r="722">
          <cell r="A722" t="str">
            <v>12.12.014</v>
          </cell>
          <cell r="C722" t="str">
            <v>Estaca tipo hélice contínua, diâmetro de 25 cm em solo</v>
          </cell>
          <cell r="D722" t="str">
            <v>m</v>
          </cell>
          <cell r="E722">
            <v>24.32</v>
          </cell>
          <cell r="F722">
            <v>3.47</v>
          </cell>
          <cell r="G722">
            <v>27.79</v>
          </cell>
        </row>
        <row r="723">
          <cell r="A723" t="str">
            <v>12.12.016</v>
          </cell>
          <cell r="C723" t="str">
            <v>Estaca tipo hélice contínua, diâmetro de 30 cm em solo</v>
          </cell>
          <cell r="D723" t="str">
            <v>m</v>
          </cell>
          <cell r="E723">
            <v>31</v>
          </cell>
          <cell r="F723">
            <v>3.47</v>
          </cell>
          <cell r="G723">
            <v>34.47</v>
          </cell>
        </row>
        <row r="724">
          <cell r="A724" t="str">
            <v>12.12.020</v>
          </cell>
          <cell r="C724" t="str">
            <v>Estaca tipo hélice contínua, diâmetro de 35 cm em solo</v>
          </cell>
          <cell r="D724" t="str">
            <v>m</v>
          </cell>
          <cell r="E724">
            <v>35.82</v>
          </cell>
          <cell r="F724">
            <v>3.47</v>
          </cell>
          <cell r="G724">
            <v>39.29</v>
          </cell>
        </row>
        <row r="725">
          <cell r="A725" t="str">
            <v>12.12.060</v>
          </cell>
          <cell r="C725" t="str">
            <v>Estaca tipo hélice contínua, diâmetro de 40 cm em solo</v>
          </cell>
          <cell r="D725" t="str">
            <v>m</v>
          </cell>
          <cell r="E725">
            <v>41.94</v>
          </cell>
          <cell r="F725">
            <v>3.47</v>
          </cell>
          <cell r="G725">
            <v>45.41</v>
          </cell>
        </row>
        <row r="726">
          <cell r="A726" t="str">
            <v>12.12.070</v>
          </cell>
          <cell r="C726" t="str">
            <v>Estaca tipo hélice contínua, diâmetro de 50 cm em solo</v>
          </cell>
          <cell r="D726" t="str">
            <v>m</v>
          </cell>
          <cell r="E726">
            <v>52.73</v>
          </cell>
          <cell r="F726">
            <v>3.47</v>
          </cell>
          <cell r="G726">
            <v>56.2</v>
          </cell>
        </row>
        <row r="727">
          <cell r="A727" t="str">
            <v>12.12.074</v>
          </cell>
          <cell r="C727" t="str">
            <v>Estaca tipo hélice contínua, diâmetro de 60 cm em solo</v>
          </cell>
          <cell r="D727" t="str">
            <v>m</v>
          </cell>
          <cell r="E727">
            <v>64.69</v>
          </cell>
          <cell r="F727">
            <v>3.47</v>
          </cell>
          <cell r="G727">
            <v>68.16</v>
          </cell>
        </row>
        <row r="728">
          <cell r="A728" t="str">
            <v>12.12.090</v>
          </cell>
          <cell r="C728" t="str">
            <v>Estaca tipo hélice contínua, diâmetro de 70 cm em solo</v>
          </cell>
          <cell r="D728" t="str">
            <v>m</v>
          </cell>
          <cell r="E728">
            <v>76.37</v>
          </cell>
          <cell r="F728">
            <v>3.47</v>
          </cell>
          <cell r="G728">
            <v>79.84</v>
          </cell>
        </row>
        <row r="729">
          <cell r="A729" t="str">
            <v>12.12.100</v>
          </cell>
          <cell r="C729" t="str">
            <v>Estaca tipo hélice contínua, diâmetro de 80 cm em solo</v>
          </cell>
          <cell r="D729" t="str">
            <v>m</v>
          </cell>
          <cell r="E729">
            <v>91.85</v>
          </cell>
          <cell r="F729">
            <v>3.47</v>
          </cell>
          <cell r="G729">
            <v>95.32</v>
          </cell>
        </row>
        <row r="730">
          <cell r="A730" t="str">
            <v>12.12.104</v>
          </cell>
          <cell r="C730" t="str">
            <v>Estaca tipo hélice contínua, diâmetro de 100 cm em solo</v>
          </cell>
          <cell r="D730" t="str">
            <v>m</v>
          </cell>
          <cell r="E730">
            <v>138.36000000000001</v>
          </cell>
          <cell r="F730">
            <v>3.47</v>
          </cell>
          <cell r="G730">
            <v>141.83000000000001</v>
          </cell>
        </row>
        <row r="731">
          <cell r="A731" t="str">
            <v>12.14</v>
          </cell>
          <cell r="B731" t="str">
            <v>Estaca escavada com injeção ou microestaca</v>
          </cell>
        </row>
        <row r="732">
          <cell r="A732" t="str">
            <v>12.14.010</v>
          </cell>
          <cell r="C732" t="str">
            <v>Taxa de mobilização e desmobilização de equipamentos para execução de estacas escavadas com injeção ou microestaca</v>
          </cell>
          <cell r="D732" t="str">
            <v>tx</v>
          </cell>
          <cell r="E732">
            <v>14060.47</v>
          </cell>
          <cell r="F732">
            <v>0</v>
          </cell>
          <cell r="G732">
            <v>14060.47</v>
          </cell>
        </row>
        <row r="733">
          <cell r="A733" t="str">
            <v>12.14.040</v>
          </cell>
          <cell r="C733" t="str">
            <v>Estaca escavada com injeção ou microestaca, diâmetro de 16 cm</v>
          </cell>
          <cell r="D733" t="str">
            <v>m</v>
          </cell>
          <cell r="E733">
            <v>180.88</v>
          </cell>
          <cell r="F733">
            <v>15.62</v>
          </cell>
          <cell r="G733">
            <v>196.5</v>
          </cell>
        </row>
        <row r="734">
          <cell r="A734" t="str">
            <v>12.14.050</v>
          </cell>
          <cell r="C734" t="str">
            <v>Estaca escavada com injeção ou microestaca, diâmetro de 20 cm</v>
          </cell>
          <cell r="D734" t="str">
            <v>m</v>
          </cell>
          <cell r="E734">
            <v>219.21</v>
          </cell>
          <cell r="F734">
            <v>23.86</v>
          </cell>
          <cell r="G734">
            <v>243.07</v>
          </cell>
        </row>
        <row r="735">
          <cell r="A735" t="str">
            <v>12.14.060</v>
          </cell>
          <cell r="C735" t="str">
            <v>Estaca escavada com injeção ou microestaca, diâmetro de 25 cm</v>
          </cell>
          <cell r="D735" t="str">
            <v>m</v>
          </cell>
          <cell r="E735">
            <v>262.72000000000003</v>
          </cell>
          <cell r="F735">
            <v>27.98</v>
          </cell>
          <cell r="G735">
            <v>290.7</v>
          </cell>
        </row>
        <row r="736">
          <cell r="A736" t="str">
            <v>13</v>
          </cell>
          <cell r="B736" t="str">
            <v>LAJE E PAINEL DE FECHAMENTO PRÉ-FABRICADOS</v>
          </cell>
        </row>
        <row r="737">
          <cell r="A737" t="str">
            <v>13.01</v>
          </cell>
          <cell r="B737" t="str">
            <v>Laje pré-fabricada mista em vigotas treliçadas e lajotas</v>
          </cell>
        </row>
        <row r="738">
          <cell r="A738" t="str">
            <v>13.01.020</v>
          </cell>
          <cell r="C738" t="str">
            <v>Laje pré-fabricada mista vigota treliçada/lajota cerâmica - LT 12 (8+4) e capa com concreto de 20MPa</v>
          </cell>
          <cell r="D738" t="str">
            <v>m²</v>
          </cell>
          <cell r="E738">
            <v>62.02</v>
          </cell>
          <cell r="F738">
            <v>22.54</v>
          </cell>
          <cell r="G738">
            <v>84.56</v>
          </cell>
        </row>
        <row r="739">
          <cell r="A739" t="str">
            <v>13.01.040</v>
          </cell>
          <cell r="C739" t="str">
            <v>Laje pré-fabricada mista vigota treliçada/lajota cerâmica - LT 16 (12+4) e capa com concreto de 20MPa</v>
          </cell>
          <cell r="D739" t="str">
            <v>m²</v>
          </cell>
          <cell r="E739">
            <v>73.47</v>
          </cell>
          <cell r="F739">
            <v>24.63</v>
          </cell>
          <cell r="G739">
            <v>98.1</v>
          </cell>
        </row>
        <row r="740">
          <cell r="A740" t="str">
            <v>13.01.060</v>
          </cell>
          <cell r="C740" t="str">
            <v>Laje pré-fabricada mista vigota treliçada/lajota cerâmica - LT 20 (16+4) e capa com concreto de 20MPa</v>
          </cell>
          <cell r="D740" t="str">
            <v>m²</v>
          </cell>
          <cell r="E740">
            <v>84.69</v>
          </cell>
          <cell r="F740">
            <v>26.73</v>
          </cell>
          <cell r="G740">
            <v>111.42</v>
          </cell>
        </row>
        <row r="741">
          <cell r="A741" t="str">
            <v>13.01.080</v>
          </cell>
          <cell r="C741" t="str">
            <v>Laje pré-fabricada mista vigota treliçada/lajota cerâmica - LT 24 (20+4) e capa com concreto de 20MPa</v>
          </cell>
          <cell r="D741" t="str">
            <v>m²</v>
          </cell>
          <cell r="E741">
            <v>97.8</v>
          </cell>
          <cell r="F741">
            <v>28.81</v>
          </cell>
          <cell r="G741">
            <v>126.61</v>
          </cell>
        </row>
        <row r="742">
          <cell r="A742" t="str">
            <v>13.01.100</v>
          </cell>
          <cell r="C742" t="str">
            <v>Laje pré-fabricada mista vigota treliçada/lajota cerâmica - LT 30 (24+6) e capa com concreto de 20MPa</v>
          </cell>
          <cell r="D742" t="str">
            <v>m²</v>
          </cell>
          <cell r="E742">
            <v>122.59</v>
          </cell>
          <cell r="F742">
            <v>31.47</v>
          </cell>
          <cell r="G742">
            <v>154.06</v>
          </cell>
        </row>
        <row r="743">
          <cell r="A743" t="str">
            <v>13.01.120</v>
          </cell>
          <cell r="C743" t="str">
            <v>Laje pré-fabricada mista vigota treliçada/lajota cerâmica - LT 12 (8+4) e capa com concreto de 25MPa</v>
          </cell>
          <cell r="D743" t="str">
            <v>m²</v>
          </cell>
          <cell r="E743">
            <v>62.45</v>
          </cell>
          <cell r="F743">
            <v>22.54</v>
          </cell>
          <cell r="G743">
            <v>84.99</v>
          </cell>
        </row>
        <row r="744">
          <cell r="A744" t="str">
            <v>13.01.140</v>
          </cell>
          <cell r="C744" t="str">
            <v>Laje pré-fabricada mista vigota treliçada/lajota cerâmica - LT 16 (12+4) e capa com concreto de 25MPa</v>
          </cell>
          <cell r="D744" t="str">
            <v>m²</v>
          </cell>
          <cell r="E744">
            <v>73.900000000000006</v>
          </cell>
          <cell r="F744">
            <v>24.63</v>
          </cell>
          <cell r="G744">
            <v>98.53</v>
          </cell>
        </row>
        <row r="745">
          <cell r="A745" t="str">
            <v>13.01.160</v>
          </cell>
          <cell r="C745" t="str">
            <v>Laje pré-fabricada mista vigota treliçada/lajota cerâmica - LT 20 (16+4) e capa com concreto de 25MPa</v>
          </cell>
          <cell r="D745" t="str">
            <v>m²</v>
          </cell>
          <cell r="E745">
            <v>85.12</v>
          </cell>
          <cell r="F745">
            <v>26.73</v>
          </cell>
          <cell r="G745">
            <v>111.85</v>
          </cell>
        </row>
        <row r="746">
          <cell r="A746" t="str">
            <v>13.01.180</v>
          </cell>
          <cell r="C746" t="str">
            <v>Laje pré-fabricada mista vigota treliçada/lajota cerâmica - LT 24 (20+4) e capa com concreto de 25MPa</v>
          </cell>
          <cell r="D746" t="str">
            <v>m²</v>
          </cell>
          <cell r="E746">
            <v>98.23</v>
          </cell>
          <cell r="F746">
            <v>28.81</v>
          </cell>
          <cell r="G746">
            <v>127.04</v>
          </cell>
        </row>
        <row r="747">
          <cell r="A747" t="str">
            <v>13.01.200</v>
          </cell>
          <cell r="C747" t="str">
            <v>Laje pré-fabricada mista vigota treliçada/lajota cerâmica - LT 30 (24+6) e capa com concreto de 25MPa</v>
          </cell>
          <cell r="D747" t="str">
            <v>m²</v>
          </cell>
          <cell r="E747">
            <v>123.25</v>
          </cell>
          <cell r="F747">
            <v>31.47</v>
          </cell>
          <cell r="G747">
            <v>154.72</v>
          </cell>
        </row>
        <row r="748">
          <cell r="A748" t="str">
            <v>13.02</v>
          </cell>
          <cell r="B748" t="str">
            <v>Laje pré-fabricada mista em vigotas protendidas e lajotas</v>
          </cell>
        </row>
        <row r="749">
          <cell r="A749" t="str">
            <v>13.02.020</v>
          </cell>
          <cell r="C749" t="str">
            <v>Laje pré-fabricada mista vigota protendida/lajota cerâmica - LP 10 (7+3) e capa com concreto de 20MPa</v>
          </cell>
          <cell r="D749" t="str">
            <v>m²</v>
          </cell>
          <cell r="E749">
            <v>75.89</v>
          </cell>
          <cell r="F749">
            <v>22.54</v>
          </cell>
          <cell r="G749">
            <v>98.43</v>
          </cell>
        </row>
        <row r="750">
          <cell r="A750" t="str">
            <v>13.02.040</v>
          </cell>
          <cell r="C750" t="str">
            <v>Laje pré-fabricada mista vigota protendida/lajota cerâmica - LP 12 (8+4) e capa com concreto de 20MPa</v>
          </cell>
          <cell r="D750" t="str">
            <v>m²</v>
          </cell>
          <cell r="E750">
            <v>75.89</v>
          </cell>
          <cell r="F750">
            <v>24.63</v>
          </cell>
          <cell r="G750">
            <v>100.52</v>
          </cell>
        </row>
        <row r="751">
          <cell r="A751" t="str">
            <v>13.02.060</v>
          </cell>
          <cell r="C751" t="str">
            <v>Laje pré-fabricada mista vigota protendida/lajota cerâmica - LP 16 (12+4) e capa com concreto de 20MPa</v>
          </cell>
          <cell r="D751" t="str">
            <v>m²</v>
          </cell>
          <cell r="E751">
            <v>86.02</v>
          </cell>
          <cell r="F751">
            <v>26.73</v>
          </cell>
          <cell r="G751">
            <v>112.75</v>
          </cell>
        </row>
        <row r="752">
          <cell r="A752" t="str">
            <v>13.02.080</v>
          </cell>
          <cell r="C752" t="str">
            <v>Laje pré-fabricada mista vigota protendida/lajota cerâmica - LP 20 (16+4) e capa com concreto de 20MPa</v>
          </cell>
          <cell r="D752" t="str">
            <v>m²</v>
          </cell>
          <cell r="E752">
            <v>94.2</v>
          </cell>
          <cell r="F752">
            <v>28.81</v>
          </cell>
          <cell r="G752">
            <v>123.01</v>
          </cell>
        </row>
        <row r="753">
          <cell r="A753" t="str">
            <v>13.02.100</v>
          </cell>
          <cell r="C753" t="str">
            <v>Laje pré-fabricada mista vigota protendida/lajota cerâmica - LP 25 (20+5) e capa com concreto de 20MPa</v>
          </cell>
          <cell r="D753" t="str">
            <v>m²</v>
          </cell>
          <cell r="E753">
            <v>104.37</v>
          </cell>
          <cell r="F753">
            <v>31.6</v>
          </cell>
          <cell r="G753">
            <v>135.97</v>
          </cell>
        </row>
        <row r="754">
          <cell r="A754" t="str">
            <v>13.02.120</v>
          </cell>
          <cell r="C754" t="str">
            <v>Laje pré-fabricada mista vigota protendida/lajota cerâmica - LP 10 (7+3) e capa com concreto de 25MPa</v>
          </cell>
          <cell r="D754" t="str">
            <v>m²</v>
          </cell>
          <cell r="E754">
            <v>76.319999999999993</v>
          </cell>
          <cell r="F754">
            <v>22.54</v>
          </cell>
          <cell r="G754">
            <v>98.86</v>
          </cell>
        </row>
        <row r="755">
          <cell r="A755" t="str">
            <v>13.02.140</v>
          </cell>
          <cell r="C755" t="str">
            <v>Laje pré-fabricada mista vigota protendida/lajota cerâmica - LP 12 (8+4) e capa com concreto de 25MPa</v>
          </cell>
          <cell r="D755" t="str">
            <v>m²</v>
          </cell>
          <cell r="E755">
            <v>76.319999999999993</v>
          </cell>
          <cell r="F755">
            <v>24.63</v>
          </cell>
          <cell r="G755">
            <v>100.95</v>
          </cell>
        </row>
        <row r="756">
          <cell r="A756" t="str">
            <v>13.02.160</v>
          </cell>
          <cell r="C756" t="str">
            <v>Laje pré-fabricada mista vigota protendida/lajota cerâmica - LP 16 (12+4) e capa com concreto de 25MPa</v>
          </cell>
          <cell r="D756" t="str">
            <v>m²</v>
          </cell>
          <cell r="E756">
            <v>86.45</v>
          </cell>
          <cell r="F756">
            <v>26.73</v>
          </cell>
          <cell r="G756">
            <v>113.18</v>
          </cell>
        </row>
        <row r="757">
          <cell r="A757" t="str">
            <v>13.02.180</v>
          </cell>
          <cell r="C757" t="str">
            <v>Laje pré-fabricada mista vigota protendida/lajota cerâmica - LP 20 (16+4) e capa com concreto de 25MPa</v>
          </cell>
          <cell r="D757" t="str">
            <v>m²</v>
          </cell>
          <cell r="E757">
            <v>94.63</v>
          </cell>
          <cell r="F757">
            <v>28.81</v>
          </cell>
          <cell r="G757">
            <v>123.44</v>
          </cell>
        </row>
        <row r="758">
          <cell r="A758" t="str">
            <v>13.02.200</v>
          </cell>
          <cell r="C758" t="str">
            <v>Laje pré-fabricada mista vigota protendida/lajota cerâmica - LP 25 (20+5) e capa com concreto de 25MPa</v>
          </cell>
          <cell r="D758" t="str">
            <v>m²</v>
          </cell>
          <cell r="E758">
            <v>105.89</v>
          </cell>
          <cell r="F758">
            <v>31.47</v>
          </cell>
          <cell r="G758">
            <v>137.36000000000001</v>
          </cell>
        </row>
        <row r="759">
          <cell r="A759" t="str">
            <v>13.03</v>
          </cell>
          <cell r="B759" t="str">
            <v>Laje pré-fabricada em painel protendido</v>
          </cell>
        </row>
        <row r="760">
          <cell r="A760" t="str">
            <v>13.03.130</v>
          </cell>
          <cell r="C760" t="str">
            <v>Laje em painel pré-fabricado protendido alveolar, espessura 12 cm</v>
          </cell>
          <cell r="D760" t="str">
            <v>m²</v>
          </cell>
          <cell r="E760">
            <v>137.94999999999999</v>
          </cell>
          <cell r="F760">
            <v>5.65</v>
          </cell>
          <cell r="G760">
            <v>143.6</v>
          </cell>
        </row>
        <row r="761">
          <cell r="A761" t="str">
            <v>13.03.146</v>
          </cell>
          <cell r="C761" t="str">
            <v>Laje em painel pré-fabricado protendido alveolar, espessura 16 cm</v>
          </cell>
          <cell r="D761" t="str">
            <v>m²</v>
          </cell>
          <cell r="E761">
            <v>162.81</v>
          </cell>
          <cell r="F761">
            <v>5.65</v>
          </cell>
          <cell r="G761">
            <v>168.46</v>
          </cell>
        </row>
        <row r="762">
          <cell r="A762" t="str">
            <v>13.03.150</v>
          </cell>
          <cell r="C762" t="str">
            <v>Laje em painel pré-fabricado protendido alveolar, espessura 20 cm</v>
          </cell>
          <cell r="D762" t="str">
            <v>m²</v>
          </cell>
          <cell r="E762">
            <v>184.79</v>
          </cell>
          <cell r="F762">
            <v>5.65</v>
          </cell>
          <cell r="G762">
            <v>190.44</v>
          </cell>
        </row>
        <row r="763">
          <cell r="A763" t="str">
            <v>13.03.160</v>
          </cell>
          <cell r="C763" t="str">
            <v>Laje em painel pré-fabricado protendido alveolar, espessura 25 cm</v>
          </cell>
          <cell r="D763" t="str">
            <v>m²</v>
          </cell>
          <cell r="E763">
            <v>209.28</v>
          </cell>
          <cell r="F763">
            <v>5.65</v>
          </cell>
          <cell r="G763">
            <v>214.93</v>
          </cell>
        </row>
        <row r="764">
          <cell r="A764" t="str">
            <v>13.05</v>
          </cell>
          <cell r="B764" t="str">
            <v>Pré-laje</v>
          </cell>
        </row>
        <row r="765">
          <cell r="A765" t="str">
            <v>13.05.080</v>
          </cell>
          <cell r="C765" t="str">
            <v>Pré-laje em painel pré-fabricado treliçado, com EPS, H= 8 cm</v>
          </cell>
          <cell r="D765" t="str">
            <v>m²</v>
          </cell>
          <cell r="E765">
            <v>68.8</v>
          </cell>
          <cell r="F765">
            <v>6.69</v>
          </cell>
          <cell r="G765">
            <v>75.489999999999995</v>
          </cell>
        </row>
        <row r="766">
          <cell r="A766" t="str">
            <v>13.05.084</v>
          </cell>
          <cell r="C766" t="str">
            <v>Pré-laje em painel pré-fabricado treliçado, com EPS, H= 12 cm</v>
          </cell>
          <cell r="D766" t="str">
            <v>m²</v>
          </cell>
          <cell r="E766">
            <v>76.75</v>
          </cell>
          <cell r="F766">
            <v>7.04</v>
          </cell>
          <cell r="G766">
            <v>83.79</v>
          </cell>
        </row>
        <row r="767">
          <cell r="A767" t="str">
            <v>13.05.090</v>
          </cell>
          <cell r="C767" t="str">
            <v>Pré-laje em painel pré-fabricado treliçado, com EPS, H= 16 cm</v>
          </cell>
          <cell r="D767" t="str">
            <v>m²</v>
          </cell>
          <cell r="E767">
            <v>85.25</v>
          </cell>
          <cell r="F767">
            <v>7.4</v>
          </cell>
          <cell r="G767">
            <v>92.65</v>
          </cell>
        </row>
        <row r="768">
          <cell r="A768" t="str">
            <v>13.05.094</v>
          </cell>
          <cell r="C768" t="str">
            <v>Pré-laje em painel pré-fabricado treliçado, com EPS, H= 20 cm</v>
          </cell>
          <cell r="D768" t="str">
            <v>m²</v>
          </cell>
          <cell r="E768">
            <v>92.09</v>
          </cell>
          <cell r="F768">
            <v>7.76</v>
          </cell>
          <cell r="G768">
            <v>99.85</v>
          </cell>
        </row>
        <row r="769">
          <cell r="A769" t="str">
            <v>13.05.096</v>
          </cell>
          <cell r="C769" t="str">
            <v>Pré-laje em painel pré-fabricado treliçado, com EPS, H= 25 cm</v>
          </cell>
          <cell r="D769" t="str">
            <v>m²</v>
          </cell>
          <cell r="E769">
            <v>107.44</v>
          </cell>
          <cell r="F769">
            <v>7.91</v>
          </cell>
          <cell r="G769">
            <v>115.35</v>
          </cell>
        </row>
        <row r="770">
          <cell r="A770" t="str">
            <v>13.05.100</v>
          </cell>
          <cell r="C770" t="str">
            <v>Pré-laje em painel pré-fabricado treliçado, H= 8 cm</v>
          </cell>
          <cell r="D770" t="str">
            <v>m²</v>
          </cell>
          <cell r="E770">
            <v>64.930000000000007</v>
          </cell>
          <cell r="F770">
            <v>6.69</v>
          </cell>
          <cell r="G770">
            <v>71.62</v>
          </cell>
        </row>
        <row r="771">
          <cell r="A771" t="str">
            <v>13.05.104</v>
          </cell>
          <cell r="C771" t="str">
            <v>Pré-laje em painel pré-fabricado treliçado, H= 10 cm</v>
          </cell>
          <cell r="D771" t="str">
            <v>m²</v>
          </cell>
          <cell r="E771">
            <v>69.91</v>
          </cell>
          <cell r="F771">
            <v>6.87</v>
          </cell>
          <cell r="G771">
            <v>76.78</v>
          </cell>
        </row>
        <row r="772">
          <cell r="A772" t="str">
            <v>13.05.110</v>
          </cell>
          <cell r="C772" t="str">
            <v>Pré-laje em painel pré-fabricado treliçado, H= 12 cm</v>
          </cell>
          <cell r="D772" t="str">
            <v>m²</v>
          </cell>
          <cell r="E772">
            <v>72.099999999999994</v>
          </cell>
          <cell r="F772">
            <v>7.04</v>
          </cell>
          <cell r="G772">
            <v>79.14</v>
          </cell>
        </row>
        <row r="773">
          <cell r="A773" t="str">
            <v>13.05.150</v>
          </cell>
          <cell r="C773" t="str">
            <v>Pré-laje em painel pré-fabricado treliçado, H= 16 cm</v>
          </cell>
          <cell r="D773" t="str">
            <v>m²</v>
          </cell>
          <cell r="E773">
            <v>80.34</v>
          </cell>
          <cell r="F773">
            <v>7.4</v>
          </cell>
          <cell r="G773">
            <v>87.74</v>
          </cell>
        </row>
        <row r="774">
          <cell r="A774" t="str">
            <v>13.05.160</v>
          </cell>
          <cell r="C774" t="str">
            <v>Pré-laje em painel pré-fabricado treliçado, H= 20 cm</v>
          </cell>
          <cell r="D774" t="str">
            <v>m²</v>
          </cell>
          <cell r="E774">
            <v>84.36</v>
          </cell>
          <cell r="F774">
            <v>7.76</v>
          </cell>
          <cell r="G774">
            <v>92.12</v>
          </cell>
        </row>
        <row r="775">
          <cell r="A775" t="str">
            <v>13.05.170</v>
          </cell>
          <cell r="C775" t="str">
            <v>Pré-laje em painel pré-fabricado treliçado, H= 24 cm</v>
          </cell>
          <cell r="D775" t="str">
            <v>m²</v>
          </cell>
          <cell r="E775">
            <v>89.26</v>
          </cell>
          <cell r="F775">
            <v>7.92</v>
          </cell>
          <cell r="G775">
            <v>97.18</v>
          </cell>
        </row>
        <row r="776">
          <cell r="A776" t="str">
            <v>14</v>
          </cell>
          <cell r="B776" t="str">
            <v>ALVENARIA E ELEMENTO DIVISOR</v>
          </cell>
        </row>
        <row r="777">
          <cell r="A777" t="str">
            <v>14.01</v>
          </cell>
          <cell r="B777" t="str">
            <v>Alvenaria de fundação (embasamento)</v>
          </cell>
        </row>
        <row r="778">
          <cell r="A778" t="str">
            <v>14.01.020</v>
          </cell>
          <cell r="C778" t="str">
            <v>Alvenaria de embasamento em tijolo maciço comum</v>
          </cell>
          <cell r="D778" t="str">
            <v>m³</v>
          </cell>
          <cell r="E778">
            <v>336.17</v>
          </cell>
          <cell r="F778">
            <v>238.62</v>
          </cell>
          <cell r="G778">
            <v>574.79</v>
          </cell>
        </row>
        <row r="779">
          <cell r="A779" t="str">
            <v>14.01.050</v>
          </cell>
          <cell r="C779" t="str">
            <v>Alvenaria de embasamento em bloco de concreto de 14 x 19 x 39 cm - classe A</v>
          </cell>
          <cell r="D779" t="str">
            <v>m²</v>
          </cell>
          <cell r="E779">
            <v>36.479999999999997</v>
          </cell>
          <cell r="F779">
            <v>22.9</v>
          </cell>
          <cell r="G779">
            <v>59.38</v>
          </cell>
        </row>
        <row r="780">
          <cell r="A780" t="str">
            <v>14.01.060</v>
          </cell>
          <cell r="C780" t="str">
            <v>Alvenaria de embasamento em bloco de concreto de 19 x 19 x 39 cm - classe A</v>
          </cell>
          <cell r="D780" t="str">
            <v>m²</v>
          </cell>
          <cell r="E780">
            <v>48.36</v>
          </cell>
          <cell r="F780">
            <v>23.42</v>
          </cell>
          <cell r="G780">
            <v>71.78</v>
          </cell>
        </row>
        <row r="781">
          <cell r="A781" t="str">
            <v>14.02</v>
          </cell>
          <cell r="B781" t="str">
            <v>Alvenaria com tijolo maciço comum ou especial</v>
          </cell>
        </row>
        <row r="782">
          <cell r="A782" t="str">
            <v>14.02.020</v>
          </cell>
          <cell r="C782" t="str">
            <v>Alvenaria de elevação de 1/4 tijolo maciço comum</v>
          </cell>
          <cell r="D782" t="str">
            <v>m²</v>
          </cell>
          <cell r="E782">
            <v>20.75</v>
          </cell>
          <cell r="F782">
            <v>29.47</v>
          </cell>
          <cell r="G782">
            <v>50.22</v>
          </cell>
        </row>
        <row r="783">
          <cell r="A783" t="str">
            <v>14.02.030</v>
          </cell>
          <cell r="C783" t="str">
            <v>Alvenaria de elevação de 1/2 tijolo maciço comum</v>
          </cell>
          <cell r="D783" t="str">
            <v>m²</v>
          </cell>
          <cell r="E783">
            <v>28.56</v>
          </cell>
          <cell r="F783">
            <v>46.64</v>
          </cell>
          <cell r="G783">
            <v>75.2</v>
          </cell>
        </row>
        <row r="784">
          <cell r="A784" t="str">
            <v>14.02.040</v>
          </cell>
          <cell r="C784" t="str">
            <v>Alvenaria de elevação de 1 tijolo maciço comum</v>
          </cell>
          <cell r="D784" t="str">
            <v>m²</v>
          </cell>
          <cell r="E784">
            <v>63.08</v>
          </cell>
          <cell r="F784">
            <v>75.67</v>
          </cell>
          <cell r="G784">
            <v>138.75</v>
          </cell>
        </row>
        <row r="785">
          <cell r="A785" t="str">
            <v>14.02.050</v>
          </cell>
          <cell r="C785" t="str">
            <v>Alvenaria de elevação de 1 1/2 tijolo maciço comum</v>
          </cell>
          <cell r="D785" t="str">
            <v>m²</v>
          </cell>
          <cell r="E785">
            <v>91.2</v>
          </cell>
          <cell r="F785">
            <v>93.32</v>
          </cell>
          <cell r="G785">
            <v>184.52</v>
          </cell>
        </row>
        <row r="786">
          <cell r="A786" t="str">
            <v>14.02.070</v>
          </cell>
          <cell r="C786" t="str">
            <v>Alvenaria de elevação de 1/2 tijolo maciço aparente</v>
          </cell>
          <cell r="D786" t="str">
            <v>m²</v>
          </cell>
          <cell r="E786">
            <v>80.819999999999993</v>
          </cell>
          <cell r="F786">
            <v>46.64</v>
          </cell>
          <cell r="G786">
            <v>127.46</v>
          </cell>
        </row>
        <row r="787">
          <cell r="A787" t="str">
            <v>14.02.080</v>
          </cell>
          <cell r="C787" t="str">
            <v>Alvenaria de elevação de 1 tijolo maciço aparente</v>
          </cell>
          <cell r="D787" t="str">
            <v>m²</v>
          </cell>
          <cell r="E787">
            <v>183.2</v>
          </cell>
          <cell r="F787">
            <v>75.67</v>
          </cell>
          <cell r="G787">
            <v>258.87</v>
          </cell>
        </row>
        <row r="788">
          <cell r="A788" t="str">
            <v>14.03</v>
          </cell>
          <cell r="B788" t="str">
            <v>Alvenaria com tijolo laminado aparente</v>
          </cell>
        </row>
        <row r="789">
          <cell r="A789" t="str">
            <v>14.03.020</v>
          </cell>
          <cell r="C789" t="str">
            <v>Alvenaria de elevação de 1/4 tijolo laminado</v>
          </cell>
          <cell r="D789" t="str">
            <v>m²</v>
          </cell>
          <cell r="E789">
            <v>61.7</v>
          </cell>
          <cell r="F789">
            <v>41.57</v>
          </cell>
          <cell r="G789">
            <v>103.27</v>
          </cell>
        </row>
        <row r="790">
          <cell r="A790" t="str">
            <v>14.03.040</v>
          </cell>
          <cell r="C790" t="str">
            <v>Alvenaria de elevação de 1/2 tijolo laminado</v>
          </cell>
          <cell r="D790" t="str">
            <v>m²</v>
          </cell>
          <cell r="E790">
            <v>116.41</v>
          </cell>
          <cell r="F790">
            <v>78.38</v>
          </cell>
          <cell r="G790">
            <v>194.79</v>
          </cell>
        </row>
        <row r="791">
          <cell r="A791" t="str">
            <v>14.03.060</v>
          </cell>
          <cell r="C791" t="str">
            <v>Alvenaria de elevação de 1 tijolo laminado</v>
          </cell>
          <cell r="D791" t="str">
            <v>m²</v>
          </cell>
          <cell r="E791">
            <v>241.45</v>
          </cell>
          <cell r="F791">
            <v>109.64</v>
          </cell>
          <cell r="G791">
            <v>351.09</v>
          </cell>
        </row>
        <row r="792">
          <cell r="A792" t="str">
            <v>14.04</v>
          </cell>
          <cell r="B792" t="str">
            <v>Alvenaria com bloco cerâmico de vedação</v>
          </cell>
        </row>
        <row r="793">
          <cell r="A793" t="str">
            <v>14.04.200</v>
          </cell>
          <cell r="C793" t="str">
            <v>Alvenaria de bloco cerâmico de vedação, uso revestido, de 9 cm</v>
          </cell>
          <cell r="D793" t="str">
            <v>m²</v>
          </cell>
          <cell r="E793">
            <v>21.08</v>
          </cell>
          <cell r="F793">
            <v>21.1</v>
          </cell>
          <cell r="G793">
            <v>42.18</v>
          </cell>
        </row>
        <row r="794">
          <cell r="A794" t="str">
            <v>14.04.210</v>
          </cell>
          <cell r="C794" t="str">
            <v>Alvenaria de bloco cerâmico de vedação, uso revestido, de 14 cm</v>
          </cell>
          <cell r="D794" t="str">
            <v>m²</v>
          </cell>
          <cell r="E794">
            <v>26.99</v>
          </cell>
          <cell r="F794">
            <v>22.9</v>
          </cell>
          <cell r="G794">
            <v>49.89</v>
          </cell>
        </row>
        <row r="795">
          <cell r="A795" t="str">
            <v>14.04.220</v>
          </cell>
          <cell r="C795" t="str">
            <v>Alvenaria de bloco cerâmico de vedação, uso revestido, de 19 cm</v>
          </cell>
          <cell r="D795" t="str">
            <v>m²</v>
          </cell>
          <cell r="E795">
            <v>31.85</v>
          </cell>
          <cell r="F795">
            <v>24.57</v>
          </cell>
          <cell r="G795">
            <v>56.42</v>
          </cell>
        </row>
        <row r="796">
          <cell r="A796" t="str">
            <v>14.05</v>
          </cell>
          <cell r="B796" t="str">
            <v>Alvenaria com bloco cerâmico estrutural</v>
          </cell>
        </row>
        <row r="797">
          <cell r="A797" t="str">
            <v>14.05.050</v>
          </cell>
          <cell r="C797" t="str">
            <v>Alvenaria de bloco cerâmico estrutural, uso revestido, de 14 cm</v>
          </cell>
          <cell r="D797" t="str">
            <v>m²</v>
          </cell>
          <cell r="E797">
            <v>26.79</v>
          </cell>
          <cell r="F797">
            <v>22.9</v>
          </cell>
          <cell r="G797">
            <v>49.69</v>
          </cell>
        </row>
        <row r="798">
          <cell r="A798" t="str">
            <v>14.05.060</v>
          </cell>
          <cell r="C798" t="str">
            <v>Alvenaria de bloco cerâmico estrutural, uso revestido, de 19 cm</v>
          </cell>
          <cell r="D798" t="str">
            <v>m²</v>
          </cell>
          <cell r="E798">
            <v>33.82</v>
          </cell>
          <cell r="F798">
            <v>24.57</v>
          </cell>
          <cell r="G798">
            <v>58.39</v>
          </cell>
        </row>
        <row r="799">
          <cell r="A799" t="str">
            <v>14.10</v>
          </cell>
          <cell r="B799" t="str">
            <v>Alvenaria com bloco de concreto de vedação</v>
          </cell>
        </row>
        <row r="800">
          <cell r="A800" t="str">
            <v>14.10.101</v>
          </cell>
          <cell r="C800" t="str">
            <v>Alvenaria de bloco de concreto de vedação de 9 x 19 x 39 cm - classe C</v>
          </cell>
          <cell r="D800" t="str">
            <v>m²</v>
          </cell>
          <cell r="E800">
            <v>20.39</v>
          </cell>
          <cell r="F800">
            <v>21.1</v>
          </cell>
          <cell r="G800">
            <v>41.49</v>
          </cell>
        </row>
        <row r="801">
          <cell r="A801" t="str">
            <v>14.10.111</v>
          </cell>
          <cell r="C801" t="str">
            <v>Alvenaria de bloco de concreto de vedação de 14 x 19 x 39 cm - classe C</v>
          </cell>
          <cell r="D801" t="str">
            <v>m²</v>
          </cell>
          <cell r="E801">
            <v>24.92</v>
          </cell>
          <cell r="F801">
            <v>22.9</v>
          </cell>
          <cell r="G801">
            <v>47.82</v>
          </cell>
        </row>
        <row r="802">
          <cell r="A802" t="str">
            <v>14.10.121</v>
          </cell>
          <cell r="C802" t="str">
            <v>Alvenaria de bloco de concreto de vedação de 19 x 19 x 39 cm - classe C</v>
          </cell>
          <cell r="D802" t="str">
            <v>m²</v>
          </cell>
          <cell r="E802">
            <v>32.22</v>
          </cell>
          <cell r="F802">
            <v>23.42</v>
          </cell>
          <cell r="G802">
            <v>55.64</v>
          </cell>
        </row>
        <row r="803">
          <cell r="A803" t="str">
            <v>14.11</v>
          </cell>
          <cell r="B803" t="str">
            <v>Alvenaria com bloco de concreto estrutural</v>
          </cell>
        </row>
        <row r="804">
          <cell r="A804" t="str">
            <v>14.11.221</v>
          </cell>
          <cell r="C804" t="str">
            <v>Alvenaria de bloco de concreto estrutural 14 x 19 x 39 cm - classe B</v>
          </cell>
          <cell r="D804" t="str">
            <v>m²</v>
          </cell>
          <cell r="E804">
            <v>31.65</v>
          </cell>
          <cell r="F804">
            <v>25.77</v>
          </cell>
          <cell r="G804">
            <v>57.42</v>
          </cell>
        </row>
        <row r="805">
          <cell r="A805" t="str">
            <v>14.11.231</v>
          </cell>
          <cell r="C805" t="str">
            <v>Alvenaria de bloco de concreto estrutural 19 x 19 x 39 cm - classe B</v>
          </cell>
          <cell r="D805" t="str">
            <v>m²</v>
          </cell>
          <cell r="E805">
            <v>41.47</v>
          </cell>
          <cell r="F805">
            <v>26.42</v>
          </cell>
          <cell r="G805">
            <v>67.89</v>
          </cell>
        </row>
        <row r="806">
          <cell r="A806" t="str">
            <v>14.11.261</v>
          </cell>
          <cell r="C806" t="str">
            <v>Alvenaria de bloco de concreto estrutural 14 x 19 x 39 cm - classe A</v>
          </cell>
          <cell r="D806" t="str">
            <v>m²</v>
          </cell>
          <cell r="E806">
            <v>37.11</v>
          </cell>
          <cell r="F806">
            <v>34.14</v>
          </cell>
          <cell r="G806">
            <v>71.25</v>
          </cell>
        </row>
        <row r="807">
          <cell r="A807" t="str">
            <v>14.11.271</v>
          </cell>
          <cell r="C807" t="str">
            <v>Alvenaria de bloco de concreto estrutural 19 x 19 x 39 cm - classe A</v>
          </cell>
          <cell r="D807" t="str">
            <v>m²</v>
          </cell>
          <cell r="E807">
            <v>49.27</v>
          </cell>
          <cell r="F807">
            <v>36.380000000000003</v>
          </cell>
          <cell r="G807">
            <v>85.65</v>
          </cell>
        </row>
        <row r="808">
          <cell r="A808" t="str">
            <v>14.15</v>
          </cell>
          <cell r="B808" t="str">
            <v>Alvenaria de concreto celular ou sílico calcário</v>
          </cell>
        </row>
        <row r="809">
          <cell r="A809" t="str">
            <v>14.15.060</v>
          </cell>
          <cell r="C809" t="str">
            <v>Alvenaria em bloco de concreto celular autoclavado de 10 cm, uso revestido - classe C25</v>
          </cell>
          <cell r="D809" t="str">
            <v>m²</v>
          </cell>
          <cell r="E809">
            <v>55.15</v>
          </cell>
          <cell r="F809">
            <v>10</v>
          </cell>
          <cell r="G809">
            <v>65.150000000000006</v>
          </cell>
        </row>
        <row r="810">
          <cell r="A810" t="str">
            <v>14.15.100</v>
          </cell>
          <cell r="C810" t="str">
            <v>Alvenaria em bloco de concreto celular autoclavado de 12,5 cm, uso revestido - classe C25</v>
          </cell>
          <cell r="D810" t="str">
            <v>m²</v>
          </cell>
          <cell r="E810">
            <v>71.040000000000006</v>
          </cell>
          <cell r="F810">
            <v>10.26</v>
          </cell>
          <cell r="G810">
            <v>81.3</v>
          </cell>
        </row>
        <row r="811">
          <cell r="A811" t="str">
            <v>14.15.120</v>
          </cell>
          <cell r="C811" t="str">
            <v>Alvenaria em bloco de concreto celular autoclavado de 15 cm, uso revestido - classe C25</v>
          </cell>
          <cell r="D811" t="str">
            <v>m²</v>
          </cell>
          <cell r="E811">
            <v>84.6</v>
          </cell>
          <cell r="F811">
            <v>10.39</v>
          </cell>
          <cell r="G811">
            <v>94.99</v>
          </cell>
        </row>
        <row r="812">
          <cell r="A812" t="str">
            <v>14.15.140</v>
          </cell>
          <cell r="C812" t="str">
            <v>Alvenaria em bloco de concreto celular autoclavado de 20 cm, uso revestido - classe C25</v>
          </cell>
          <cell r="D812" t="str">
            <v>m²</v>
          </cell>
          <cell r="E812">
            <v>116.36</v>
          </cell>
          <cell r="F812">
            <v>10.77</v>
          </cell>
          <cell r="G812">
            <v>127.13</v>
          </cell>
        </row>
        <row r="813">
          <cell r="A813" t="str">
            <v>14.20</v>
          </cell>
          <cell r="B813" t="str">
            <v>Peças moldadas no local (vergas, pilaretes, etc.)</v>
          </cell>
        </row>
        <row r="814">
          <cell r="A814" t="str">
            <v>14.20.010</v>
          </cell>
          <cell r="C814" t="str">
            <v>Vergas, contravergas e pilaretes de concreto armado</v>
          </cell>
          <cell r="D814" t="str">
            <v>m³</v>
          </cell>
          <cell r="E814">
            <v>553.12</v>
          </cell>
          <cell r="F814">
            <v>544.63</v>
          </cell>
          <cell r="G814">
            <v>1097.75</v>
          </cell>
        </row>
        <row r="815">
          <cell r="A815" t="str">
            <v>14.20.020</v>
          </cell>
          <cell r="C815" t="str">
            <v>Cimalha em concreto com pingadeira</v>
          </cell>
          <cell r="D815" t="str">
            <v>m</v>
          </cell>
          <cell r="E815">
            <v>2.19</v>
          </cell>
          <cell r="F815">
            <v>4.93</v>
          </cell>
          <cell r="G815">
            <v>7.12</v>
          </cell>
        </row>
        <row r="816">
          <cell r="A816" t="str">
            <v>14.25</v>
          </cell>
          <cell r="B816" t="str">
            <v>Alvenaria e fechamento com vidro</v>
          </cell>
        </row>
        <row r="817">
          <cell r="A817" t="str">
            <v>14.25.040</v>
          </cell>
          <cell r="C817" t="str">
            <v>Alvenaria em bloco de vidro com armação</v>
          </cell>
          <cell r="D817" t="str">
            <v>m²</v>
          </cell>
          <cell r="E817">
            <v>427.51</v>
          </cell>
          <cell r="F817">
            <v>117.8</v>
          </cell>
          <cell r="G817">
            <v>545.30999999999995</v>
          </cell>
        </row>
        <row r="818">
          <cell r="A818" t="str">
            <v>14.28</v>
          </cell>
          <cell r="B818" t="str">
            <v>Elementos vazados (concreto, cerâmica e vidros)</v>
          </cell>
        </row>
        <row r="819">
          <cell r="A819" t="str">
            <v>14.28.030</v>
          </cell>
          <cell r="C819" t="str">
            <v>Elemento vazado em concreto, tipo quadriculado de 39 x 39 x 10 cm</v>
          </cell>
          <cell r="D819" t="str">
            <v>m²</v>
          </cell>
          <cell r="E819">
            <v>88.56</v>
          </cell>
          <cell r="F819">
            <v>43</v>
          </cell>
          <cell r="G819">
            <v>131.56</v>
          </cell>
        </row>
        <row r="820">
          <cell r="A820" t="str">
            <v>14.28.060</v>
          </cell>
          <cell r="C820" t="str">
            <v>Elemento vazado em concreto, tipo veneziana de 39 x 10 x 10 cm</v>
          </cell>
          <cell r="D820" t="str">
            <v>m²</v>
          </cell>
          <cell r="E820">
            <v>233.56</v>
          </cell>
          <cell r="F820">
            <v>91.84</v>
          </cell>
          <cell r="G820">
            <v>325.39999999999998</v>
          </cell>
        </row>
        <row r="821">
          <cell r="A821" t="str">
            <v>14.28.100</v>
          </cell>
          <cell r="C821" t="str">
            <v>Elemento vazado em vidro, tipo veneziana capelinha de 20 x 10 x 10 cm</v>
          </cell>
          <cell r="D821" t="str">
            <v>m²</v>
          </cell>
          <cell r="E821">
            <v>1086.56</v>
          </cell>
          <cell r="F821">
            <v>116.64</v>
          </cell>
          <cell r="G821">
            <v>1203.2</v>
          </cell>
        </row>
        <row r="822">
          <cell r="A822" t="str">
            <v>14.28.110</v>
          </cell>
          <cell r="C822" t="str">
            <v>Elemento vazado em concreto, tipo veneziana de 39 x 39 x 10 cm</v>
          </cell>
          <cell r="D822" t="str">
            <v>m²</v>
          </cell>
          <cell r="E822">
            <v>145.91</v>
          </cell>
          <cell r="F822">
            <v>43</v>
          </cell>
          <cell r="G822">
            <v>188.91</v>
          </cell>
        </row>
        <row r="823">
          <cell r="A823" t="str">
            <v>14.28.120</v>
          </cell>
          <cell r="C823" t="str">
            <v>Elemento vazado em vidro, tipo veneziana de 20 x 10 x 10 cm</v>
          </cell>
          <cell r="D823" t="str">
            <v>m²</v>
          </cell>
          <cell r="E823">
            <v>1111.06</v>
          </cell>
          <cell r="F823">
            <v>116.64</v>
          </cell>
          <cell r="G823">
            <v>1227.7</v>
          </cell>
        </row>
        <row r="824">
          <cell r="A824" t="str">
            <v>14.28.140</v>
          </cell>
          <cell r="C824" t="str">
            <v>Elemento vazado em vidro, tipo veneziana de 20 x 20 x 6 cm</v>
          </cell>
          <cell r="D824" t="str">
            <v>m²</v>
          </cell>
          <cell r="E824">
            <v>588.28</v>
          </cell>
          <cell r="F824">
            <v>77.44</v>
          </cell>
          <cell r="G824">
            <v>665.72</v>
          </cell>
        </row>
        <row r="825">
          <cell r="A825" t="str">
            <v>14.30</v>
          </cell>
          <cell r="B825" t="str">
            <v>Divisória e fechamento</v>
          </cell>
        </row>
        <row r="826">
          <cell r="A826" t="str">
            <v>14.30.010</v>
          </cell>
          <cell r="C826" t="str">
            <v>Divisória em placas de granito com espessura de 3 cm</v>
          </cell>
          <cell r="D826" t="str">
            <v>m²</v>
          </cell>
          <cell r="E826">
            <v>668.32</v>
          </cell>
          <cell r="F826">
            <v>50.15</v>
          </cell>
          <cell r="G826">
            <v>718.47</v>
          </cell>
        </row>
        <row r="827">
          <cell r="A827" t="str">
            <v>14.30.020</v>
          </cell>
          <cell r="C827" t="str">
            <v>Divisória em placas de granilite com espessura de 3 cm</v>
          </cell>
          <cell r="D827" t="str">
            <v>m²</v>
          </cell>
          <cell r="E827">
            <v>176.51</v>
          </cell>
          <cell r="F827">
            <v>0</v>
          </cell>
          <cell r="G827">
            <v>176.51</v>
          </cell>
        </row>
        <row r="828">
          <cell r="A828" t="str">
            <v>14.30.040</v>
          </cell>
          <cell r="C828" t="str">
            <v>Divisória em placas de ardósia com espessura de 2 cm</v>
          </cell>
          <cell r="D828" t="str">
            <v>m²</v>
          </cell>
          <cell r="E828">
            <v>229.17</v>
          </cell>
          <cell r="F828">
            <v>100.3</v>
          </cell>
          <cell r="G828">
            <v>329.47</v>
          </cell>
        </row>
        <row r="829">
          <cell r="A829" t="str">
            <v>14.30.070</v>
          </cell>
          <cell r="C829" t="str">
            <v>Divisória sanitária em painel laminado melamínico estrutural com perfis em alumínio, inclusive ferragem completa para vão de porta</v>
          </cell>
          <cell r="D829" t="str">
            <v>m²</v>
          </cell>
          <cell r="E829">
            <v>473.19</v>
          </cell>
          <cell r="F829">
            <v>0</v>
          </cell>
          <cell r="G829">
            <v>473.19</v>
          </cell>
        </row>
        <row r="830">
          <cell r="A830" t="str">
            <v>14.30.080</v>
          </cell>
          <cell r="C830" t="str">
            <v>Divisão para mictório em placas de mármore branco, com espessura de 3 cm</v>
          </cell>
          <cell r="D830" t="str">
            <v>m²</v>
          </cell>
          <cell r="E830">
            <v>769.78</v>
          </cell>
          <cell r="F830">
            <v>50.15</v>
          </cell>
          <cell r="G830">
            <v>819.93</v>
          </cell>
        </row>
        <row r="831">
          <cell r="A831" t="str">
            <v>14.30.110</v>
          </cell>
          <cell r="C831" t="str">
            <v>Divisória cega tipo naval, acabamento em laminado fenólico melamínico, com espessura de 3,5 cm</v>
          </cell>
          <cell r="D831" t="str">
            <v>m²</v>
          </cell>
          <cell r="E831">
            <v>84.28</v>
          </cell>
          <cell r="F831">
            <v>0</v>
          </cell>
          <cell r="G831">
            <v>84.28</v>
          </cell>
        </row>
        <row r="832">
          <cell r="A832" t="str">
            <v>14.30.160</v>
          </cell>
          <cell r="C832" t="str">
            <v>Divisória em placas de gesso acartonado, resistência ao fogo 60 minutos, espessura 120/90mm - 1RF / 1RF LM</v>
          </cell>
          <cell r="D832" t="str">
            <v>m²</v>
          </cell>
          <cell r="E832">
            <v>123.09</v>
          </cell>
          <cell r="F832">
            <v>0</v>
          </cell>
          <cell r="G832">
            <v>123.09</v>
          </cell>
        </row>
        <row r="833">
          <cell r="A833" t="str">
            <v>14.30.190</v>
          </cell>
          <cell r="C833" t="str">
            <v>Divisória cega tipo naval com miolo mineral, acabamento em laminado melamínico, com espessura de 3,5 cm</v>
          </cell>
          <cell r="D833" t="str">
            <v>m²</v>
          </cell>
          <cell r="E833">
            <v>127.42</v>
          </cell>
          <cell r="F833">
            <v>0</v>
          </cell>
          <cell r="G833">
            <v>127.42</v>
          </cell>
        </row>
        <row r="834">
          <cell r="A834" t="str">
            <v>14.30.230</v>
          </cell>
          <cell r="C834" t="str">
            <v>Divisória painel/vidro/vidro tipo naval, acabamento em laminado fenólico melamínico, com espessura de 3,5 cm</v>
          </cell>
          <cell r="D834" t="str">
            <v>m²</v>
          </cell>
          <cell r="E834">
            <v>116.27</v>
          </cell>
          <cell r="F834">
            <v>0</v>
          </cell>
          <cell r="G834">
            <v>116.27</v>
          </cell>
        </row>
        <row r="835">
          <cell r="A835" t="str">
            <v>14.30.240</v>
          </cell>
          <cell r="C835" t="str">
            <v>Divisória em PVC com perfis de alumínio anodizado, espessura de 35 mm</v>
          </cell>
          <cell r="D835" t="str">
            <v>m²</v>
          </cell>
          <cell r="E835">
            <v>234.78</v>
          </cell>
          <cell r="F835">
            <v>0</v>
          </cell>
          <cell r="G835">
            <v>234.78</v>
          </cell>
        </row>
        <row r="836">
          <cell r="A836" t="str">
            <v>14.30.260</v>
          </cell>
          <cell r="C836" t="str">
            <v>Divisória em placas de gesso acartonado, resistência ao fogo 30 minutos, espessura 73/48mm - 1ST / 1ST</v>
          </cell>
          <cell r="D836" t="str">
            <v>m²</v>
          </cell>
          <cell r="E836">
            <v>101.42</v>
          </cell>
          <cell r="F836">
            <v>0</v>
          </cell>
          <cell r="G836">
            <v>101.42</v>
          </cell>
        </row>
        <row r="837">
          <cell r="A837" t="str">
            <v>14.30.270</v>
          </cell>
          <cell r="C837" t="str">
            <v>Divisória em placas de gesso acartonado, resistência ao fogo 30 minutos, espessura 73/48mm - 1ST / 1ST LM</v>
          </cell>
          <cell r="D837" t="str">
            <v>m²</v>
          </cell>
          <cell r="E837">
            <v>101.95</v>
          </cell>
          <cell r="F837">
            <v>0</v>
          </cell>
          <cell r="G837">
            <v>101.95</v>
          </cell>
        </row>
        <row r="838">
          <cell r="A838" t="str">
            <v>14.30.300</v>
          </cell>
          <cell r="C838" t="str">
            <v>Divisória em placas de gesso acartonado, resistência ao fogo 30 minutos, espessura 100/70mm - 1ST / 1ST LM</v>
          </cell>
          <cell r="D838" t="str">
            <v>m²</v>
          </cell>
          <cell r="E838">
            <v>111.7</v>
          </cell>
          <cell r="F838">
            <v>0</v>
          </cell>
          <cell r="G838">
            <v>111.7</v>
          </cell>
        </row>
        <row r="839">
          <cell r="A839" t="str">
            <v>14.30.310</v>
          </cell>
          <cell r="C839" t="str">
            <v>Divisória em placas de gesso acartonado, resistência ao fogo 30 minutos, espessura 100/70mm - 1ST / 1ST</v>
          </cell>
          <cell r="D839" t="str">
            <v>m²</v>
          </cell>
          <cell r="E839">
            <v>95.17</v>
          </cell>
          <cell r="F839">
            <v>0</v>
          </cell>
          <cell r="G839">
            <v>95.17</v>
          </cell>
        </row>
        <row r="840">
          <cell r="A840" t="str">
            <v>14.30.410</v>
          </cell>
          <cell r="C840" t="str">
            <v>Divisória em placas de gesso acartonado, resistência ao fogo 30 minutos, espessura 100/70mm - 1RU / 1RU</v>
          </cell>
          <cell r="D840" t="str">
            <v>m²</v>
          </cell>
          <cell r="E840">
            <v>154.93</v>
          </cell>
          <cell r="F840">
            <v>0</v>
          </cell>
          <cell r="G840">
            <v>154.93</v>
          </cell>
        </row>
        <row r="841">
          <cell r="A841" t="str">
            <v>14.30.440</v>
          </cell>
          <cell r="C841" t="str">
            <v>Divisória em placas duplas de gesso acartonado, resistência ao fogo 60 minutos, espessura 120/70mm - 2ST / 2ST LM</v>
          </cell>
          <cell r="D841" t="str">
            <v>m²</v>
          </cell>
          <cell r="E841">
            <v>156.97</v>
          </cell>
          <cell r="F841">
            <v>0</v>
          </cell>
          <cell r="G841">
            <v>156.97</v>
          </cell>
        </row>
        <row r="842">
          <cell r="A842" t="str">
            <v>14.30.841</v>
          </cell>
          <cell r="C842" t="str">
            <v>Divisória cega tipo piso/teto em laminado melamínico de baixa pressão, com coluna estrutural em alumínio extrudado</v>
          </cell>
          <cell r="D842" t="str">
            <v>m²</v>
          </cell>
          <cell r="E842">
            <v>538.98</v>
          </cell>
          <cell r="F842">
            <v>0</v>
          </cell>
          <cell r="G842">
            <v>538.98</v>
          </cell>
        </row>
        <row r="843">
          <cell r="A843" t="str">
            <v>14.30.842</v>
          </cell>
          <cell r="C843" t="str">
            <v>Divisória tipo piso/teto em vidro temperado simples, com coluna estrutural em alumínio extrudado</v>
          </cell>
          <cell r="D843" t="str">
            <v>m²</v>
          </cell>
          <cell r="E843">
            <v>788.63</v>
          </cell>
          <cell r="F843">
            <v>0</v>
          </cell>
          <cell r="G843">
            <v>788.63</v>
          </cell>
        </row>
        <row r="844">
          <cell r="A844" t="str">
            <v>14.30.843</v>
          </cell>
          <cell r="C844" t="str">
            <v>Divisória tipo piso/teto em vidro temperado duplo e micro persianas, com coluna estrutural em alumínio extrudado</v>
          </cell>
          <cell r="D844" t="str">
            <v>m²</v>
          </cell>
          <cell r="E844">
            <v>1201.5999999999999</v>
          </cell>
          <cell r="F844">
            <v>0</v>
          </cell>
          <cell r="G844">
            <v>1201.5999999999999</v>
          </cell>
        </row>
        <row r="845">
          <cell r="A845" t="str">
            <v>14.30.844</v>
          </cell>
          <cell r="C845" t="str">
            <v>Porta cega simples com bandeira cega em laminado melamínico de baixa pressão para divisórias modulares, com batentes em alumínio extrudado</v>
          </cell>
          <cell r="D845" t="str">
            <v>un</v>
          </cell>
          <cell r="E845">
            <v>2252.46</v>
          </cell>
          <cell r="F845">
            <v>0</v>
          </cell>
          <cell r="G845">
            <v>2252.46</v>
          </cell>
        </row>
        <row r="846">
          <cell r="A846" t="str">
            <v>14.30.860</v>
          </cell>
          <cell r="C846" t="str">
            <v>Divisória em placas de granilite com espessura de 4 cm</v>
          </cell>
          <cell r="D846" t="str">
            <v>m²</v>
          </cell>
          <cell r="E846">
            <v>189.23</v>
          </cell>
          <cell r="F846">
            <v>46.53</v>
          </cell>
          <cell r="G846">
            <v>235.76</v>
          </cell>
        </row>
        <row r="847">
          <cell r="A847" t="str">
            <v>14.30.870</v>
          </cell>
          <cell r="C847" t="str">
            <v>Divisória em placas duplas de gesso acartonado, resistência ao fogo 120 minutos, espessura 130/70mm - 2RF / 2RF</v>
          </cell>
          <cell r="D847" t="str">
            <v>m²</v>
          </cell>
          <cell r="E847">
            <v>179.57</v>
          </cell>
          <cell r="F847">
            <v>0</v>
          </cell>
          <cell r="G847">
            <v>179.57</v>
          </cell>
        </row>
        <row r="848">
          <cell r="A848" t="str">
            <v>14.30.880</v>
          </cell>
          <cell r="C848" t="str">
            <v>Divisória em placas duplas de gesso acartonado, resistência ao fogo 60 minutos, espessura 120/70mm - 2ST / 2RU</v>
          </cell>
          <cell r="D848" t="str">
            <v>m²</v>
          </cell>
          <cell r="E848">
            <v>152.09</v>
          </cell>
          <cell r="F848">
            <v>0</v>
          </cell>
          <cell r="G848">
            <v>152.09</v>
          </cell>
        </row>
        <row r="849">
          <cell r="A849" t="str">
            <v>14.30.890</v>
          </cell>
          <cell r="C849" t="str">
            <v>Divisória em placas duplas de gesso acartonado, resistência ao fogo 60 minutos, espessura 120/70mm - 2RU / 2RU</v>
          </cell>
          <cell r="D849" t="str">
            <v>m²</v>
          </cell>
          <cell r="E849">
            <v>159.97999999999999</v>
          </cell>
          <cell r="F849">
            <v>0</v>
          </cell>
          <cell r="G849">
            <v>159.97999999999999</v>
          </cell>
        </row>
        <row r="850">
          <cell r="A850" t="str">
            <v>14.30.900</v>
          </cell>
          <cell r="C850" t="str">
            <v>Divisória em placas duplas de gesso acartonado, resistência ao fogo 60 minutos, espessura 98/48mm - 2ST / 2ST LM</v>
          </cell>
          <cell r="D850" t="str">
            <v>m²</v>
          </cell>
          <cell r="E850">
            <v>176.15</v>
          </cell>
          <cell r="F850">
            <v>0</v>
          </cell>
          <cell r="G850">
            <v>176.15</v>
          </cell>
        </row>
        <row r="851">
          <cell r="A851" t="str">
            <v>14.30.910</v>
          </cell>
          <cell r="C851" t="str">
            <v>Divisória em placas duplas de gesso acartonado, resistência ao fogo 60 minutos, espessura 98/48mm - 2RU / 2RU LM</v>
          </cell>
          <cell r="D851" t="str">
            <v>m²</v>
          </cell>
          <cell r="E851">
            <v>190.99</v>
          </cell>
          <cell r="F851">
            <v>0</v>
          </cell>
          <cell r="G851">
            <v>190.99</v>
          </cell>
        </row>
        <row r="852">
          <cell r="A852" t="str">
            <v>14.30.920</v>
          </cell>
          <cell r="C852" t="str">
            <v>Divisória em placas duplas de gesso acartonado, resistência ao fogo 60 minutos, espessura 98/48mm - 2ST / 2RU LM</v>
          </cell>
          <cell r="D852" t="str">
            <v>m²</v>
          </cell>
          <cell r="E852">
            <v>154.75</v>
          </cell>
          <cell r="F852">
            <v>0</v>
          </cell>
          <cell r="G852">
            <v>154.75</v>
          </cell>
        </row>
        <row r="853">
          <cell r="A853" t="str">
            <v>14.31</v>
          </cell>
          <cell r="B853" t="str">
            <v>Divisória e fechamento.</v>
          </cell>
        </row>
        <row r="854">
          <cell r="A854" t="str">
            <v>14.31.030</v>
          </cell>
          <cell r="C854" t="str">
            <v>Fechamento em placa cimentícia com espessura de 12 mm</v>
          </cell>
          <cell r="D854" t="str">
            <v>m²</v>
          </cell>
          <cell r="E854">
            <v>55.45</v>
          </cell>
          <cell r="F854">
            <v>83.33</v>
          </cell>
          <cell r="G854">
            <v>138.78</v>
          </cell>
        </row>
        <row r="855">
          <cell r="A855" t="str">
            <v>14.40</v>
          </cell>
          <cell r="B855" t="str">
            <v>Reparos, conservações e complementos - GRUPO 14</v>
          </cell>
        </row>
        <row r="856">
          <cell r="A856" t="str">
            <v>14.40.040</v>
          </cell>
          <cell r="C856" t="str">
            <v>Recolocação de divisórias em chapas com montantes metálicos</v>
          </cell>
          <cell r="D856" t="str">
            <v>m²</v>
          </cell>
          <cell r="E856">
            <v>0</v>
          </cell>
          <cell r="F856">
            <v>28.8</v>
          </cell>
          <cell r="G856">
            <v>28.8</v>
          </cell>
        </row>
        <row r="857">
          <cell r="A857" t="str">
            <v>14.40.060</v>
          </cell>
          <cell r="C857" t="str">
            <v>Tela galvanizada para fixação de alvenaria com dimensão de 6x50cm</v>
          </cell>
          <cell r="D857" t="str">
            <v>un</v>
          </cell>
          <cell r="E857">
            <v>1.04</v>
          </cell>
          <cell r="F857">
            <v>3.95</v>
          </cell>
          <cell r="G857">
            <v>4.99</v>
          </cell>
        </row>
        <row r="858">
          <cell r="A858" t="str">
            <v>14.40.070</v>
          </cell>
          <cell r="C858" t="str">
            <v>Tela galvanizada para fixação de alvenaria com dimensão de 7,5x50cm</v>
          </cell>
          <cell r="D858" t="str">
            <v>un</v>
          </cell>
          <cell r="E858">
            <v>1.32</v>
          </cell>
          <cell r="F858">
            <v>3.95</v>
          </cell>
          <cell r="G858">
            <v>5.27</v>
          </cell>
        </row>
        <row r="859">
          <cell r="A859" t="str">
            <v>14.40.080</v>
          </cell>
          <cell r="C859" t="str">
            <v>Tela galvanizada para fixação de alvenaria com dimensão de 10,5x50cm</v>
          </cell>
          <cell r="D859" t="str">
            <v>un</v>
          </cell>
          <cell r="E859">
            <v>1.59</v>
          </cell>
          <cell r="F859">
            <v>3.95</v>
          </cell>
          <cell r="G859">
            <v>5.54</v>
          </cell>
        </row>
        <row r="860">
          <cell r="A860" t="str">
            <v>14.40.090</v>
          </cell>
          <cell r="C860" t="str">
            <v>Tela galvanizada para fixação de alvenaria com dimensão de 12x50cm</v>
          </cell>
          <cell r="D860" t="str">
            <v>un</v>
          </cell>
          <cell r="E860">
            <v>1.71</v>
          </cell>
          <cell r="F860">
            <v>3.95</v>
          </cell>
          <cell r="G860">
            <v>5.66</v>
          </cell>
        </row>
        <row r="861">
          <cell r="A861" t="str">
            <v>14.40.100</v>
          </cell>
          <cell r="C861" t="str">
            <v>Tela galvanizada para fixação de alvenaria com dimensão de 17x50cm</v>
          </cell>
          <cell r="D861" t="str">
            <v>un</v>
          </cell>
          <cell r="E861">
            <v>2.2999999999999998</v>
          </cell>
          <cell r="F861">
            <v>3.95</v>
          </cell>
          <cell r="G861">
            <v>6.25</v>
          </cell>
        </row>
        <row r="862">
          <cell r="A862" t="str">
            <v>15</v>
          </cell>
          <cell r="B862" t="str">
            <v>ESTRUTURA EM MADEIRA, FERRO, ALUMÍNIO E CONCRETO</v>
          </cell>
        </row>
        <row r="863">
          <cell r="A863" t="str">
            <v>15.01</v>
          </cell>
          <cell r="B863" t="str">
            <v>Estrutura em madeira para cobertura</v>
          </cell>
        </row>
        <row r="864">
          <cell r="A864" t="str">
            <v>15.01.010</v>
          </cell>
          <cell r="C864" t="str">
            <v>Estrutura de madeira tesourada para telha de barro - vãos até 7,00 m</v>
          </cell>
          <cell r="D864" t="str">
            <v>m²</v>
          </cell>
          <cell r="E864">
            <v>54.09</v>
          </cell>
          <cell r="F864">
            <v>36</v>
          </cell>
          <cell r="G864">
            <v>90.09</v>
          </cell>
        </row>
        <row r="865">
          <cell r="A865" t="str">
            <v>15.01.020</v>
          </cell>
          <cell r="C865" t="str">
            <v>Estrutura de madeira tesourada para telha de barro - vãos de 7,01 a 10,00 m</v>
          </cell>
          <cell r="D865" t="str">
            <v>m²</v>
          </cell>
          <cell r="E865">
            <v>58.03</v>
          </cell>
          <cell r="F865">
            <v>37.44</v>
          </cell>
          <cell r="G865">
            <v>95.47</v>
          </cell>
        </row>
        <row r="866">
          <cell r="A866" t="str">
            <v>15.01.030</v>
          </cell>
          <cell r="C866" t="str">
            <v>Estrutura de madeira tesourada para telha de barro - vãos de 10,01 a 13,00 m</v>
          </cell>
          <cell r="D866" t="str">
            <v>m²</v>
          </cell>
          <cell r="E866">
            <v>61.96</v>
          </cell>
          <cell r="F866">
            <v>38.869999999999997</v>
          </cell>
          <cell r="G866">
            <v>100.83</v>
          </cell>
        </row>
        <row r="867">
          <cell r="A867" t="str">
            <v>15.01.040</v>
          </cell>
          <cell r="C867" t="str">
            <v>Estrutura de madeira tesourada para telha de barro - vãos de 13,01 a 18,00 m</v>
          </cell>
          <cell r="D867" t="str">
            <v>m²</v>
          </cell>
          <cell r="E867">
            <v>67.989999999999995</v>
          </cell>
          <cell r="F867">
            <v>41.77</v>
          </cell>
          <cell r="G867">
            <v>109.76</v>
          </cell>
        </row>
        <row r="868">
          <cell r="A868" t="str">
            <v>15.01.110</v>
          </cell>
          <cell r="C868" t="str">
            <v>Estrutura de madeira tesourada para telha perfil ondulado - vãos até 7,00 m</v>
          </cell>
          <cell r="D868" t="str">
            <v>m²</v>
          </cell>
          <cell r="E868">
            <v>37.17</v>
          </cell>
          <cell r="F868">
            <v>27.36</v>
          </cell>
          <cell r="G868">
            <v>64.53</v>
          </cell>
        </row>
        <row r="869">
          <cell r="A869" t="str">
            <v>15.01.120</v>
          </cell>
          <cell r="C869" t="str">
            <v>Estrutura de madeira tesourada para telha perfil ondulado - vãos 7,01 a 10,00 m</v>
          </cell>
          <cell r="D869" t="str">
            <v>m²</v>
          </cell>
          <cell r="E869">
            <v>41.11</v>
          </cell>
          <cell r="F869">
            <v>28.8</v>
          </cell>
          <cell r="G869">
            <v>69.91</v>
          </cell>
        </row>
        <row r="870">
          <cell r="A870" t="str">
            <v>15.01.130</v>
          </cell>
          <cell r="C870" t="str">
            <v>Estrutura de madeira tesourada para telha perfil ondulado - vãos 10,01 a 13,00 m</v>
          </cell>
          <cell r="D870" t="str">
            <v>m²</v>
          </cell>
          <cell r="E870">
            <v>45.05</v>
          </cell>
          <cell r="F870">
            <v>30.24</v>
          </cell>
          <cell r="G870">
            <v>75.290000000000006</v>
          </cell>
        </row>
        <row r="871">
          <cell r="A871" t="str">
            <v>15.01.140</v>
          </cell>
          <cell r="C871" t="str">
            <v>Estrutura de madeira tesourada para telha perfil ondulado - vãos 13,01 a 18,00 m</v>
          </cell>
          <cell r="D871" t="str">
            <v>m²</v>
          </cell>
          <cell r="E871">
            <v>49.2</v>
          </cell>
          <cell r="F871">
            <v>33.130000000000003</v>
          </cell>
          <cell r="G871">
            <v>82.33</v>
          </cell>
        </row>
        <row r="872">
          <cell r="A872" t="str">
            <v>15.01.210</v>
          </cell>
          <cell r="C872" t="str">
            <v>Estrutura pontaletada para telhas de barro</v>
          </cell>
          <cell r="D872" t="str">
            <v>m²</v>
          </cell>
          <cell r="E872">
            <v>41.04</v>
          </cell>
          <cell r="F872">
            <v>34.56</v>
          </cell>
          <cell r="G872">
            <v>75.599999999999994</v>
          </cell>
        </row>
        <row r="873">
          <cell r="A873" t="str">
            <v>15.01.220</v>
          </cell>
          <cell r="C873" t="str">
            <v>Estrutura pontaletada para telhas onduladas</v>
          </cell>
          <cell r="D873" t="str">
            <v>m²</v>
          </cell>
          <cell r="E873">
            <v>30.76</v>
          </cell>
          <cell r="F873">
            <v>25.93</v>
          </cell>
          <cell r="G873">
            <v>56.69</v>
          </cell>
        </row>
        <row r="874">
          <cell r="A874" t="str">
            <v>15.01.310</v>
          </cell>
          <cell r="C874" t="str">
            <v>Estrutura em terças para telhas de barro</v>
          </cell>
          <cell r="D874" t="str">
            <v>m²</v>
          </cell>
          <cell r="E874">
            <v>37.72</v>
          </cell>
          <cell r="F874">
            <v>18.73</v>
          </cell>
          <cell r="G874">
            <v>56.45</v>
          </cell>
        </row>
        <row r="875">
          <cell r="A875" t="str">
            <v>15.01.320</v>
          </cell>
          <cell r="C875" t="str">
            <v>Estrutura em terças para telhas perfil e material qualquer, exceto barro</v>
          </cell>
          <cell r="D875" t="str">
            <v>m²</v>
          </cell>
          <cell r="E875">
            <v>11.58</v>
          </cell>
          <cell r="F875">
            <v>3.68</v>
          </cell>
          <cell r="G875">
            <v>15.26</v>
          </cell>
        </row>
        <row r="876">
          <cell r="A876" t="str">
            <v>15.01.330</v>
          </cell>
          <cell r="C876" t="str">
            <v>Estrutura em terças para telhas perfil trapezoidal</v>
          </cell>
          <cell r="D876" t="str">
            <v>m²</v>
          </cell>
          <cell r="E876">
            <v>7.3</v>
          </cell>
          <cell r="F876">
            <v>3.68</v>
          </cell>
          <cell r="G876">
            <v>10.98</v>
          </cell>
        </row>
        <row r="877">
          <cell r="A877" t="str">
            <v>15.03</v>
          </cell>
          <cell r="B877" t="str">
            <v>Estrutura em aço</v>
          </cell>
        </row>
        <row r="878">
          <cell r="A878" t="str">
            <v>15.03.030</v>
          </cell>
          <cell r="C878" t="str">
            <v>Fornecimento e montagem de estrutura em aço ASTM-A36, sem pintura</v>
          </cell>
          <cell r="D878" t="str">
            <v>kg</v>
          </cell>
          <cell r="E878">
            <v>13.34</v>
          </cell>
          <cell r="F878">
            <v>0</v>
          </cell>
          <cell r="G878">
            <v>13.34</v>
          </cell>
        </row>
        <row r="879">
          <cell r="A879" t="str">
            <v>15.03.090</v>
          </cell>
          <cell r="C879" t="str">
            <v>Montagem de estrutura metálica em aço, sem pintura</v>
          </cell>
          <cell r="D879" t="str">
            <v>kg</v>
          </cell>
          <cell r="E879">
            <v>0</v>
          </cell>
          <cell r="F879">
            <v>3.71</v>
          </cell>
          <cell r="G879">
            <v>3.71</v>
          </cell>
        </row>
        <row r="880">
          <cell r="A880" t="str">
            <v>15.03.110</v>
          </cell>
          <cell r="C880" t="str">
            <v>Fornecimento e montagem de estrutura em aço patinável, sem pintura</v>
          </cell>
          <cell r="D880" t="str">
            <v>kg</v>
          </cell>
          <cell r="E880">
            <v>16.72</v>
          </cell>
          <cell r="F880">
            <v>0</v>
          </cell>
          <cell r="G880">
            <v>16.72</v>
          </cell>
        </row>
        <row r="881">
          <cell r="A881" t="str">
            <v>15.03.131</v>
          </cell>
          <cell r="C881" t="str">
            <v>Fornecimento e montagem de estrutura em aço ASTM-A572 Grau 50, sem pintura</v>
          </cell>
          <cell r="D881" t="str">
            <v>kg</v>
          </cell>
          <cell r="E881">
            <v>21.69</v>
          </cell>
          <cell r="F881">
            <v>0</v>
          </cell>
          <cell r="G881">
            <v>21.69</v>
          </cell>
        </row>
        <row r="882">
          <cell r="A882" t="str">
            <v>15.03.140</v>
          </cell>
          <cell r="C882" t="str">
            <v>Fornecimento e montagem de estrutura tubular em aço ASTM-A572 Grau 50, sem pintura</v>
          </cell>
          <cell r="D882" t="str">
            <v>kg</v>
          </cell>
          <cell r="E882">
            <v>21.24</v>
          </cell>
          <cell r="F882">
            <v>0</v>
          </cell>
          <cell r="G882">
            <v>21.24</v>
          </cell>
        </row>
        <row r="883">
          <cell r="A883" t="str">
            <v>15.05</v>
          </cell>
          <cell r="B883" t="str">
            <v>Estrutura pré-fabricada de concreto</v>
          </cell>
        </row>
        <row r="884">
          <cell r="A884" t="str">
            <v>15.05.290</v>
          </cell>
          <cell r="C884" t="str">
            <v>Placas, vigas e pilares em concreto armado pré-moldado - fck= 40 MPa</v>
          </cell>
          <cell r="D884" t="str">
            <v>m³</v>
          </cell>
          <cell r="E884">
            <v>1458.3</v>
          </cell>
          <cell r="F884">
            <v>552.6</v>
          </cell>
          <cell r="G884">
            <v>2010.9</v>
          </cell>
        </row>
        <row r="885">
          <cell r="A885" t="str">
            <v>15.05.300</v>
          </cell>
          <cell r="C885" t="str">
            <v>Mobiliário em concreto armado pré-moldado - fck= 40 MPa</v>
          </cell>
          <cell r="D885" t="str">
            <v>m³</v>
          </cell>
          <cell r="E885">
            <v>1419.41</v>
          </cell>
          <cell r="F885">
            <v>609.85</v>
          </cell>
          <cell r="G885">
            <v>2029.26</v>
          </cell>
        </row>
        <row r="886">
          <cell r="A886" t="str">
            <v>15.05.520</v>
          </cell>
          <cell r="C886" t="str">
            <v>Placas, vigas e pilares em concreto armado pré-moldado - fck= 35 MPa</v>
          </cell>
          <cell r="D886" t="str">
            <v>m³</v>
          </cell>
          <cell r="E886">
            <v>1295.48</v>
          </cell>
          <cell r="F886">
            <v>525.29999999999995</v>
          </cell>
          <cell r="G886">
            <v>1820.78</v>
          </cell>
        </row>
        <row r="887">
          <cell r="A887" t="str">
            <v>15.05.530</v>
          </cell>
          <cell r="C887" t="str">
            <v>Placas, vigas e pilares em concreto armado pré-moldado - fck= 25 MPa</v>
          </cell>
          <cell r="D887" t="str">
            <v>m³</v>
          </cell>
          <cell r="E887">
            <v>1148.53</v>
          </cell>
          <cell r="F887">
            <v>519.98</v>
          </cell>
          <cell r="G887">
            <v>1668.51</v>
          </cell>
        </row>
        <row r="888">
          <cell r="A888" t="str">
            <v>15.05.540</v>
          </cell>
          <cell r="C888" t="str">
            <v>Mobiliário em concreto armado pré-moldado - fck= 25 MPa</v>
          </cell>
          <cell r="D888" t="str">
            <v>m³</v>
          </cell>
          <cell r="E888">
            <v>1268.26</v>
          </cell>
          <cell r="F888">
            <v>557.26</v>
          </cell>
          <cell r="G888">
            <v>1825.52</v>
          </cell>
        </row>
        <row r="889">
          <cell r="A889" t="str">
            <v>15.20</v>
          </cell>
          <cell r="B889" t="str">
            <v>Reparos, conservações e complementos - GRUPO 15</v>
          </cell>
        </row>
        <row r="890">
          <cell r="A890" t="str">
            <v>15.20.020</v>
          </cell>
          <cell r="C890" t="str">
            <v>Fornecimento de peças diversas para estrutura em madeira</v>
          </cell>
          <cell r="D890" t="str">
            <v>m³</v>
          </cell>
          <cell r="E890">
            <v>1885.99</v>
          </cell>
          <cell r="F890">
            <v>864</v>
          </cell>
          <cell r="G890">
            <v>2749.99</v>
          </cell>
        </row>
        <row r="891">
          <cell r="A891" t="str">
            <v>15.20.040</v>
          </cell>
          <cell r="C891" t="str">
            <v>Recolocação de peças lineares em madeira com seção até 60 cm²</v>
          </cell>
          <cell r="D891" t="str">
            <v>m</v>
          </cell>
          <cell r="E891">
            <v>0.08</v>
          </cell>
          <cell r="F891">
            <v>4.04</v>
          </cell>
          <cell r="G891">
            <v>4.12</v>
          </cell>
        </row>
        <row r="892">
          <cell r="A892" t="str">
            <v>15.20.060</v>
          </cell>
          <cell r="C892" t="str">
            <v>Recolocação de peças lineares em madeira com seção superior a 60 cm²</v>
          </cell>
          <cell r="D892" t="str">
            <v>m</v>
          </cell>
          <cell r="E892">
            <v>0.2</v>
          </cell>
          <cell r="F892">
            <v>10.65</v>
          </cell>
          <cell r="G892">
            <v>10.85</v>
          </cell>
        </row>
        <row r="893">
          <cell r="A893" t="str">
            <v>16</v>
          </cell>
          <cell r="B893" t="str">
            <v>TELHAMENTO</v>
          </cell>
        </row>
        <row r="894">
          <cell r="A894" t="str">
            <v>16.02</v>
          </cell>
          <cell r="B894" t="str">
            <v>Telhamento em barro</v>
          </cell>
        </row>
        <row r="895">
          <cell r="A895" t="str">
            <v>16.02.010</v>
          </cell>
          <cell r="C895" t="str">
            <v>Telha de barro tipo italiana</v>
          </cell>
          <cell r="D895" t="str">
            <v>m²</v>
          </cell>
          <cell r="E895">
            <v>21.12</v>
          </cell>
          <cell r="F895">
            <v>20.9</v>
          </cell>
          <cell r="G895">
            <v>42.02</v>
          </cell>
        </row>
        <row r="896">
          <cell r="A896" t="str">
            <v>16.02.020</v>
          </cell>
          <cell r="C896" t="str">
            <v>Telha de barro tipo francesa</v>
          </cell>
          <cell r="D896" t="str">
            <v>m²</v>
          </cell>
          <cell r="E896">
            <v>32.479999999999997</v>
          </cell>
          <cell r="F896">
            <v>20.9</v>
          </cell>
          <cell r="G896">
            <v>53.38</v>
          </cell>
        </row>
        <row r="897">
          <cell r="A897" t="str">
            <v>16.02.030</v>
          </cell>
          <cell r="C897" t="str">
            <v>Telha de barro tipo romana</v>
          </cell>
          <cell r="D897" t="str">
            <v>m²</v>
          </cell>
          <cell r="E897">
            <v>19.2</v>
          </cell>
          <cell r="F897">
            <v>20.9</v>
          </cell>
          <cell r="G897">
            <v>40.1</v>
          </cell>
        </row>
        <row r="898">
          <cell r="A898" t="str">
            <v>16.02.045</v>
          </cell>
          <cell r="C898" t="str">
            <v>Telha de barro colonial/paulista</v>
          </cell>
          <cell r="D898" t="str">
            <v>m²</v>
          </cell>
          <cell r="E898">
            <v>49.95</v>
          </cell>
          <cell r="F898">
            <v>31.35</v>
          </cell>
          <cell r="G898">
            <v>81.3</v>
          </cell>
        </row>
        <row r="899">
          <cell r="A899" t="str">
            <v>16.02.060</v>
          </cell>
          <cell r="C899" t="str">
            <v>Telha de barro tipo plan</v>
          </cell>
          <cell r="D899" t="str">
            <v>m²</v>
          </cell>
          <cell r="E899">
            <v>54.54</v>
          </cell>
          <cell r="F899">
            <v>31.35</v>
          </cell>
          <cell r="G899">
            <v>85.89</v>
          </cell>
        </row>
        <row r="900">
          <cell r="A900" t="str">
            <v>16.02.120</v>
          </cell>
          <cell r="C900" t="str">
            <v>Emboçamento de beiral em telhas de barro</v>
          </cell>
          <cell r="D900" t="str">
            <v>m</v>
          </cell>
          <cell r="E900">
            <v>0.53</v>
          </cell>
          <cell r="F900">
            <v>9.2200000000000006</v>
          </cell>
          <cell r="G900">
            <v>9.75</v>
          </cell>
        </row>
        <row r="901">
          <cell r="A901" t="str">
            <v>16.02.230</v>
          </cell>
          <cell r="C901" t="str">
            <v>Cumeeira de barro emboçado tipos: plan, romana, italiana, francesa e paulistinha</v>
          </cell>
          <cell r="D901" t="str">
            <v>m</v>
          </cell>
          <cell r="E901">
            <v>7.46</v>
          </cell>
          <cell r="F901">
            <v>11.53</v>
          </cell>
          <cell r="G901">
            <v>18.989999999999998</v>
          </cell>
        </row>
        <row r="902">
          <cell r="A902" t="str">
            <v>16.02.270</v>
          </cell>
          <cell r="C902" t="str">
            <v>Espigão de barro emboçado</v>
          </cell>
          <cell r="D902" t="str">
            <v>m</v>
          </cell>
          <cell r="E902">
            <v>11.63</v>
          </cell>
          <cell r="F902">
            <v>11.53</v>
          </cell>
          <cell r="G902">
            <v>23.16</v>
          </cell>
        </row>
        <row r="903">
          <cell r="A903" t="str">
            <v>16.03</v>
          </cell>
          <cell r="B903" t="str">
            <v>Telhamento em cimento reforçado com fio sintético (CRFS)</v>
          </cell>
        </row>
        <row r="904">
          <cell r="A904" t="str">
            <v>16.03.010</v>
          </cell>
          <cell r="C904" t="str">
            <v>Telhamento em cimento reforçado com fio sintético CRFS - perfil ondulado de 6 mm</v>
          </cell>
          <cell r="D904" t="str">
            <v>m²</v>
          </cell>
          <cell r="E904">
            <v>25.62</v>
          </cell>
          <cell r="F904">
            <v>11.53</v>
          </cell>
          <cell r="G904">
            <v>37.15</v>
          </cell>
        </row>
        <row r="905">
          <cell r="A905" t="str">
            <v>16.03.020</v>
          </cell>
          <cell r="C905" t="str">
            <v>Telhamento em cimento reforçado com fio sintético CRFS - perfil ondulado de 8 mm</v>
          </cell>
          <cell r="D905" t="str">
            <v>m²</v>
          </cell>
          <cell r="E905">
            <v>32.14</v>
          </cell>
          <cell r="F905">
            <v>11.53</v>
          </cell>
          <cell r="G905">
            <v>43.67</v>
          </cell>
        </row>
        <row r="906">
          <cell r="A906" t="str">
            <v>16.03.030</v>
          </cell>
          <cell r="C906" t="str">
            <v>Telhamento em cimento reforçado com fio sintético CRFS - perfil trapezoidal de 44 cm</v>
          </cell>
          <cell r="D906" t="str">
            <v>m²</v>
          </cell>
          <cell r="E906">
            <v>70.040000000000006</v>
          </cell>
          <cell r="F906">
            <v>11.53</v>
          </cell>
          <cell r="G906">
            <v>81.569999999999993</v>
          </cell>
        </row>
        <row r="907">
          <cell r="A907" t="str">
            <v>16.03.040</v>
          </cell>
          <cell r="C907" t="str">
            <v>Telhamento em cimento reforçado com fio sintético CRFS - perfil modulado</v>
          </cell>
          <cell r="D907" t="str">
            <v>m²</v>
          </cell>
          <cell r="E907">
            <v>73.540000000000006</v>
          </cell>
          <cell r="F907">
            <v>11.53</v>
          </cell>
          <cell r="G907">
            <v>85.07</v>
          </cell>
        </row>
        <row r="908">
          <cell r="A908" t="str">
            <v>16.03.300</v>
          </cell>
          <cell r="C908" t="str">
            <v>Cumeeira normal em cimento reforçado com fio sintético CRFS - perfil ondulado</v>
          </cell>
          <cell r="D908" t="str">
            <v>m</v>
          </cell>
          <cell r="E908">
            <v>40.89</v>
          </cell>
          <cell r="F908">
            <v>5.76</v>
          </cell>
          <cell r="G908">
            <v>46.65</v>
          </cell>
        </row>
        <row r="909">
          <cell r="A909" t="str">
            <v>16.03.310</v>
          </cell>
          <cell r="C909" t="str">
            <v>Cumeeira universal em cimento reforçado com fio sintético CRFS - perfil ondulado</v>
          </cell>
          <cell r="D909" t="str">
            <v>m</v>
          </cell>
          <cell r="E909">
            <v>36.630000000000003</v>
          </cell>
          <cell r="F909">
            <v>5.76</v>
          </cell>
          <cell r="G909">
            <v>42.39</v>
          </cell>
        </row>
        <row r="910">
          <cell r="A910" t="str">
            <v>16.03.320</v>
          </cell>
          <cell r="C910" t="str">
            <v>Cumeeira normal em cimento reforçado com fio sintético CRFS - perfil trapezoidal 44 cm</v>
          </cell>
          <cell r="D910" t="str">
            <v>m</v>
          </cell>
          <cell r="E910">
            <v>52.32</v>
          </cell>
          <cell r="F910">
            <v>5.76</v>
          </cell>
          <cell r="G910">
            <v>58.08</v>
          </cell>
        </row>
        <row r="911">
          <cell r="A911" t="str">
            <v>16.03.330</v>
          </cell>
          <cell r="C911" t="str">
            <v>Cumeeira normal em cimento reforçado com fio sintético CRFS - perfil modulado</v>
          </cell>
          <cell r="D911" t="str">
            <v>m</v>
          </cell>
          <cell r="E911">
            <v>77.040000000000006</v>
          </cell>
          <cell r="F911">
            <v>5.76</v>
          </cell>
          <cell r="G911">
            <v>82.8</v>
          </cell>
        </row>
        <row r="912">
          <cell r="A912" t="str">
            <v>16.03.360</v>
          </cell>
          <cell r="C912" t="str">
            <v>Espigão em cimento reforçado com fio sintético CRFS - perfil ondulado</v>
          </cell>
          <cell r="D912" t="str">
            <v>m</v>
          </cell>
          <cell r="E912">
            <v>26.07</v>
          </cell>
          <cell r="F912">
            <v>5.76</v>
          </cell>
          <cell r="G912">
            <v>31.83</v>
          </cell>
        </row>
        <row r="913">
          <cell r="A913" t="str">
            <v>16.03.370</v>
          </cell>
          <cell r="C913" t="str">
            <v>Espigão em cimento reforçado com fio sintético CRFS - perfil modulado</v>
          </cell>
          <cell r="D913" t="str">
            <v>m</v>
          </cell>
          <cell r="E913">
            <v>36.5</v>
          </cell>
          <cell r="F913">
            <v>5.76</v>
          </cell>
          <cell r="G913">
            <v>42.26</v>
          </cell>
        </row>
        <row r="914">
          <cell r="A914" t="str">
            <v>16.03.400</v>
          </cell>
          <cell r="C914" t="str">
            <v>Rufo em cimento reforçado com fio sintético CRFS - perfil ondulado</v>
          </cell>
          <cell r="D914" t="str">
            <v>m</v>
          </cell>
          <cell r="E914">
            <v>30.6</v>
          </cell>
          <cell r="F914">
            <v>5.76</v>
          </cell>
          <cell r="G914">
            <v>36.36</v>
          </cell>
        </row>
        <row r="915">
          <cell r="A915" t="str">
            <v>16.10</v>
          </cell>
          <cell r="B915" t="str">
            <v>Telhamento em madeira ou fibra vegetal</v>
          </cell>
        </row>
        <row r="916">
          <cell r="A916" t="str">
            <v>16.10.020</v>
          </cell>
          <cell r="C916" t="str">
            <v>Telha em fibra vegetal, perfil ondulado, com espessura de 3 mm</v>
          </cell>
          <cell r="D916" t="str">
            <v>m²</v>
          </cell>
          <cell r="E916">
            <v>40.81</v>
          </cell>
          <cell r="F916">
            <v>18.73</v>
          </cell>
          <cell r="G916">
            <v>59.54</v>
          </cell>
        </row>
        <row r="917">
          <cell r="A917" t="str">
            <v>16.10.100</v>
          </cell>
          <cell r="C917" t="str">
            <v>Cumeeira em fibra vegetal, lisa, com espessura de 3 mm</v>
          </cell>
          <cell r="D917" t="str">
            <v>m</v>
          </cell>
          <cell r="E917">
            <v>73</v>
          </cell>
          <cell r="F917">
            <v>6.33</v>
          </cell>
          <cell r="G917">
            <v>79.33</v>
          </cell>
        </row>
        <row r="918">
          <cell r="A918" t="str">
            <v>16.12</v>
          </cell>
          <cell r="B918" t="str">
            <v>Telhamento metálico comum</v>
          </cell>
        </row>
        <row r="919">
          <cell r="A919" t="str">
            <v>16.12.020</v>
          </cell>
          <cell r="C919" t="str">
            <v>Telhamento em chapa de aço pré-pintada com epóxi e poliéster, perfil ondulado, com espessura de 0,50 mm</v>
          </cell>
          <cell r="D919" t="str">
            <v>m²</v>
          </cell>
          <cell r="E919">
            <v>58.48</v>
          </cell>
          <cell r="F919">
            <v>11.53</v>
          </cell>
          <cell r="G919">
            <v>70.010000000000005</v>
          </cell>
        </row>
        <row r="920">
          <cell r="A920" t="str">
            <v>16.12.040</v>
          </cell>
          <cell r="C920" t="str">
            <v>Telhamento em chapa de aço pré-pintada com epóxi e poliéster, perfil ondulado calandrado, com espessura de 0,80 mm</v>
          </cell>
          <cell r="D920" t="str">
            <v>m²</v>
          </cell>
          <cell r="E920">
            <v>111.68</v>
          </cell>
          <cell r="F920">
            <v>11.53</v>
          </cell>
          <cell r="G920">
            <v>123.21</v>
          </cell>
        </row>
        <row r="921">
          <cell r="A921" t="str">
            <v>16.12.050</v>
          </cell>
          <cell r="C921" t="str">
            <v>Telhamento em chapa de aço pré-pintada com epóxi e poliéster, perfil trapezoidal, com espessura de 0,80 mm e altura de 100 mm</v>
          </cell>
          <cell r="D921" t="str">
            <v>m²</v>
          </cell>
          <cell r="E921">
            <v>79.599999999999994</v>
          </cell>
          <cell r="F921">
            <v>11.53</v>
          </cell>
          <cell r="G921">
            <v>91.13</v>
          </cell>
        </row>
        <row r="922">
          <cell r="A922" t="str">
            <v>16.12.060</v>
          </cell>
          <cell r="C922" t="str">
            <v>Telhamento em chapa de aço pré-pintada com epóxi e poliéster, perfil trapezoidal, com espessura de 0,50 mm e altura de 40 mm</v>
          </cell>
          <cell r="D922" t="str">
            <v>m²</v>
          </cell>
          <cell r="E922">
            <v>60.89</v>
          </cell>
          <cell r="F922">
            <v>11.53</v>
          </cell>
          <cell r="G922">
            <v>72.42</v>
          </cell>
        </row>
        <row r="923">
          <cell r="A923" t="str">
            <v>16.12.200</v>
          </cell>
          <cell r="C923" t="str">
            <v>Cumeeira em chapa de aço pré-pintada com epóxi e poliéster, perfil trapezoidal, com espessura de 0,50 mm</v>
          </cell>
          <cell r="D923" t="str">
            <v>m</v>
          </cell>
          <cell r="E923">
            <v>44.21</v>
          </cell>
          <cell r="F923">
            <v>5.76</v>
          </cell>
          <cell r="G923">
            <v>49.97</v>
          </cell>
        </row>
        <row r="924">
          <cell r="A924" t="str">
            <v>16.12.220</v>
          </cell>
          <cell r="C924" t="str">
            <v>Cumeeira em chapa de aço pré-pintada com epóxi e poliéster, perfil ondulado, com espessura de 0,50 mm</v>
          </cell>
          <cell r="D924" t="str">
            <v>m</v>
          </cell>
          <cell r="E924">
            <v>46.1</v>
          </cell>
          <cell r="F924">
            <v>5.76</v>
          </cell>
          <cell r="G924">
            <v>51.86</v>
          </cell>
        </row>
        <row r="925">
          <cell r="A925" t="str">
            <v>16.13</v>
          </cell>
          <cell r="B925" t="str">
            <v>Telhamento metálico especial</v>
          </cell>
        </row>
        <row r="926">
          <cell r="A926" t="str">
            <v>16.13.060</v>
          </cell>
          <cell r="C926" t="str">
            <v>Telhamento em chapa de aço pré-pintada com epóxi e poliéster, tipo sanduíche, espessura de 0,50 mm, com lã de rocha</v>
          </cell>
          <cell r="D926" t="str">
            <v>m²</v>
          </cell>
          <cell r="E926">
            <v>111.6</v>
          </cell>
          <cell r="F926">
            <v>28.97</v>
          </cell>
          <cell r="G926">
            <v>140.57</v>
          </cell>
        </row>
        <row r="927">
          <cell r="A927" t="str">
            <v>16.13.070</v>
          </cell>
          <cell r="C927" t="str">
            <v>Telhamento em chapa de aço pré-pintada com epóxi e poliéster, tipo sanduíche, espessura de 0,50 mm, com poliuretano</v>
          </cell>
          <cell r="D927" t="str">
            <v>m²</v>
          </cell>
          <cell r="E927">
            <v>124.82</v>
          </cell>
          <cell r="F927">
            <v>12.53</v>
          </cell>
          <cell r="G927">
            <v>137.35</v>
          </cell>
        </row>
        <row r="928">
          <cell r="A928" t="str">
            <v>16.13.130</v>
          </cell>
          <cell r="C928" t="str">
            <v>Telhamento em chapa de aço com pintura poliéster, tipo sanduíche, espessura de 0,50 mm, com poliestireno expandido</v>
          </cell>
          <cell r="D928" t="str">
            <v>m²</v>
          </cell>
          <cell r="E928">
            <v>91.77</v>
          </cell>
          <cell r="F928">
            <v>12.53</v>
          </cell>
          <cell r="G928">
            <v>104.3</v>
          </cell>
        </row>
        <row r="929">
          <cell r="A929" t="str">
            <v>16.13.140</v>
          </cell>
          <cell r="C929" t="str">
            <v>Telhamento em chapa de aço galvanizado autoportante, perfil trapezoidal, com espessura de 0,80 mm e altura de 120 mm</v>
          </cell>
          <cell r="D929" t="str">
            <v>m²</v>
          </cell>
          <cell r="E929">
            <v>61.68</v>
          </cell>
          <cell r="F929">
            <v>11.53</v>
          </cell>
          <cell r="G929">
            <v>73.209999999999994</v>
          </cell>
        </row>
        <row r="930">
          <cell r="A930" t="str">
            <v>16.16</v>
          </cell>
          <cell r="B930" t="str">
            <v>Telhamento em material sintético</v>
          </cell>
        </row>
        <row r="931">
          <cell r="A931" t="str">
            <v>16.16.040</v>
          </cell>
          <cell r="C931" t="str">
            <v>Telha ondulada translúcida em polipropileno</v>
          </cell>
          <cell r="D931" t="str">
            <v>m²</v>
          </cell>
          <cell r="E931">
            <v>42.7</v>
          </cell>
          <cell r="F931">
            <v>11.53</v>
          </cell>
          <cell r="G931">
            <v>54.23</v>
          </cell>
        </row>
        <row r="932">
          <cell r="A932" t="str">
            <v>16.16.160</v>
          </cell>
          <cell r="C932" t="str">
            <v>Telha em poliéster reforçado com fibras de vidro, perfil trapezoidal 49</v>
          </cell>
          <cell r="D932" t="str">
            <v>m²</v>
          </cell>
          <cell r="E932">
            <v>81.53</v>
          </cell>
          <cell r="F932">
            <v>11.53</v>
          </cell>
          <cell r="G932">
            <v>93.06</v>
          </cell>
        </row>
        <row r="933">
          <cell r="A933" t="str">
            <v>16.16.180</v>
          </cell>
          <cell r="C933" t="str">
            <v>Telha em poliéster reforçado com fibras de vidro, perfil trapezoidal 90</v>
          </cell>
          <cell r="D933" t="str">
            <v>m²</v>
          </cell>
          <cell r="E933">
            <v>97.63</v>
          </cell>
          <cell r="F933">
            <v>11.53</v>
          </cell>
          <cell r="G933">
            <v>109.16</v>
          </cell>
        </row>
        <row r="934">
          <cell r="A934" t="str">
            <v>16.16.400</v>
          </cell>
          <cell r="C934" t="str">
            <v>Cumeeira para telha de poliéster, tipo perfil trapezoidal 49</v>
          </cell>
          <cell r="D934" t="str">
            <v>m</v>
          </cell>
          <cell r="E934">
            <v>121.37</v>
          </cell>
          <cell r="F934">
            <v>5.76</v>
          </cell>
          <cell r="G934">
            <v>127.13</v>
          </cell>
        </row>
        <row r="935">
          <cell r="A935" t="str">
            <v>16.16.420</v>
          </cell>
          <cell r="C935" t="str">
            <v>Cumeeira para telha de poliéster, tipo perfil trapezoidal 90</v>
          </cell>
          <cell r="D935" t="str">
            <v>m</v>
          </cell>
          <cell r="E935">
            <v>242.76</v>
          </cell>
          <cell r="F935">
            <v>5.76</v>
          </cell>
          <cell r="G935">
            <v>248.52</v>
          </cell>
        </row>
        <row r="936">
          <cell r="A936" t="str">
            <v>16.20</v>
          </cell>
          <cell r="B936" t="str">
            <v>Telhamento em vidro</v>
          </cell>
        </row>
        <row r="937">
          <cell r="A937" t="str">
            <v>16.20.020</v>
          </cell>
          <cell r="C937" t="str">
            <v>Telhas de vidro para iluminação tipo francesa</v>
          </cell>
          <cell r="D937" t="str">
            <v>un</v>
          </cell>
          <cell r="E937">
            <v>46.52</v>
          </cell>
          <cell r="F937">
            <v>2.88</v>
          </cell>
          <cell r="G937">
            <v>49.4</v>
          </cell>
        </row>
        <row r="938">
          <cell r="A938" t="str">
            <v>16.20.030</v>
          </cell>
          <cell r="C938" t="str">
            <v>Telhas de vidro para iluminação tipo italiana</v>
          </cell>
          <cell r="D938" t="str">
            <v>un</v>
          </cell>
          <cell r="E938">
            <v>60.94</v>
          </cell>
          <cell r="F938">
            <v>2.88</v>
          </cell>
          <cell r="G938">
            <v>63.82</v>
          </cell>
        </row>
        <row r="939">
          <cell r="A939" t="str">
            <v>16.20.040</v>
          </cell>
          <cell r="C939" t="str">
            <v>Telhas de vidro para iluminação tipo colonial/paulistinha</v>
          </cell>
          <cell r="D939" t="str">
            <v>un</v>
          </cell>
          <cell r="E939">
            <v>46.52</v>
          </cell>
          <cell r="F939">
            <v>2.88</v>
          </cell>
          <cell r="G939">
            <v>49.4</v>
          </cell>
        </row>
        <row r="940">
          <cell r="A940" t="str">
            <v>16.30</v>
          </cell>
          <cell r="B940" t="str">
            <v>Domos</v>
          </cell>
        </row>
        <row r="941">
          <cell r="A941" t="str">
            <v>16.30.020</v>
          </cell>
          <cell r="C941" t="str">
            <v>Domo de acrílico fixado em perfis de alumínio</v>
          </cell>
          <cell r="D941" t="str">
            <v>m²</v>
          </cell>
          <cell r="E941">
            <v>604.47</v>
          </cell>
          <cell r="F941">
            <v>0</v>
          </cell>
          <cell r="G941">
            <v>604.47</v>
          </cell>
        </row>
        <row r="942">
          <cell r="A942" t="str">
            <v>16.32</v>
          </cell>
          <cell r="B942" t="str">
            <v>Painel, chapas e fechamento</v>
          </cell>
        </row>
        <row r="943">
          <cell r="A943" t="str">
            <v>16.32.070</v>
          </cell>
          <cell r="C943" t="str">
            <v>Cobertura curva em chapa de policarbonato alveolar bronze de 6 mm</v>
          </cell>
          <cell r="D943" t="str">
            <v>m²</v>
          </cell>
          <cell r="E943">
            <v>80.03</v>
          </cell>
          <cell r="F943">
            <v>58.96</v>
          </cell>
          <cell r="G943">
            <v>138.99</v>
          </cell>
        </row>
        <row r="944">
          <cell r="A944" t="str">
            <v>16.32.120</v>
          </cell>
          <cell r="C944" t="str">
            <v>Cobertura plana em chapa de policarbonato alveolar de 10 mm</v>
          </cell>
          <cell r="D944" t="str">
            <v>m²</v>
          </cell>
          <cell r="E944">
            <v>118.06</v>
          </cell>
          <cell r="F944">
            <v>53.06</v>
          </cell>
          <cell r="G944">
            <v>171.12</v>
          </cell>
        </row>
        <row r="945">
          <cell r="A945" t="str">
            <v>16.32.130</v>
          </cell>
          <cell r="C945" t="str">
            <v>Cobertura curva em chapa de policarbonato alveolar bronze de 10 mm</v>
          </cell>
          <cell r="D945" t="str">
            <v>m²</v>
          </cell>
          <cell r="E945">
            <v>120.5</v>
          </cell>
          <cell r="F945">
            <v>58.96</v>
          </cell>
          <cell r="G945">
            <v>179.46</v>
          </cell>
        </row>
        <row r="946">
          <cell r="A946" t="str">
            <v>16.33</v>
          </cell>
          <cell r="B946" t="str">
            <v>Calhas e rufos</v>
          </cell>
        </row>
        <row r="947">
          <cell r="A947" t="str">
            <v>16.33.022</v>
          </cell>
          <cell r="C947" t="str">
            <v>Calha, rufo, afins em chapa galvanizada nº 24 - corte 0,33 m</v>
          </cell>
          <cell r="D947" t="str">
            <v>m</v>
          </cell>
          <cell r="E947">
            <v>25.59</v>
          </cell>
          <cell r="F947">
            <v>35.590000000000003</v>
          </cell>
          <cell r="G947">
            <v>61.18</v>
          </cell>
        </row>
        <row r="948">
          <cell r="A948" t="str">
            <v>16.33.052</v>
          </cell>
          <cell r="C948" t="str">
            <v>Calha, rufo, afins em chapa galvanizada nº 24 - corte 0,50 m</v>
          </cell>
          <cell r="D948" t="str">
            <v>m</v>
          </cell>
          <cell r="E948">
            <v>39.479999999999997</v>
          </cell>
          <cell r="F948">
            <v>42.06</v>
          </cell>
          <cell r="G948">
            <v>81.540000000000006</v>
          </cell>
        </row>
        <row r="949">
          <cell r="A949" t="str">
            <v>16.33.062</v>
          </cell>
          <cell r="C949" t="str">
            <v>Calha, rufo, afins em chapa galvanizada nº 24 - corte 1,00 m</v>
          </cell>
          <cell r="D949" t="str">
            <v>m</v>
          </cell>
          <cell r="E949">
            <v>78.11</v>
          </cell>
          <cell r="F949">
            <v>45.29</v>
          </cell>
          <cell r="G949">
            <v>123.4</v>
          </cell>
        </row>
        <row r="950">
          <cell r="A950" t="str">
            <v>16.33.082</v>
          </cell>
          <cell r="C950" t="str">
            <v>Calha, rufo, afins em chapa galvanizada nº 26 - corte 0,33 m</v>
          </cell>
          <cell r="D950" t="str">
            <v>m</v>
          </cell>
          <cell r="E950">
            <v>19.95</v>
          </cell>
          <cell r="F950">
            <v>35.590000000000003</v>
          </cell>
          <cell r="G950">
            <v>55.54</v>
          </cell>
        </row>
        <row r="951">
          <cell r="A951" t="str">
            <v>16.33.102</v>
          </cell>
          <cell r="C951" t="str">
            <v>Calha, rufo, afins em chapa galvanizada nº 26 - corte 0,50 m</v>
          </cell>
          <cell r="D951" t="str">
            <v>m</v>
          </cell>
          <cell r="E951">
            <v>31.48</v>
          </cell>
          <cell r="F951">
            <v>42.06</v>
          </cell>
          <cell r="G951">
            <v>73.540000000000006</v>
          </cell>
        </row>
        <row r="952">
          <cell r="A952" t="str">
            <v>16.33.400</v>
          </cell>
          <cell r="C952" t="str">
            <v>Rufo pré-moldado em concreto, de 14 x 50 x 18,5 cm</v>
          </cell>
          <cell r="D952" t="str">
            <v>un</v>
          </cell>
          <cell r="E952">
            <v>8.39</v>
          </cell>
          <cell r="F952">
            <v>0.91</v>
          </cell>
          <cell r="G952">
            <v>9.3000000000000007</v>
          </cell>
        </row>
        <row r="953">
          <cell r="A953" t="str">
            <v>16.33.410</v>
          </cell>
          <cell r="C953" t="str">
            <v>Rufo pré-moldado em concreto, de 20 x 50 x 26 cm</v>
          </cell>
          <cell r="D953" t="str">
            <v>un</v>
          </cell>
          <cell r="E953">
            <v>9.16</v>
          </cell>
          <cell r="F953">
            <v>1.3</v>
          </cell>
          <cell r="G953">
            <v>10.46</v>
          </cell>
        </row>
        <row r="954">
          <cell r="A954" t="str">
            <v>16.40</v>
          </cell>
          <cell r="B954" t="str">
            <v>Reparos, conservações e complementos - GRUPO 16</v>
          </cell>
        </row>
        <row r="955">
          <cell r="A955" t="str">
            <v>16.40.040</v>
          </cell>
          <cell r="C955" t="str">
            <v>Recolocação de cumeeiras e espigões de barro</v>
          </cell>
          <cell r="D955" t="str">
            <v>m</v>
          </cell>
          <cell r="E955">
            <v>1.34</v>
          </cell>
          <cell r="F955">
            <v>11.53</v>
          </cell>
          <cell r="G955">
            <v>12.87</v>
          </cell>
        </row>
        <row r="956">
          <cell r="A956" t="str">
            <v>16.40.060</v>
          </cell>
          <cell r="C956" t="str">
            <v>Recolocação de telha de barro tipo colonial/paulistinha</v>
          </cell>
          <cell r="D956" t="str">
            <v>m²</v>
          </cell>
          <cell r="E956">
            <v>0</v>
          </cell>
          <cell r="F956">
            <v>31.35</v>
          </cell>
          <cell r="G956">
            <v>31.35</v>
          </cell>
        </row>
        <row r="957">
          <cell r="A957" t="str">
            <v>16.40.080</v>
          </cell>
          <cell r="C957" t="str">
            <v>Recolocação de telha de barro tipo plan</v>
          </cell>
          <cell r="D957" t="str">
            <v>m²</v>
          </cell>
          <cell r="E957">
            <v>0</v>
          </cell>
          <cell r="F957">
            <v>31.35</v>
          </cell>
          <cell r="G957">
            <v>31.35</v>
          </cell>
        </row>
        <row r="958">
          <cell r="A958" t="str">
            <v>16.40.090</v>
          </cell>
          <cell r="C958" t="str">
            <v>Recolocação de domo de acrílico, inclusive perfis metálicos de fixação</v>
          </cell>
          <cell r="D958" t="str">
            <v>m²</v>
          </cell>
          <cell r="E958">
            <v>0</v>
          </cell>
          <cell r="F958">
            <v>14.41</v>
          </cell>
          <cell r="G958">
            <v>14.41</v>
          </cell>
        </row>
        <row r="959">
          <cell r="A959" t="str">
            <v>16.40.120</v>
          </cell>
          <cell r="C959" t="str">
            <v>Recolocação de telhas de barro tipo francesa</v>
          </cell>
          <cell r="D959" t="str">
            <v>m²</v>
          </cell>
          <cell r="E959">
            <v>0</v>
          </cell>
          <cell r="F959">
            <v>20.9</v>
          </cell>
          <cell r="G959">
            <v>20.9</v>
          </cell>
        </row>
        <row r="960">
          <cell r="A960" t="str">
            <v>16.40.140</v>
          </cell>
          <cell r="C960" t="str">
            <v>Recolocação de telha em fibrocimento ou CRFS, perfil ondulado</v>
          </cell>
          <cell r="D960" t="str">
            <v>m²</v>
          </cell>
          <cell r="E960">
            <v>1.54</v>
          </cell>
          <cell r="F960">
            <v>11.53</v>
          </cell>
          <cell r="G960">
            <v>13.07</v>
          </cell>
        </row>
        <row r="961">
          <cell r="A961" t="str">
            <v>16.40.150</v>
          </cell>
          <cell r="C961" t="str">
            <v>Recolocação de telha em fibrocimento ou CRFS, perfil modulado ou trapezoidal</v>
          </cell>
          <cell r="D961" t="str">
            <v>m²</v>
          </cell>
          <cell r="E961">
            <v>4.62</v>
          </cell>
          <cell r="F961">
            <v>11.53</v>
          </cell>
          <cell r="G961">
            <v>16.149999999999999</v>
          </cell>
        </row>
        <row r="962">
          <cell r="A962" t="str">
            <v>17</v>
          </cell>
          <cell r="B962" t="str">
            <v>REVESTIMENTO EM MASSA OU FUNDIDO NO LOCAL</v>
          </cell>
        </row>
        <row r="963">
          <cell r="A963" t="str">
            <v>17.01</v>
          </cell>
          <cell r="B963" t="str">
            <v>Regularização de base</v>
          </cell>
        </row>
        <row r="964">
          <cell r="A964" t="str">
            <v>17.01.010</v>
          </cell>
          <cell r="C964" t="str">
            <v>Argamassa de proteção com argila expandida</v>
          </cell>
          <cell r="D964" t="str">
            <v>m³</v>
          </cell>
          <cell r="E964">
            <v>504.22</v>
          </cell>
          <cell r="F964">
            <v>205.28</v>
          </cell>
          <cell r="G964">
            <v>709.5</v>
          </cell>
        </row>
        <row r="965">
          <cell r="A965" t="str">
            <v>17.01.020</v>
          </cell>
          <cell r="C965" t="str">
            <v>Argamassa de regularização e/ou proteção</v>
          </cell>
          <cell r="D965" t="str">
            <v>m³</v>
          </cell>
          <cell r="E965">
            <v>272.88</v>
          </cell>
          <cell r="F965">
            <v>205.28</v>
          </cell>
          <cell r="G965">
            <v>478.16</v>
          </cell>
        </row>
        <row r="966">
          <cell r="A966" t="str">
            <v>17.01.030</v>
          </cell>
          <cell r="C966" t="str">
            <v>Argamassa com aditivo expansor</v>
          </cell>
          <cell r="D966" t="str">
            <v>m³</v>
          </cell>
          <cell r="E966">
            <v>343.1</v>
          </cell>
          <cell r="F966">
            <v>205.28</v>
          </cell>
          <cell r="G966">
            <v>548.38</v>
          </cell>
        </row>
        <row r="967">
          <cell r="A967" t="str">
            <v>17.01.040</v>
          </cell>
          <cell r="C967" t="str">
            <v>Lastro de concreto impermeabilizado</v>
          </cell>
          <cell r="D967" t="str">
            <v>m³</v>
          </cell>
          <cell r="E967">
            <v>235.05</v>
          </cell>
          <cell r="F967">
            <v>205.28</v>
          </cell>
          <cell r="G967">
            <v>440.33</v>
          </cell>
        </row>
        <row r="968">
          <cell r="A968" t="str">
            <v>17.01.050</v>
          </cell>
          <cell r="C968" t="str">
            <v>Regularização de piso com nata de cimento</v>
          </cell>
          <cell r="D968" t="str">
            <v>m²</v>
          </cell>
          <cell r="E968">
            <v>2.21</v>
          </cell>
          <cell r="F968">
            <v>15.98</v>
          </cell>
          <cell r="G968">
            <v>18.190000000000001</v>
          </cell>
        </row>
        <row r="969">
          <cell r="A969" t="str">
            <v>17.01.060</v>
          </cell>
          <cell r="C969" t="str">
            <v>Regularização de piso com nata de cimento e bianco</v>
          </cell>
          <cell r="D969" t="str">
            <v>m²</v>
          </cell>
          <cell r="E969">
            <v>5.28</v>
          </cell>
          <cell r="F969">
            <v>15.7</v>
          </cell>
          <cell r="G969">
            <v>20.98</v>
          </cell>
        </row>
        <row r="970">
          <cell r="A970" t="str">
            <v>17.01.120</v>
          </cell>
          <cell r="C970" t="str">
            <v>Argamassa de cimento e areia traço 1:3, com adesivo acrílico</v>
          </cell>
          <cell r="D970" t="str">
            <v>m³</v>
          </cell>
          <cell r="E970">
            <v>725.66</v>
          </cell>
          <cell r="F970">
            <v>205.28</v>
          </cell>
          <cell r="G970">
            <v>930.94</v>
          </cell>
        </row>
        <row r="971">
          <cell r="A971" t="str">
            <v>17.02</v>
          </cell>
          <cell r="B971" t="str">
            <v>Revestimento em argamassa</v>
          </cell>
        </row>
        <row r="972">
          <cell r="A972" t="str">
            <v>17.02.020</v>
          </cell>
          <cell r="C972" t="str">
            <v>Chapisco</v>
          </cell>
          <cell r="D972" t="str">
            <v>m²</v>
          </cell>
          <cell r="E972">
            <v>1.37</v>
          </cell>
          <cell r="F972">
            <v>3.04</v>
          </cell>
          <cell r="G972">
            <v>4.41</v>
          </cell>
        </row>
        <row r="973">
          <cell r="A973" t="str">
            <v>17.02.030</v>
          </cell>
          <cell r="C973" t="str">
            <v>Chapisco 1:4 com areia grossa</v>
          </cell>
          <cell r="D973" t="str">
            <v>m²</v>
          </cell>
          <cell r="E973">
            <v>0.84</v>
          </cell>
          <cell r="F973">
            <v>3.04</v>
          </cell>
          <cell r="G973">
            <v>3.88</v>
          </cell>
        </row>
        <row r="974">
          <cell r="A974" t="str">
            <v>17.02.040</v>
          </cell>
          <cell r="C974" t="str">
            <v>Chapisco com bianco</v>
          </cell>
          <cell r="D974" t="str">
            <v>m²</v>
          </cell>
          <cell r="E974">
            <v>4.24</v>
          </cell>
          <cell r="F974">
            <v>3.04</v>
          </cell>
          <cell r="G974">
            <v>7.28</v>
          </cell>
        </row>
        <row r="975">
          <cell r="A975" t="str">
            <v>17.02.060</v>
          </cell>
          <cell r="C975" t="str">
            <v>Chapisco fino peneirado</v>
          </cell>
          <cell r="D975" t="str">
            <v>m²</v>
          </cell>
          <cell r="E975">
            <v>1.39</v>
          </cell>
          <cell r="F975">
            <v>4.4400000000000004</v>
          </cell>
          <cell r="G975">
            <v>5.83</v>
          </cell>
        </row>
        <row r="976">
          <cell r="A976" t="str">
            <v>17.02.080</v>
          </cell>
          <cell r="C976" t="str">
            <v>Chapisco rústico com pedra britada nº 1</v>
          </cell>
          <cell r="D976" t="str">
            <v>m²</v>
          </cell>
          <cell r="E976">
            <v>2.35</v>
          </cell>
          <cell r="F976">
            <v>4.72</v>
          </cell>
          <cell r="G976">
            <v>7.07</v>
          </cell>
        </row>
        <row r="977">
          <cell r="A977" t="str">
            <v>17.02.120</v>
          </cell>
          <cell r="C977" t="str">
            <v>Emboço comum</v>
          </cell>
          <cell r="D977" t="str">
            <v>m²</v>
          </cell>
          <cell r="E977">
            <v>5.29</v>
          </cell>
          <cell r="F977">
            <v>8.36</v>
          </cell>
          <cell r="G977">
            <v>13.65</v>
          </cell>
        </row>
        <row r="978">
          <cell r="A978" t="str">
            <v>17.02.140</v>
          </cell>
          <cell r="C978" t="str">
            <v>Emboço desempenado com espuma de poliéster</v>
          </cell>
          <cell r="D978" t="str">
            <v>m²</v>
          </cell>
          <cell r="E978">
            <v>5.29</v>
          </cell>
          <cell r="F978">
            <v>11.53</v>
          </cell>
          <cell r="G978">
            <v>16.82</v>
          </cell>
        </row>
        <row r="979">
          <cell r="A979" t="str">
            <v>17.02.220</v>
          </cell>
          <cell r="C979" t="str">
            <v>Reboco</v>
          </cell>
          <cell r="D979" t="str">
            <v>m²</v>
          </cell>
          <cell r="E979">
            <v>1.1200000000000001</v>
          </cell>
          <cell r="F979">
            <v>7.2</v>
          </cell>
          <cell r="G979">
            <v>8.32</v>
          </cell>
        </row>
        <row r="980">
          <cell r="A980" t="str">
            <v>17.02.250</v>
          </cell>
          <cell r="C980" t="str">
            <v>Argamassa decorativa para revestimento em parede interna e externa</v>
          </cell>
          <cell r="D980" t="str">
            <v>m²</v>
          </cell>
          <cell r="E980">
            <v>23</v>
          </cell>
          <cell r="F980">
            <v>17.27</v>
          </cell>
          <cell r="G980">
            <v>40.270000000000003</v>
          </cell>
        </row>
        <row r="981">
          <cell r="A981" t="str">
            <v>17.02.260</v>
          </cell>
          <cell r="C981" t="str">
            <v>Barra lisa com acabamento em nata de cimento</v>
          </cell>
          <cell r="D981" t="str">
            <v>m²</v>
          </cell>
          <cell r="E981">
            <v>5.61</v>
          </cell>
          <cell r="F981">
            <v>18.73</v>
          </cell>
          <cell r="G981">
            <v>24.34</v>
          </cell>
        </row>
        <row r="982">
          <cell r="A982" t="str">
            <v>17.02.330</v>
          </cell>
          <cell r="C982" t="str">
            <v>Emboço desempenado com argamassa industrializada</v>
          </cell>
          <cell r="D982" t="str">
            <v>m²</v>
          </cell>
          <cell r="E982">
            <v>0.9</v>
          </cell>
          <cell r="F982">
            <v>7.2</v>
          </cell>
          <cell r="G982">
            <v>8.1</v>
          </cell>
        </row>
        <row r="983">
          <cell r="A983" t="str">
            <v>17.03</v>
          </cell>
          <cell r="B983" t="str">
            <v>Revestimento em cimentado</v>
          </cell>
        </row>
        <row r="984">
          <cell r="A984" t="str">
            <v>17.03.020</v>
          </cell>
          <cell r="C984" t="str">
            <v>Cimentado desempenado</v>
          </cell>
          <cell r="D984" t="str">
            <v>m²</v>
          </cell>
          <cell r="E984">
            <v>5.45</v>
          </cell>
          <cell r="F984">
            <v>15.83</v>
          </cell>
          <cell r="G984">
            <v>21.28</v>
          </cell>
        </row>
        <row r="985">
          <cell r="A985" t="str">
            <v>17.03.040</v>
          </cell>
          <cell r="C985" t="str">
            <v>Cimentado desempenado e alisado (queimado)</v>
          </cell>
          <cell r="D985" t="str">
            <v>m²</v>
          </cell>
          <cell r="E985">
            <v>5.85</v>
          </cell>
          <cell r="F985">
            <v>18.73</v>
          </cell>
          <cell r="G985">
            <v>24.58</v>
          </cell>
        </row>
        <row r="986">
          <cell r="A986" t="str">
            <v>17.03.060</v>
          </cell>
          <cell r="C986" t="str">
            <v>Cimentado desempenado e alisado com corante (queimado)</v>
          </cell>
          <cell r="D986" t="str">
            <v>m²</v>
          </cell>
          <cell r="E986">
            <v>16.71</v>
          </cell>
          <cell r="F986">
            <v>18.73</v>
          </cell>
          <cell r="G986">
            <v>35.44</v>
          </cell>
        </row>
        <row r="987">
          <cell r="A987" t="str">
            <v>17.03.080</v>
          </cell>
          <cell r="C987" t="str">
            <v>Cimentado semi-áspero</v>
          </cell>
          <cell r="D987" t="str">
            <v>m²</v>
          </cell>
          <cell r="E987">
            <v>5.45</v>
          </cell>
          <cell r="F987">
            <v>11.53</v>
          </cell>
          <cell r="G987">
            <v>16.98</v>
          </cell>
        </row>
        <row r="988">
          <cell r="A988" t="str">
            <v>17.03.100</v>
          </cell>
          <cell r="C988" t="str">
            <v>Cimentado áspero com caneluras</v>
          </cell>
          <cell r="D988" t="str">
            <v>m²</v>
          </cell>
          <cell r="E988">
            <v>5.45</v>
          </cell>
          <cell r="F988">
            <v>20.170000000000002</v>
          </cell>
          <cell r="G988">
            <v>25.62</v>
          </cell>
        </row>
        <row r="989">
          <cell r="A989" t="str">
            <v>17.03.200</v>
          </cell>
          <cell r="C989" t="str">
            <v>Degrau em cimentado</v>
          </cell>
          <cell r="D989" t="str">
            <v>m</v>
          </cell>
          <cell r="E989">
            <v>3.93</v>
          </cell>
          <cell r="F989">
            <v>32.61</v>
          </cell>
          <cell r="G989">
            <v>36.54</v>
          </cell>
        </row>
        <row r="990">
          <cell r="A990" t="str">
            <v>17.03.300</v>
          </cell>
          <cell r="C990" t="str">
            <v>Rodapé em cimentado desempenado e alisado com altura 5 cm</v>
          </cell>
          <cell r="D990" t="str">
            <v>m</v>
          </cell>
          <cell r="E990">
            <v>0.78</v>
          </cell>
          <cell r="F990">
            <v>15.19</v>
          </cell>
          <cell r="G990">
            <v>15.97</v>
          </cell>
        </row>
        <row r="991">
          <cell r="A991" t="str">
            <v>17.03.310</v>
          </cell>
          <cell r="C991" t="str">
            <v>Rodapé em cimentado desempenado e alisado com altura 7 cm</v>
          </cell>
          <cell r="D991" t="str">
            <v>m</v>
          </cell>
          <cell r="E991">
            <v>0.88</v>
          </cell>
          <cell r="F991">
            <v>15.19</v>
          </cell>
          <cell r="G991">
            <v>16.07</v>
          </cell>
        </row>
        <row r="992">
          <cell r="A992" t="str">
            <v>17.03.320</v>
          </cell>
          <cell r="C992" t="str">
            <v>Rodapé em cimentado desempenado e alisado com altura 10 cm</v>
          </cell>
          <cell r="D992" t="str">
            <v>m</v>
          </cell>
          <cell r="E992">
            <v>1.03</v>
          </cell>
          <cell r="F992">
            <v>15.19</v>
          </cell>
          <cell r="G992">
            <v>16.22</v>
          </cell>
        </row>
        <row r="993">
          <cell r="A993" t="str">
            <v>17.03.330</v>
          </cell>
          <cell r="C993" t="str">
            <v>Rodapé em cimentado desempenado e alisado com altura 15 cm</v>
          </cell>
          <cell r="D993" t="str">
            <v>m</v>
          </cell>
          <cell r="E993">
            <v>1.29</v>
          </cell>
          <cell r="F993">
            <v>15.19</v>
          </cell>
          <cell r="G993">
            <v>16.48</v>
          </cell>
        </row>
        <row r="994">
          <cell r="A994" t="str">
            <v>17.04</v>
          </cell>
          <cell r="B994" t="str">
            <v>Revestimento em gesso</v>
          </cell>
        </row>
        <row r="995">
          <cell r="A995" t="str">
            <v>17.04.020</v>
          </cell>
          <cell r="C995" t="str">
            <v>Revestimento em gesso liso desempenado sobre emboço</v>
          </cell>
          <cell r="D995" t="str">
            <v>m²</v>
          </cell>
          <cell r="E995">
            <v>3.1</v>
          </cell>
          <cell r="F995">
            <v>9.58</v>
          </cell>
          <cell r="G995">
            <v>12.68</v>
          </cell>
        </row>
        <row r="996">
          <cell r="A996" t="str">
            <v>17.04.040</v>
          </cell>
          <cell r="C996" t="str">
            <v>Revestimento em gesso liso desempenado sobre bloco</v>
          </cell>
          <cell r="D996" t="str">
            <v>m²</v>
          </cell>
          <cell r="E996">
            <v>4.34</v>
          </cell>
          <cell r="F996">
            <v>9.58</v>
          </cell>
          <cell r="G996">
            <v>13.92</v>
          </cell>
        </row>
        <row r="997">
          <cell r="A997" t="str">
            <v>17.05</v>
          </cell>
          <cell r="B997" t="str">
            <v>Revestimento em concreto</v>
          </cell>
        </row>
        <row r="998">
          <cell r="A998" t="str">
            <v>17.05.020</v>
          </cell>
          <cell r="C998" t="str">
            <v>Piso com requadro em concreto simples sem controle de fck</v>
          </cell>
          <cell r="D998" t="str">
            <v>m³</v>
          </cell>
          <cell r="E998">
            <v>261.17</v>
          </cell>
          <cell r="F998">
            <v>276.43</v>
          </cell>
          <cell r="G998">
            <v>537.6</v>
          </cell>
        </row>
        <row r="999">
          <cell r="A999" t="str">
            <v>17.05.070</v>
          </cell>
          <cell r="C999" t="str">
            <v>Piso com requadro em concreto simples com controle - fck = 20 MPa</v>
          </cell>
          <cell r="D999" t="str">
            <v>m³</v>
          </cell>
          <cell r="E999">
            <v>288.95</v>
          </cell>
          <cell r="F999">
            <v>276.43</v>
          </cell>
          <cell r="G999">
            <v>565.38</v>
          </cell>
        </row>
        <row r="1000">
          <cell r="A1000" t="str">
            <v>17.05.080</v>
          </cell>
          <cell r="C1000" t="str">
            <v>Piso em placas pré-moldadas de concreto rejuntado com grama</v>
          </cell>
          <cell r="D1000" t="str">
            <v>m²</v>
          </cell>
          <cell r="E1000">
            <v>19.510000000000002</v>
          </cell>
          <cell r="F1000">
            <v>24.01</v>
          </cell>
          <cell r="G1000">
            <v>43.52</v>
          </cell>
        </row>
        <row r="1001">
          <cell r="A1001" t="str">
            <v>17.05.100</v>
          </cell>
          <cell r="C1001" t="str">
            <v>Piso com requadro em concreto simples com controle fck = 25 MPa</v>
          </cell>
          <cell r="D1001" t="str">
            <v>m³</v>
          </cell>
          <cell r="E1001">
            <v>312.27</v>
          </cell>
          <cell r="F1001">
            <v>276.43</v>
          </cell>
          <cell r="G1001">
            <v>588.70000000000005</v>
          </cell>
        </row>
        <row r="1002">
          <cell r="A1002" t="str">
            <v>17.05.320</v>
          </cell>
          <cell r="C1002" t="str">
            <v>Soleira em concreto simples</v>
          </cell>
          <cell r="D1002" t="str">
            <v>m</v>
          </cell>
          <cell r="E1002">
            <v>14.98</v>
          </cell>
          <cell r="F1002">
            <v>32.11</v>
          </cell>
          <cell r="G1002">
            <v>47.09</v>
          </cell>
        </row>
        <row r="1003">
          <cell r="A1003" t="str">
            <v>17.05.420</v>
          </cell>
          <cell r="C1003" t="str">
            <v>Peitoril em concreto simples</v>
          </cell>
          <cell r="D1003" t="str">
            <v>m</v>
          </cell>
          <cell r="E1003">
            <v>7.09</v>
          </cell>
          <cell r="F1003">
            <v>43.72</v>
          </cell>
          <cell r="G1003">
            <v>50.81</v>
          </cell>
        </row>
        <row r="1004">
          <cell r="A1004" t="str">
            <v>17.10</v>
          </cell>
          <cell r="B1004" t="str">
            <v>Revestimento em granilite fundido no local</v>
          </cell>
        </row>
        <row r="1005">
          <cell r="A1005" t="str">
            <v>17.10.020</v>
          </cell>
          <cell r="C1005" t="str">
            <v>Piso em granilite moldado no local</v>
          </cell>
          <cell r="D1005" t="str">
            <v>m²</v>
          </cell>
          <cell r="E1005">
            <v>57.57</v>
          </cell>
          <cell r="F1005">
            <v>5.2</v>
          </cell>
          <cell r="G1005">
            <v>62.77</v>
          </cell>
        </row>
        <row r="1006">
          <cell r="A1006" t="str">
            <v>17.10.100</v>
          </cell>
          <cell r="C1006" t="str">
            <v>Soleira em granilite moldado no local</v>
          </cell>
          <cell r="D1006" t="str">
            <v>m</v>
          </cell>
          <cell r="E1006">
            <v>32.75</v>
          </cell>
          <cell r="F1006">
            <v>1.3</v>
          </cell>
          <cell r="G1006">
            <v>34.049999999999997</v>
          </cell>
        </row>
        <row r="1007">
          <cell r="A1007" t="str">
            <v>17.10.120</v>
          </cell>
          <cell r="C1007" t="str">
            <v>Degrau em granilite moldado no local</v>
          </cell>
          <cell r="D1007" t="str">
            <v>m</v>
          </cell>
          <cell r="E1007">
            <v>52.94</v>
          </cell>
          <cell r="F1007">
            <v>1.56</v>
          </cell>
          <cell r="G1007">
            <v>54.5</v>
          </cell>
        </row>
        <row r="1008">
          <cell r="A1008" t="str">
            <v>17.10.200</v>
          </cell>
          <cell r="C1008" t="str">
            <v>Rodapé qualquer em granilite moldado no local até 10 cm</v>
          </cell>
          <cell r="D1008" t="str">
            <v>m</v>
          </cell>
          <cell r="E1008">
            <v>27.31</v>
          </cell>
          <cell r="F1008">
            <v>2.6</v>
          </cell>
          <cell r="G1008">
            <v>29.91</v>
          </cell>
        </row>
        <row r="1009">
          <cell r="A1009" t="str">
            <v>17.10.410</v>
          </cell>
          <cell r="C1009" t="str">
            <v>Rodapé em placas pré-moldadas de granilite, acabamento encerado, até 10 cm</v>
          </cell>
          <cell r="D1009" t="str">
            <v>m</v>
          </cell>
          <cell r="E1009">
            <v>71.09</v>
          </cell>
          <cell r="F1009">
            <v>0.31</v>
          </cell>
          <cell r="G1009">
            <v>71.400000000000006</v>
          </cell>
        </row>
        <row r="1010">
          <cell r="A1010" t="str">
            <v>17.10.420</v>
          </cell>
          <cell r="C1010" t="str">
            <v>Soleira em placas pré-moldadas de granilite, acabamento encerado, até 30 cm</v>
          </cell>
          <cell r="D1010" t="str">
            <v>m</v>
          </cell>
          <cell r="E1010">
            <v>72.73</v>
          </cell>
          <cell r="F1010">
            <v>0.93</v>
          </cell>
          <cell r="G1010">
            <v>73.66</v>
          </cell>
        </row>
        <row r="1011">
          <cell r="A1011" t="str">
            <v>17.10.430</v>
          </cell>
          <cell r="C1011" t="str">
            <v>Piso em placas de granilite, acabamento encerado</v>
          </cell>
          <cell r="D1011" t="str">
            <v>m²</v>
          </cell>
          <cell r="E1011">
            <v>148.72999999999999</v>
          </cell>
          <cell r="F1011">
            <v>3.12</v>
          </cell>
          <cell r="G1011">
            <v>151.85</v>
          </cell>
        </row>
        <row r="1012">
          <cell r="A1012" t="str">
            <v>17.12</v>
          </cell>
          <cell r="B1012" t="str">
            <v>Revestimento industrial fundido no local</v>
          </cell>
        </row>
        <row r="1013">
          <cell r="A1013" t="str">
            <v>17.12.020</v>
          </cell>
          <cell r="C1013" t="str">
            <v>Piso em alta resistência moldado no local 8 mm</v>
          </cell>
          <cell r="D1013" t="str">
            <v>m²</v>
          </cell>
          <cell r="E1013">
            <v>64.89</v>
          </cell>
          <cell r="F1013">
            <v>5.2</v>
          </cell>
          <cell r="G1013">
            <v>70.09</v>
          </cell>
        </row>
        <row r="1014">
          <cell r="A1014" t="str">
            <v>17.12.060</v>
          </cell>
          <cell r="C1014" t="str">
            <v>Piso em alta resistência moldado no local 12 mm</v>
          </cell>
          <cell r="D1014" t="str">
            <v>m²</v>
          </cell>
          <cell r="E1014">
            <v>62.28</v>
          </cell>
          <cell r="F1014">
            <v>5.2</v>
          </cell>
          <cell r="G1014">
            <v>67.48</v>
          </cell>
        </row>
        <row r="1015">
          <cell r="A1015" t="str">
            <v>17.12.100</v>
          </cell>
          <cell r="C1015" t="str">
            <v>Soleira em alta resistência moldada no local</v>
          </cell>
          <cell r="D1015" t="str">
            <v>m</v>
          </cell>
          <cell r="E1015">
            <v>29.53</v>
          </cell>
          <cell r="F1015">
            <v>1.3</v>
          </cell>
          <cell r="G1015">
            <v>30.83</v>
          </cell>
        </row>
        <row r="1016">
          <cell r="A1016" t="str">
            <v>17.12.120</v>
          </cell>
          <cell r="C1016" t="str">
            <v>Degrau em alta resistência 8 mm</v>
          </cell>
          <cell r="D1016" t="str">
            <v>m</v>
          </cell>
          <cell r="E1016">
            <v>57.64</v>
          </cell>
          <cell r="F1016">
            <v>1.56</v>
          </cell>
          <cell r="G1016">
            <v>59.2</v>
          </cell>
        </row>
        <row r="1017">
          <cell r="A1017" t="str">
            <v>17.12.140</v>
          </cell>
          <cell r="C1017" t="str">
            <v>Degrau em alta resistência 12 mm</v>
          </cell>
          <cell r="D1017" t="str">
            <v>m</v>
          </cell>
          <cell r="E1017">
            <v>60.2</v>
          </cell>
          <cell r="F1017">
            <v>1.56</v>
          </cell>
          <cell r="G1017">
            <v>61.76</v>
          </cell>
        </row>
        <row r="1018">
          <cell r="A1018" t="str">
            <v>17.12.240</v>
          </cell>
          <cell r="C1018" t="str">
            <v>Rodapé qualquer em alta resistência moldado no local até 10 cm</v>
          </cell>
          <cell r="D1018" t="str">
            <v>m</v>
          </cell>
          <cell r="E1018">
            <v>29.15</v>
          </cell>
          <cell r="F1018">
            <v>2.6</v>
          </cell>
          <cell r="G1018">
            <v>31.75</v>
          </cell>
        </row>
        <row r="1019">
          <cell r="A1019" t="str">
            <v>17.20</v>
          </cell>
          <cell r="B1019" t="str">
            <v>Revestimento especial fundido no local</v>
          </cell>
        </row>
        <row r="1020">
          <cell r="A1020" t="str">
            <v>17.20.020</v>
          </cell>
          <cell r="C1020" t="str">
            <v>Massa raspada</v>
          </cell>
          <cell r="D1020" t="str">
            <v>m²</v>
          </cell>
          <cell r="E1020">
            <v>39.06</v>
          </cell>
          <cell r="F1020">
            <v>36.5</v>
          </cell>
          <cell r="G1020">
            <v>75.56</v>
          </cell>
        </row>
        <row r="1021">
          <cell r="A1021" t="str">
            <v>17.20.040</v>
          </cell>
          <cell r="C1021" t="str">
            <v>Revestimento em granito lavado tipo Fulget uso externo, em faixas até 40 cm</v>
          </cell>
          <cell r="D1021" t="str">
            <v>m</v>
          </cell>
          <cell r="E1021">
            <v>47.39</v>
          </cell>
          <cell r="F1021">
            <v>12.99</v>
          </cell>
          <cell r="G1021">
            <v>60.38</v>
          </cell>
        </row>
        <row r="1022">
          <cell r="A1022" t="str">
            <v>17.20.050</v>
          </cell>
          <cell r="C1022" t="str">
            <v>Friso para junta de dilatação em revestimento de granito lavado tipo Fulget</v>
          </cell>
          <cell r="D1022" t="str">
            <v>m</v>
          </cell>
          <cell r="E1022">
            <v>6.8</v>
          </cell>
          <cell r="F1022">
            <v>0</v>
          </cell>
          <cell r="G1022">
            <v>6.8</v>
          </cell>
        </row>
        <row r="1023">
          <cell r="A1023" t="str">
            <v>17.20.060</v>
          </cell>
          <cell r="C1023" t="str">
            <v>Revestimento em granito lavado tipo Fulget uso externo</v>
          </cell>
          <cell r="D1023" t="str">
            <v>m²</v>
          </cell>
          <cell r="E1023">
            <v>97.32</v>
          </cell>
          <cell r="F1023">
            <v>12.99</v>
          </cell>
          <cell r="G1023">
            <v>110.31</v>
          </cell>
        </row>
        <row r="1024">
          <cell r="A1024" t="str">
            <v>17.20.140</v>
          </cell>
          <cell r="C1024" t="str">
            <v>Revestimento texturizado acrílico com microagregados minerais</v>
          </cell>
          <cell r="D1024" t="str">
            <v>m²</v>
          </cell>
          <cell r="E1024">
            <v>7.39</v>
          </cell>
          <cell r="F1024">
            <v>12.72</v>
          </cell>
          <cell r="G1024">
            <v>20.11</v>
          </cell>
        </row>
        <row r="1025">
          <cell r="A1025" t="str">
            <v>17.40</v>
          </cell>
          <cell r="B1025" t="str">
            <v>Reparos e conservações em massa e concreto - GRUPO 17</v>
          </cell>
        </row>
        <row r="1026">
          <cell r="A1026" t="str">
            <v>17.40.010</v>
          </cell>
          <cell r="C1026" t="str">
            <v>Reparos em piso de granilite - estucamento e polimento</v>
          </cell>
          <cell r="D1026" t="str">
            <v>m²</v>
          </cell>
          <cell r="E1026">
            <v>27.73</v>
          </cell>
          <cell r="F1026">
            <v>0</v>
          </cell>
          <cell r="G1026">
            <v>27.73</v>
          </cell>
        </row>
        <row r="1027">
          <cell r="A1027" t="str">
            <v>17.40.020</v>
          </cell>
          <cell r="C1027" t="str">
            <v>Reparos em pisos de alta resistência fundidos no local - estucamento e polimento</v>
          </cell>
          <cell r="D1027" t="str">
            <v>m²</v>
          </cell>
          <cell r="E1027">
            <v>26.18</v>
          </cell>
          <cell r="F1027">
            <v>0</v>
          </cell>
          <cell r="G1027">
            <v>26.18</v>
          </cell>
        </row>
        <row r="1028">
          <cell r="A1028" t="str">
            <v>17.40.030</v>
          </cell>
          <cell r="C1028" t="str">
            <v>Reparos em degrau e espelho de granilite - estucamento e polimento</v>
          </cell>
          <cell r="D1028" t="str">
            <v>m</v>
          </cell>
          <cell r="E1028">
            <v>26.42</v>
          </cell>
          <cell r="F1028">
            <v>0</v>
          </cell>
          <cell r="G1028">
            <v>26.42</v>
          </cell>
        </row>
        <row r="1029">
          <cell r="A1029" t="str">
            <v>17.40.050</v>
          </cell>
          <cell r="C1029" t="str">
            <v>Reparos em peitoril de granilite - estucamento e polimento</v>
          </cell>
          <cell r="D1029" t="str">
            <v>m</v>
          </cell>
          <cell r="E1029">
            <v>22.09</v>
          </cell>
          <cell r="F1029">
            <v>0</v>
          </cell>
          <cell r="G1029">
            <v>22.09</v>
          </cell>
        </row>
        <row r="1030">
          <cell r="A1030" t="str">
            <v>17.40.070</v>
          </cell>
          <cell r="C1030" t="str">
            <v>Reparos em rodapé de granilite - estucamento e polimento</v>
          </cell>
          <cell r="D1030" t="str">
            <v>m</v>
          </cell>
          <cell r="E1030">
            <v>18.32</v>
          </cell>
          <cell r="F1030">
            <v>0</v>
          </cell>
          <cell r="G1030">
            <v>18.32</v>
          </cell>
        </row>
        <row r="1031">
          <cell r="A1031" t="str">
            <v>17.40.110</v>
          </cell>
          <cell r="C1031" t="str">
            <v>Faixa antiderrapante definitiva para degraus, soleiras, patamares ou pisos</v>
          </cell>
          <cell r="D1031" t="str">
            <v>m</v>
          </cell>
          <cell r="E1031">
            <v>0</v>
          </cell>
          <cell r="F1031">
            <v>28.8</v>
          </cell>
          <cell r="G1031">
            <v>28.8</v>
          </cell>
        </row>
        <row r="1032">
          <cell r="A1032" t="str">
            <v>17.40.150</v>
          </cell>
          <cell r="C1032" t="str">
            <v>Resina acrílica para piso de granilite</v>
          </cell>
          <cell r="D1032" t="str">
            <v>m²</v>
          </cell>
          <cell r="E1032">
            <v>5.15</v>
          </cell>
          <cell r="F1032">
            <v>13.35</v>
          </cell>
          <cell r="G1032">
            <v>18.5</v>
          </cell>
        </row>
        <row r="1033">
          <cell r="A1033" t="str">
            <v>17.40.160</v>
          </cell>
          <cell r="C1033" t="str">
            <v>Resina epóxi para piso de granilite</v>
          </cell>
          <cell r="D1033" t="str">
            <v>m²</v>
          </cell>
          <cell r="E1033">
            <v>12.4</v>
          </cell>
          <cell r="F1033">
            <v>13.35</v>
          </cell>
          <cell r="G1033">
            <v>25.75</v>
          </cell>
        </row>
        <row r="1034">
          <cell r="A1034" t="str">
            <v>17.40.170</v>
          </cell>
          <cell r="C1034" t="str">
            <v>Resina poliuretano para piso de granilite</v>
          </cell>
          <cell r="D1034" t="str">
            <v>m²</v>
          </cell>
          <cell r="E1034">
            <v>10.82</v>
          </cell>
          <cell r="F1034">
            <v>13.35</v>
          </cell>
          <cell r="G1034">
            <v>24.17</v>
          </cell>
        </row>
        <row r="1035">
          <cell r="A1035" t="str">
            <v>17.40.180</v>
          </cell>
          <cell r="C1035" t="str">
            <v>Resina acrílica para degrau de granilite</v>
          </cell>
          <cell r="D1035" t="str">
            <v>m</v>
          </cell>
          <cell r="E1035">
            <v>2.75</v>
          </cell>
          <cell r="F1035">
            <v>6.96</v>
          </cell>
          <cell r="G1035">
            <v>9.7100000000000009</v>
          </cell>
        </row>
        <row r="1036">
          <cell r="A1036" t="str">
            <v>17.40.190</v>
          </cell>
          <cell r="C1036" t="str">
            <v>Resina epóxi para degrau de granilite</v>
          </cell>
          <cell r="D1036" t="str">
            <v>m</v>
          </cell>
          <cell r="E1036">
            <v>6.61</v>
          </cell>
          <cell r="F1036">
            <v>6.96</v>
          </cell>
          <cell r="G1036">
            <v>13.57</v>
          </cell>
        </row>
        <row r="1037">
          <cell r="A1037" t="str">
            <v>17.40.200</v>
          </cell>
          <cell r="C1037" t="str">
            <v>Resina poliuretano para degrau de granilite</v>
          </cell>
          <cell r="D1037" t="str">
            <v>m</v>
          </cell>
          <cell r="E1037">
            <v>5.77</v>
          </cell>
          <cell r="F1037">
            <v>6.96</v>
          </cell>
          <cell r="G1037">
            <v>12.73</v>
          </cell>
        </row>
        <row r="1038">
          <cell r="A1038" t="str">
            <v>18</v>
          </cell>
          <cell r="B1038" t="str">
            <v>REVESTIMENTO CERÂMICO</v>
          </cell>
        </row>
        <row r="1039">
          <cell r="A1039" t="str">
            <v>18.05</v>
          </cell>
          <cell r="B1039" t="str">
            <v>Plaqueta laminada para revestimento</v>
          </cell>
        </row>
        <row r="1040">
          <cell r="A1040" t="str">
            <v>18.05.020</v>
          </cell>
          <cell r="C1040" t="str">
            <v>Revestimento em plaqueta laminada, para área interna e externa, sem rejunte</v>
          </cell>
          <cell r="D1040" t="str">
            <v>m²</v>
          </cell>
          <cell r="E1040">
            <v>71.37</v>
          </cell>
          <cell r="F1040">
            <v>8.2899999999999991</v>
          </cell>
          <cell r="G1040">
            <v>79.66</v>
          </cell>
        </row>
        <row r="1041">
          <cell r="A1041" t="str">
            <v>18.06</v>
          </cell>
          <cell r="B1041" t="str">
            <v>Placa cerâmica esmaltada prensada</v>
          </cell>
        </row>
        <row r="1042">
          <cell r="A1042" t="str">
            <v>18.06.022</v>
          </cell>
          <cell r="C1042" t="str">
            <v>Placa cerâmica esmaltada PEI-4 para área interna, grupo de absorção BIIa, resistência química A, assentado com argamassa colante industrializada</v>
          </cell>
          <cell r="D1042" t="str">
            <v>m²</v>
          </cell>
          <cell r="E1042">
            <v>26.35</v>
          </cell>
          <cell r="F1042">
            <v>9.82</v>
          </cell>
          <cell r="G1042">
            <v>36.17</v>
          </cell>
        </row>
        <row r="1043">
          <cell r="A1043" t="str">
            <v>18.06.023</v>
          </cell>
          <cell r="C1043" t="str">
            <v>Rodapé em placa cerâmica esmaltada PEI-4 para áreas internas, grupo de absorção BIIa, resistência química A, assentado com argamassa colante industrializada</v>
          </cell>
          <cell r="D1043" t="str">
            <v>m</v>
          </cell>
          <cell r="E1043">
            <v>10.61</v>
          </cell>
          <cell r="F1043">
            <v>0.79</v>
          </cell>
          <cell r="G1043">
            <v>11.4</v>
          </cell>
        </row>
        <row r="1044">
          <cell r="A1044" t="str">
            <v>18.06.062</v>
          </cell>
          <cell r="C1044" t="str">
            <v>Placa cerâmica esmaltada PEI-5 para área interna, com textura semirrugosa, grupo de absorção BIb, resistência química A, assentado com argamassa colante industrializada</v>
          </cell>
          <cell r="D1044" t="str">
            <v>m²</v>
          </cell>
          <cell r="E1044">
            <v>33.270000000000003</v>
          </cell>
          <cell r="F1044">
            <v>9.82</v>
          </cell>
          <cell r="G1044">
            <v>43.09</v>
          </cell>
        </row>
        <row r="1045">
          <cell r="A1045" t="str">
            <v>18.06.063</v>
          </cell>
          <cell r="C1045" t="str">
            <v>Rodapé em placa cerâmica esmaltada PEI-5 para área interna, com textura semirrugosa, grupo de absorção BIb, resistência química A, assentado com argamassa colante industrializada</v>
          </cell>
          <cell r="D1045" t="str">
            <v>m</v>
          </cell>
          <cell r="E1045">
            <v>13.57</v>
          </cell>
          <cell r="F1045">
            <v>5.25</v>
          </cell>
          <cell r="G1045">
            <v>18.82</v>
          </cell>
        </row>
        <row r="1046">
          <cell r="A1046" t="str">
            <v>18.06.102</v>
          </cell>
          <cell r="C1046" t="str">
            <v>Placa cerâmica esmaltada PEI-5 para área interna, grupo de absorção BIIb, resistência química B, assentado com argamassa colante industrializada</v>
          </cell>
          <cell r="D1046" t="str">
            <v>m²</v>
          </cell>
          <cell r="E1046">
            <v>32.83</v>
          </cell>
          <cell r="F1046">
            <v>9.82</v>
          </cell>
          <cell r="G1046">
            <v>42.65</v>
          </cell>
        </row>
        <row r="1047">
          <cell r="A1047" t="str">
            <v>18.06.103</v>
          </cell>
          <cell r="C1047" t="str">
            <v>Rodapé em placa cerâmica esmaltada PEI-5 para área interna, grupo de absorção BIIb, resistência química B, assentado com argamassa colante industrializada</v>
          </cell>
          <cell r="D1047" t="str">
            <v>m</v>
          </cell>
          <cell r="E1047">
            <v>13.38</v>
          </cell>
          <cell r="F1047">
            <v>0.79</v>
          </cell>
          <cell r="G1047">
            <v>14.17</v>
          </cell>
        </row>
        <row r="1048">
          <cell r="A1048" t="str">
            <v>18.06.142</v>
          </cell>
          <cell r="C1048" t="str">
            <v>Placa cerâmica esmaltada antiderrapante PEI-5 para área interna com saída para o exterior, grupo de absorção BIIa, resistência química A, assentado com argamassa colante industrializada</v>
          </cell>
          <cell r="D1048" t="str">
            <v>m²</v>
          </cell>
          <cell r="E1048">
            <v>30.98</v>
          </cell>
          <cell r="F1048">
            <v>9.82</v>
          </cell>
          <cell r="G1048">
            <v>40.799999999999997</v>
          </cell>
        </row>
        <row r="1049">
          <cell r="A1049" t="str">
            <v>18.06.143</v>
          </cell>
          <cell r="C1049" t="str">
            <v>Rodapé em placa cerâmica esmaltada antiderrapante PEI-5 para área interna com saída para o exterior, grupo de absorção BIIa, resistência química A, assentado com argamassa colante industrializada</v>
          </cell>
          <cell r="D1049" t="str">
            <v>m</v>
          </cell>
          <cell r="E1049">
            <v>9.94</v>
          </cell>
          <cell r="F1049">
            <v>0.79</v>
          </cell>
          <cell r="G1049">
            <v>10.73</v>
          </cell>
        </row>
        <row r="1050">
          <cell r="A1050" t="str">
            <v>18.06.182</v>
          </cell>
          <cell r="C1050" t="str">
            <v>Placa cerâmica esmaltada rústica PEI-5 para área interna com saída para o exterior, grupo de absorção BIIb, resistência química B, assentado com argamassa colante industrializada</v>
          </cell>
          <cell r="D1050" t="str">
            <v>m²</v>
          </cell>
          <cell r="E1050">
            <v>27.97</v>
          </cell>
          <cell r="F1050">
            <v>9.82</v>
          </cell>
          <cell r="G1050">
            <v>37.79</v>
          </cell>
        </row>
        <row r="1051">
          <cell r="A1051" t="str">
            <v>18.06.183</v>
          </cell>
          <cell r="C1051" t="str">
            <v>Rodapé em placa cerâmica esmaltada rústica PEI-5 para área interna com saída para o exterior, grupo de absorção BIIb, resistência química B, assentado com argamassa colante industrializada</v>
          </cell>
          <cell r="D1051" t="str">
            <v>m</v>
          </cell>
          <cell r="E1051">
            <v>10.8</v>
          </cell>
          <cell r="F1051">
            <v>0.79</v>
          </cell>
          <cell r="G1051">
            <v>11.59</v>
          </cell>
        </row>
        <row r="1052">
          <cell r="A1052" t="str">
            <v>18.06.222</v>
          </cell>
          <cell r="C1052" t="str">
            <v>Placa cerâmica esmaltada PEI-5 para área externa, grupo de absorção BIIb, resistência química B, assentado com argamassa colante industrializada</v>
          </cell>
          <cell r="D1052" t="str">
            <v>m²</v>
          </cell>
          <cell r="E1052">
            <v>38.44</v>
          </cell>
          <cell r="F1052">
            <v>9.82</v>
          </cell>
          <cell r="G1052">
            <v>48.26</v>
          </cell>
        </row>
        <row r="1053">
          <cell r="A1053" t="str">
            <v>18.06.223</v>
          </cell>
          <cell r="C1053" t="str">
            <v>Rodapé em placa cerâmica esmaltada PEI-5 para área externa, grupo de absorção BIIb, resistência química B, assentado com argamassa colante industrializada</v>
          </cell>
          <cell r="D1053" t="str">
            <v>m</v>
          </cell>
          <cell r="E1053">
            <v>12.89</v>
          </cell>
          <cell r="F1053">
            <v>5.25</v>
          </cell>
          <cell r="G1053">
            <v>18.14</v>
          </cell>
        </row>
        <row r="1054">
          <cell r="A1054" t="str">
            <v>18.06.302</v>
          </cell>
          <cell r="C1054" t="str">
            <v>Placa em cerâmica esmaltada antiderrapante PEI-4 para área externa, grupo de absorção BIb, resistência química A, assentado com argamassa colante industrializada</v>
          </cell>
          <cell r="D1054" t="str">
            <v>m²</v>
          </cell>
          <cell r="E1054">
            <v>47.28</v>
          </cell>
          <cell r="F1054">
            <v>9.82</v>
          </cell>
          <cell r="G1054">
            <v>57.1</v>
          </cell>
        </row>
        <row r="1055">
          <cell r="A1055" t="str">
            <v>18.06.303</v>
          </cell>
          <cell r="C1055" t="str">
            <v>Rodapé em placa cerâmica esmaltada antiderrapante PEI-4 para área externa, grupo de absorção BIb, resistência química A, assentado com argamassa colante industrializada</v>
          </cell>
          <cell r="D1055" t="str">
            <v>m²</v>
          </cell>
          <cell r="E1055">
            <v>18.059999999999999</v>
          </cell>
          <cell r="F1055">
            <v>5.25</v>
          </cell>
          <cell r="G1055">
            <v>23.31</v>
          </cell>
        </row>
        <row r="1056">
          <cell r="A1056" t="str">
            <v>18.06.350</v>
          </cell>
          <cell r="C1056" t="str">
            <v>Assentamento de pisos e revestimentos cerâmicos com argamassa mista</v>
          </cell>
          <cell r="D1056" t="str">
            <v>m²</v>
          </cell>
          <cell r="E1056">
            <v>6.77</v>
          </cell>
          <cell r="F1056">
            <v>41.25</v>
          </cell>
          <cell r="G1056">
            <v>48.02</v>
          </cell>
        </row>
        <row r="1057">
          <cell r="A1057" t="str">
            <v>18.06.400</v>
          </cell>
          <cell r="C1057" t="str">
            <v>Rejuntamento em placas cerâmicas com cimento branco, juntas acima de 3 até 5 mm</v>
          </cell>
          <cell r="D1057" t="str">
            <v>m²</v>
          </cell>
          <cell r="E1057">
            <v>0.66</v>
          </cell>
          <cell r="F1057">
            <v>6.55</v>
          </cell>
          <cell r="G1057">
            <v>7.21</v>
          </cell>
        </row>
        <row r="1058">
          <cell r="A1058" t="str">
            <v>18.06.410</v>
          </cell>
          <cell r="C1058" t="str">
            <v>Rejuntamento em placas cerâmicas com argamassa industrializada para rejunte, juntas acima de 3 até 5 mm</v>
          </cell>
          <cell r="D1058" t="str">
            <v>m²</v>
          </cell>
          <cell r="E1058">
            <v>1.35</v>
          </cell>
          <cell r="F1058">
            <v>6.55</v>
          </cell>
          <cell r="G1058">
            <v>7.9</v>
          </cell>
        </row>
        <row r="1059">
          <cell r="A1059" t="str">
            <v>18.06.420</v>
          </cell>
          <cell r="C1059" t="str">
            <v>Rejuntamento em placas cerâmicas com cimento branco, juntas acima de 5 até 10 mm</v>
          </cell>
          <cell r="D1059" t="str">
            <v>m²</v>
          </cell>
          <cell r="E1059">
            <v>1.31</v>
          </cell>
          <cell r="F1059">
            <v>6.55</v>
          </cell>
          <cell r="G1059">
            <v>7.86</v>
          </cell>
        </row>
        <row r="1060">
          <cell r="A1060" t="str">
            <v>18.06.430</v>
          </cell>
          <cell r="C1060" t="str">
            <v>Rejuntamento em placas cerâmicas com argamassa industrializada para rejunte, juntas acima de 5 até 10 mm</v>
          </cell>
          <cell r="D1060" t="str">
            <v>m²</v>
          </cell>
          <cell r="E1060">
            <v>3.38</v>
          </cell>
          <cell r="F1060">
            <v>6.55</v>
          </cell>
          <cell r="G1060">
            <v>9.93</v>
          </cell>
        </row>
        <row r="1061">
          <cell r="A1061" t="str">
            <v>18.06.500</v>
          </cell>
          <cell r="C1061" t="str">
            <v>Rejuntamento de rodapé em placas cerâmicas com cimento branco, altura até 10 cm, juntas acima de 3 até 5 mm</v>
          </cell>
          <cell r="D1061" t="str">
            <v>m</v>
          </cell>
          <cell r="E1061">
            <v>7.0000000000000007E-2</v>
          </cell>
          <cell r="F1061">
            <v>0.74</v>
          </cell>
          <cell r="G1061">
            <v>0.81</v>
          </cell>
        </row>
        <row r="1062">
          <cell r="A1062" t="str">
            <v>18.06.510</v>
          </cell>
          <cell r="C1062" t="str">
            <v>Rejuntamento de rodapé em placas cerâmicas com argamassa industrializada para rejunte, altura até 10 cm, juntas acima de 3 até 5 mm</v>
          </cell>
          <cell r="D1062" t="str">
            <v>m</v>
          </cell>
          <cell r="E1062">
            <v>0.14000000000000001</v>
          </cell>
          <cell r="F1062">
            <v>0.74</v>
          </cell>
          <cell r="G1062">
            <v>0.88</v>
          </cell>
        </row>
        <row r="1063">
          <cell r="A1063" t="str">
            <v>18.06.520</v>
          </cell>
          <cell r="C1063" t="str">
            <v>Rejuntamento de rodapé em placas cerâmicas com cimento branco, altura até 10 cm, juntas acima de 5 até 10 mm</v>
          </cell>
          <cell r="D1063" t="str">
            <v>m</v>
          </cell>
          <cell r="E1063">
            <v>0.13</v>
          </cell>
          <cell r="F1063">
            <v>0.74</v>
          </cell>
          <cell r="G1063">
            <v>0.87</v>
          </cell>
        </row>
        <row r="1064">
          <cell r="A1064" t="str">
            <v>18.06.530</v>
          </cell>
          <cell r="C1064" t="str">
            <v>Rejuntamento de rodapé em placas cerâmicas com argamassa industrializada para rejunte, altura até 10 cm, juntas acima de 5 até 10 mm</v>
          </cell>
          <cell r="D1064" t="str">
            <v>m</v>
          </cell>
          <cell r="E1064">
            <v>0.34</v>
          </cell>
          <cell r="F1064">
            <v>0.74</v>
          </cell>
          <cell r="G1064">
            <v>1.08</v>
          </cell>
        </row>
        <row r="1065">
          <cell r="A1065" t="str">
            <v>18.07</v>
          </cell>
          <cell r="B1065" t="str">
            <v>Placa cerâmica não esmaltada extrudada</v>
          </cell>
        </row>
        <row r="1066">
          <cell r="A1066" t="str">
            <v>18.07.020</v>
          </cell>
          <cell r="C1066" t="str">
            <v>Placa cerâmica não esmaltada extrudada de alta resistência química e mecânica, espessura de 9 mm, uso industrial, assentado com argamassa química bicomponente</v>
          </cell>
          <cell r="D1066" t="str">
            <v>m²</v>
          </cell>
          <cell r="E1066">
            <v>89.37</v>
          </cell>
          <cell r="F1066">
            <v>9.82</v>
          </cell>
          <cell r="G1066">
            <v>99.19</v>
          </cell>
        </row>
        <row r="1067">
          <cell r="A1067" t="str">
            <v>18.07.040</v>
          </cell>
          <cell r="C1067" t="str">
            <v>Placa cerâmica não esmaltada extrudada de alta resistência química e mecânica, espessura de 14 mm, uso industrial, assentado com argamassa química bicomponente</v>
          </cell>
          <cell r="D1067" t="str">
            <v>m²</v>
          </cell>
          <cell r="E1067">
            <v>156.02000000000001</v>
          </cell>
          <cell r="F1067">
            <v>9.82</v>
          </cell>
          <cell r="G1067">
            <v>165.84</v>
          </cell>
        </row>
        <row r="1068">
          <cell r="A1068" t="str">
            <v>18.07.080</v>
          </cell>
          <cell r="C1068" t="str">
            <v>Rodapé em placa cerâmica não esmaltada extrudada de alta resistência química e mecânica, altura de 10 cm, uso industrial, assentado com argamassa química bicomponente</v>
          </cell>
          <cell r="D1068" t="str">
            <v>m</v>
          </cell>
          <cell r="E1068">
            <v>30.75</v>
          </cell>
          <cell r="F1068">
            <v>0.97</v>
          </cell>
          <cell r="G1068">
            <v>31.72</v>
          </cell>
        </row>
        <row r="1069">
          <cell r="A1069" t="str">
            <v>18.07.160</v>
          </cell>
          <cell r="C1069" t="str">
            <v>Placa cerâmica não esmaltada extrudada para área com altas temperaturas, de alta resistência química e mecânica, espessura mínima de 13 mm, uso industrial e cozinhas profissionais, assentado com argamassa industrializada</v>
          </cell>
          <cell r="D1069" t="str">
            <v>m²</v>
          </cell>
          <cell r="E1069">
            <v>211.41</v>
          </cell>
          <cell r="F1069">
            <v>9.82</v>
          </cell>
          <cell r="G1069">
            <v>221.23</v>
          </cell>
        </row>
        <row r="1070">
          <cell r="A1070" t="str">
            <v>18.07.170</v>
          </cell>
          <cell r="C1070" t="str">
            <v>Rodapé em placa cerâmica não esmaltada extrudada para área com altas temperaturas, de alta resistência química e mecânica, altura de 10cm, uso indústrial e cozinhas profissionais, assentado com argamassa industrializada</v>
          </cell>
          <cell r="D1070" t="str">
            <v>m</v>
          </cell>
          <cell r="E1070">
            <v>36.869999999999997</v>
          </cell>
          <cell r="F1070">
            <v>0.97</v>
          </cell>
          <cell r="G1070">
            <v>37.840000000000003</v>
          </cell>
        </row>
        <row r="1071">
          <cell r="A1071" t="str">
            <v>18.07.200</v>
          </cell>
          <cell r="C1071" t="str">
            <v>Rejuntamento em placa cerâmica extrudada antiácida de 9 mm, com argamassa industrializada bicomponente à base de resina furânica, juntas acima de 3 até 6 mm</v>
          </cell>
          <cell r="D1071" t="str">
            <v>m²</v>
          </cell>
          <cell r="E1071">
            <v>7.88</v>
          </cell>
          <cell r="F1071">
            <v>6.55</v>
          </cell>
          <cell r="G1071">
            <v>14.43</v>
          </cell>
        </row>
        <row r="1072">
          <cell r="A1072" t="str">
            <v>18.07.210</v>
          </cell>
          <cell r="C1072" t="str">
            <v>Rejuntamento de placa cerâmica extrudada de 9 mm, com argamassa sintética industrializada tricomponente à base de resina epóxi, juntas acima de 3 até 6 mm</v>
          </cell>
          <cell r="D1072" t="str">
            <v>m²</v>
          </cell>
          <cell r="E1072">
            <v>25.45</v>
          </cell>
          <cell r="F1072">
            <v>6.55</v>
          </cell>
          <cell r="G1072">
            <v>32</v>
          </cell>
        </row>
        <row r="1073">
          <cell r="A1073" t="str">
            <v>18.07.220</v>
          </cell>
          <cell r="C1073" t="str">
            <v>Rejuntamento em placa cerâmica extrudada antiácida, espessura de 14 mm, com argamassa industrializada bicomponente, à base de resina furânica, juntas acima de 3 até 6 mm</v>
          </cell>
          <cell r="D1073" t="str">
            <v>m²</v>
          </cell>
          <cell r="E1073">
            <v>13.14</v>
          </cell>
          <cell r="F1073">
            <v>6.55</v>
          </cell>
          <cell r="G1073">
            <v>19.690000000000001</v>
          </cell>
        </row>
        <row r="1074">
          <cell r="A1074" t="str">
            <v>18.07.230</v>
          </cell>
          <cell r="C1074" t="str">
            <v>Rejuntamento em placa cerâmica extrudada antiácida de 14 mm, com argamassa sintética industrializada tricomponente, à base de resina epóxi, juntas de 3 até 6 mm</v>
          </cell>
          <cell r="D1074" t="str">
            <v>m²</v>
          </cell>
          <cell r="E1074">
            <v>42.42</v>
          </cell>
          <cell r="F1074">
            <v>6.55</v>
          </cell>
          <cell r="G1074">
            <v>48.97</v>
          </cell>
        </row>
        <row r="1075">
          <cell r="A1075" t="str">
            <v>18.07.250</v>
          </cell>
          <cell r="C1075" t="str">
            <v>Rejuntamento em placa cerâmica extrudada antiácida, com argamassa industrializada anticorrosiva bicomponente à base de bauxita, para área de altas temperaturas, juntas acima de 3 até 6mm</v>
          </cell>
          <cell r="D1075" t="str">
            <v>m²</v>
          </cell>
          <cell r="E1075">
            <v>36.06</v>
          </cell>
          <cell r="F1075">
            <v>6.55</v>
          </cell>
          <cell r="G1075">
            <v>42.61</v>
          </cell>
        </row>
        <row r="1076">
          <cell r="A1076" t="str">
            <v>18.07.300</v>
          </cell>
          <cell r="C1076" t="str">
            <v>Rejuntamento de rodapé em placa cerâmica extrudada antiácida de 9 mm, com argamassa industrializada bicomponente à base de resina furânica, juntas acima de 3 até 6 mm</v>
          </cell>
          <cell r="D1076" t="str">
            <v>m</v>
          </cell>
          <cell r="E1076">
            <v>0.79</v>
          </cell>
          <cell r="F1076">
            <v>0.66</v>
          </cell>
          <cell r="G1076">
            <v>1.45</v>
          </cell>
        </row>
        <row r="1077">
          <cell r="A1077" t="str">
            <v>18.07.310</v>
          </cell>
          <cell r="C1077" t="str">
            <v>Rejuntamento de rodapé em placa cerâmica extrudada antiácida de 9 mm, com argamassa sintética  industrializada tricomponente à base de resina epóxi, juntas acima de 3 até 6 mm</v>
          </cell>
          <cell r="D1077" t="str">
            <v>m</v>
          </cell>
          <cell r="E1077">
            <v>2.5499999999999998</v>
          </cell>
          <cell r="F1077">
            <v>0.66</v>
          </cell>
          <cell r="G1077">
            <v>3.21</v>
          </cell>
        </row>
        <row r="1078">
          <cell r="A1078" t="str">
            <v>18.08</v>
          </cell>
          <cell r="B1078" t="str">
            <v>Revestimento em porcelanato</v>
          </cell>
        </row>
        <row r="1079">
          <cell r="A1079" t="str">
            <v>18.08.032</v>
          </cell>
          <cell r="C1079" t="str">
            <v>Revestimento em porcelanato esmaltado antiderrapante para área externa e ambiente com alto tráfego, grupo de absorção BIa, assentado com argamassa colante industrializada, rejuntado</v>
          </cell>
          <cell r="D1079" t="str">
            <v>m²</v>
          </cell>
          <cell r="E1079">
            <v>60.21</v>
          </cell>
          <cell r="F1079">
            <v>25.93</v>
          </cell>
          <cell r="G1079">
            <v>86.14</v>
          </cell>
        </row>
        <row r="1080">
          <cell r="A1080" t="str">
            <v>18.08.042</v>
          </cell>
          <cell r="C1080" t="str">
            <v>Rodapé em porcelanato esmaltado antiderrapante para área externa e ambiente com alto tráfego, grupo de absorção BIa, assentado com argamassa colante industrializada, rejuntado</v>
          </cell>
          <cell r="D1080" t="str">
            <v>m</v>
          </cell>
          <cell r="E1080">
            <v>5.38</v>
          </cell>
          <cell r="F1080">
            <v>7.2</v>
          </cell>
          <cell r="G1080">
            <v>12.58</v>
          </cell>
        </row>
        <row r="1081">
          <cell r="A1081" t="str">
            <v>18.08.062</v>
          </cell>
          <cell r="C1081" t="str">
            <v>Revestimento em porcelanato esmaltado polido para área interna e ambiente com tráfego médio, grupo de absorção BIa, assentado com argamassa colante industrializada, rejuntado</v>
          </cell>
          <cell r="D1081" t="str">
            <v>m²</v>
          </cell>
          <cell r="E1081">
            <v>92.51</v>
          </cell>
          <cell r="F1081">
            <v>25.93</v>
          </cell>
          <cell r="G1081">
            <v>118.44</v>
          </cell>
        </row>
        <row r="1082">
          <cell r="A1082" t="str">
            <v>18.08.072</v>
          </cell>
          <cell r="C1082" t="str">
            <v>Rodapé em porcelanato esmaltado polido para área interna e ambiente com tráfego médio, grupo de absorção BIa, assentado com argamassa colante industrializada, rejuntado</v>
          </cell>
          <cell r="D1082" t="str">
            <v>m</v>
          </cell>
          <cell r="E1082">
            <v>23.36</v>
          </cell>
          <cell r="F1082">
            <v>7.2</v>
          </cell>
          <cell r="G1082">
            <v>30.56</v>
          </cell>
        </row>
        <row r="1083">
          <cell r="A1083" t="str">
            <v>18.08.090</v>
          </cell>
          <cell r="C1083" t="str">
            <v>Revestimento em porcelanato esmaltado acetinado para área interna e ambiente com acesso ao exterior, grupo de absorção BIa, resistência química B, assentado com argamassa colante industrializada, rejuntado</v>
          </cell>
          <cell r="D1083" t="str">
            <v>m²</v>
          </cell>
          <cell r="E1083">
            <v>57</v>
          </cell>
          <cell r="F1083">
            <v>25.93</v>
          </cell>
          <cell r="G1083">
            <v>82.93</v>
          </cell>
        </row>
        <row r="1084">
          <cell r="A1084" t="str">
            <v>18.08.100</v>
          </cell>
          <cell r="C1084" t="str">
            <v>Rodapé em porcelanato esmaltado acetinado para área interna e ambiente com acesso ao exterior, grupo de absorção BIa, resistência química B, assentado com argamassa colante industrializada, rejuntado</v>
          </cell>
          <cell r="D1084" t="str">
            <v>m</v>
          </cell>
          <cell r="E1084">
            <v>18.98</v>
          </cell>
          <cell r="F1084">
            <v>7.2</v>
          </cell>
          <cell r="G1084">
            <v>26.18</v>
          </cell>
        </row>
        <row r="1085">
          <cell r="A1085" t="str">
            <v>18.08.110</v>
          </cell>
          <cell r="C1085" t="str">
            <v>Revestimento em porcelanato técnico antiderrapante para área externa, grupo de absorção BIa, assentado com argamassa colante industrializada, rejuntado</v>
          </cell>
          <cell r="D1085" t="str">
            <v>m²</v>
          </cell>
          <cell r="E1085">
            <v>136.88999999999999</v>
          </cell>
          <cell r="F1085">
            <v>25.93</v>
          </cell>
          <cell r="G1085">
            <v>162.82</v>
          </cell>
        </row>
        <row r="1086">
          <cell r="A1086" t="str">
            <v>18.08.120</v>
          </cell>
          <cell r="C1086" t="str">
            <v>Rodapé em porcelanato técnico antiderrapante para área interna, grupo de absorção BIa, assentado com argamassa colante industrializada, rejuntado</v>
          </cell>
          <cell r="D1086" t="str">
            <v>m</v>
          </cell>
          <cell r="E1086">
            <v>11.6</v>
          </cell>
          <cell r="F1086">
            <v>7.2</v>
          </cell>
          <cell r="G1086">
            <v>18.8</v>
          </cell>
        </row>
        <row r="1087">
          <cell r="A1087" t="str">
            <v>18.08.130</v>
          </cell>
          <cell r="C1087" t="str">
            <v>Revestimento em porcelanato técnico antiácido para área de alto tráfego, grupo de absorção BIa, assentado com argamassa colante industrializada e rejuntado com resina epóxi</v>
          </cell>
          <cell r="D1087" t="str">
            <v>m²</v>
          </cell>
          <cell r="E1087">
            <v>140.37</v>
          </cell>
          <cell r="F1087">
            <v>25.93</v>
          </cell>
          <cell r="G1087">
            <v>166.3</v>
          </cell>
        </row>
        <row r="1088">
          <cell r="A1088" t="str">
            <v>18.08.140</v>
          </cell>
          <cell r="C1088" t="str">
            <v>Rodapé em porcelanato técnico antiácido para área de alto tráfego, grupo de absorção BIa, assentado com argamassa colante industrializada e rejuntado com resina epóxi</v>
          </cell>
          <cell r="D1088" t="str">
            <v>m</v>
          </cell>
          <cell r="E1088">
            <v>23.96</v>
          </cell>
          <cell r="F1088">
            <v>7.2</v>
          </cell>
          <cell r="G1088">
            <v>31.16</v>
          </cell>
        </row>
        <row r="1089">
          <cell r="A1089" t="str">
            <v>18.08.152</v>
          </cell>
          <cell r="C1089" t="str">
            <v>Revestimento em porcelanato técnico natural para área interna e ambiente com acesso ao exterior, grupo de absorção BIa, assentado com argamassa colante industrializada, rejuntado</v>
          </cell>
          <cell r="D1089" t="str">
            <v>m²</v>
          </cell>
          <cell r="E1089">
            <v>93.33</v>
          </cell>
          <cell r="F1089">
            <v>25.93</v>
          </cell>
          <cell r="G1089">
            <v>119.26</v>
          </cell>
        </row>
        <row r="1090">
          <cell r="A1090" t="str">
            <v>18.08.162</v>
          </cell>
          <cell r="C1090" t="str">
            <v>Rodapé em porcelanato técnico natural, para área interna e ambiente com acesso ao exterior, grupo de absorção BIa, assentado com argamassa colante industrializada, rejuntado</v>
          </cell>
          <cell r="D1090" t="str">
            <v>m</v>
          </cell>
          <cell r="E1090">
            <v>52.33</v>
          </cell>
          <cell r="F1090">
            <v>7.2</v>
          </cell>
          <cell r="G1090">
            <v>59.53</v>
          </cell>
        </row>
        <row r="1091">
          <cell r="A1091" t="str">
            <v>18.08.170</v>
          </cell>
          <cell r="C1091" t="str">
            <v>Revestimento em porcelanato técnico polido para área interna e ambiente de médio tráfego, grupo de absorção BIa, coeficiente de atrito I, assentado com argamassa colante industrializada, rejuntado</v>
          </cell>
          <cell r="D1091" t="str">
            <v>m²</v>
          </cell>
          <cell r="E1091">
            <v>114.8</v>
          </cell>
          <cell r="F1091">
            <v>25.93</v>
          </cell>
          <cell r="G1091">
            <v>140.72999999999999</v>
          </cell>
        </row>
        <row r="1092">
          <cell r="A1092" t="str">
            <v>18.08.180</v>
          </cell>
          <cell r="C1092" t="str">
            <v>Rodapé em porcelanato técnico polido para área interna e ambiente de médio tráfego, grupo de absorção BIa, assentado com argamassa colante industrializada, rejuntado</v>
          </cell>
          <cell r="D1092" t="str">
            <v>m</v>
          </cell>
          <cell r="E1092">
            <v>22.49</v>
          </cell>
          <cell r="F1092">
            <v>7.2</v>
          </cell>
          <cell r="G1092">
            <v>29.69</v>
          </cell>
        </row>
        <row r="1093">
          <cell r="A1093" t="str">
            <v>18.11</v>
          </cell>
          <cell r="B1093" t="str">
            <v>Revestimento em placa cerâmica esmaltada</v>
          </cell>
        </row>
        <row r="1094">
          <cell r="A1094" t="str">
            <v>18.11.012</v>
          </cell>
          <cell r="C1094" t="str">
            <v>Revestimento em placa cerâmica esmaltada de 7,5x7,5 cm, assentado e rejuntado com argamassa industrializada</v>
          </cell>
          <cell r="D1094" t="str">
            <v>m²</v>
          </cell>
          <cell r="E1094">
            <v>55.5</v>
          </cell>
          <cell r="F1094">
            <v>14.68</v>
          </cell>
          <cell r="G1094">
            <v>70.180000000000007</v>
          </cell>
        </row>
        <row r="1095">
          <cell r="A1095" t="str">
            <v>18.11.022</v>
          </cell>
          <cell r="C1095" t="str">
            <v>Revestimento em placa cerâmica esmaltada de 10x10 cm, assentado e rejuntado com argamassa industrializada</v>
          </cell>
          <cell r="D1095" t="str">
            <v>m²</v>
          </cell>
          <cell r="E1095">
            <v>40.67</v>
          </cell>
          <cell r="F1095">
            <v>14.68</v>
          </cell>
          <cell r="G1095">
            <v>55.35</v>
          </cell>
        </row>
        <row r="1096">
          <cell r="A1096" t="str">
            <v>18.11.032</v>
          </cell>
          <cell r="C1096" t="str">
            <v>Revestimento em placa cerâmica esmaltada de 15x15 cm, tipo monocolor, assentado e rejuntado com argamassa industrializada</v>
          </cell>
          <cell r="D1096" t="str">
            <v>m²</v>
          </cell>
          <cell r="E1096">
            <v>53.01</v>
          </cell>
          <cell r="F1096">
            <v>14.68</v>
          </cell>
          <cell r="G1096">
            <v>67.69</v>
          </cell>
        </row>
        <row r="1097">
          <cell r="A1097" t="str">
            <v>18.11.042</v>
          </cell>
          <cell r="C1097" t="str">
            <v>Revestimento em placa cerâmica esmaltada de 20x20 cm, tipo monocolor, assentado e rejuntado com argamassa industrializada</v>
          </cell>
          <cell r="D1097" t="str">
            <v>m²</v>
          </cell>
          <cell r="E1097">
            <v>49.28</v>
          </cell>
          <cell r="F1097">
            <v>14.68</v>
          </cell>
          <cell r="G1097">
            <v>63.96</v>
          </cell>
        </row>
        <row r="1098">
          <cell r="A1098" t="str">
            <v>18.11.052</v>
          </cell>
          <cell r="C1098" t="str">
            <v>Revestimento em placa cerâmica esmaltada, tipo monoporosa, retangular, assentado e rejuntado com argamassa industrializada</v>
          </cell>
          <cell r="D1098" t="str">
            <v>m²</v>
          </cell>
          <cell r="E1098">
            <v>35.79</v>
          </cell>
          <cell r="F1098">
            <v>14.68</v>
          </cell>
          <cell r="G1098">
            <v>50.47</v>
          </cell>
        </row>
        <row r="1099">
          <cell r="A1099" t="str">
            <v>18.12</v>
          </cell>
          <cell r="B1099" t="str">
            <v>Revestimento em pastilha e mosaico</v>
          </cell>
        </row>
        <row r="1100">
          <cell r="A1100" t="str">
            <v>18.12.020</v>
          </cell>
          <cell r="C1100" t="str">
            <v>Revestimento em pastilha de porcelana natural ou esmaltada de 5 x 5 cm, assentado e rejuntado com argamassa colante industrializada</v>
          </cell>
          <cell r="D1100" t="str">
            <v>m²</v>
          </cell>
          <cell r="E1100">
            <v>119.53</v>
          </cell>
          <cell r="F1100">
            <v>18.579999999999998</v>
          </cell>
          <cell r="G1100">
            <v>138.11000000000001</v>
          </cell>
        </row>
        <row r="1101">
          <cell r="A1101" t="str">
            <v>18.12.120</v>
          </cell>
          <cell r="C1101" t="str">
            <v>Revestimento em pastilha de porcelana natural ou esmaltada de 2,5 x 2,5 cm, assentado e rejuntado com argamassa colante industrializada</v>
          </cell>
          <cell r="D1101" t="str">
            <v>m²</v>
          </cell>
          <cell r="E1101">
            <v>167.25</v>
          </cell>
          <cell r="F1101">
            <v>18.579999999999998</v>
          </cell>
          <cell r="G1101">
            <v>185.83</v>
          </cell>
        </row>
        <row r="1102">
          <cell r="A1102" t="str">
            <v>18.12.140</v>
          </cell>
          <cell r="C1102" t="str">
            <v>Revestimento em pastilha de porcelana natural ou esmaltada de 2,5 x 5 cm, assentado e rejuntado com argamassa colante industrializada</v>
          </cell>
          <cell r="D1102" t="str">
            <v>m²</v>
          </cell>
          <cell r="E1102">
            <v>127.44</v>
          </cell>
          <cell r="F1102">
            <v>18.579999999999998</v>
          </cell>
          <cell r="G1102">
            <v>146.02000000000001</v>
          </cell>
        </row>
        <row r="1103">
          <cell r="A1103" t="str">
            <v>18.13</v>
          </cell>
          <cell r="B1103" t="str">
            <v>Revestimento cerâmico não esmaltado extrudado</v>
          </cell>
        </row>
        <row r="1104">
          <cell r="A1104" t="str">
            <v>18.13.010</v>
          </cell>
          <cell r="C1104" t="str">
            <v>Revestimento em placa cerâmica não esmaltada extrudada, de alta resistência química e mecânica, espessura de 9 mm, assentado com argamassa colante industrializada</v>
          </cell>
          <cell r="D1104" t="str">
            <v>m²</v>
          </cell>
          <cell r="E1104">
            <v>84.8</v>
          </cell>
          <cell r="F1104">
            <v>11.89</v>
          </cell>
          <cell r="G1104">
            <v>96.69</v>
          </cell>
        </row>
        <row r="1105">
          <cell r="A1105" t="str">
            <v>18.13.020</v>
          </cell>
          <cell r="C1105" t="str">
            <v>Revestimento em placa cerâmica extrudada de alta resistência química e mecânica, espessura entre 9 e 10 mm, assentado com argamassa industrializada de alta aderência</v>
          </cell>
          <cell r="D1105" t="str">
            <v>m²</v>
          </cell>
          <cell r="E1105">
            <v>85.82</v>
          </cell>
          <cell r="F1105">
            <v>11.89</v>
          </cell>
          <cell r="G1105">
            <v>97.71</v>
          </cell>
        </row>
        <row r="1106">
          <cell r="A1106" t="str">
            <v>18.13.202</v>
          </cell>
          <cell r="C1106" t="str">
            <v>Rejuntamento em placa cerâmica extrudada, espessura entre 9 e 10 mm, com argamassa industrial anticorrosiva à base de resina epóxi, juntas de 6 a 10 mm</v>
          </cell>
          <cell r="D1106" t="str">
            <v>m²</v>
          </cell>
          <cell r="E1106">
            <v>37.119999999999997</v>
          </cell>
          <cell r="F1106">
            <v>6.55</v>
          </cell>
          <cell r="G1106">
            <v>43.67</v>
          </cell>
        </row>
        <row r="1107">
          <cell r="A1107" t="str">
            <v>19</v>
          </cell>
          <cell r="B1107" t="str">
            <v>REVESTIMENTO EM PEDRA</v>
          </cell>
        </row>
        <row r="1108">
          <cell r="A1108" t="str">
            <v>19.01</v>
          </cell>
          <cell r="B1108" t="str">
            <v>Granito</v>
          </cell>
        </row>
        <row r="1109">
          <cell r="A1109" t="str">
            <v>19.01.010</v>
          </cell>
          <cell r="C1109" t="str">
            <v>Rodapé em granito, espessura de 3 cm e altura de 7 cm</v>
          </cell>
          <cell r="D1109" t="str">
            <v>m</v>
          </cell>
          <cell r="E1109">
            <v>112.6</v>
          </cell>
          <cell r="F1109">
            <v>1.3</v>
          </cell>
          <cell r="G1109">
            <v>113.9</v>
          </cell>
        </row>
        <row r="1110">
          <cell r="A1110" t="str">
            <v>19.01.020</v>
          </cell>
          <cell r="C1110" t="str">
            <v>Revestimento em granito, espessura de 2 cm, assente com massa</v>
          </cell>
          <cell r="D1110" t="str">
            <v>m²</v>
          </cell>
          <cell r="E1110">
            <v>303.8</v>
          </cell>
          <cell r="F1110">
            <v>9.1</v>
          </cell>
          <cell r="G1110">
            <v>312.89999999999998</v>
          </cell>
        </row>
        <row r="1111">
          <cell r="A1111" t="str">
            <v>19.01.040</v>
          </cell>
          <cell r="C1111" t="str">
            <v>Revestimento em granito, espessura de 3 cm, assente com massa</v>
          </cell>
          <cell r="D1111" t="str">
            <v>m²</v>
          </cell>
          <cell r="E1111">
            <v>425.67</v>
          </cell>
          <cell r="F1111">
            <v>9.1</v>
          </cell>
          <cell r="G1111">
            <v>434.77</v>
          </cell>
        </row>
        <row r="1112">
          <cell r="A1112" t="str">
            <v>19.01.060</v>
          </cell>
          <cell r="C1112" t="str">
            <v>Peitoril e/ou soleira em granito, espessura de 2 cm e largura até 20 cm</v>
          </cell>
          <cell r="D1112" t="str">
            <v>m</v>
          </cell>
          <cell r="E1112">
            <v>126.84</v>
          </cell>
          <cell r="F1112">
            <v>2.6</v>
          </cell>
          <cell r="G1112">
            <v>129.44</v>
          </cell>
        </row>
        <row r="1113">
          <cell r="A1113" t="str">
            <v>19.01.120</v>
          </cell>
          <cell r="C1113" t="str">
            <v>Degrau e espelho de granito, espessura de 2 cm</v>
          </cell>
          <cell r="D1113" t="str">
            <v>m</v>
          </cell>
          <cell r="E1113">
            <v>267.37</v>
          </cell>
          <cell r="F1113">
            <v>4.54</v>
          </cell>
          <cell r="G1113">
            <v>271.91000000000003</v>
          </cell>
        </row>
        <row r="1114">
          <cell r="A1114" t="str">
            <v>19.01.320</v>
          </cell>
          <cell r="C1114" t="str">
            <v>Rodapé em granito, espessura de 3 cm e altura de 7,01 até 10 cm</v>
          </cell>
          <cell r="D1114" t="str">
            <v>m</v>
          </cell>
          <cell r="E1114">
            <v>116.1</v>
          </cell>
          <cell r="F1114">
            <v>1.3</v>
          </cell>
          <cell r="G1114">
            <v>117.4</v>
          </cell>
        </row>
        <row r="1115">
          <cell r="A1115" t="str">
            <v>19.01.390</v>
          </cell>
          <cell r="C1115" t="str">
            <v>Peitoril e/ou soleira em granito, espessura de 2 cm e largura de 21 até 30 cm</v>
          </cell>
          <cell r="D1115" t="str">
            <v>m</v>
          </cell>
          <cell r="E1115">
            <v>157.65</v>
          </cell>
          <cell r="F1115">
            <v>3.9</v>
          </cell>
          <cell r="G1115">
            <v>161.55000000000001</v>
          </cell>
        </row>
        <row r="1116">
          <cell r="A1116" t="str">
            <v>19.01.410</v>
          </cell>
          <cell r="C1116" t="str">
            <v>Revestimento em granito jateado, espessura de 2,0 cm, assente com massa</v>
          </cell>
          <cell r="D1116" t="str">
            <v>m²</v>
          </cell>
          <cell r="E1116">
            <v>162.99</v>
          </cell>
          <cell r="F1116">
            <v>9.1</v>
          </cell>
          <cell r="G1116">
            <v>172.09</v>
          </cell>
        </row>
        <row r="1117">
          <cell r="A1117" t="str">
            <v>19.01.420</v>
          </cell>
          <cell r="C1117" t="str">
            <v>Rodapé em granito jateado, espessura de 2 cm e altura de 7 cm, assente com massa</v>
          </cell>
          <cell r="D1117" t="str">
            <v>m</v>
          </cell>
          <cell r="E1117">
            <v>15.81</v>
          </cell>
          <cell r="F1117">
            <v>1.3</v>
          </cell>
          <cell r="G1117">
            <v>17.11</v>
          </cell>
        </row>
        <row r="1118">
          <cell r="A1118" t="str">
            <v>19.01.430</v>
          </cell>
          <cell r="C1118" t="str">
            <v>Degrau e espelho em granito jateado, espessura de 2 cm, assente com massa</v>
          </cell>
          <cell r="D1118" t="str">
            <v>m</v>
          </cell>
          <cell r="E1118">
            <v>123.03</v>
          </cell>
          <cell r="F1118">
            <v>4.54</v>
          </cell>
          <cell r="G1118">
            <v>127.57</v>
          </cell>
        </row>
        <row r="1119">
          <cell r="A1119" t="str">
            <v>19.01.440</v>
          </cell>
          <cell r="C1119" t="str">
            <v>Soleira / peitoril em granito jateado, espessura de 2 cm e largura de 20 a 30cm, assente com massa</v>
          </cell>
          <cell r="D1119" t="str">
            <v>m</v>
          </cell>
          <cell r="E1119">
            <v>94.15</v>
          </cell>
          <cell r="F1119">
            <v>3.9</v>
          </cell>
          <cell r="G1119">
            <v>98.05</v>
          </cell>
        </row>
        <row r="1120">
          <cell r="A1120" t="str">
            <v>19.02</v>
          </cell>
          <cell r="B1120" t="str">
            <v>Mármore</v>
          </cell>
        </row>
        <row r="1121">
          <cell r="A1121" t="str">
            <v>19.02.020</v>
          </cell>
          <cell r="C1121" t="str">
            <v>Revestimento em mármore branco, espessura de 2 cm, assente com massa</v>
          </cell>
          <cell r="D1121" t="str">
            <v>m²</v>
          </cell>
          <cell r="E1121">
            <v>502.22</v>
          </cell>
          <cell r="F1121">
            <v>7.79</v>
          </cell>
          <cell r="G1121">
            <v>510.01</v>
          </cell>
        </row>
        <row r="1122">
          <cell r="A1122" t="str">
            <v>19.02.040</v>
          </cell>
          <cell r="C1122" t="str">
            <v>Revestimento em mármore travertino nacional, espessura de 2 cm, assente com massa</v>
          </cell>
          <cell r="D1122" t="str">
            <v>m²</v>
          </cell>
          <cell r="E1122">
            <v>558.04</v>
          </cell>
          <cell r="F1122">
            <v>7.79</v>
          </cell>
          <cell r="G1122">
            <v>565.83000000000004</v>
          </cell>
        </row>
        <row r="1123">
          <cell r="A1123" t="str">
            <v>19.02.060</v>
          </cell>
          <cell r="C1123" t="str">
            <v>Revestimento em mármore branco, espessura de 3 cm, assente com massa</v>
          </cell>
          <cell r="D1123" t="str">
            <v>m²</v>
          </cell>
          <cell r="E1123">
            <v>609.74</v>
          </cell>
          <cell r="F1123">
            <v>9.1</v>
          </cell>
          <cell r="G1123">
            <v>618.84</v>
          </cell>
        </row>
        <row r="1124">
          <cell r="A1124" t="str">
            <v>19.02.080</v>
          </cell>
          <cell r="C1124" t="str">
            <v>Revestimento em mármore travertino nacional, espessura de 3 cm, assente com massa</v>
          </cell>
          <cell r="D1124" t="str">
            <v>m²</v>
          </cell>
          <cell r="E1124">
            <v>685.21</v>
          </cell>
          <cell r="F1124">
            <v>9.1</v>
          </cell>
          <cell r="G1124">
            <v>694.31</v>
          </cell>
        </row>
        <row r="1125">
          <cell r="A1125" t="str">
            <v>19.02.220</v>
          </cell>
          <cell r="C1125" t="str">
            <v>Degrau e espelho em mármore branco, espessura de 2 cm</v>
          </cell>
          <cell r="D1125" t="str">
            <v>m</v>
          </cell>
          <cell r="E1125">
            <v>266.37</v>
          </cell>
          <cell r="F1125">
            <v>4.54</v>
          </cell>
          <cell r="G1125">
            <v>270.91000000000003</v>
          </cell>
        </row>
        <row r="1126">
          <cell r="A1126" t="str">
            <v>19.02.240</v>
          </cell>
          <cell r="C1126" t="str">
            <v>Degrau e espelho em mármore travertino nacional, espessura de 2 cm</v>
          </cell>
          <cell r="D1126" t="str">
            <v>m</v>
          </cell>
          <cell r="E1126">
            <v>279.32</v>
          </cell>
          <cell r="F1126">
            <v>4.54</v>
          </cell>
          <cell r="G1126">
            <v>283.86</v>
          </cell>
        </row>
        <row r="1127">
          <cell r="A1127" t="str">
            <v>19.02.250</v>
          </cell>
          <cell r="C1127" t="str">
            <v>Rodapé em mármore branco, espessura de 2 cm e altura de 7 cm</v>
          </cell>
          <cell r="D1127" t="str">
            <v>m</v>
          </cell>
          <cell r="E1127">
            <v>35.17</v>
          </cell>
          <cell r="F1127">
            <v>1.3</v>
          </cell>
          <cell r="G1127">
            <v>36.47</v>
          </cell>
        </row>
        <row r="1128">
          <cell r="A1128" t="str">
            <v>19.03</v>
          </cell>
          <cell r="B1128" t="str">
            <v>Pedra</v>
          </cell>
        </row>
        <row r="1129">
          <cell r="A1129" t="str">
            <v>19.03.020</v>
          </cell>
          <cell r="C1129" t="str">
            <v>Revestimento em pedra tipo arenito comum</v>
          </cell>
          <cell r="D1129" t="str">
            <v>m²</v>
          </cell>
          <cell r="E1129">
            <v>174.35</v>
          </cell>
          <cell r="F1129">
            <v>20.78</v>
          </cell>
          <cell r="G1129">
            <v>195.13</v>
          </cell>
        </row>
        <row r="1130">
          <cell r="A1130" t="str">
            <v>19.03.060</v>
          </cell>
          <cell r="C1130" t="str">
            <v>Revestimento em pedra mineira comum</v>
          </cell>
          <cell r="D1130" t="str">
            <v>m²</v>
          </cell>
          <cell r="E1130">
            <v>256.45</v>
          </cell>
          <cell r="F1130">
            <v>20.78</v>
          </cell>
          <cell r="G1130">
            <v>277.23</v>
          </cell>
        </row>
        <row r="1131">
          <cell r="A1131" t="str">
            <v>19.03.090</v>
          </cell>
          <cell r="C1131" t="str">
            <v>Revestimento em pedra Miracema</v>
          </cell>
          <cell r="D1131" t="str">
            <v>m²</v>
          </cell>
          <cell r="E1131">
            <v>60.4</v>
          </cell>
          <cell r="F1131">
            <v>16.32</v>
          </cell>
          <cell r="G1131">
            <v>76.72</v>
          </cell>
        </row>
        <row r="1132">
          <cell r="A1132" t="str">
            <v>19.03.100</v>
          </cell>
          <cell r="C1132" t="str">
            <v>Rodapé em pedra Miracema, altura de 5,75 cm</v>
          </cell>
          <cell r="D1132" t="str">
            <v>m</v>
          </cell>
          <cell r="E1132">
            <v>2.1</v>
          </cell>
          <cell r="F1132">
            <v>17.57</v>
          </cell>
          <cell r="G1132">
            <v>19.670000000000002</v>
          </cell>
        </row>
        <row r="1133">
          <cell r="A1133" t="str">
            <v>19.03.110</v>
          </cell>
          <cell r="C1133" t="str">
            <v>Rodapé em pedra Miracema, altura de 11,5 cm</v>
          </cell>
          <cell r="D1133" t="str">
            <v>m</v>
          </cell>
          <cell r="E1133">
            <v>4.26</v>
          </cell>
          <cell r="F1133">
            <v>26.2</v>
          </cell>
          <cell r="G1133">
            <v>30.46</v>
          </cell>
        </row>
        <row r="1134">
          <cell r="A1134" t="str">
            <v>19.03.220</v>
          </cell>
          <cell r="C1134" t="str">
            <v>Rodapé em pedra mineira simples, altura de 10 cm</v>
          </cell>
          <cell r="D1134" t="str">
            <v>m</v>
          </cell>
          <cell r="E1134">
            <v>72.64</v>
          </cell>
          <cell r="F1134">
            <v>1.3</v>
          </cell>
          <cell r="G1134">
            <v>73.94</v>
          </cell>
        </row>
        <row r="1135">
          <cell r="A1135" t="str">
            <v>19.03.260</v>
          </cell>
          <cell r="C1135" t="str">
            <v>Revestimento em pedra ardósia selecionada</v>
          </cell>
          <cell r="D1135" t="str">
            <v>m²</v>
          </cell>
          <cell r="E1135">
            <v>64.84</v>
          </cell>
          <cell r="F1135">
            <v>16.72</v>
          </cell>
          <cell r="G1135">
            <v>81.56</v>
          </cell>
        </row>
        <row r="1136">
          <cell r="A1136" t="str">
            <v>19.03.270</v>
          </cell>
          <cell r="C1136" t="str">
            <v>Rodapé em pedra ardósia, altura de 7 cm</v>
          </cell>
          <cell r="D1136" t="str">
            <v>m</v>
          </cell>
          <cell r="E1136">
            <v>8.56</v>
          </cell>
          <cell r="F1136">
            <v>4.46</v>
          </cell>
          <cell r="G1136">
            <v>13.02</v>
          </cell>
        </row>
        <row r="1137">
          <cell r="A1137" t="str">
            <v>19.03.290</v>
          </cell>
          <cell r="C1137" t="str">
            <v>Peitoril e/ou soleira em ardósia, espessura de 2 cm e largura até 20 cm</v>
          </cell>
          <cell r="D1137" t="str">
            <v>m</v>
          </cell>
          <cell r="E1137">
            <v>55.25</v>
          </cell>
          <cell r="F1137">
            <v>2.6</v>
          </cell>
          <cell r="G1137">
            <v>57.85</v>
          </cell>
        </row>
        <row r="1138">
          <cell r="A1138" t="str">
            <v>19.20</v>
          </cell>
          <cell r="B1138" t="str">
            <v>Reparos, conservações e complementos - GRUPO 19</v>
          </cell>
        </row>
        <row r="1139">
          <cell r="A1139" t="str">
            <v>19.20.020</v>
          </cell>
          <cell r="C1139" t="str">
            <v>Recolocação de mármore, pedras e granitos, assentes com massa</v>
          </cell>
          <cell r="D1139" t="str">
            <v>m²</v>
          </cell>
          <cell r="E1139">
            <v>6.54</v>
          </cell>
          <cell r="F1139">
            <v>33.43</v>
          </cell>
          <cell r="G1139">
            <v>39.97</v>
          </cell>
        </row>
        <row r="1140">
          <cell r="A1140" t="str">
            <v>20</v>
          </cell>
          <cell r="B1140" t="str">
            <v>REVESTIMENTO EM MADEIRA</v>
          </cell>
        </row>
        <row r="1141">
          <cell r="A1141" t="str">
            <v>20.01</v>
          </cell>
          <cell r="B1141" t="str">
            <v>Lambris de madeira</v>
          </cell>
        </row>
        <row r="1142">
          <cell r="A1142" t="str">
            <v>20.01.040</v>
          </cell>
          <cell r="C1142" t="str">
            <v>Lambril em madeira macho/fêmea tarugado, exceto pinus</v>
          </cell>
          <cell r="D1142" t="str">
            <v>m²</v>
          </cell>
          <cell r="E1142">
            <v>42.44</v>
          </cell>
          <cell r="F1142">
            <v>44.5</v>
          </cell>
          <cell r="G1142">
            <v>86.94</v>
          </cell>
        </row>
        <row r="1143">
          <cell r="A1143" t="str">
            <v>20.03</v>
          </cell>
          <cell r="B1143" t="str">
            <v>Soalho de madeira</v>
          </cell>
        </row>
        <row r="1144">
          <cell r="A1144" t="str">
            <v>20.03.010</v>
          </cell>
          <cell r="C1144" t="str">
            <v>Soalho em tábua de madeira aparelhada</v>
          </cell>
          <cell r="D1144" t="str">
            <v>m²</v>
          </cell>
          <cell r="E1144">
            <v>248.54</v>
          </cell>
          <cell r="F1144">
            <v>0</v>
          </cell>
          <cell r="G1144">
            <v>248.54</v>
          </cell>
        </row>
        <row r="1145">
          <cell r="A1145" t="str">
            <v>20.04</v>
          </cell>
          <cell r="B1145" t="str">
            <v>Tacos</v>
          </cell>
        </row>
        <row r="1146">
          <cell r="A1146" t="str">
            <v>20.04.020</v>
          </cell>
          <cell r="C1146" t="str">
            <v>Piso em tacos de Ipê colado</v>
          </cell>
          <cell r="D1146" t="str">
            <v>m²</v>
          </cell>
          <cell r="E1146">
            <v>115.62</v>
          </cell>
          <cell r="F1146">
            <v>14.63</v>
          </cell>
          <cell r="G1146">
            <v>130.25</v>
          </cell>
        </row>
        <row r="1147">
          <cell r="A1147" t="str">
            <v>20.10</v>
          </cell>
          <cell r="B1147" t="str">
            <v>Rodapé de madeira</v>
          </cell>
        </row>
        <row r="1148">
          <cell r="A1148" t="str">
            <v>20.10.020</v>
          </cell>
          <cell r="C1148" t="str">
            <v>Rodapé de madeira de 5 x 1,5 cm</v>
          </cell>
          <cell r="D1148" t="str">
            <v>m</v>
          </cell>
          <cell r="E1148">
            <v>12.86</v>
          </cell>
          <cell r="F1148">
            <v>9.7200000000000006</v>
          </cell>
          <cell r="G1148">
            <v>22.58</v>
          </cell>
        </row>
        <row r="1149">
          <cell r="A1149" t="str">
            <v>20.10.040</v>
          </cell>
          <cell r="C1149" t="str">
            <v>Rodapé de madeira de 7 x 1,5 cm</v>
          </cell>
          <cell r="D1149" t="str">
            <v>m</v>
          </cell>
          <cell r="E1149">
            <v>13.48</v>
          </cell>
          <cell r="F1149">
            <v>9.7200000000000006</v>
          </cell>
          <cell r="G1149">
            <v>23.2</v>
          </cell>
        </row>
        <row r="1150">
          <cell r="A1150" t="str">
            <v>20.10.120</v>
          </cell>
          <cell r="C1150" t="str">
            <v>Cordão de madeira</v>
          </cell>
          <cell r="D1150" t="str">
            <v>m</v>
          </cell>
          <cell r="E1150">
            <v>5.25</v>
          </cell>
          <cell r="F1150">
            <v>2.38</v>
          </cell>
          <cell r="G1150">
            <v>7.63</v>
          </cell>
        </row>
        <row r="1151">
          <cell r="A1151" t="str">
            <v>20.20</v>
          </cell>
          <cell r="B1151" t="str">
            <v>Reparos, conservações e complementos - GRUPO 20</v>
          </cell>
        </row>
        <row r="1152">
          <cell r="A1152" t="str">
            <v>20.20.020</v>
          </cell>
          <cell r="C1152" t="str">
            <v>Recolocação de soalho em madeira</v>
          </cell>
          <cell r="D1152" t="str">
            <v>m²</v>
          </cell>
          <cell r="E1152">
            <v>0.32</v>
          </cell>
          <cell r="F1152">
            <v>5.76</v>
          </cell>
          <cell r="G1152">
            <v>6.08</v>
          </cell>
        </row>
        <row r="1153">
          <cell r="A1153" t="str">
            <v>20.20.040</v>
          </cell>
          <cell r="C1153" t="str">
            <v>Recolocação de tacos soltos com cola</v>
          </cell>
          <cell r="D1153" t="str">
            <v>m²</v>
          </cell>
          <cell r="E1153">
            <v>15.04</v>
          </cell>
          <cell r="F1153">
            <v>14.63</v>
          </cell>
          <cell r="G1153">
            <v>29.67</v>
          </cell>
        </row>
        <row r="1154">
          <cell r="A1154" t="str">
            <v>20.20.100</v>
          </cell>
          <cell r="C1154" t="str">
            <v>Recolocação de rodapé e cordão de madeira</v>
          </cell>
          <cell r="D1154" t="str">
            <v>m</v>
          </cell>
          <cell r="E1154">
            <v>0.32</v>
          </cell>
          <cell r="F1154">
            <v>7.34</v>
          </cell>
          <cell r="G1154">
            <v>7.66</v>
          </cell>
        </row>
        <row r="1155">
          <cell r="A1155" t="str">
            <v>20.20.200</v>
          </cell>
          <cell r="C1155" t="str">
            <v>Raspagem com calafetação e aplicação de verniz sinteco</v>
          </cell>
          <cell r="D1155" t="str">
            <v>m²</v>
          </cell>
          <cell r="E1155">
            <v>58.38</v>
          </cell>
          <cell r="F1155">
            <v>0</v>
          </cell>
          <cell r="G1155">
            <v>58.38</v>
          </cell>
        </row>
        <row r="1156">
          <cell r="A1156" t="str">
            <v>20.20.220</v>
          </cell>
          <cell r="C1156" t="str">
            <v>Raspagem com calafetação e aplicação de cera</v>
          </cell>
          <cell r="D1156" t="str">
            <v>m²</v>
          </cell>
          <cell r="E1156">
            <v>35.799999999999997</v>
          </cell>
          <cell r="F1156">
            <v>0</v>
          </cell>
          <cell r="G1156">
            <v>35.799999999999997</v>
          </cell>
        </row>
        <row r="1157">
          <cell r="A1157" t="str">
            <v>21</v>
          </cell>
          <cell r="B1157" t="str">
            <v>REVESTIMENTO SINTÉTICO E METÁLICO</v>
          </cell>
        </row>
        <row r="1158">
          <cell r="A1158" t="str">
            <v>21.01</v>
          </cell>
          <cell r="B1158" t="str">
            <v>Revestimento em borracha</v>
          </cell>
        </row>
        <row r="1159">
          <cell r="A1159" t="str">
            <v>21.01.100</v>
          </cell>
          <cell r="C1159" t="str">
            <v>Revestimento em borracha sintética preta, espessura de 4 mm - colado</v>
          </cell>
          <cell r="D1159" t="str">
            <v>m²</v>
          </cell>
          <cell r="E1159">
            <v>47.23</v>
          </cell>
          <cell r="F1159">
            <v>6.62</v>
          </cell>
          <cell r="G1159">
            <v>53.85</v>
          </cell>
        </row>
        <row r="1160">
          <cell r="A1160" t="str">
            <v>21.01.130</v>
          </cell>
          <cell r="C1160" t="str">
            <v>Revestimento em borracha sintética preta, espessura de 7 mm - argamassado</v>
          </cell>
          <cell r="D1160" t="str">
            <v>m²</v>
          </cell>
          <cell r="E1160">
            <v>88.66</v>
          </cell>
          <cell r="F1160">
            <v>15.84</v>
          </cell>
          <cell r="G1160">
            <v>104.5</v>
          </cell>
        </row>
        <row r="1161">
          <cell r="A1161" t="str">
            <v>21.01.160</v>
          </cell>
          <cell r="C1161" t="str">
            <v>Revestimento em grama sintética, com espessura de 20 a 32 mm</v>
          </cell>
          <cell r="D1161" t="str">
            <v>m²</v>
          </cell>
          <cell r="E1161">
            <v>114.64</v>
          </cell>
          <cell r="F1161">
            <v>0</v>
          </cell>
          <cell r="G1161">
            <v>114.64</v>
          </cell>
        </row>
        <row r="1162">
          <cell r="A1162" t="str">
            <v>21.02</v>
          </cell>
          <cell r="B1162" t="str">
            <v>Revestimento vinílico</v>
          </cell>
        </row>
        <row r="1163">
          <cell r="A1163" t="str">
            <v>21.02.050</v>
          </cell>
          <cell r="C1163" t="str">
            <v>Revestimento vinílico, espessura de 2 mm, para tráfego médio, com impermeabilizante acrílico</v>
          </cell>
          <cell r="D1163" t="str">
            <v>m²</v>
          </cell>
          <cell r="E1163">
            <v>68.5</v>
          </cell>
          <cell r="F1163">
            <v>14.03</v>
          </cell>
          <cell r="G1163">
            <v>82.53</v>
          </cell>
        </row>
        <row r="1164">
          <cell r="A1164" t="str">
            <v>21.02.060</v>
          </cell>
          <cell r="C1164" t="str">
            <v>Revestimento vinílico, espessura de 3,2 mm, para tráfego intenso, com impermeabilizante acrílico</v>
          </cell>
          <cell r="D1164" t="str">
            <v>m²</v>
          </cell>
          <cell r="E1164">
            <v>101.45</v>
          </cell>
          <cell r="F1164">
            <v>14.03</v>
          </cell>
          <cell r="G1164">
            <v>115.48</v>
          </cell>
        </row>
        <row r="1165">
          <cell r="A1165" t="str">
            <v>21.02.071</v>
          </cell>
          <cell r="C1165" t="str">
            <v>Revestimento vinílico em manta, espessura total de 2mm, resistente a lavagem com hipoclorito</v>
          </cell>
          <cell r="D1165" t="str">
            <v>m²</v>
          </cell>
          <cell r="E1165">
            <v>153.97</v>
          </cell>
          <cell r="F1165">
            <v>0</v>
          </cell>
          <cell r="G1165">
            <v>153.97</v>
          </cell>
        </row>
        <row r="1166">
          <cell r="A1166" t="str">
            <v>21.02.271</v>
          </cell>
          <cell r="C1166" t="str">
            <v>Revestimento vinílico em manta heterogênea, espessura de 2 mm, com impermeabilizante acrílico</v>
          </cell>
          <cell r="D1166" t="str">
            <v>m²</v>
          </cell>
          <cell r="E1166">
            <v>98.84</v>
          </cell>
          <cell r="F1166">
            <v>14.03</v>
          </cell>
          <cell r="G1166">
            <v>112.87</v>
          </cell>
        </row>
        <row r="1167">
          <cell r="A1167" t="str">
            <v>21.02.281</v>
          </cell>
          <cell r="C1167" t="str">
            <v>Revestimento vinílico flexível em manta homogênea, espessura de 2 mm, com impermeabilizante acrílico</v>
          </cell>
          <cell r="D1167" t="str">
            <v>m²</v>
          </cell>
          <cell r="E1167">
            <v>145.91</v>
          </cell>
          <cell r="F1167">
            <v>14.03</v>
          </cell>
          <cell r="G1167">
            <v>159.94</v>
          </cell>
        </row>
        <row r="1168">
          <cell r="A1168" t="str">
            <v>21.02.291</v>
          </cell>
          <cell r="C1168" t="str">
            <v>Revestimento vinílico heterogêneo flexível em réguas, espessura de 3 mm, com impermeabilizante acrílico</v>
          </cell>
          <cell r="D1168" t="str">
            <v>m²</v>
          </cell>
          <cell r="E1168">
            <v>107.58</v>
          </cell>
          <cell r="F1168">
            <v>14.03</v>
          </cell>
          <cell r="G1168">
            <v>121.61</v>
          </cell>
        </row>
        <row r="1169">
          <cell r="A1169" t="str">
            <v>21.02.310</v>
          </cell>
          <cell r="C1169" t="str">
            <v>Revestimento vinílico autoportante acústico, espessura de 4,5 mm, com impermeabilizante acrílico</v>
          </cell>
          <cell r="D1169" t="str">
            <v>m²</v>
          </cell>
          <cell r="E1169">
            <v>243.41</v>
          </cell>
          <cell r="F1169">
            <v>14.03</v>
          </cell>
          <cell r="G1169">
            <v>257.44</v>
          </cell>
        </row>
        <row r="1170">
          <cell r="A1170" t="str">
            <v>21.02.311</v>
          </cell>
          <cell r="C1170" t="str">
            <v>Revestimento vinílico autoportante, espessura de 4 mm, com impermeabilizante acrílico</v>
          </cell>
          <cell r="D1170" t="str">
            <v>m²</v>
          </cell>
          <cell r="E1170">
            <v>185.94</v>
          </cell>
          <cell r="F1170">
            <v>14.03</v>
          </cell>
          <cell r="G1170">
            <v>199.97</v>
          </cell>
        </row>
        <row r="1171">
          <cell r="A1171" t="str">
            <v>21.02.320</v>
          </cell>
          <cell r="C1171" t="str">
            <v>Revestimento vinílico antiestático acústico, espessura de 5 mm, com impermeabilizante acrílico</v>
          </cell>
          <cell r="D1171" t="str">
            <v>m²</v>
          </cell>
          <cell r="E1171">
            <v>175.12</v>
          </cell>
          <cell r="F1171">
            <v>27.06</v>
          </cell>
          <cell r="G1171">
            <v>202.18</v>
          </cell>
        </row>
        <row r="1172">
          <cell r="A1172" t="str">
            <v>21.03</v>
          </cell>
          <cell r="B1172" t="str">
            <v>Revestimento metálico</v>
          </cell>
        </row>
        <row r="1173">
          <cell r="A1173" t="str">
            <v>21.03.010</v>
          </cell>
          <cell r="C1173" t="str">
            <v>Revestimento em aço inoxidável AISI 304, liga 18,8, chapa 20, espessura de 1 mm, acabamento escovado com grana especial</v>
          </cell>
          <cell r="D1173" t="str">
            <v>m²</v>
          </cell>
          <cell r="E1173">
            <v>751.98</v>
          </cell>
          <cell r="F1173">
            <v>0</v>
          </cell>
          <cell r="G1173">
            <v>751.98</v>
          </cell>
        </row>
        <row r="1174">
          <cell r="A1174" t="str">
            <v>21.03.090</v>
          </cell>
          <cell r="C1174" t="str">
            <v>Piso elevado tipo telescópico em chapa de aço, sem revestimento</v>
          </cell>
          <cell r="D1174" t="str">
            <v>m²</v>
          </cell>
          <cell r="E1174">
            <v>217.24</v>
          </cell>
          <cell r="F1174">
            <v>0</v>
          </cell>
          <cell r="G1174">
            <v>217.24</v>
          </cell>
        </row>
        <row r="1175">
          <cell r="A1175" t="str">
            <v>21.03.151</v>
          </cell>
          <cell r="C1175" t="str">
            <v>Revestimento em placas de alumínio composto "ACM", espessura de 4 mm e acabamento em PVDF</v>
          </cell>
          <cell r="D1175" t="str">
            <v>m²</v>
          </cell>
          <cell r="E1175">
            <v>463.11</v>
          </cell>
          <cell r="F1175">
            <v>0</v>
          </cell>
          <cell r="G1175">
            <v>463.11</v>
          </cell>
        </row>
        <row r="1176">
          <cell r="A1176" t="str">
            <v>21.04</v>
          </cell>
          <cell r="B1176" t="str">
            <v>Forração e carpete</v>
          </cell>
        </row>
        <row r="1177">
          <cell r="A1177" t="str">
            <v>21.04.100</v>
          </cell>
          <cell r="C1177" t="str">
            <v>Revestimento com carpete para tráfego moderado, uso comercial, tipo bouclê de 5,4 até 8 mm</v>
          </cell>
          <cell r="D1177" t="str">
            <v>m²</v>
          </cell>
          <cell r="E1177">
            <v>82.74</v>
          </cell>
          <cell r="F1177">
            <v>0</v>
          </cell>
          <cell r="G1177">
            <v>82.74</v>
          </cell>
        </row>
        <row r="1178">
          <cell r="A1178" t="str">
            <v>21.04.110</v>
          </cell>
          <cell r="C1178" t="str">
            <v>Revestimento com carpete para tráfego intenso, uso comercial, tipo bouclê de 6 mm</v>
          </cell>
          <cell r="D1178" t="str">
            <v>m²</v>
          </cell>
          <cell r="E1178">
            <v>116.76</v>
          </cell>
          <cell r="F1178">
            <v>0</v>
          </cell>
          <cell r="G1178">
            <v>116.76</v>
          </cell>
        </row>
        <row r="1179">
          <cell r="A1179" t="str">
            <v>21.05</v>
          </cell>
          <cell r="B1179" t="str">
            <v>Revestimento em cimento reforçado com fio sintético (CRFS)</v>
          </cell>
        </row>
        <row r="1180">
          <cell r="A1180" t="str">
            <v>21.05.010</v>
          </cell>
          <cell r="C1180" t="str">
            <v>Piso em painel com miolo de madeira contraplacado por lâminas de madeira e externamente por chapas em CRFS, espessura de 40 mm</v>
          </cell>
          <cell r="D1180" t="str">
            <v>m²</v>
          </cell>
          <cell r="E1180">
            <v>96.15</v>
          </cell>
          <cell r="F1180">
            <v>62.69</v>
          </cell>
          <cell r="G1180">
            <v>158.84</v>
          </cell>
        </row>
        <row r="1181">
          <cell r="A1181" t="str">
            <v>21.05.100</v>
          </cell>
          <cell r="C1181" t="str">
            <v>Piso elevado de concreto em placas de 600 x 600 mm, antiderrapante, sem acabamento</v>
          </cell>
          <cell r="D1181" t="str">
            <v>m²</v>
          </cell>
          <cell r="E1181">
            <v>253.82</v>
          </cell>
          <cell r="F1181">
            <v>0</v>
          </cell>
          <cell r="G1181">
            <v>253.82</v>
          </cell>
        </row>
        <row r="1182">
          <cell r="A1182" t="str">
            <v>21.07</v>
          </cell>
          <cell r="B1182" t="str">
            <v>Revestimento sintético</v>
          </cell>
        </row>
        <row r="1183">
          <cell r="A1183" t="str">
            <v>21.07.010</v>
          </cell>
          <cell r="C1183" t="str">
            <v>Revestimento em laminado melamínico dissipativo</v>
          </cell>
          <cell r="D1183" t="str">
            <v>m²</v>
          </cell>
          <cell r="E1183">
            <v>150.16</v>
          </cell>
          <cell r="F1183">
            <v>0</v>
          </cell>
          <cell r="G1183">
            <v>150.16</v>
          </cell>
        </row>
        <row r="1184">
          <cell r="A1184" t="str">
            <v>21.10</v>
          </cell>
          <cell r="B1184" t="str">
            <v>Rodapé sintético</v>
          </cell>
        </row>
        <row r="1185">
          <cell r="A1185" t="str">
            <v>21.10.050</v>
          </cell>
          <cell r="C1185" t="str">
            <v>Rodapé de poliestireno, espessura de 7 cm</v>
          </cell>
          <cell r="D1185" t="str">
            <v>m</v>
          </cell>
          <cell r="E1185">
            <v>23.29</v>
          </cell>
          <cell r="F1185">
            <v>4.82</v>
          </cell>
          <cell r="G1185">
            <v>28.11</v>
          </cell>
        </row>
        <row r="1186">
          <cell r="A1186" t="str">
            <v>21.10.051</v>
          </cell>
          <cell r="C1186" t="str">
            <v>Rodapé de poliestireno, espessura de 8 cm</v>
          </cell>
          <cell r="D1186" t="str">
            <v>m</v>
          </cell>
          <cell r="E1186">
            <v>25.81</v>
          </cell>
          <cell r="F1186">
            <v>4.82</v>
          </cell>
          <cell r="G1186">
            <v>30.63</v>
          </cell>
        </row>
        <row r="1187">
          <cell r="A1187" t="str">
            <v>21.10.061</v>
          </cell>
          <cell r="C1187" t="str">
            <v>Rodapé para piso vinílico em PVC, espessura de 2 mm e altura de 5 cm, curvo/plano, com impermeabilizante acrílico</v>
          </cell>
          <cell r="D1187" t="str">
            <v>m</v>
          </cell>
          <cell r="E1187">
            <v>15.67</v>
          </cell>
          <cell r="F1187">
            <v>6.38</v>
          </cell>
          <cell r="G1187">
            <v>22.05</v>
          </cell>
        </row>
        <row r="1188">
          <cell r="A1188" t="str">
            <v>21.10.071</v>
          </cell>
          <cell r="C1188" t="str">
            <v>Rodapé flexível para piso vinílico em PVC, espessura de 2 mm e altura de 7,5 cm, curvo/plano, com impermeabilizante acrílico</v>
          </cell>
          <cell r="D1188" t="str">
            <v>m</v>
          </cell>
          <cell r="E1188">
            <v>17.940000000000001</v>
          </cell>
          <cell r="F1188">
            <v>6.38</v>
          </cell>
          <cell r="G1188">
            <v>24.32</v>
          </cell>
        </row>
        <row r="1189">
          <cell r="A1189" t="str">
            <v>21.10.081</v>
          </cell>
          <cell r="C1189" t="str">
            <v>Rodapé hospitalar flexível em PVC para piso vinílico, espessura de 2 mm e altura de 7,5 cm, com impermeabilizante acrílico</v>
          </cell>
          <cell r="D1189" t="str">
            <v>m</v>
          </cell>
          <cell r="E1189">
            <v>26.06</v>
          </cell>
          <cell r="F1189">
            <v>4.82</v>
          </cell>
          <cell r="G1189">
            <v>30.88</v>
          </cell>
        </row>
        <row r="1190">
          <cell r="A1190" t="str">
            <v>21.10.210</v>
          </cell>
          <cell r="C1190" t="str">
            <v>Rodapé em borracha sintética preta, altura até 7 cm - colado</v>
          </cell>
          <cell r="D1190" t="str">
            <v>m</v>
          </cell>
          <cell r="E1190">
            <v>9.9</v>
          </cell>
          <cell r="F1190">
            <v>2.02</v>
          </cell>
          <cell r="G1190">
            <v>11.92</v>
          </cell>
        </row>
        <row r="1191">
          <cell r="A1191" t="str">
            <v>21.10.220</v>
          </cell>
          <cell r="C1191" t="str">
            <v>Rodapé de cordão de poliamida</v>
          </cell>
          <cell r="D1191" t="str">
            <v>m</v>
          </cell>
          <cell r="E1191">
            <v>4.5</v>
          </cell>
          <cell r="F1191">
            <v>0</v>
          </cell>
          <cell r="G1191">
            <v>4.5</v>
          </cell>
        </row>
        <row r="1192">
          <cell r="A1192" t="str">
            <v>21.10.250</v>
          </cell>
          <cell r="C1192" t="str">
            <v>Rodapé em laminado melamínico dissipativo, espessura de 2 mm e altura de 10 cm</v>
          </cell>
          <cell r="D1192" t="str">
            <v>m</v>
          </cell>
          <cell r="E1192">
            <v>15.73</v>
          </cell>
          <cell r="F1192">
            <v>0</v>
          </cell>
          <cell r="G1192">
            <v>15.73</v>
          </cell>
        </row>
        <row r="1193">
          <cell r="A1193" t="str">
            <v>21.11</v>
          </cell>
          <cell r="B1193" t="str">
            <v>Degrau sintético</v>
          </cell>
        </row>
        <row r="1194">
          <cell r="A1194" t="str">
            <v>21.11.050</v>
          </cell>
          <cell r="C1194" t="str">
            <v>Degrau (piso e espelho) em borracha sintética preta com testeira - colado</v>
          </cell>
          <cell r="D1194" t="str">
            <v>m</v>
          </cell>
          <cell r="E1194">
            <v>63.4</v>
          </cell>
          <cell r="F1194">
            <v>5.46</v>
          </cell>
          <cell r="G1194">
            <v>68.86</v>
          </cell>
        </row>
        <row r="1195">
          <cell r="A1195" t="str">
            <v>21.11.131</v>
          </cell>
          <cell r="C1195" t="str">
            <v>Testeira flexível para arremate de degrau vinílico em PVC, espessura de 2 mm, com impermeabilizante acrílico</v>
          </cell>
          <cell r="D1195" t="str">
            <v>m</v>
          </cell>
          <cell r="E1195">
            <v>23.85</v>
          </cell>
          <cell r="F1195">
            <v>4.82</v>
          </cell>
          <cell r="G1195">
            <v>28.67</v>
          </cell>
        </row>
        <row r="1196">
          <cell r="A1196" t="str">
            <v>21.20</v>
          </cell>
          <cell r="B1196" t="str">
            <v>Reparos, conservações e complementos - GRUPO 21</v>
          </cell>
        </row>
        <row r="1197">
          <cell r="A1197" t="str">
            <v>21.20.020</v>
          </cell>
          <cell r="C1197" t="str">
            <v>Recolocação de piso sintético com cola</v>
          </cell>
          <cell r="D1197" t="str">
            <v>m²</v>
          </cell>
          <cell r="E1197">
            <v>5.38</v>
          </cell>
          <cell r="F1197">
            <v>5.76</v>
          </cell>
          <cell r="G1197">
            <v>11.14</v>
          </cell>
        </row>
        <row r="1198">
          <cell r="A1198" t="str">
            <v>21.20.040</v>
          </cell>
          <cell r="C1198" t="str">
            <v>Recolocação de piso sintético argamassado</v>
          </cell>
          <cell r="D1198" t="str">
            <v>m²</v>
          </cell>
          <cell r="E1198">
            <v>2.5</v>
          </cell>
          <cell r="F1198">
            <v>20.170000000000002</v>
          </cell>
          <cell r="G1198">
            <v>22.67</v>
          </cell>
        </row>
        <row r="1199">
          <cell r="A1199" t="str">
            <v>21.20.050</v>
          </cell>
          <cell r="C1199" t="str">
            <v>Recolocação de piso elevado telescópico metálico, inclusive estrutura de sustentação</v>
          </cell>
          <cell r="D1199" t="str">
            <v>m²</v>
          </cell>
          <cell r="E1199">
            <v>0</v>
          </cell>
          <cell r="F1199">
            <v>44.15</v>
          </cell>
          <cell r="G1199">
            <v>44.15</v>
          </cell>
        </row>
        <row r="1200">
          <cell r="A1200" t="str">
            <v>21.20.060</v>
          </cell>
          <cell r="C1200" t="str">
            <v>Furação de piso elevado telescópico em chapa de aço</v>
          </cell>
          <cell r="D1200" t="str">
            <v>un</v>
          </cell>
          <cell r="E1200">
            <v>50.53</v>
          </cell>
          <cell r="F1200">
            <v>0</v>
          </cell>
          <cell r="G1200">
            <v>50.53</v>
          </cell>
        </row>
        <row r="1201">
          <cell r="A1201" t="str">
            <v>21.20.100</v>
          </cell>
          <cell r="C1201" t="str">
            <v>Recolocação de rodapé e cordões sintéticos</v>
          </cell>
          <cell r="D1201" t="str">
            <v>m</v>
          </cell>
          <cell r="E1201">
            <v>0</v>
          </cell>
          <cell r="F1201">
            <v>7.34</v>
          </cell>
          <cell r="G1201">
            <v>7.34</v>
          </cell>
        </row>
        <row r="1202">
          <cell r="A1202" t="str">
            <v>21.20.300</v>
          </cell>
          <cell r="C1202" t="str">
            <v>Fita adesiva antiderrapante com largura de 5 cm</v>
          </cell>
          <cell r="D1202" t="str">
            <v>m</v>
          </cell>
          <cell r="E1202">
            <v>9.69</v>
          </cell>
          <cell r="F1202">
            <v>7.91</v>
          </cell>
          <cell r="G1202">
            <v>17.600000000000001</v>
          </cell>
        </row>
        <row r="1203">
          <cell r="A1203" t="str">
            <v>21.20.302</v>
          </cell>
          <cell r="C1203" t="str">
            <v>Fita adesiva antiderrapante fosforescente, alto tráfego, largura de 5 cm</v>
          </cell>
          <cell r="D1203" t="str">
            <v>m</v>
          </cell>
          <cell r="E1203">
            <v>13.14</v>
          </cell>
          <cell r="F1203">
            <v>7.91</v>
          </cell>
          <cell r="G1203">
            <v>21.05</v>
          </cell>
        </row>
        <row r="1204">
          <cell r="A1204" t="str">
            <v>21.20.410</v>
          </cell>
          <cell r="C1204" t="str">
            <v>Cantoneira de sobrepor em PVC de 4 x 4 cm</v>
          </cell>
          <cell r="D1204" t="str">
            <v>un</v>
          </cell>
          <cell r="E1204">
            <v>19.48</v>
          </cell>
          <cell r="F1204">
            <v>2.02</v>
          </cell>
          <cell r="G1204">
            <v>21.5</v>
          </cell>
        </row>
        <row r="1205">
          <cell r="A1205" t="str">
            <v>21.20.460</v>
          </cell>
          <cell r="C1205" t="str">
            <v>Canto externo de acabamento em PVC</v>
          </cell>
          <cell r="D1205" t="str">
            <v>m</v>
          </cell>
          <cell r="E1205">
            <v>8.73</v>
          </cell>
          <cell r="F1205">
            <v>1.01</v>
          </cell>
          <cell r="G1205">
            <v>9.74</v>
          </cell>
        </row>
        <row r="1206">
          <cell r="A1206" t="str">
            <v>22</v>
          </cell>
          <cell r="B1206" t="str">
            <v>FORRO, BRISE E FACHADA</v>
          </cell>
        </row>
        <row r="1207">
          <cell r="A1207" t="str">
            <v>22.01</v>
          </cell>
          <cell r="B1207" t="str">
            <v>Forro de madeira</v>
          </cell>
        </row>
        <row r="1208">
          <cell r="A1208" t="str">
            <v>22.01.010</v>
          </cell>
          <cell r="C1208" t="str">
            <v>Forro em tábuas aparelhadas macho e fêmea de pinus</v>
          </cell>
          <cell r="D1208" t="str">
            <v>m²</v>
          </cell>
          <cell r="E1208">
            <v>18.66</v>
          </cell>
          <cell r="F1208">
            <v>17.27</v>
          </cell>
          <cell r="G1208">
            <v>35.93</v>
          </cell>
        </row>
        <row r="1209">
          <cell r="A1209" t="str">
            <v>22.01.020</v>
          </cell>
          <cell r="C1209" t="str">
            <v>Forro em tábuas aparelhadas macho e fêmea de pinus tarugado</v>
          </cell>
          <cell r="D1209" t="str">
            <v>m²</v>
          </cell>
          <cell r="E1209">
            <v>34.299999999999997</v>
          </cell>
          <cell r="F1209">
            <v>34.56</v>
          </cell>
          <cell r="G1209">
            <v>68.86</v>
          </cell>
        </row>
        <row r="1210">
          <cell r="A1210" t="str">
            <v>22.01.080</v>
          </cell>
          <cell r="C1210" t="str">
            <v>Forro xadrez em ripas de angelim-vermelho / bacuri / maçaranduba tarugado</v>
          </cell>
          <cell r="D1210" t="str">
            <v>m²</v>
          </cell>
          <cell r="E1210">
            <v>57.97</v>
          </cell>
          <cell r="F1210">
            <v>37.44</v>
          </cell>
          <cell r="G1210">
            <v>95.41</v>
          </cell>
        </row>
        <row r="1211">
          <cell r="A1211" t="str">
            <v>22.01.210</v>
          </cell>
          <cell r="C1211" t="str">
            <v>Testeira em tábua aparelhada, largura até 20 cm</v>
          </cell>
          <cell r="D1211" t="str">
            <v>m</v>
          </cell>
          <cell r="E1211">
            <v>9.58</v>
          </cell>
          <cell r="F1211">
            <v>11.53</v>
          </cell>
          <cell r="G1211">
            <v>21.11</v>
          </cell>
        </row>
        <row r="1212">
          <cell r="A1212" t="str">
            <v>22.01.220</v>
          </cell>
          <cell r="C1212" t="str">
            <v>Beiral em tábua de angelim-vermelho / bacuri / maçaranduba macho e fêmea com tarugamento</v>
          </cell>
          <cell r="D1212" t="str">
            <v>m²</v>
          </cell>
          <cell r="E1212">
            <v>76.63</v>
          </cell>
          <cell r="F1212">
            <v>34.56</v>
          </cell>
          <cell r="G1212">
            <v>111.19</v>
          </cell>
        </row>
        <row r="1213">
          <cell r="A1213" t="str">
            <v>22.01.240</v>
          </cell>
          <cell r="C1213" t="str">
            <v>Beiral em tábua de angelim-vermelho / bacuri / maçaranduba macho e fêmea</v>
          </cell>
          <cell r="D1213" t="str">
            <v>m²</v>
          </cell>
          <cell r="E1213">
            <v>60.39</v>
          </cell>
          <cell r="F1213">
            <v>17.27</v>
          </cell>
          <cell r="G1213">
            <v>77.66</v>
          </cell>
        </row>
        <row r="1214">
          <cell r="A1214" t="str">
            <v>22.02</v>
          </cell>
          <cell r="B1214" t="str">
            <v>Forro de gesso</v>
          </cell>
        </row>
        <row r="1215">
          <cell r="A1215" t="str">
            <v>22.02.010</v>
          </cell>
          <cell r="C1215" t="str">
            <v>Forro em placa de gesso liso fixo</v>
          </cell>
          <cell r="D1215" t="str">
            <v>m²</v>
          </cell>
          <cell r="E1215">
            <v>57.55</v>
          </cell>
          <cell r="F1215">
            <v>0</v>
          </cell>
          <cell r="G1215">
            <v>57.55</v>
          </cell>
        </row>
        <row r="1216">
          <cell r="A1216" t="str">
            <v>22.02.030</v>
          </cell>
          <cell r="C1216" t="str">
            <v>Forro em painéis de gesso acartonado, espessura de 12,5 mm, fixo</v>
          </cell>
          <cell r="D1216" t="str">
            <v>m²</v>
          </cell>
          <cell r="E1216">
            <v>63.56</v>
          </cell>
          <cell r="F1216">
            <v>0</v>
          </cell>
          <cell r="G1216">
            <v>63.56</v>
          </cell>
        </row>
        <row r="1217">
          <cell r="A1217" t="str">
            <v>22.02.100</v>
          </cell>
          <cell r="C1217" t="str">
            <v>Forro em painéis de gesso acartonado, acabamento liso com película em PVC - 625mm x 1250mm, espessura de 9,5mm, removível</v>
          </cell>
          <cell r="D1217" t="str">
            <v>m²</v>
          </cell>
          <cell r="E1217">
            <v>75.06</v>
          </cell>
          <cell r="F1217">
            <v>0</v>
          </cell>
          <cell r="G1217">
            <v>75.06</v>
          </cell>
        </row>
        <row r="1218">
          <cell r="A1218" t="str">
            <v>22.02.190</v>
          </cell>
          <cell r="C1218" t="str">
            <v>Forro de gesso removível com película rígida de PVC de 625mm x 625mm</v>
          </cell>
          <cell r="D1218" t="str">
            <v>m²</v>
          </cell>
          <cell r="E1218">
            <v>86.33</v>
          </cell>
          <cell r="F1218">
            <v>0</v>
          </cell>
          <cell r="G1218">
            <v>86.33</v>
          </cell>
        </row>
        <row r="1219">
          <cell r="A1219" t="str">
            <v>22.03</v>
          </cell>
          <cell r="B1219" t="str">
            <v>Forro sintético</v>
          </cell>
        </row>
        <row r="1220">
          <cell r="A1220" t="str">
            <v>22.03.010</v>
          </cell>
          <cell r="C1220" t="str">
            <v>Forro em poliestireno expandido com textura acrílica, espessura de 20 mm</v>
          </cell>
          <cell r="D1220" t="str">
            <v>m²</v>
          </cell>
          <cell r="E1220">
            <v>51.44</v>
          </cell>
          <cell r="F1220">
            <v>0</v>
          </cell>
          <cell r="G1220">
            <v>51.44</v>
          </cell>
        </row>
        <row r="1221">
          <cell r="A1221" t="str">
            <v>22.03.020</v>
          </cell>
          <cell r="C1221" t="str">
            <v>Forro em lã de vidro revestido em PVC, espessura de 20 mm</v>
          </cell>
          <cell r="D1221" t="str">
            <v>m²</v>
          </cell>
          <cell r="E1221">
            <v>86.6</v>
          </cell>
          <cell r="F1221">
            <v>0</v>
          </cell>
          <cell r="G1221">
            <v>86.6</v>
          </cell>
        </row>
        <row r="1222">
          <cell r="A1222" t="str">
            <v>22.03.030</v>
          </cell>
          <cell r="C1222" t="str">
            <v>Forro em fibra mineral acústico, revestido em látex</v>
          </cell>
          <cell r="D1222" t="str">
            <v>m²</v>
          </cell>
          <cell r="E1222">
            <v>97.49</v>
          </cell>
          <cell r="F1222">
            <v>0</v>
          </cell>
          <cell r="G1222">
            <v>97.49</v>
          </cell>
        </row>
        <row r="1223">
          <cell r="A1223" t="str">
            <v>22.03.040</v>
          </cell>
          <cell r="C1223" t="str">
            <v>Forro modular removível em PVC de 618mm x 1243mm</v>
          </cell>
          <cell r="D1223" t="str">
            <v>m²</v>
          </cell>
          <cell r="E1223">
            <v>77.02</v>
          </cell>
          <cell r="F1223">
            <v>0</v>
          </cell>
          <cell r="G1223">
            <v>77.02</v>
          </cell>
        </row>
        <row r="1224">
          <cell r="A1224" t="str">
            <v>22.03.050</v>
          </cell>
          <cell r="C1224" t="str">
            <v>Forro em fibra mineral revestido em látex</v>
          </cell>
          <cell r="D1224" t="str">
            <v>m²</v>
          </cell>
          <cell r="E1224">
            <v>69.349999999999994</v>
          </cell>
          <cell r="F1224">
            <v>0</v>
          </cell>
          <cell r="G1224">
            <v>69.349999999999994</v>
          </cell>
        </row>
        <row r="1225">
          <cell r="A1225" t="str">
            <v>22.03.070</v>
          </cell>
          <cell r="C1225" t="str">
            <v>Forro em lâmina de PVC</v>
          </cell>
          <cell r="D1225" t="str">
            <v>m²</v>
          </cell>
          <cell r="E1225">
            <v>55.96</v>
          </cell>
          <cell r="F1225">
            <v>0</v>
          </cell>
          <cell r="G1225">
            <v>55.96</v>
          </cell>
        </row>
        <row r="1226">
          <cell r="A1226" t="str">
            <v>22.03.122</v>
          </cell>
          <cell r="C1226" t="str">
            <v>Forro em fibra mineral com placas acústicas removíveis de 625mm x 1250mm</v>
          </cell>
          <cell r="D1226" t="str">
            <v>m²</v>
          </cell>
          <cell r="E1226">
            <v>143.30000000000001</v>
          </cell>
          <cell r="F1226">
            <v>0</v>
          </cell>
          <cell r="G1226">
            <v>143.30000000000001</v>
          </cell>
        </row>
        <row r="1227">
          <cell r="A1227" t="str">
            <v>22.03.140</v>
          </cell>
          <cell r="C1227" t="str">
            <v>Forro em fibra mineral com placas acústicas removíveis de 625mm x 625mm</v>
          </cell>
          <cell r="D1227" t="str">
            <v>m²</v>
          </cell>
          <cell r="E1227">
            <v>95.48</v>
          </cell>
          <cell r="F1227">
            <v>0</v>
          </cell>
          <cell r="G1227">
            <v>95.48</v>
          </cell>
        </row>
        <row r="1228">
          <cell r="A1228" t="str">
            <v>22.03.160</v>
          </cell>
          <cell r="C1228" t="str">
            <v>Forro em placas acústicas de espuma semirrígida, suspensas tipo nuvem, espessura de 80 mm, modulação 1200mm x 1200mm</v>
          </cell>
          <cell r="D1228" t="str">
            <v>un</v>
          </cell>
          <cell r="E1228">
            <v>1224.9100000000001</v>
          </cell>
          <cell r="F1228">
            <v>0</v>
          </cell>
          <cell r="G1228">
            <v>1224.9100000000001</v>
          </cell>
        </row>
        <row r="1229">
          <cell r="A1229" t="str">
            <v>22.03.170</v>
          </cell>
          <cell r="C1229" t="str">
            <v>Forro em placas acústicas de espuma semirrígida, suspensas tipo nuvem, espessura de 80 mm, modulação 1200mm x 600mm</v>
          </cell>
          <cell r="D1229" t="str">
            <v>un</v>
          </cell>
          <cell r="E1229">
            <v>790.78</v>
          </cell>
          <cell r="F1229">
            <v>0</v>
          </cell>
          <cell r="G1229">
            <v>790.78</v>
          </cell>
        </row>
        <row r="1230">
          <cell r="A1230" t="str">
            <v>22.04</v>
          </cell>
          <cell r="B1230" t="str">
            <v>Forro metálico</v>
          </cell>
        </row>
        <row r="1231">
          <cell r="A1231" t="str">
            <v>22.04.020</v>
          </cell>
          <cell r="C1231" t="str">
            <v>Forro metálico removível, em painéis de 625mm x 625mm, tipo colmeia</v>
          </cell>
          <cell r="D1231" t="str">
            <v>m²</v>
          </cell>
          <cell r="E1231">
            <v>239.33</v>
          </cell>
          <cell r="F1231">
            <v>0</v>
          </cell>
          <cell r="G1231">
            <v>239.33</v>
          </cell>
        </row>
        <row r="1232">
          <cell r="A1232" t="str">
            <v>22.06</v>
          </cell>
          <cell r="B1232" t="str">
            <v>Brise-soleil</v>
          </cell>
        </row>
        <row r="1233">
          <cell r="A1233" t="str">
            <v>22.06.130</v>
          </cell>
          <cell r="C1233" t="str">
            <v>Brise em placa cimentícia, montado em perfil e chapa metálica</v>
          </cell>
          <cell r="D1233" t="str">
            <v>m²</v>
          </cell>
          <cell r="E1233">
            <v>139.37</v>
          </cell>
          <cell r="F1233">
            <v>83.33</v>
          </cell>
          <cell r="G1233">
            <v>222.7</v>
          </cell>
        </row>
        <row r="1234">
          <cell r="A1234" t="str">
            <v>22.06.200</v>
          </cell>
          <cell r="C1234" t="str">
            <v>Brise metálico curvo e móvel em chapa microperfurada aluzinc pré-pintada</v>
          </cell>
          <cell r="D1234" t="str">
            <v>m²</v>
          </cell>
          <cell r="E1234">
            <v>484.5</v>
          </cell>
          <cell r="F1234">
            <v>0</v>
          </cell>
          <cell r="G1234">
            <v>484.5</v>
          </cell>
        </row>
        <row r="1235">
          <cell r="A1235" t="str">
            <v>22.06.210</v>
          </cell>
          <cell r="C1235" t="str">
            <v>Brise metálico fixo em chapa microperfurada aluzinc pré-pintada</v>
          </cell>
          <cell r="D1235" t="str">
            <v>m²</v>
          </cell>
          <cell r="E1235">
            <v>196</v>
          </cell>
          <cell r="F1235">
            <v>0</v>
          </cell>
          <cell r="G1235">
            <v>196</v>
          </cell>
        </row>
        <row r="1236">
          <cell r="A1236" t="str">
            <v>22.06.220</v>
          </cell>
          <cell r="C1236" t="str">
            <v>Brise metálico fixo e linear em chapa microperfurada aluzinc pré-pintada, largura frontal de 57 mm</v>
          </cell>
          <cell r="D1236" t="str">
            <v>m²</v>
          </cell>
          <cell r="E1236">
            <v>393.44</v>
          </cell>
          <cell r="F1236">
            <v>0</v>
          </cell>
          <cell r="G1236">
            <v>393.44</v>
          </cell>
        </row>
        <row r="1237">
          <cell r="A1237" t="str">
            <v>22.06.230</v>
          </cell>
          <cell r="C1237" t="str">
            <v>Brise metálico fixo e linear em chapa lisa aluzinc pré-pintada, largura frontal de 30 mm</v>
          </cell>
          <cell r="D1237" t="str">
            <v>m²</v>
          </cell>
          <cell r="E1237">
            <v>484.5</v>
          </cell>
          <cell r="F1237">
            <v>0</v>
          </cell>
          <cell r="G1237">
            <v>484.5</v>
          </cell>
        </row>
        <row r="1238">
          <cell r="A1238" t="str">
            <v>22.06.240</v>
          </cell>
          <cell r="C1238" t="str">
            <v>Brise metálico fixo em chapa lisa aluzinc pré-pintada, formato ogiva, lâmina frontal de 200 mm</v>
          </cell>
          <cell r="D1238" t="str">
            <v>m²</v>
          </cell>
          <cell r="E1238">
            <v>525.88</v>
          </cell>
          <cell r="F1238">
            <v>0</v>
          </cell>
          <cell r="G1238">
            <v>525.88</v>
          </cell>
        </row>
        <row r="1239">
          <cell r="A1239" t="str">
            <v>22.06.250</v>
          </cell>
          <cell r="C1239" t="str">
            <v>Brise metálico curvo e móvel termoacústico em chapa lisa aluzinc pré-pintada</v>
          </cell>
          <cell r="D1239" t="str">
            <v>m²</v>
          </cell>
          <cell r="E1239">
            <v>763.95</v>
          </cell>
          <cell r="F1239">
            <v>0</v>
          </cell>
          <cell r="G1239">
            <v>763.95</v>
          </cell>
        </row>
        <row r="1240">
          <cell r="A1240" t="str">
            <v>22.06.300</v>
          </cell>
          <cell r="C1240" t="str">
            <v>Brise metálico curvo e móvel em chapa microperfurada de alumínio pré-pintada</v>
          </cell>
          <cell r="D1240" t="str">
            <v>m²</v>
          </cell>
          <cell r="E1240">
            <v>415.38</v>
          </cell>
          <cell r="F1240">
            <v>0</v>
          </cell>
          <cell r="G1240">
            <v>415.38</v>
          </cell>
        </row>
        <row r="1241">
          <cell r="A1241" t="str">
            <v>22.06.310</v>
          </cell>
          <cell r="C1241" t="str">
            <v>Brise metálico fixo em chapa microperfurada de alumínio pré-pintada</v>
          </cell>
          <cell r="D1241" t="str">
            <v>m²</v>
          </cell>
          <cell r="E1241">
            <v>283.25</v>
          </cell>
          <cell r="F1241">
            <v>0</v>
          </cell>
          <cell r="G1241">
            <v>283.25</v>
          </cell>
        </row>
        <row r="1242">
          <cell r="A1242" t="str">
            <v>22.06.320</v>
          </cell>
          <cell r="C1242" t="str">
            <v>Brise metálico fixo e linear em chapa microperfurada alumínio pré-pintada, largura frontal de 57 mm</v>
          </cell>
          <cell r="D1242" t="str">
            <v>m²</v>
          </cell>
          <cell r="E1242">
            <v>246.77</v>
          </cell>
          <cell r="F1242">
            <v>0</v>
          </cell>
          <cell r="G1242">
            <v>246.77</v>
          </cell>
        </row>
        <row r="1243">
          <cell r="A1243" t="str">
            <v>22.06.330</v>
          </cell>
          <cell r="C1243" t="str">
            <v>Brise metálico fixo e linear em chapa lisa em alumínio pré-pintada, largura frontal de 30 mm</v>
          </cell>
          <cell r="D1243" t="str">
            <v>m²</v>
          </cell>
          <cell r="E1243">
            <v>247.41</v>
          </cell>
          <cell r="F1243">
            <v>0</v>
          </cell>
          <cell r="G1243">
            <v>247.41</v>
          </cell>
        </row>
        <row r="1244">
          <cell r="A1244" t="str">
            <v>22.06.340</v>
          </cell>
          <cell r="C1244" t="str">
            <v>Brise metálico fixo em chapa lisa alumínio pré-pintada, formato ogiva, lâmina frontal de 200 mm</v>
          </cell>
          <cell r="D1244" t="str">
            <v>m²</v>
          </cell>
          <cell r="E1244">
            <v>486.35</v>
          </cell>
          <cell r="F1244">
            <v>0</v>
          </cell>
          <cell r="G1244">
            <v>486.35</v>
          </cell>
        </row>
        <row r="1245">
          <cell r="A1245" t="str">
            <v>22.06.350</v>
          </cell>
          <cell r="C1245" t="str">
            <v>Brise metálico curvo e móvel termoacústico em chapa lisa de alumínio pré-pintada</v>
          </cell>
          <cell r="D1245" t="str">
            <v>m²</v>
          </cell>
          <cell r="E1245">
            <v>602.25</v>
          </cell>
          <cell r="F1245">
            <v>0</v>
          </cell>
          <cell r="G1245">
            <v>602.25</v>
          </cell>
        </row>
        <row r="1246">
          <cell r="A1246" t="str">
            <v>22.20</v>
          </cell>
          <cell r="B1246" t="str">
            <v>Reparos, conservações e complementos - GRUPO 22</v>
          </cell>
        </row>
        <row r="1247">
          <cell r="A1247" t="str">
            <v>22.20.010</v>
          </cell>
          <cell r="C1247" t="str">
            <v>Placa em fibra de vidro revestida em PVC</v>
          </cell>
          <cell r="D1247" t="str">
            <v>m²</v>
          </cell>
          <cell r="E1247">
            <v>38.18</v>
          </cell>
          <cell r="F1247">
            <v>0</v>
          </cell>
          <cell r="G1247">
            <v>38.18</v>
          </cell>
        </row>
        <row r="1248">
          <cell r="A1248" t="str">
            <v>22.20.020</v>
          </cell>
          <cell r="C1248" t="str">
            <v>Recolocação de forros fixados</v>
          </cell>
          <cell r="D1248" t="str">
            <v>m²</v>
          </cell>
          <cell r="E1248">
            <v>0.65</v>
          </cell>
          <cell r="F1248">
            <v>8.64</v>
          </cell>
          <cell r="G1248">
            <v>9.2899999999999991</v>
          </cell>
        </row>
        <row r="1249">
          <cell r="A1249" t="str">
            <v>22.20.040</v>
          </cell>
          <cell r="C1249" t="str">
            <v>Recolocação de forros apoiados ou encaixados</v>
          </cell>
          <cell r="D1249" t="str">
            <v>m²</v>
          </cell>
          <cell r="E1249">
            <v>0</v>
          </cell>
          <cell r="F1249">
            <v>4.33</v>
          </cell>
          <cell r="G1249">
            <v>4.33</v>
          </cell>
        </row>
        <row r="1250">
          <cell r="A1250" t="str">
            <v>22.20.050</v>
          </cell>
          <cell r="C1250" t="str">
            <v>Moldura de gesso simples, largura até 6,0 cm</v>
          </cell>
          <cell r="D1250" t="str">
            <v>m</v>
          </cell>
          <cell r="E1250">
            <v>11.87</v>
          </cell>
          <cell r="F1250">
            <v>0</v>
          </cell>
          <cell r="G1250">
            <v>11.87</v>
          </cell>
        </row>
        <row r="1251">
          <cell r="A1251" t="str">
            <v>22.20.090</v>
          </cell>
          <cell r="C1251" t="str">
            <v>Abertura para vão de luminária em forro de PVC modular</v>
          </cell>
          <cell r="D1251" t="str">
            <v>un</v>
          </cell>
          <cell r="E1251">
            <v>12.95</v>
          </cell>
          <cell r="F1251">
            <v>0</v>
          </cell>
          <cell r="G1251">
            <v>12.95</v>
          </cell>
        </row>
        <row r="1252">
          <cell r="A1252" t="str">
            <v>23</v>
          </cell>
          <cell r="B1252" t="str">
            <v>ESQUADRIA, MARCENARIA E ELEMENTO EM MADEIRA</v>
          </cell>
        </row>
        <row r="1253">
          <cell r="A1253" t="str">
            <v>23.01</v>
          </cell>
          <cell r="B1253" t="str">
            <v>Janela e veneziana em madeira</v>
          </cell>
        </row>
        <row r="1254">
          <cell r="A1254" t="str">
            <v>23.01.050</v>
          </cell>
          <cell r="C1254" t="str">
            <v>Caixilho em madeira maximar</v>
          </cell>
          <cell r="D1254" t="str">
            <v>m²</v>
          </cell>
          <cell r="E1254">
            <v>462.58</v>
          </cell>
          <cell r="F1254">
            <v>37.72</v>
          </cell>
          <cell r="G1254">
            <v>500.3</v>
          </cell>
        </row>
        <row r="1255">
          <cell r="A1255" t="str">
            <v>23.01.060</v>
          </cell>
          <cell r="C1255" t="str">
            <v>Caixilho em madeira tipo veneziana de correr</v>
          </cell>
          <cell r="D1255" t="str">
            <v>m²</v>
          </cell>
          <cell r="E1255">
            <v>417</v>
          </cell>
          <cell r="F1255">
            <v>37.72</v>
          </cell>
          <cell r="G1255">
            <v>454.72</v>
          </cell>
        </row>
        <row r="1256">
          <cell r="A1256" t="str">
            <v>23.02</v>
          </cell>
          <cell r="B1256" t="str">
            <v>Porta macho / fêmea montada com batente</v>
          </cell>
        </row>
        <row r="1257">
          <cell r="A1257" t="str">
            <v>23.02.010</v>
          </cell>
          <cell r="C1257" t="str">
            <v>Acréscimo de bandeira - porta macho e fêmea com batente de madeira</v>
          </cell>
          <cell r="D1257" t="str">
            <v>m²</v>
          </cell>
          <cell r="E1257">
            <v>337.81</v>
          </cell>
          <cell r="F1257">
            <v>39.74</v>
          </cell>
          <cell r="G1257">
            <v>377.55</v>
          </cell>
        </row>
        <row r="1258">
          <cell r="A1258" t="str">
            <v>23.02.030</v>
          </cell>
          <cell r="C1258" t="str">
            <v>Porta macho e fêmea com batente de madeira - 70 x 210 cm</v>
          </cell>
          <cell r="D1258" t="str">
            <v>un</v>
          </cell>
          <cell r="E1258">
            <v>584.64</v>
          </cell>
          <cell r="F1258">
            <v>80.650000000000006</v>
          </cell>
          <cell r="G1258">
            <v>665.29</v>
          </cell>
        </row>
        <row r="1259">
          <cell r="A1259" t="str">
            <v>23.02.040</v>
          </cell>
          <cell r="C1259" t="str">
            <v>Porta macho e fêmea com batente de madeira - 80 x 210 cm</v>
          </cell>
          <cell r="D1259" t="str">
            <v>un</v>
          </cell>
          <cell r="E1259">
            <v>534.5</v>
          </cell>
          <cell r="F1259">
            <v>80.650000000000006</v>
          </cell>
          <cell r="G1259">
            <v>615.15</v>
          </cell>
        </row>
        <row r="1260">
          <cell r="A1260" t="str">
            <v>23.02.050</v>
          </cell>
          <cell r="C1260" t="str">
            <v>Porta macho e fêmea com batente de madeira - 90 x 210 cm</v>
          </cell>
          <cell r="D1260" t="str">
            <v>un</v>
          </cell>
          <cell r="E1260">
            <v>655.16999999999996</v>
          </cell>
          <cell r="F1260">
            <v>80.650000000000006</v>
          </cell>
          <cell r="G1260">
            <v>735.82</v>
          </cell>
        </row>
        <row r="1261">
          <cell r="A1261" t="str">
            <v>23.02.060</v>
          </cell>
          <cell r="C1261" t="str">
            <v>Porta macho e fêmea com batente de madeira - 120 x 210 cm</v>
          </cell>
          <cell r="D1261" t="str">
            <v>un</v>
          </cell>
          <cell r="E1261">
            <v>1043.26</v>
          </cell>
          <cell r="F1261">
            <v>100.81</v>
          </cell>
          <cell r="G1261">
            <v>1144.07</v>
          </cell>
        </row>
        <row r="1262">
          <cell r="A1262" t="str">
            <v>23.02.500</v>
          </cell>
          <cell r="C1262" t="str">
            <v>Acréscimo de bandeira - porta macho e fêmea com batente metálico</v>
          </cell>
          <cell r="D1262" t="str">
            <v>m²</v>
          </cell>
          <cell r="E1262">
            <v>738.5</v>
          </cell>
          <cell r="F1262">
            <v>76.040000000000006</v>
          </cell>
          <cell r="G1262">
            <v>814.54</v>
          </cell>
        </row>
        <row r="1263">
          <cell r="A1263" t="str">
            <v>23.02.520</v>
          </cell>
          <cell r="C1263" t="str">
            <v>Porta macho e fêmea com batente metálico - 70 x 210 cm</v>
          </cell>
          <cell r="D1263" t="str">
            <v>un</v>
          </cell>
          <cell r="E1263">
            <v>653.66</v>
          </cell>
          <cell r="F1263">
            <v>74.88</v>
          </cell>
          <cell r="G1263">
            <v>728.54</v>
          </cell>
        </row>
        <row r="1264">
          <cell r="A1264" t="str">
            <v>23.02.530</v>
          </cell>
          <cell r="C1264" t="str">
            <v>Porta macho e fêmea com batente metálico - 80 x 210 cm</v>
          </cell>
          <cell r="D1264" t="str">
            <v>un</v>
          </cell>
          <cell r="E1264">
            <v>608.04</v>
          </cell>
          <cell r="F1264">
            <v>74.88</v>
          </cell>
          <cell r="G1264">
            <v>682.92</v>
          </cell>
        </row>
        <row r="1265">
          <cell r="A1265" t="str">
            <v>23.02.540</v>
          </cell>
          <cell r="C1265" t="str">
            <v>Porta macho e fêmea com batente metálico - 90 x 210 cm</v>
          </cell>
          <cell r="D1265" t="str">
            <v>un</v>
          </cell>
          <cell r="E1265">
            <v>733.23</v>
          </cell>
          <cell r="F1265">
            <v>74.88</v>
          </cell>
          <cell r="G1265">
            <v>808.11</v>
          </cell>
        </row>
        <row r="1266">
          <cell r="A1266" t="str">
            <v>23.02.550</v>
          </cell>
          <cell r="C1266" t="str">
            <v>Porta macho e fêmea com batente metálico - 120 x 210 cm</v>
          </cell>
          <cell r="D1266" t="str">
            <v>un</v>
          </cell>
          <cell r="E1266">
            <v>1064.1099999999999</v>
          </cell>
          <cell r="F1266">
            <v>97.94</v>
          </cell>
          <cell r="G1266">
            <v>1162.05</v>
          </cell>
        </row>
        <row r="1267">
          <cell r="A1267" t="str">
            <v>23.04</v>
          </cell>
          <cell r="B1267" t="str">
            <v>Porta lisa laminada montada com batente</v>
          </cell>
        </row>
        <row r="1268">
          <cell r="A1268" t="str">
            <v>23.04.010</v>
          </cell>
          <cell r="C1268" t="str">
            <v>Acréscimo de bandeira - porta lisa revestida com laminado fenólico melamínico e batente de madeira sem revestimento</v>
          </cell>
          <cell r="D1268" t="str">
            <v>m²</v>
          </cell>
          <cell r="E1268">
            <v>487.12</v>
          </cell>
          <cell r="F1268">
            <v>39.74</v>
          </cell>
          <cell r="G1268">
            <v>526.86</v>
          </cell>
        </row>
        <row r="1269">
          <cell r="A1269" t="str">
            <v>23.04.070</v>
          </cell>
          <cell r="C1269" t="str">
            <v>Porta em laminado fenólico melamínico com batente em alumínio - 80 x 180 cm</v>
          </cell>
          <cell r="D1269" t="str">
            <v>un</v>
          </cell>
          <cell r="E1269">
            <v>869.37</v>
          </cell>
          <cell r="F1269">
            <v>40.33</v>
          </cell>
          <cell r="G1269">
            <v>909.7</v>
          </cell>
        </row>
        <row r="1270">
          <cell r="A1270" t="str">
            <v>23.04.080</v>
          </cell>
          <cell r="C1270" t="str">
            <v>Porta em laminado fenólico melamínico com batente em alumínio - 60 x 160 cm</v>
          </cell>
          <cell r="D1270" t="str">
            <v>un</v>
          </cell>
          <cell r="E1270">
            <v>780.81</v>
          </cell>
          <cell r="F1270">
            <v>40.33</v>
          </cell>
          <cell r="G1270">
            <v>821.14</v>
          </cell>
        </row>
        <row r="1271">
          <cell r="A1271" t="str">
            <v>23.04.090</v>
          </cell>
          <cell r="C1271" t="str">
            <v>Porta em laminado fenólico melamínico com acabamento liso, batente de madeira sem revestimento - 70 x 210 cm</v>
          </cell>
          <cell r="D1271" t="str">
            <v>un</v>
          </cell>
          <cell r="E1271">
            <v>882.07</v>
          </cell>
          <cell r="F1271">
            <v>80.650000000000006</v>
          </cell>
          <cell r="G1271">
            <v>962.72</v>
          </cell>
        </row>
        <row r="1272">
          <cell r="A1272" t="str">
            <v>23.04.100</v>
          </cell>
          <cell r="C1272" t="str">
            <v>Porta em laminado fenólico melamínico com acabamento liso, batente de madeira sem revestimento - 80 x 210 cm</v>
          </cell>
          <cell r="D1272" t="str">
            <v>un</v>
          </cell>
          <cell r="E1272">
            <v>920.44</v>
          </cell>
          <cell r="F1272">
            <v>80.650000000000006</v>
          </cell>
          <cell r="G1272">
            <v>1001.09</v>
          </cell>
        </row>
        <row r="1273">
          <cell r="A1273" t="str">
            <v>23.04.110</v>
          </cell>
          <cell r="C1273" t="str">
            <v>Porta em laminado fenólico melamínico com acabamento liso, batente de madeira sem revestimento - 90 x 210 cm</v>
          </cell>
          <cell r="D1273" t="str">
            <v>un</v>
          </cell>
          <cell r="E1273">
            <v>973.05</v>
          </cell>
          <cell r="F1273">
            <v>80.650000000000006</v>
          </cell>
          <cell r="G1273">
            <v>1053.7</v>
          </cell>
        </row>
        <row r="1274">
          <cell r="A1274" t="str">
            <v>23.04.120</v>
          </cell>
          <cell r="C1274" t="str">
            <v>Porta em laminado fenólico melamínico com acabamento liso, batente de madeira sem revestimento - 120 x 210 cm</v>
          </cell>
          <cell r="D1274" t="str">
            <v>un</v>
          </cell>
          <cell r="E1274">
            <v>1582.96</v>
          </cell>
          <cell r="F1274">
            <v>100.81</v>
          </cell>
          <cell r="G1274">
            <v>1683.77</v>
          </cell>
        </row>
        <row r="1275">
          <cell r="A1275" t="str">
            <v>23.04.130</v>
          </cell>
          <cell r="C1275" t="str">
            <v>Porta em laminado fenólico melamínico com acabamento liso, batente de madeira sem revestimento - 140 x 210 cm</v>
          </cell>
          <cell r="D1275" t="str">
            <v>un</v>
          </cell>
          <cell r="E1275">
            <v>1683.31</v>
          </cell>
          <cell r="F1275">
            <v>100.81</v>
          </cell>
          <cell r="G1275">
            <v>1784.12</v>
          </cell>
        </row>
        <row r="1276">
          <cell r="A1276" t="str">
            <v>23.04.140</v>
          </cell>
          <cell r="C1276" t="str">
            <v>Porta em laminado fenólico melamínico com acabamento liso, batente de madeira sem revestimento - 220 x 210 cm</v>
          </cell>
          <cell r="D1276" t="str">
            <v>un</v>
          </cell>
          <cell r="E1276">
            <v>3070.87</v>
          </cell>
          <cell r="F1276">
            <v>115.22</v>
          </cell>
          <cell r="G1276">
            <v>3186.09</v>
          </cell>
        </row>
        <row r="1277">
          <cell r="A1277" t="str">
            <v>23.04.500</v>
          </cell>
          <cell r="C1277" t="str">
            <v>Acréscimo de bandeira - porta lisa revestida com laminado fenólico melamínico e batente metálico</v>
          </cell>
          <cell r="D1277" t="str">
            <v>m²</v>
          </cell>
          <cell r="E1277">
            <v>518.55999999999995</v>
          </cell>
          <cell r="F1277">
            <v>38</v>
          </cell>
          <cell r="G1277">
            <v>556.55999999999995</v>
          </cell>
        </row>
        <row r="1278">
          <cell r="A1278" t="str">
            <v>23.04.570</v>
          </cell>
          <cell r="C1278" t="str">
            <v>Porta em laminado melamínico estrutural com acabamento texturizado, batente em alumínio com ferragens - 60 x 180 cm</v>
          </cell>
          <cell r="D1278" t="str">
            <v>un</v>
          </cell>
          <cell r="E1278">
            <v>682</v>
          </cell>
          <cell r="F1278">
            <v>10.07</v>
          </cell>
          <cell r="G1278">
            <v>692.07</v>
          </cell>
        </row>
        <row r="1279">
          <cell r="A1279" t="str">
            <v>23.04.580</v>
          </cell>
          <cell r="C1279" t="str">
            <v>Porta em laminado fenólico melamínico com acabamento liso, batente metálico - 60 x 160 cm</v>
          </cell>
          <cell r="D1279" t="str">
            <v>un</v>
          </cell>
          <cell r="E1279">
            <v>899.57</v>
          </cell>
          <cell r="F1279">
            <v>77.77</v>
          </cell>
          <cell r="G1279">
            <v>977.34</v>
          </cell>
        </row>
        <row r="1280">
          <cell r="A1280" t="str">
            <v>23.04.590</v>
          </cell>
          <cell r="C1280" t="str">
            <v>Porta em laminado fenólico melamínico com acabamento liso, batente metálico - 70 x 210 cm</v>
          </cell>
          <cell r="D1280" t="str">
            <v>un</v>
          </cell>
          <cell r="E1280">
            <v>951.09</v>
          </cell>
          <cell r="F1280">
            <v>74.88</v>
          </cell>
          <cell r="G1280">
            <v>1025.97</v>
          </cell>
        </row>
        <row r="1281">
          <cell r="A1281" t="str">
            <v>23.04.600</v>
          </cell>
          <cell r="C1281" t="str">
            <v>Porta em laminado fenólico melamínico com acabamento liso, batente metálico - 80 x 210 cm</v>
          </cell>
          <cell r="D1281" t="str">
            <v>un</v>
          </cell>
          <cell r="E1281">
            <v>998.5</v>
          </cell>
          <cell r="F1281">
            <v>74.88</v>
          </cell>
          <cell r="G1281">
            <v>1073.3800000000001</v>
          </cell>
        </row>
        <row r="1282">
          <cell r="A1282" t="str">
            <v>23.04.610</v>
          </cell>
          <cell r="C1282" t="str">
            <v>Porta em laminado fenólico melamínico com acabamento liso, batente metálico - 90 x 210 cm</v>
          </cell>
          <cell r="D1282" t="str">
            <v>un</v>
          </cell>
          <cell r="E1282">
            <v>1051.1099999999999</v>
          </cell>
          <cell r="F1282">
            <v>74.88</v>
          </cell>
          <cell r="G1282">
            <v>1125.99</v>
          </cell>
        </row>
        <row r="1283">
          <cell r="A1283" t="str">
            <v>23.04.620</v>
          </cell>
          <cell r="C1283" t="str">
            <v>Porta em laminado fenólico melamínico com acabamento liso, batente metálico - 120 x 210 cm</v>
          </cell>
          <cell r="D1283" t="str">
            <v>un</v>
          </cell>
          <cell r="E1283">
            <v>1603.81</v>
          </cell>
          <cell r="F1283">
            <v>97.94</v>
          </cell>
          <cell r="G1283">
            <v>1701.75</v>
          </cell>
        </row>
        <row r="1284">
          <cell r="A1284" t="str">
            <v>23.04.630</v>
          </cell>
          <cell r="C1284" t="str">
            <v>Porta em laminado fenólico melamínico com acabamento liso, batente metálico - 60 x 100 cm</v>
          </cell>
          <cell r="D1284" t="str">
            <v>un</v>
          </cell>
          <cell r="E1284">
            <v>429.77</v>
          </cell>
          <cell r="F1284">
            <v>40.33</v>
          </cell>
          <cell r="G1284">
            <v>470.1</v>
          </cell>
        </row>
        <row r="1285">
          <cell r="A1285" t="str">
            <v>23.08</v>
          </cell>
          <cell r="B1285" t="str">
            <v>Marcenaria em geral</v>
          </cell>
        </row>
        <row r="1286">
          <cell r="A1286" t="str">
            <v>23.08.010</v>
          </cell>
          <cell r="C1286" t="str">
            <v>Estrado em madeira</v>
          </cell>
          <cell r="D1286" t="str">
            <v>m²</v>
          </cell>
          <cell r="E1286">
            <v>57.16</v>
          </cell>
          <cell r="F1286">
            <v>28.8</v>
          </cell>
          <cell r="G1286">
            <v>85.96</v>
          </cell>
        </row>
        <row r="1287">
          <cell r="A1287" t="str">
            <v>23.08.020</v>
          </cell>
          <cell r="C1287" t="str">
            <v>Faixa/batedor de proteção em madeira aparelhada natural de 10 x 2,5 cm</v>
          </cell>
          <cell r="D1287" t="str">
            <v>m</v>
          </cell>
          <cell r="E1287">
            <v>4.79</v>
          </cell>
          <cell r="F1287">
            <v>28.8</v>
          </cell>
          <cell r="G1287">
            <v>33.590000000000003</v>
          </cell>
        </row>
        <row r="1288">
          <cell r="A1288" t="str">
            <v>23.08.030</v>
          </cell>
          <cell r="C1288" t="str">
            <v>Faixa/batedor de proteção em madeira de 20 x 5 cm, com acabamento em laminado fenólico melamínico</v>
          </cell>
          <cell r="D1288" t="str">
            <v>m</v>
          </cell>
          <cell r="E1288">
            <v>48.81</v>
          </cell>
          <cell r="F1288">
            <v>57.6</v>
          </cell>
          <cell r="G1288">
            <v>106.41</v>
          </cell>
        </row>
        <row r="1289">
          <cell r="A1289" t="str">
            <v>23.08.040</v>
          </cell>
          <cell r="C1289" t="str">
            <v>Armário/gabinete embutido em MDF sob medida, revestido em laminado melamínico, com portas e prateleiras</v>
          </cell>
          <cell r="D1289" t="str">
            <v>m²</v>
          </cell>
          <cell r="E1289">
            <v>1435.87</v>
          </cell>
          <cell r="F1289">
            <v>0</v>
          </cell>
          <cell r="G1289">
            <v>1435.87</v>
          </cell>
        </row>
        <row r="1290">
          <cell r="A1290" t="str">
            <v>23.08.060</v>
          </cell>
          <cell r="C1290" t="str">
            <v>Tampo sob medida em compensado, revestido na face superior em laminado fenólico melamínico</v>
          </cell>
          <cell r="D1290" t="str">
            <v>m²</v>
          </cell>
          <cell r="E1290">
            <v>705.88</v>
          </cell>
          <cell r="F1290">
            <v>0</v>
          </cell>
          <cell r="G1290">
            <v>705.88</v>
          </cell>
        </row>
        <row r="1291">
          <cell r="A1291" t="str">
            <v>23.08.080</v>
          </cell>
          <cell r="C1291" t="str">
            <v>Prateleira sob medida em compensado, revestida nas duas faces em laminado fenólico melamínico</v>
          </cell>
          <cell r="D1291" t="str">
            <v>m²</v>
          </cell>
          <cell r="E1291">
            <v>369.64</v>
          </cell>
          <cell r="F1291">
            <v>11.53</v>
          </cell>
          <cell r="G1291">
            <v>381.17</v>
          </cell>
        </row>
        <row r="1292">
          <cell r="A1292" t="str">
            <v>23.08.100</v>
          </cell>
          <cell r="C1292" t="str">
            <v>Armário tipo prateleira com subdivisão em compensado, revestido totalmente em laminado fenólico melamínico</v>
          </cell>
          <cell r="D1292" t="str">
            <v>m²</v>
          </cell>
          <cell r="E1292">
            <v>1037.8399999999999</v>
          </cell>
          <cell r="F1292">
            <v>0</v>
          </cell>
          <cell r="G1292">
            <v>1037.8399999999999</v>
          </cell>
        </row>
        <row r="1293">
          <cell r="A1293" t="str">
            <v>23.08.110</v>
          </cell>
          <cell r="C1293" t="str">
            <v>Painel em compensado naval, espessura de 25 mm</v>
          </cell>
          <cell r="D1293" t="str">
            <v>m²</v>
          </cell>
          <cell r="E1293">
            <v>89.94</v>
          </cell>
          <cell r="F1293">
            <v>28.8</v>
          </cell>
          <cell r="G1293">
            <v>118.74</v>
          </cell>
        </row>
        <row r="1294">
          <cell r="A1294" t="str">
            <v>23.08.130</v>
          </cell>
          <cell r="C1294" t="str">
            <v>Lousa em laminado melamínico texturizado, verde oficial, ´Greenboard´ - 5,00 x 1,20 m</v>
          </cell>
          <cell r="D1294" t="str">
            <v>un</v>
          </cell>
          <cell r="E1294">
            <v>880.4</v>
          </cell>
          <cell r="F1294">
            <v>33.89</v>
          </cell>
          <cell r="G1294">
            <v>914.29</v>
          </cell>
        </row>
        <row r="1295">
          <cell r="A1295" t="str">
            <v>23.08.160</v>
          </cell>
          <cell r="C1295" t="str">
            <v>Porta lisa com balcão, batente de madeira, completa - 80 x 210 cm</v>
          </cell>
          <cell r="D1295" t="str">
            <v>cj</v>
          </cell>
          <cell r="E1295">
            <v>524.52</v>
          </cell>
          <cell r="F1295">
            <v>123.84</v>
          </cell>
          <cell r="G1295">
            <v>648.36</v>
          </cell>
        </row>
        <row r="1296">
          <cell r="A1296" t="str">
            <v>23.08.170</v>
          </cell>
          <cell r="C1296" t="str">
            <v>Lousa em laminado melamínico, branco - linha comercial</v>
          </cell>
          <cell r="D1296" t="str">
            <v>m²</v>
          </cell>
          <cell r="E1296">
            <v>156.12</v>
          </cell>
          <cell r="F1296">
            <v>5.64</v>
          </cell>
          <cell r="G1296">
            <v>161.76</v>
          </cell>
        </row>
        <row r="1297">
          <cell r="A1297" t="str">
            <v>23.08.210</v>
          </cell>
          <cell r="C1297" t="str">
            <v>Armário sob medida em compensado de madeira totalmente revestido em folheado de madeira, completo</v>
          </cell>
          <cell r="D1297" t="str">
            <v>m²</v>
          </cell>
          <cell r="E1297">
            <v>1259.26</v>
          </cell>
          <cell r="F1297">
            <v>0</v>
          </cell>
          <cell r="G1297">
            <v>1259.26</v>
          </cell>
        </row>
        <row r="1298">
          <cell r="A1298" t="str">
            <v>23.08.220</v>
          </cell>
          <cell r="C1298" t="str">
            <v>Armário sob medida em compensado de madeira totalmente revestido em laminado melamínico texturizado, completo</v>
          </cell>
          <cell r="D1298" t="str">
            <v>m²</v>
          </cell>
          <cell r="E1298">
            <v>1198.99</v>
          </cell>
          <cell r="F1298">
            <v>0</v>
          </cell>
          <cell r="G1298">
            <v>1198.99</v>
          </cell>
        </row>
        <row r="1299">
          <cell r="A1299" t="str">
            <v>23.08.230</v>
          </cell>
          <cell r="C1299" t="str">
            <v>Lousa em laminado melamínico texturizado, verde oficial, ´Greenboard´ - 2,50 x 1,20 m</v>
          </cell>
          <cell r="D1299" t="str">
            <v>un</v>
          </cell>
          <cell r="E1299">
            <v>707.88</v>
          </cell>
          <cell r="F1299">
            <v>16.940000000000001</v>
          </cell>
          <cell r="G1299">
            <v>724.82</v>
          </cell>
        </row>
        <row r="1300">
          <cell r="A1300" t="str">
            <v>23.08.320</v>
          </cell>
          <cell r="C1300" t="str">
            <v>Porta acústica de madeira</v>
          </cell>
          <cell r="D1300" t="str">
            <v>m²</v>
          </cell>
          <cell r="E1300">
            <v>247.43</v>
          </cell>
          <cell r="F1300">
            <v>57.58</v>
          </cell>
          <cell r="G1300">
            <v>305.01</v>
          </cell>
        </row>
        <row r="1301">
          <cell r="A1301" t="str">
            <v>23.08.340</v>
          </cell>
          <cell r="C1301" t="str">
            <v>Porta de armário sob pia revestimento em laminado - de abrir</v>
          </cell>
          <cell r="D1301" t="str">
            <v>m²</v>
          </cell>
          <cell r="E1301">
            <v>464.02</v>
          </cell>
          <cell r="F1301">
            <v>57.6</v>
          </cell>
          <cell r="G1301">
            <v>521.62</v>
          </cell>
        </row>
        <row r="1302">
          <cell r="A1302" t="str">
            <v>23.08.380</v>
          </cell>
          <cell r="C1302" t="str">
            <v>Faixa/batedor de proteção em madeira de 290 x 15 mm, com acabamento em laminado fenólico melamínico</v>
          </cell>
          <cell r="D1302" t="str">
            <v>m</v>
          </cell>
          <cell r="E1302">
            <v>81.27</v>
          </cell>
          <cell r="F1302">
            <v>5.76</v>
          </cell>
          <cell r="G1302">
            <v>87.03</v>
          </cell>
        </row>
        <row r="1303">
          <cell r="A1303" t="str">
            <v>23.09</v>
          </cell>
          <cell r="B1303" t="str">
            <v>Porta lisa comum montada com batente</v>
          </cell>
        </row>
        <row r="1304">
          <cell r="A1304" t="str">
            <v>23.09.010</v>
          </cell>
          <cell r="C1304" t="str">
            <v>Acréscimo de bandeira - porta lisa comum com batente de madeira</v>
          </cell>
          <cell r="D1304" t="str">
            <v>m²</v>
          </cell>
          <cell r="E1304">
            <v>136.01</v>
          </cell>
          <cell r="F1304">
            <v>39.74</v>
          </cell>
          <cell r="G1304">
            <v>175.75</v>
          </cell>
        </row>
        <row r="1305">
          <cell r="A1305" t="str">
            <v>23.09.020</v>
          </cell>
          <cell r="C1305" t="str">
            <v>Porta lisa com batente madeira - 60 x 210 cm</v>
          </cell>
          <cell r="D1305" t="str">
            <v>un</v>
          </cell>
          <cell r="E1305">
            <v>276.8</v>
          </cell>
          <cell r="F1305">
            <v>80.650000000000006</v>
          </cell>
          <cell r="G1305">
            <v>357.45</v>
          </cell>
        </row>
        <row r="1306">
          <cell r="A1306" t="str">
            <v>23.09.030</v>
          </cell>
          <cell r="C1306" t="str">
            <v>Porta lisa com batente madeira - 70 x 210 cm</v>
          </cell>
          <cell r="D1306" t="str">
            <v>un</v>
          </cell>
          <cell r="E1306">
            <v>275.44</v>
          </cell>
          <cell r="F1306">
            <v>80.650000000000006</v>
          </cell>
          <cell r="G1306">
            <v>356.09</v>
          </cell>
        </row>
        <row r="1307">
          <cell r="A1307" t="str">
            <v>23.09.040</v>
          </cell>
          <cell r="C1307" t="str">
            <v>Porta lisa com batente madeira - 80 x 210 cm</v>
          </cell>
          <cell r="D1307" t="str">
            <v>un</v>
          </cell>
          <cell r="E1307">
            <v>279.57</v>
          </cell>
          <cell r="F1307">
            <v>80.650000000000006</v>
          </cell>
          <cell r="G1307">
            <v>360.22</v>
          </cell>
        </row>
        <row r="1308">
          <cell r="A1308" t="str">
            <v>23.09.050</v>
          </cell>
          <cell r="C1308" t="str">
            <v>Porta lisa com batente madeira - 90 x 210 cm</v>
          </cell>
          <cell r="D1308" t="str">
            <v>un</v>
          </cell>
          <cell r="E1308">
            <v>292.73</v>
          </cell>
          <cell r="F1308">
            <v>80.650000000000006</v>
          </cell>
          <cell r="G1308">
            <v>373.38</v>
          </cell>
        </row>
        <row r="1309">
          <cell r="A1309" t="str">
            <v>23.09.052</v>
          </cell>
          <cell r="C1309" t="str">
            <v>Porta lisa com batente madeira - 110 x 210 cm</v>
          </cell>
          <cell r="D1309" t="str">
            <v>un</v>
          </cell>
          <cell r="E1309">
            <v>458.78</v>
          </cell>
          <cell r="F1309">
            <v>80.650000000000006</v>
          </cell>
          <cell r="G1309">
            <v>539.42999999999995</v>
          </cell>
        </row>
        <row r="1310">
          <cell r="A1310" t="str">
            <v>23.09.060</v>
          </cell>
          <cell r="C1310" t="str">
            <v>Porta lisa com batente madeira - 120 x 210 cm</v>
          </cell>
          <cell r="D1310" t="str">
            <v>un</v>
          </cell>
          <cell r="E1310">
            <v>465.8</v>
          </cell>
          <cell r="F1310">
            <v>100.81</v>
          </cell>
          <cell r="G1310">
            <v>566.61</v>
          </cell>
        </row>
        <row r="1311">
          <cell r="A1311" t="str">
            <v>23.09.100</v>
          </cell>
          <cell r="C1311" t="str">
            <v>Porta lisa com batente madeira - 160 x 210 cm</v>
          </cell>
          <cell r="D1311" t="str">
            <v>un</v>
          </cell>
          <cell r="E1311">
            <v>491.76</v>
          </cell>
          <cell r="F1311">
            <v>116.64</v>
          </cell>
          <cell r="G1311">
            <v>608.4</v>
          </cell>
        </row>
        <row r="1312">
          <cell r="A1312" t="str">
            <v>23.09.420</v>
          </cell>
          <cell r="C1312" t="str">
            <v>Porta lisa com batente em alumínio, largura 60 cm, altura de 105 a 200 cm</v>
          </cell>
          <cell r="D1312" t="str">
            <v>un</v>
          </cell>
          <cell r="E1312">
            <v>179.77</v>
          </cell>
          <cell r="F1312">
            <v>40.33</v>
          </cell>
          <cell r="G1312">
            <v>220.1</v>
          </cell>
        </row>
        <row r="1313">
          <cell r="A1313" t="str">
            <v>23.09.430</v>
          </cell>
          <cell r="C1313" t="str">
            <v>Porta lisa com batente em alumínio, largura 80 cm, altura de 105 a 200 cm</v>
          </cell>
          <cell r="D1313" t="str">
            <v>un</v>
          </cell>
          <cell r="E1313">
            <v>182.54</v>
          </cell>
          <cell r="F1313">
            <v>40.33</v>
          </cell>
          <cell r="G1313">
            <v>222.87</v>
          </cell>
        </row>
        <row r="1314">
          <cell r="A1314" t="str">
            <v>23.09.440</v>
          </cell>
          <cell r="C1314" t="str">
            <v>Porta lisa com batente em alumínio, largura 90 cm, altura de 105 a 200 cm</v>
          </cell>
          <cell r="D1314" t="str">
            <v>un</v>
          </cell>
          <cell r="E1314">
            <v>195.7</v>
          </cell>
          <cell r="F1314">
            <v>40.33</v>
          </cell>
          <cell r="G1314">
            <v>236.03</v>
          </cell>
        </row>
        <row r="1315">
          <cell r="A1315" t="str">
            <v>23.09.500</v>
          </cell>
          <cell r="C1315" t="str">
            <v>Acréscimo de bandeira - porta lisa comum com batente metálico</v>
          </cell>
          <cell r="D1315" t="str">
            <v>m²</v>
          </cell>
          <cell r="E1315">
            <v>167.5</v>
          </cell>
          <cell r="F1315">
            <v>38</v>
          </cell>
          <cell r="G1315">
            <v>205.5</v>
          </cell>
        </row>
        <row r="1316">
          <cell r="A1316" t="str">
            <v>23.09.510</v>
          </cell>
          <cell r="C1316" t="str">
            <v>Porta lisa com batente metálico - 60 x 100 cm</v>
          </cell>
          <cell r="D1316" t="str">
            <v>un</v>
          </cell>
          <cell r="E1316">
            <v>150.47999999999999</v>
          </cell>
          <cell r="F1316">
            <v>40.33</v>
          </cell>
          <cell r="G1316">
            <v>190.81</v>
          </cell>
        </row>
        <row r="1317">
          <cell r="A1317" t="str">
            <v>23.09.520</v>
          </cell>
          <cell r="C1317" t="str">
            <v>Porta lisa com batente metálico - 60 x 160 cm</v>
          </cell>
          <cell r="D1317" t="str">
            <v>un</v>
          </cell>
          <cell r="E1317">
            <v>263.83</v>
          </cell>
          <cell r="F1317">
            <v>40.33</v>
          </cell>
          <cell r="G1317">
            <v>304.16000000000003</v>
          </cell>
        </row>
        <row r="1318">
          <cell r="A1318" t="str">
            <v>23.09.530</v>
          </cell>
          <cell r="C1318" t="str">
            <v>Porta lisa com batente metálico - 80 x 160 cm</v>
          </cell>
          <cell r="D1318" t="str">
            <v>un</v>
          </cell>
          <cell r="E1318">
            <v>266.60000000000002</v>
          </cell>
          <cell r="F1318">
            <v>40.33</v>
          </cell>
          <cell r="G1318">
            <v>306.93</v>
          </cell>
        </row>
        <row r="1319">
          <cell r="A1319" t="str">
            <v>23.09.540</v>
          </cell>
          <cell r="C1319" t="str">
            <v>Porta lisa com batente metálico - 70 x 210 cm</v>
          </cell>
          <cell r="D1319" t="str">
            <v>un</v>
          </cell>
          <cell r="E1319">
            <v>344.46</v>
          </cell>
          <cell r="F1319">
            <v>74.88</v>
          </cell>
          <cell r="G1319">
            <v>419.34</v>
          </cell>
        </row>
        <row r="1320">
          <cell r="A1320" t="str">
            <v>23.09.550</v>
          </cell>
          <cell r="C1320" t="str">
            <v>Porta lisa com batente metálico - 80 x 210 cm</v>
          </cell>
          <cell r="D1320" t="str">
            <v>un</v>
          </cell>
          <cell r="E1320">
            <v>353.11</v>
          </cell>
          <cell r="F1320">
            <v>74.88</v>
          </cell>
          <cell r="G1320">
            <v>427.99</v>
          </cell>
        </row>
        <row r="1321">
          <cell r="A1321" t="str">
            <v>23.09.560</v>
          </cell>
          <cell r="C1321" t="str">
            <v>Porta lisa com batente metálico - 90 x 210 cm</v>
          </cell>
          <cell r="D1321" t="str">
            <v>un</v>
          </cell>
          <cell r="E1321">
            <v>370.79</v>
          </cell>
          <cell r="F1321">
            <v>74.88</v>
          </cell>
          <cell r="G1321">
            <v>445.67</v>
          </cell>
        </row>
        <row r="1322">
          <cell r="A1322" t="str">
            <v>23.09.570</v>
          </cell>
          <cell r="C1322" t="str">
            <v>Porta lisa com batente metálico - 120 x 210 cm</v>
          </cell>
          <cell r="D1322" t="str">
            <v>un</v>
          </cell>
          <cell r="E1322">
            <v>486.65</v>
          </cell>
          <cell r="F1322">
            <v>97.94</v>
          </cell>
          <cell r="G1322">
            <v>584.59</v>
          </cell>
        </row>
        <row r="1323">
          <cell r="A1323" t="str">
            <v>23.09.580</v>
          </cell>
          <cell r="C1323" t="str">
            <v>Porta lisa com batente metálico - 140 x 210 cm</v>
          </cell>
          <cell r="D1323" t="str">
            <v>un</v>
          </cell>
          <cell r="E1323">
            <v>492.97</v>
          </cell>
          <cell r="F1323">
            <v>97.94</v>
          </cell>
          <cell r="G1323">
            <v>590.91</v>
          </cell>
        </row>
        <row r="1324">
          <cell r="A1324" t="str">
            <v>23.09.590</v>
          </cell>
          <cell r="C1324" t="str">
            <v>Porta lisa com batente metálico - 160 x 210 cm</v>
          </cell>
          <cell r="D1324" t="str">
            <v>un</v>
          </cell>
          <cell r="E1324">
            <v>510.27</v>
          </cell>
          <cell r="F1324">
            <v>97.94</v>
          </cell>
          <cell r="G1324">
            <v>608.21</v>
          </cell>
        </row>
        <row r="1325">
          <cell r="A1325" t="str">
            <v>23.09.600</v>
          </cell>
          <cell r="C1325" t="str">
            <v>Porta lisa com batente metálico - 60 x 180 cm</v>
          </cell>
          <cell r="D1325" t="str">
            <v>un</v>
          </cell>
          <cell r="E1325">
            <v>300.31</v>
          </cell>
          <cell r="F1325">
            <v>40.33</v>
          </cell>
          <cell r="G1325">
            <v>340.64</v>
          </cell>
        </row>
        <row r="1326">
          <cell r="A1326" t="str">
            <v>23.09.610</v>
          </cell>
          <cell r="C1326" t="str">
            <v>Porta lisa com batente metálico - 60 x 210 cm</v>
          </cell>
          <cell r="D1326" t="str">
            <v>un</v>
          </cell>
          <cell r="E1326">
            <v>341.3</v>
          </cell>
          <cell r="F1326">
            <v>40.33</v>
          </cell>
          <cell r="G1326">
            <v>381.63</v>
          </cell>
        </row>
        <row r="1327">
          <cell r="A1327" t="str">
            <v>23.09.630</v>
          </cell>
          <cell r="C1327" t="str">
            <v>Porta lisa com batente madeira, 2 folhas - 140 x 210 cm</v>
          </cell>
          <cell r="D1327" t="str">
            <v>un</v>
          </cell>
          <cell r="E1327">
            <v>559.17999999999995</v>
          </cell>
          <cell r="F1327">
            <v>100.81</v>
          </cell>
          <cell r="G1327">
            <v>659.99</v>
          </cell>
        </row>
        <row r="1328">
          <cell r="A1328" t="str">
            <v>23.11</v>
          </cell>
          <cell r="B1328" t="str">
            <v>Porta lisa para acabamento em verniz montada com batente</v>
          </cell>
        </row>
        <row r="1329">
          <cell r="A1329" t="str">
            <v>23.11.010</v>
          </cell>
          <cell r="C1329" t="str">
            <v>Acréscimo de bandeira - porta lisa para acabamento em verniz, com batente de madeira</v>
          </cell>
          <cell r="D1329" t="str">
            <v>m²</v>
          </cell>
          <cell r="E1329">
            <v>146.63999999999999</v>
          </cell>
          <cell r="F1329">
            <v>39.74</v>
          </cell>
          <cell r="G1329">
            <v>186.38</v>
          </cell>
        </row>
        <row r="1330">
          <cell r="A1330" t="str">
            <v>23.11.030</v>
          </cell>
          <cell r="C1330" t="str">
            <v>Porta lisa para acabamento em verniz, com batente de madeira - 70 x 210 cm</v>
          </cell>
          <cell r="D1330" t="str">
            <v>un</v>
          </cell>
          <cell r="E1330">
            <v>279.14999999999998</v>
          </cell>
          <cell r="F1330">
            <v>80.650000000000006</v>
          </cell>
          <cell r="G1330">
            <v>359.8</v>
          </cell>
        </row>
        <row r="1331">
          <cell r="A1331" t="str">
            <v>23.11.040</v>
          </cell>
          <cell r="C1331" t="str">
            <v>Porta lisa para acabamento em verniz, com batente de madeira - 80 x 210 cm</v>
          </cell>
          <cell r="D1331" t="str">
            <v>un</v>
          </cell>
          <cell r="E1331">
            <v>284.55</v>
          </cell>
          <cell r="F1331">
            <v>80.650000000000006</v>
          </cell>
          <cell r="G1331">
            <v>365.2</v>
          </cell>
        </row>
        <row r="1332">
          <cell r="A1332" t="str">
            <v>23.11.050</v>
          </cell>
          <cell r="C1332" t="str">
            <v>Porta lisa para acabamento em verniz, com batente de madeira - 90 x 210 cm</v>
          </cell>
          <cell r="D1332" t="str">
            <v>un</v>
          </cell>
          <cell r="E1332">
            <v>310.61</v>
          </cell>
          <cell r="F1332">
            <v>80.650000000000006</v>
          </cell>
          <cell r="G1332">
            <v>391.26</v>
          </cell>
        </row>
        <row r="1333">
          <cell r="A1333" t="str">
            <v>23.11.060</v>
          </cell>
          <cell r="C1333" t="str">
            <v>Porta lisa para acabamento em verniz, com batente de madeira - 110 x 210 cm</v>
          </cell>
          <cell r="D1333" t="str">
            <v>un</v>
          </cell>
          <cell r="E1333">
            <v>450.17</v>
          </cell>
          <cell r="F1333">
            <v>80.650000000000006</v>
          </cell>
          <cell r="G1333">
            <v>530.82000000000005</v>
          </cell>
        </row>
        <row r="1334">
          <cell r="A1334" t="str">
            <v>23.11.200</v>
          </cell>
          <cell r="C1334" t="str">
            <v>Acréscimo de bandeira - porta lisa para acabamento em verniz, com batente metálico</v>
          </cell>
          <cell r="D1334" t="str">
            <v>m²</v>
          </cell>
          <cell r="E1334">
            <v>178.13</v>
          </cell>
          <cell r="F1334">
            <v>38</v>
          </cell>
          <cell r="G1334">
            <v>216.13</v>
          </cell>
        </row>
        <row r="1335">
          <cell r="A1335" t="str">
            <v>23.11.210</v>
          </cell>
          <cell r="C1335" t="str">
            <v>Porta lisa para acabamento em verniz, com batente metálico - 70 x 210 cm</v>
          </cell>
          <cell r="D1335" t="str">
            <v>un</v>
          </cell>
          <cell r="E1335">
            <v>348.17</v>
          </cell>
          <cell r="F1335">
            <v>74.88</v>
          </cell>
          <cell r="G1335">
            <v>423.05</v>
          </cell>
        </row>
        <row r="1336">
          <cell r="A1336" t="str">
            <v>23.11.220</v>
          </cell>
          <cell r="C1336" t="str">
            <v>Porta lisa para acabamento em verniz, com batente metálico - 80 x 210 cm</v>
          </cell>
          <cell r="D1336" t="str">
            <v>un</v>
          </cell>
          <cell r="E1336">
            <v>358.09</v>
          </cell>
          <cell r="F1336">
            <v>74.88</v>
          </cell>
          <cell r="G1336">
            <v>432.97</v>
          </cell>
        </row>
        <row r="1337">
          <cell r="A1337" t="str">
            <v>23.11.230</v>
          </cell>
          <cell r="C1337" t="str">
            <v>Porta lisa para acabamento em verniz, com batente metálico - 90 x 210 cm</v>
          </cell>
          <cell r="D1337" t="str">
            <v>un</v>
          </cell>
          <cell r="E1337">
            <v>388.67</v>
          </cell>
          <cell r="F1337">
            <v>74.88</v>
          </cell>
          <cell r="G1337">
            <v>463.55</v>
          </cell>
        </row>
        <row r="1338">
          <cell r="A1338" t="str">
            <v>23.11.240</v>
          </cell>
          <cell r="C1338" t="str">
            <v>Porta lisa para acabamento em verniz, com batente metálico - 110 x 210 cm</v>
          </cell>
          <cell r="D1338" t="str">
            <v>un</v>
          </cell>
          <cell r="E1338">
            <v>497.4</v>
          </cell>
          <cell r="F1338">
            <v>74.88</v>
          </cell>
          <cell r="G1338">
            <v>572.28</v>
          </cell>
        </row>
        <row r="1339">
          <cell r="A1339" t="str">
            <v>23.12</v>
          </cell>
          <cell r="B1339" t="str">
            <v>Porta comum completa - uso coletivo (padrão dimensional médio)</v>
          </cell>
        </row>
        <row r="1340">
          <cell r="A1340" t="str">
            <v>23.12.001</v>
          </cell>
          <cell r="C1340" t="str">
            <v>Porta lisa de madeira, interna "PIM", para acabamento em pintura, padrão dimensional médio, com ferragens, completo - 80 x 210 cm</v>
          </cell>
          <cell r="D1340" t="str">
            <v>un</v>
          </cell>
          <cell r="E1340">
            <v>467.99</v>
          </cell>
          <cell r="F1340">
            <v>0</v>
          </cell>
          <cell r="G1340">
            <v>467.99</v>
          </cell>
        </row>
        <row r="1341">
          <cell r="A1341" t="str">
            <v>23.13</v>
          </cell>
          <cell r="B1341" t="str">
            <v>Porta comum completa - uso público (padrão dimensional médio/pesado)</v>
          </cell>
        </row>
        <row r="1342">
          <cell r="A1342" t="str">
            <v>23.13.001</v>
          </cell>
          <cell r="C1342" t="str">
            <v>Porta lisa de madeira, interna "PIM", para acabamento em pintura, padrão dimensional médio/pesado, com ferragens, completo - 80 x 210 cm</v>
          </cell>
          <cell r="D1342" t="str">
            <v>un</v>
          </cell>
          <cell r="E1342">
            <v>555.87</v>
          </cell>
          <cell r="F1342">
            <v>0</v>
          </cell>
          <cell r="G1342">
            <v>555.87</v>
          </cell>
        </row>
        <row r="1343">
          <cell r="A1343" t="str">
            <v>23.13.002</v>
          </cell>
          <cell r="C1343" t="str">
            <v>Porta lisa de madeira, interna "PIM", para acabamento em pintura, padrão dimensional médio/pesado, com ferragens, completo - 90 x 210 cm</v>
          </cell>
          <cell r="D1343" t="str">
            <v>un</v>
          </cell>
          <cell r="E1343">
            <v>588.19000000000005</v>
          </cell>
          <cell r="F1343">
            <v>0</v>
          </cell>
          <cell r="G1343">
            <v>588.19000000000005</v>
          </cell>
        </row>
        <row r="1344">
          <cell r="A1344" t="str">
            <v>23.13.020</v>
          </cell>
          <cell r="C1344" t="str">
            <v>Porta lisa de madeira, interna, resistente a umidade "PIM RU", para acabamento em pintura, padrão dimensional médio/pesado, com ferragens, completo - 80 x 210 cm</v>
          </cell>
          <cell r="D1344" t="str">
            <v>un</v>
          </cell>
          <cell r="E1344">
            <v>583</v>
          </cell>
          <cell r="F1344">
            <v>0</v>
          </cell>
          <cell r="G1344">
            <v>583</v>
          </cell>
        </row>
        <row r="1345">
          <cell r="A1345" t="str">
            <v>23.13.040</v>
          </cell>
          <cell r="C1345" t="str">
            <v>Porta lisa de madeira, interna, resistente a umidade "PIM RU", para acabamento revestido ou em pintura, para divisória sanitária, padrão dimensional médio/pesado, com ferragens, completo - 80 x 190 cm</v>
          </cell>
          <cell r="D1345" t="str">
            <v>un</v>
          </cell>
          <cell r="E1345">
            <v>496.69</v>
          </cell>
          <cell r="F1345">
            <v>0</v>
          </cell>
          <cell r="G1345">
            <v>496.69</v>
          </cell>
        </row>
        <row r="1346">
          <cell r="A1346" t="str">
            <v>23.13.052</v>
          </cell>
          <cell r="C1346" t="str">
            <v>Porta lisa de madeira, interna, resistente a umidade "PIM RU", para acabamento em pintura, tipo acessível, padrão dimensional médio/pesado, com ferragens, completo - 90 x 210 cm</v>
          </cell>
          <cell r="D1346" t="str">
            <v>un</v>
          </cell>
          <cell r="E1346">
            <v>595.72</v>
          </cell>
          <cell r="F1346">
            <v>0</v>
          </cell>
          <cell r="G1346">
            <v>595.72</v>
          </cell>
        </row>
        <row r="1347">
          <cell r="A1347" t="str">
            <v>23.13.064</v>
          </cell>
          <cell r="C1347" t="str">
            <v>Porta lisa de madeira, interna, resistente a umidade "PIM RU", para acabamento em pintura, de correr ou deslizante, tipo acessível, padrão dimensional pesado, com sistema deslizante e ferragens, completo - 100 x 210 cm</v>
          </cell>
          <cell r="D1347" t="str">
            <v>un</v>
          </cell>
          <cell r="E1347">
            <v>806.45</v>
          </cell>
          <cell r="F1347">
            <v>0</v>
          </cell>
          <cell r="G1347">
            <v>806.45</v>
          </cell>
        </row>
        <row r="1348">
          <cell r="A1348" t="str">
            <v>23.20</v>
          </cell>
          <cell r="B1348" t="str">
            <v>Reparos, conservações e complementos - GRUPO 23</v>
          </cell>
        </row>
        <row r="1349">
          <cell r="A1349" t="str">
            <v>23.20.020</v>
          </cell>
          <cell r="C1349" t="str">
            <v>Recolocação de batentes de madeira</v>
          </cell>
          <cell r="D1349" t="str">
            <v>un</v>
          </cell>
          <cell r="E1349">
            <v>1.62</v>
          </cell>
          <cell r="F1349">
            <v>37.44</v>
          </cell>
          <cell r="G1349">
            <v>39.06</v>
          </cell>
        </row>
        <row r="1350">
          <cell r="A1350" t="str">
            <v>23.20.040</v>
          </cell>
          <cell r="C1350" t="str">
            <v>Recolocação de folhas de porta ou janela</v>
          </cell>
          <cell r="D1350" t="str">
            <v>un</v>
          </cell>
          <cell r="E1350">
            <v>0</v>
          </cell>
          <cell r="F1350">
            <v>46.07</v>
          </cell>
          <cell r="G1350">
            <v>46.07</v>
          </cell>
        </row>
        <row r="1351">
          <cell r="A1351" t="str">
            <v>23.20.060</v>
          </cell>
          <cell r="C1351" t="str">
            <v>Recolocação de guarnição ou molduras</v>
          </cell>
          <cell r="D1351" t="str">
            <v>m</v>
          </cell>
          <cell r="E1351">
            <v>0</v>
          </cell>
          <cell r="F1351">
            <v>1.44</v>
          </cell>
          <cell r="G1351">
            <v>1.44</v>
          </cell>
        </row>
        <row r="1352">
          <cell r="A1352" t="str">
            <v>23.20.100</v>
          </cell>
          <cell r="C1352" t="str">
            <v>Batente de madeira para porta</v>
          </cell>
          <cell r="D1352" t="str">
            <v>m</v>
          </cell>
          <cell r="E1352">
            <v>26.28</v>
          </cell>
          <cell r="F1352">
            <v>8.64</v>
          </cell>
          <cell r="G1352">
            <v>34.92</v>
          </cell>
        </row>
        <row r="1353">
          <cell r="A1353" t="str">
            <v>23.20.110</v>
          </cell>
          <cell r="C1353" t="str">
            <v>Visor fixo e requadro de madeira para porta, para receber vidro</v>
          </cell>
          <cell r="D1353" t="str">
            <v>m²</v>
          </cell>
          <cell r="E1353">
            <v>910.6</v>
          </cell>
          <cell r="F1353">
            <v>115.2</v>
          </cell>
          <cell r="G1353">
            <v>1025.8</v>
          </cell>
        </row>
        <row r="1354">
          <cell r="A1354" t="str">
            <v>23.20.120</v>
          </cell>
          <cell r="C1354" t="str">
            <v>Guarnição de madeira</v>
          </cell>
          <cell r="D1354" t="str">
            <v>m</v>
          </cell>
          <cell r="E1354">
            <v>3.09</v>
          </cell>
          <cell r="F1354">
            <v>1.44</v>
          </cell>
          <cell r="G1354">
            <v>4.53</v>
          </cell>
        </row>
        <row r="1355">
          <cell r="A1355" t="str">
            <v>23.20.140</v>
          </cell>
          <cell r="C1355" t="str">
            <v>Acréscimo de visor completo em porta de madeira</v>
          </cell>
          <cell r="D1355" t="str">
            <v>un</v>
          </cell>
          <cell r="E1355">
            <v>215.98</v>
          </cell>
          <cell r="F1355">
            <v>0</v>
          </cell>
          <cell r="G1355">
            <v>215.98</v>
          </cell>
        </row>
        <row r="1356">
          <cell r="A1356" t="str">
            <v>23.20.160</v>
          </cell>
          <cell r="C1356" t="str">
            <v>Folha de porta veneziana maciça, sob medida</v>
          </cell>
          <cell r="D1356" t="str">
            <v>m²</v>
          </cell>
          <cell r="E1356">
            <v>482.77</v>
          </cell>
          <cell r="F1356">
            <v>14.41</v>
          </cell>
          <cell r="G1356">
            <v>497.18</v>
          </cell>
        </row>
        <row r="1357">
          <cell r="A1357" t="str">
            <v>23.20.170</v>
          </cell>
          <cell r="C1357" t="str">
            <v>Folha de porta lisa folheada com madeira, sob medida</v>
          </cell>
          <cell r="D1357" t="str">
            <v>m²</v>
          </cell>
          <cell r="E1357">
            <v>109.82</v>
          </cell>
          <cell r="F1357">
            <v>14.41</v>
          </cell>
          <cell r="G1357">
            <v>124.23</v>
          </cell>
        </row>
        <row r="1358">
          <cell r="A1358" t="str">
            <v>23.20.180</v>
          </cell>
          <cell r="C1358" t="str">
            <v>Folha de porta em madeira para receber vidro, sob medida</v>
          </cell>
          <cell r="D1358" t="str">
            <v>m²</v>
          </cell>
          <cell r="E1358">
            <v>521.24</v>
          </cell>
          <cell r="F1358">
            <v>14.41</v>
          </cell>
          <cell r="G1358">
            <v>535.65</v>
          </cell>
        </row>
        <row r="1359">
          <cell r="A1359" t="str">
            <v>23.20.220</v>
          </cell>
          <cell r="C1359" t="str">
            <v>Folha de porta macho e fêmea, 70 x 210 cm</v>
          </cell>
          <cell r="D1359" t="str">
            <v>un</v>
          </cell>
          <cell r="E1359">
            <v>426.07</v>
          </cell>
          <cell r="F1359">
            <v>43.21</v>
          </cell>
          <cell r="G1359">
            <v>469.28</v>
          </cell>
        </row>
        <row r="1360">
          <cell r="A1360" t="str">
            <v>23.20.230</v>
          </cell>
          <cell r="C1360" t="str">
            <v>Folha de porta macho e fêmea, 80 x 210 cm</v>
          </cell>
          <cell r="D1360" t="str">
            <v>un</v>
          </cell>
          <cell r="E1360">
            <v>375.93</v>
          </cell>
          <cell r="F1360">
            <v>43.21</v>
          </cell>
          <cell r="G1360">
            <v>419.14</v>
          </cell>
        </row>
        <row r="1361">
          <cell r="A1361" t="str">
            <v>23.20.240</v>
          </cell>
          <cell r="C1361" t="str">
            <v>Folha de porta macho e fêmea, 90 x 210 cm</v>
          </cell>
          <cell r="D1361" t="str">
            <v>un</v>
          </cell>
          <cell r="E1361">
            <v>496.6</v>
          </cell>
          <cell r="F1361">
            <v>43.21</v>
          </cell>
          <cell r="G1361">
            <v>539.80999999999995</v>
          </cell>
        </row>
        <row r="1362">
          <cell r="A1362" t="str">
            <v>23.20.310</v>
          </cell>
          <cell r="C1362" t="str">
            <v>Folha de porta lisa comum, 60 x 210 cm</v>
          </cell>
          <cell r="D1362" t="str">
            <v>un</v>
          </cell>
          <cell r="E1362">
            <v>118.23</v>
          </cell>
          <cell r="F1362">
            <v>43.21</v>
          </cell>
          <cell r="G1362">
            <v>161.44</v>
          </cell>
        </row>
        <row r="1363">
          <cell r="A1363" t="str">
            <v>23.20.320</v>
          </cell>
          <cell r="C1363" t="str">
            <v>Folha de porta lisa comum, 70 x 210 cm</v>
          </cell>
          <cell r="D1363" t="str">
            <v>un</v>
          </cell>
          <cell r="E1363">
            <v>116.87</v>
          </cell>
          <cell r="F1363">
            <v>43.21</v>
          </cell>
          <cell r="G1363">
            <v>160.08000000000001</v>
          </cell>
        </row>
        <row r="1364">
          <cell r="A1364" t="str">
            <v>23.20.330</v>
          </cell>
          <cell r="C1364" t="str">
            <v>Folha de porta lisa comum, 80 x 210 cm</v>
          </cell>
          <cell r="D1364" t="str">
            <v>un</v>
          </cell>
          <cell r="E1364">
            <v>121</v>
          </cell>
          <cell r="F1364">
            <v>43.21</v>
          </cell>
          <cell r="G1364">
            <v>164.21</v>
          </cell>
        </row>
        <row r="1365">
          <cell r="A1365" t="str">
            <v>23.20.340</v>
          </cell>
          <cell r="C1365" t="str">
            <v>Folha de porta lisa comum, 90 x 210 cm</v>
          </cell>
          <cell r="D1365" t="str">
            <v>un</v>
          </cell>
          <cell r="E1365">
            <v>134.16</v>
          </cell>
          <cell r="F1365">
            <v>43.21</v>
          </cell>
          <cell r="G1365">
            <v>177.37</v>
          </cell>
        </row>
        <row r="1366">
          <cell r="A1366" t="str">
            <v>23.20.450</v>
          </cell>
          <cell r="C1366" t="str">
            <v>Folha de porta em laminado fenólico melamínico com acabamento liso, 70 x 210 cm</v>
          </cell>
          <cell r="D1366" t="str">
            <v>un</v>
          </cell>
          <cell r="E1366">
            <v>723.5</v>
          </cell>
          <cell r="F1366">
            <v>43.21</v>
          </cell>
          <cell r="G1366">
            <v>766.71</v>
          </cell>
        </row>
        <row r="1367">
          <cell r="A1367" t="str">
            <v>23.20.460</v>
          </cell>
          <cell r="C1367" t="str">
            <v>Folha de porta em laminado fenólico melamínico com acabamento liso, 90 x 210 cm</v>
          </cell>
          <cell r="D1367" t="str">
            <v>un</v>
          </cell>
          <cell r="E1367">
            <v>814.48</v>
          </cell>
          <cell r="F1367">
            <v>43.21</v>
          </cell>
          <cell r="G1367">
            <v>857.69</v>
          </cell>
        </row>
        <row r="1368">
          <cell r="A1368" t="str">
            <v>23.20.550</v>
          </cell>
          <cell r="C1368" t="str">
            <v>Folha de porta em laminado fenólico melamínico com acabamento liso, 80 x 210 cm</v>
          </cell>
          <cell r="D1368" t="str">
            <v>un</v>
          </cell>
          <cell r="E1368">
            <v>761.87</v>
          </cell>
          <cell r="F1368">
            <v>43.21</v>
          </cell>
          <cell r="G1368">
            <v>805.08</v>
          </cell>
        </row>
        <row r="1369">
          <cell r="A1369" t="str">
            <v>23.20.600</v>
          </cell>
          <cell r="C1369" t="str">
            <v>Folha de porta em madeira com tela de proteção tipo mosqueteira</v>
          </cell>
          <cell r="D1369" t="str">
            <v>m²</v>
          </cell>
          <cell r="E1369">
            <v>514.04999999999995</v>
          </cell>
          <cell r="F1369">
            <v>43.21</v>
          </cell>
          <cell r="G1369">
            <v>557.26</v>
          </cell>
        </row>
        <row r="1370">
          <cell r="A1370" t="str">
            <v>24</v>
          </cell>
          <cell r="B1370" t="str">
            <v>ESQUADRIA, SERRALHERIA E ELEMENTO EM FERRO</v>
          </cell>
        </row>
        <row r="1371">
          <cell r="A1371" t="str">
            <v>24.01</v>
          </cell>
          <cell r="B1371" t="str">
            <v>Caixilho em ferro</v>
          </cell>
        </row>
        <row r="1372">
          <cell r="A1372" t="str">
            <v>24.01.010</v>
          </cell>
          <cell r="C1372" t="str">
            <v>Caixilho em ferro fixo, sob medida</v>
          </cell>
          <cell r="D1372" t="str">
            <v>m²</v>
          </cell>
          <cell r="E1372">
            <v>612.79999999999995</v>
          </cell>
          <cell r="F1372">
            <v>18.27</v>
          </cell>
          <cell r="G1372">
            <v>631.07000000000005</v>
          </cell>
        </row>
        <row r="1373">
          <cell r="A1373" t="str">
            <v>24.01.030</v>
          </cell>
          <cell r="C1373" t="str">
            <v>Caixilho em ferro basculante, sob medida</v>
          </cell>
          <cell r="D1373" t="str">
            <v>m²</v>
          </cell>
          <cell r="E1373">
            <v>492.62</v>
          </cell>
          <cell r="F1373">
            <v>18.27</v>
          </cell>
          <cell r="G1373">
            <v>510.89</v>
          </cell>
        </row>
        <row r="1374">
          <cell r="A1374" t="str">
            <v>24.01.040</v>
          </cell>
          <cell r="C1374" t="str">
            <v>Caixilho em ferro basculante, linha comercial</v>
          </cell>
          <cell r="D1374" t="str">
            <v>m²</v>
          </cell>
          <cell r="E1374">
            <v>351.67</v>
          </cell>
          <cell r="F1374">
            <v>18.27</v>
          </cell>
          <cell r="G1374">
            <v>369.94</v>
          </cell>
        </row>
        <row r="1375">
          <cell r="A1375" t="str">
            <v>24.01.050</v>
          </cell>
          <cell r="C1375" t="str">
            <v>Caixilho em ferro maximar, sob medida</v>
          </cell>
          <cell r="D1375" t="str">
            <v>m²</v>
          </cell>
          <cell r="E1375">
            <v>545.20000000000005</v>
          </cell>
          <cell r="F1375">
            <v>18.27</v>
          </cell>
          <cell r="G1375">
            <v>563.47</v>
          </cell>
        </row>
        <row r="1376">
          <cell r="A1376" t="str">
            <v>24.01.060</v>
          </cell>
          <cell r="C1376" t="str">
            <v>Caixilho em ferro maximar com grade, linha comercial</v>
          </cell>
          <cell r="D1376" t="str">
            <v>m²</v>
          </cell>
          <cell r="E1376">
            <v>541.74</v>
          </cell>
          <cell r="F1376">
            <v>18.27</v>
          </cell>
          <cell r="G1376">
            <v>560.01</v>
          </cell>
        </row>
        <row r="1377">
          <cell r="A1377" t="str">
            <v>24.01.070</v>
          </cell>
          <cell r="C1377" t="str">
            <v>Caixilho em ferro de correr, sob medida</v>
          </cell>
          <cell r="D1377" t="str">
            <v>m²</v>
          </cell>
          <cell r="E1377">
            <v>676.84</v>
          </cell>
          <cell r="F1377">
            <v>18.27</v>
          </cell>
          <cell r="G1377">
            <v>695.11</v>
          </cell>
        </row>
        <row r="1378">
          <cell r="A1378" t="str">
            <v>24.01.080</v>
          </cell>
          <cell r="C1378" t="str">
            <v>Caixilho em ferro de correr, linha comercial</v>
          </cell>
          <cell r="D1378" t="str">
            <v>m²</v>
          </cell>
          <cell r="E1378">
            <v>197.33</v>
          </cell>
          <cell r="F1378">
            <v>18.27</v>
          </cell>
          <cell r="G1378">
            <v>215.6</v>
          </cell>
        </row>
        <row r="1379">
          <cell r="A1379" t="str">
            <v>24.01.090</v>
          </cell>
          <cell r="C1379" t="str">
            <v>Caixilho em ferro com ventilação permanente, sob medida</v>
          </cell>
          <cell r="D1379" t="str">
            <v>m²</v>
          </cell>
          <cell r="E1379">
            <v>509.14</v>
          </cell>
          <cell r="F1379">
            <v>18.27</v>
          </cell>
          <cell r="G1379">
            <v>527.41</v>
          </cell>
        </row>
        <row r="1380">
          <cell r="A1380" t="str">
            <v>24.01.100</v>
          </cell>
          <cell r="C1380" t="str">
            <v>Caixilho em ferro tipo veneziana, linha comercial</v>
          </cell>
          <cell r="D1380" t="str">
            <v>m²</v>
          </cell>
          <cell r="E1380">
            <v>338.29</v>
          </cell>
          <cell r="F1380">
            <v>18.27</v>
          </cell>
          <cell r="G1380">
            <v>356.56</v>
          </cell>
        </row>
        <row r="1381">
          <cell r="A1381" t="str">
            <v>24.01.110</v>
          </cell>
          <cell r="C1381" t="str">
            <v>Caixilho em ferro tipo veneziana, sob medida</v>
          </cell>
          <cell r="D1381" t="str">
            <v>m²</v>
          </cell>
          <cell r="E1381">
            <v>549.26</v>
          </cell>
          <cell r="F1381">
            <v>18.27</v>
          </cell>
          <cell r="G1381">
            <v>567.53</v>
          </cell>
        </row>
        <row r="1382">
          <cell r="A1382" t="str">
            <v>24.01.120</v>
          </cell>
          <cell r="C1382" t="str">
            <v>Caixilho tipo veneziana industrial com montantes em aço galvanizado e aletas em fibra de vidro</v>
          </cell>
          <cell r="D1382" t="str">
            <v>m²</v>
          </cell>
          <cell r="E1382">
            <v>185.11</v>
          </cell>
          <cell r="F1382">
            <v>0</v>
          </cell>
          <cell r="G1382">
            <v>185.11</v>
          </cell>
        </row>
        <row r="1383">
          <cell r="A1383" t="str">
            <v>24.01.150</v>
          </cell>
          <cell r="C1383" t="str">
            <v>Caixilho tipo veneziana industrial com aletas em PVC e montantes em aço galvanizado</v>
          </cell>
          <cell r="D1383" t="str">
            <v>m²</v>
          </cell>
          <cell r="E1383">
            <v>175.74</v>
          </cell>
          <cell r="F1383">
            <v>0</v>
          </cell>
          <cell r="G1383">
            <v>175.74</v>
          </cell>
        </row>
        <row r="1384">
          <cell r="A1384" t="str">
            <v>24.01.180</v>
          </cell>
          <cell r="C1384" t="str">
            <v>Caixilho removível em tela de aço galvanizado, tipo ondulada com malha de 1", fio 12, com requadro tubular de aço carbono, sob medida</v>
          </cell>
          <cell r="D1384" t="str">
            <v>m²</v>
          </cell>
          <cell r="E1384">
            <v>292.75</v>
          </cell>
          <cell r="F1384">
            <v>17.600000000000001</v>
          </cell>
          <cell r="G1384">
            <v>310.35000000000002</v>
          </cell>
        </row>
        <row r="1385">
          <cell r="A1385" t="str">
            <v>24.01.190</v>
          </cell>
          <cell r="C1385" t="str">
            <v>Caixilho fixo em tela de aço galvanizado tipo ondulada com malha de 1/2", fio 12, com requadro em cantoneira de aço carbono, sob medida</v>
          </cell>
          <cell r="D1385" t="str">
            <v>m²</v>
          </cell>
          <cell r="E1385">
            <v>410.24</v>
          </cell>
          <cell r="F1385">
            <v>17.600000000000001</v>
          </cell>
          <cell r="G1385">
            <v>427.84</v>
          </cell>
        </row>
        <row r="1386">
          <cell r="A1386" t="str">
            <v>24.01.200</v>
          </cell>
          <cell r="C1386" t="str">
            <v>Caixilho fixo em aço SAE 1010/1020 para vidro à prova de bala, sob medida</v>
          </cell>
          <cell r="D1386" t="str">
            <v>m²</v>
          </cell>
          <cell r="E1386">
            <v>763.25</v>
          </cell>
          <cell r="F1386">
            <v>46.57</v>
          </cell>
          <cell r="G1386">
            <v>809.82</v>
          </cell>
        </row>
        <row r="1387">
          <cell r="A1387" t="str">
            <v>24.01.270</v>
          </cell>
          <cell r="C1387" t="str">
            <v>Caixilho tipo guichê em perfil de chapa dobrada em aço, com subdivisões para vidro laminado 3 mm, sob medida</v>
          </cell>
          <cell r="D1387" t="str">
            <v>m²</v>
          </cell>
          <cell r="E1387">
            <v>636.72</v>
          </cell>
          <cell r="F1387">
            <v>18.27</v>
          </cell>
          <cell r="G1387">
            <v>654.99</v>
          </cell>
        </row>
        <row r="1388">
          <cell r="A1388" t="str">
            <v>24.01.280</v>
          </cell>
          <cell r="C1388" t="str">
            <v>Caixilho tipo guichê em chapa de aço</v>
          </cell>
          <cell r="D1388" t="str">
            <v>m²</v>
          </cell>
          <cell r="E1388">
            <v>597.69000000000005</v>
          </cell>
          <cell r="F1388">
            <v>60.42</v>
          </cell>
          <cell r="G1388">
            <v>658.11</v>
          </cell>
        </row>
        <row r="1389">
          <cell r="A1389" t="str">
            <v>24.02</v>
          </cell>
          <cell r="B1389" t="str">
            <v>Portas, portões e gradis</v>
          </cell>
        </row>
        <row r="1390">
          <cell r="A1390" t="str">
            <v>24.02.010</v>
          </cell>
          <cell r="C1390" t="str">
            <v>Porta em ferro de abrir, para receber vidro, sob medida</v>
          </cell>
          <cell r="D1390" t="str">
            <v>m²</v>
          </cell>
          <cell r="E1390">
            <v>703.95</v>
          </cell>
          <cell r="F1390">
            <v>54.78</v>
          </cell>
          <cell r="G1390">
            <v>758.73</v>
          </cell>
        </row>
        <row r="1391">
          <cell r="A1391" t="str">
            <v>24.02.020</v>
          </cell>
          <cell r="C1391" t="str">
            <v>Porta em ferro de abrir, para receber vidro, linha comercial</v>
          </cell>
          <cell r="D1391" t="str">
            <v>m²</v>
          </cell>
          <cell r="E1391">
            <v>364.15</v>
          </cell>
          <cell r="F1391">
            <v>54.78</v>
          </cell>
          <cell r="G1391">
            <v>418.93</v>
          </cell>
        </row>
        <row r="1392">
          <cell r="A1392" t="str">
            <v>24.02.040</v>
          </cell>
          <cell r="C1392" t="str">
            <v>Porta/portão tipo gradil sob medida</v>
          </cell>
          <cell r="D1392" t="str">
            <v>m²</v>
          </cell>
          <cell r="E1392">
            <v>428.84</v>
          </cell>
          <cell r="F1392">
            <v>54.78</v>
          </cell>
          <cell r="G1392">
            <v>483.62</v>
          </cell>
        </row>
        <row r="1393">
          <cell r="A1393" t="str">
            <v>24.02.050</v>
          </cell>
          <cell r="C1393" t="str">
            <v>Porta corta-fogo classe P.90 de 90 x 210 cm, completa, com maçaneta tipo alavanca</v>
          </cell>
          <cell r="D1393" t="str">
            <v>un</v>
          </cell>
          <cell r="E1393">
            <v>758.92</v>
          </cell>
          <cell r="F1393">
            <v>96.57</v>
          </cell>
          <cell r="G1393">
            <v>855.49</v>
          </cell>
        </row>
        <row r="1394">
          <cell r="A1394" t="str">
            <v>24.02.052</v>
          </cell>
          <cell r="C1394" t="str">
            <v>Porta corta-fogo classe P.90 de 100 x 210 cm, completa, com maçaneta tipo alavanca</v>
          </cell>
          <cell r="D1394" t="str">
            <v>un</v>
          </cell>
          <cell r="E1394">
            <v>896.11</v>
          </cell>
          <cell r="F1394">
            <v>96.57</v>
          </cell>
          <cell r="G1394">
            <v>992.68</v>
          </cell>
        </row>
        <row r="1395">
          <cell r="A1395" t="str">
            <v>24.02.054</v>
          </cell>
          <cell r="C1395" t="str">
            <v>Porta corta-fogo classe P.90, com barra antipânico numa face e maçaneta na outra, completa</v>
          </cell>
          <cell r="D1395" t="str">
            <v>m²</v>
          </cell>
          <cell r="E1395">
            <v>898.72</v>
          </cell>
          <cell r="F1395">
            <v>96.57</v>
          </cell>
          <cell r="G1395">
            <v>995.29</v>
          </cell>
        </row>
        <row r="1396">
          <cell r="A1396" t="str">
            <v>24.02.056</v>
          </cell>
          <cell r="C1396" t="str">
            <v>Porta corta-fogo classe P.120 de 80 x 210 cm, com uma folha de abrir, completa</v>
          </cell>
          <cell r="D1396" t="str">
            <v>un</v>
          </cell>
          <cell r="E1396">
            <v>948.96</v>
          </cell>
          <cell r="F1396">
            <v>105.03</v>
          </cell>
          <cell r="G1396">
            <v>1053.99</v>
          </cell>
        </row>
        <row r="1397">
          <cell r="A1397" t="str">
            <v>24.02.058</v>
          </cell>
          <cell r="C1397" t="str">
            <v>Porta corta-fogo classe P.120 de 90 x 210 cm, com uma folha de abrir, completa</v>
          </cell>
          <cell r="D1397" t="str">
            <v>un</v>
          </cell>
          <cell r="E1397">
            <v>999.09</v>
          </cell>
          <cell r="F1397">
            <v>105.03</v>
          </cell>
          <cell r="G1397">
            <v>1104.1199999999999</v>
          </cell>
        </row>
        <row r="1398">
          <cell r="A1398" t="str">
            <v>24.02.060</v>
          </cell>
          <cell r="C1398" t="str">
            <v>Porta/portão de abrir em chapa, sob medida</v>
          </cell>
          <cell r="D1398" t="str">
            <v>m²</v>
          </cell>
          <cell r="E1398">
            <v>629.62</v>
          </cell>
          <cell r="F1398">
            <v>54.78</v>
          </cell>
          <cell r="G1398">
            <v>684.4</v>
          </cell>
        </row>
        <row r="1399">
          <cell r="A1399" t="str">
            <v>24.02.070</v>
          </cell>
          <cell r="C1399" t="str">
            <v>Porta de ferro de abrir tipo veneziana, linha comercial</v>
          </cell>
          <cell r="D1399" t="str">
            <v>m²</v>
          </cell>
          <cell r="E1399">
            <v>260.82</v>
          </cell>
          <cell r="F1399">
            <v>54.78</v>
          </cell>
          <cell r="G1399">
            <v>315.60000000000002</v>
          </cell>
        </row>
        <row r="1400">
          <cell r="A1400" t="str">
            <v>24.02.080</v>
          </cell>
          <cell r="C1400" t="str">
            <v>Porta/portão de abrir em veneziana de ferro, sob medida</v>
          </cell>
          <cell r="D1400" t="str">
            <v>m²</v>
          </cell>
          <cell r="E1400">
            <v>859.43</v>
          </cell>
          <cell r="F1400">
            <v>54.78</v>
          </cell>
          <cell r="G1400">
            <v>914.21</v>
          </cell>
        </row>
        <row r="1401">
          <cell r="A1401" t="str">
            <v>24.02.100</v>
          </cell>
          <cell r="C1401" t="str">
            <v>Portão tubular em tela de aço galvanizado até 2,50 m de altura, completo</v>
          </cell>
          <cell r="D1401" t="str">
            <v>m²</v>
          </cell>
          <cell r="E1401">
            <v>380.28</v>
          </cell>
          <cell r="F1401">
            <v>41.79</v>
          </cell>
          <cell r="G1401">
            <v>422.07</v>
          </cell>
        </row>
        <row r="1402">
          <cell r="A1402" t="str">
            <v>24.02.270</v>
          </cell>
          <cell r="C1402" t="str">
            <v>Portão de 2 folhas, tubular em tela de aço galvanizado acima de 2,50 m de altura, completo</v>
          </cell>
          <cell r="D1402" t="str">
            <v>m²</v>
          </cell>
          <cell r="E1402">
            <v>350.42</v>
          </cell>
          <cell r="F1402">
            <v>54.78</v>
          </cell>
          <cell r="G1402">
            <v>405.2</v>
          </cell>
        </row>
        <row r="1403">
          <cell r="A1403" t="str">
            <v>24.02.280</v>
          </cell>
          <cell r="C1403" t="str">
            <v>Porta/portão de correr em tela ondulada de aço galvanizado, sob medida</v>
          </cell>
          <cell r="D1403" t="str">
            <v>m²</v>
          </cell>
          <cell r="E1403">
            <v>503.34</v>
          </cell>
          <cell r="F1403">
            <v>54.78</v>
          </cell>
          <cell r="G1403">
            <v>558.12</v>
          </cell>
        </row>
        <row r="1404">
          <cell r="A1404" t="str">
            <v>24.02.290</v>
          </cell>
          <cell r="C1404" t="str">
            <v>Porta/portão de correr em chapa cega dupla, sob medida</v>
          </cell>
          <cell r="D1404" t="str">
            <v>m²</v>
          </cell>
          <cell r="E1404">
            <v>907.09</v>
          </cell>
          <cell r="F1404">
            <v>54.78</v>
          </cell>
          <cell r="G1404">
            <v>961.87</v>
          </cell>
        </row>
        <row r="1405">
          <cell r="A1405" t="str">
            <v>24.02.410</v>
          </cell>
          <cell r="C1405" t="str">
            <v>Porta em ferro de correr, para receber vidro, sob medida</v>
          </cell>
          <cell r="D1405" t="str">
            <v>m²</v>
          </cell>
          <cell r="E1405">
            <v>897.35</v>
          </cell>
          <cell r="F1405">
            <v>54.78</v>
          </cell>
          <cell r="G1405">
            <v>952.13</v>
          </cell>
        </row>
        <row r="1406">
          <cell r="A1406" t="str">
            <v>24.02.430</v>
          </cell>
          <cell r="C1406" t="str">
            <v>Porta em ferro de abrir, parte inferior chapeada, parte superior para receber vidro, sob medida</v>
          </cell>
          <cell r="D1406" t="str">
            <v>m²</v>
          </cell>
          <cell r="E1406">
            <v>811.27</v>
          </cell>
          <cell r="F1406">
            <v>54.78</v>
          </cell>
          <cell r="G1406">
            <v>866.05</v>
          </cell>
        </row>
        <row r="1407">
          <cell r="A1407" t="str">
            <v>24.02.440</v>
          </cell>
          <cell r="C1407" t="str">
            <v>Porta em ferro tipo sanfonada, em chapa cega, sob medida</v>
          </cell>
          <cell r="D1407" t="str">
            <v>m²</v>
          </cell>
          <cell r="E1407">
            <v>473.97</v>
          </cell>
          <cell r="F1407">
            <v>54.78</v>
          </cell>
          <cell r="G1407">
            <v>528.75</v>
          </cell>
        </row>
        <row r="1408">
          <cell r="A1408" t="str">
            <v>24.02.450</v>
          </cell>
          <cell r="C1408" t="str">
            <v>Grade de proteção para caixilhos</v>
          </cell>
          <cell r="D1408" t="str">
            <v>m²</v>
          </cell>
          <cell r="E1408">
            <v>555.30999999999995</v>
          </cell>
          <cell r="F1408">
            <v>36.4</v>
          </cell>
          <cell r="G1408">
            <v>591.71</v>
          </cell>
        </row>
        <row r="1409">
          <cell r="A1409" t="str">
            <v>24.02.460</v>
          </cell>
          <cell r="C1409" t="str">
            <v>Porta de abrir em tela ondulada de aço galvanizado, completa</v>
          </cell>
          <cell r="D1409" t="str">
            <v>m²</v>
          </cell>
          <cell r="E1409">
            <v>460.66</v>
          </cell>
          <cell r="F1409">
            <v>44.61</v>
          </cell>
          <cell r="G1409">
            <v>505.27</v>
          </cell>
        </row>
        <row r="1410">
          <cell r="A1410" t="str">
            <v>24.02.470</v>
          </cell>
          <cell r="C1410" t="str">
            <v>Portinhola de correr em chapa, para ´passa pacote´, completa, sob medida</v>
          </cell>
          <cell r="D1410" t="str">
            <v>m²</v>
          </cell>
          <cell r="E1410">
            <v>716.66</v>
          </cell>
          <cell r="F1410">
            <v>36.4</v>
          </cell>
          <cell r="G1410">
            <v>753.06</v>
          </cell>
        </row>
        <row r="1411">
          <cell r="A1411" t="str">
            <v>24.02.480</v>
          </cell>
          <cell r="C1411" t="str">
            <v>Portinhola de abrir em chapa, para ´passa pacote´, completa, sob medida</v>
          </cell>
          <cell r="D1411" t="str">
            <v>m²</v>
          </cell>
          <cell r="E1411">
            <v>701.37</v>
          </cell>
          <cell r="F1411">
            <v>36.4</v>
          </cell>
          <cell r="G1411">
            <v>737.77</v>
          </cell>
        </row>
        <row r="1412">
          <cell r="A1412" t="str">
            <v>24.02.490</v>
          </cell>
          <cell r="C1412" t="str">
            <v>Grade em barra chata soldada de 1 1/2´ x 1/4´, sob medida</v>
          </cell>
          <cell r="D1412" t="str">
            <v>m²</v>
          </cell>
          <cell r="E1412">
            <v>880.29</v>
          </cell>
          <cell r="F1412">
            <v>18.27</v>
          </cell>
          <cell r="G1412">
            <v>898.56</v>
          </cell>
        </row>
        <row r="1413">
          <cell r="A1413" t="str">
            <v>24.02.590</v>
          </cell>
          <cell r="C1413" t="str">
            <v>Porta de enrolar manual, cega ou vazada</v>
          </cell>
          <cell r="D1413" t="str">
            <v>m²</v>
          </cell>
          <cell r="E1413">
            <v>345.55</v>
          </cell>
          <cell r="F1413">
            <v>28.8</v>
          </cell>
          <cell r="G1413">
            <v>374.35</v>
          </cell>
        </row>
        <row r="1414">
          <cell r="A1414" t="str">
            <v>24.02.630</v>
          </cell>
          <cell r="C1414" t="str">
            <v>Portão de 2 folhas tubular diâmetro de 3´, com tela em aço galvanizado de 2´, altura acima de 3,00 m, completo</v>
          </cell>
          <cell r="D1414" t="str">
            <v>m²</v>
          </cell>
          <cell r="E1414">
            <v>365.71</v>
          </cell>
          <cell r="F1414">
            <v>54.78</v>
          </cell>
          <cell r="G1414">
            <v>420.49</v>
          </cell>
        </row>
        <row r="1415">
          <cell r="A1415" t="str">
            <v>24.02.810</v>
          </cell>
          <cell r="C1415" t="str">
            <v>Porta/portão de abrir em chapa cega com isolamento acústico, sob medida</v>
          </cell>
          <cell r="D1415" t="str">
            <v>m²</v>
          </cell>
          <cell r="E1415">
            <v>749.26</v>
          </cell>
          <cell r="F1415">
            <v>86.95</v>
          </cell>
          <cell r="G1415">
            <v>836.21</v>
          </cell>
        </row>
        <row r="1416">
          <cell r="A1416" t="str">
            <v>24.02.840</v>
          </cell>
          <cell r="C1416" t="str">
            <v>Portão basculante em chapa metálica, estruturado com perfis metálicos</v>
          </cell>
          <cell r="D1416" t="str">
            <v>m²</v>
          </cell>
          <cell r="E1416">
            <v>503.13</v>
          </cell>
          <cell r="F1416">
            <v>39.06</v>
          </cell>
          <cell r="G1416">
            <v>542.19000000000005</v>
          </cell>
        </row>
        <row r="1417">
          <cell r="A1417" t="str">
            <v>24.02.900</v>
          </cell>
          <cell r="C1417" t="str">
            <v>Porta de abrir em chapa dupla com visor, batente envolvente, completa</v>
          </cell>
          <cell r="D1417" t="str">
            <v>m²</v>
          </cell>
          <cell r="E1417">
            <v>1065.19</v>
          </cell>
          <cell r="F1417">
            <v>41.6</v>
          </cell>
          <cell r="G1417">
            <v>1106.79</v>
          </cell>
        </row>
        <row r="1418">
          <cell r="A1418" t="str">
            <v>24.02.930</v>
          </cell>
          <cell r="C1418" t="str">
            <v>Portão de 2 folhas tubular, com tela em aço galvanizado de 2´ e fio 10, completo</v>
          </cell>
          <cell r="D1418" t="str">
            <v>m²</v>
          </cell>
          <cell r="E1418">
            <v>506.54</v>
          </cell>
          <cell r="F1418">
            <v>54.78</v>
          </cell>
          <cell r="G1418">
            <v>561.32000000000005</v>
          </cell>
        </row>
        <row r="1419">
          <cell r="A1419" t="str">
            <v>24.03</v>
          </cell>
          <cell r="B1419" t="str">
            <v>Elementos em ferro</v>
          </cell>
        </row>
        <row r="1420">
          <cell r="A1420" t="str">
            <v>24.03.040</v>
          </cell>
          <cell r="C1420" t="str">
            <v>Guarda-corpo tubular com tela em aço galvanizado, diâmetro de 1 1/2´</v>
          </cell>
          <cell r="D1420" t="str">
            <v>m</v>
          </cell>
          <cell r="E1420">
            <v>576.4</v>
          </cell>
          <cell r="F1420">
            <v>28.8</v>
          </cell>
          <cell r="G1420">
            <v>605.20000000000005</v>
          </cell>
        </row>
        <row r="1421">
          <cell r="A1421" t="str">
            <v>24.03.060</v>
          </cell>
          <cell r="C1421" t="str">
            <v>Escada marinheiro (galvanizada)</v>
          </cell>
          <cell r="D1421" t="str">
            <v>m</v>
          </cell>
          <cell r="E1421">
            <v>486.68</v>
          </cell>
          <cell r="F1421">
            <v>11.53</v>
          </cell>
          <cell r="G1421">
            <v>498.21</v>
          </cell>
        </row>
        <row r="1422">
          <cell r="A1422" t="str">
            <v>24.03.080</v>
          </cell>
          <cell r="C1422" t="str">
            <v>Escada marinheiro com guarda corpo (degrau em ´T´)</v>
          </cell>
          <cell r="D1422" t="str">
            <v>m</v>
          </cell>
          <cell r="E1422">
            <v>927.52</v>
          </cell>
          <cell r="F1422">
            <v>28.8</v>
          </cell>
          <cell r="G1422">
            <v>956.32</v>
          </cell>
        </row>
        <row r="1423">
          <cell r="A1423" t="str">
            <v>24.03.100</v>
          </cell>
          <cell r="C1423" t="str">
            <v>Alçapão/tampa em chapa de ferro com porta cadeado</v>
          </cell>
          <cell r="D1423" t="str">
            <v>m²</v>
          </cell>
          <cell r="E1423">
            <v>1067.76</v>
          </cell>
          <cell r="F1423">
            <v>57.6</v>
          </cell>
          <cell r="G1423">
            <v>1125.3599999999999</v>
          </cell>
        </row>
        <row r="1424">
          <cell r="A1424" t="str">
            <v>24.03.200</v>
          </cell>
          <cell r="C1424" t="str">
            <v>Tela de proteção tipo mosquiteira em aço galvanizado, com requadro em perfis de ferro</v>
          </cell>
          <cell r="D1424" t="str">
            <v>m²</v>
          </cell>
          <cell r="E1424">
            <v>383.31</v>
          </cell>
          <cell r="F1424">
            <v>9.51</v>
          </cell>
          <cell r="G1424">
            <v>392.82</v>
          </cell>
        </row>
        <row r="1425">
          <cell r="A1425" t="str">
            <v>24.03.210</v>
          </cell>
          <cell r="C1425" t="str">
            <v>Tela de proteção em malha ondulada de 1´, fio 10 (BWG), com requadro</v>
          </cell>
          <cell r="D1425" t="str">
            <v>m²</v>
          </cell>
          <cell r="E1425">
            <v>316.39</v>
          </cell>
          <cell r="F1425">
            <v>28.8</v>
          </cell>
          <cell r="G1425">
            <v>345.19</v>
          </cell>
        </row>
        <row r="1426">
          <cell r="A1426" t="str">
            <v>24.03.290</v>
          </cell>
          <cell r="C1426" t="str">
            <v>Fechamento em chapa de aço galvanizada nº 14 MSG, perfurada com diâmetro de 12,7 mm, requadro em chapa dobrada</v>
          </cell>
          <cell r="D1426" t="str">
            <v>m²</v>
          </cell>
          <cell r="E1426">
            <v>561.47</v>
          </cell>
          <cell r="F1426">
            <v>18.27</v>
          </cell>
          <cell r="G1426">
            <v>579.74</v>
          </cell>
        </row>
        <row r="1427">
          <cell r="A1427" t="str">
            <v>24.03.300</v>
          </cell>
          <cell r="C1427" t="str">
            <v>Fechamento em chapa expandida losangular de 10 x 20 mm, com requadro em cantoneira de aço carbono</v>
          </cell>
          <cell r="D1427" t="str">
            <v>m²</v>
          </cell>
          <cell r="E1427">
            <v>396.79</v>
          </cell>
          <cell r="F1427">
            <v>36.4</v>
          </cell>
          <cell r="G1427">
            <v>433.19</v>
          </cell>
        </row>
        <row r="1428">
          <cell r="A1428" t="str">
            <v>24.03.310</v>
          </cell>
          <cell r="C1428" t="str">
            <v>Corrimão tubular em aço galvanizado, diâmetro 1 1/2´</v>
          </cell>
          <cell r="D1428" t="str">
            <v>m</v>
          </cell>
          <cell r="E1428">
            <v>116.82</v>
          </cell>
          <cell r="F1428">
            <v>14.41</v>
          </cell>
          <cell r="G1428">
            <v>131.22999999999999</v>
          </cell>
        </row>
        <row r="1429">
          <cell r="A1429" t="str">
            <v>24.03.320</v>
          </cell>
          <cell r="C1429" t="str">
            <v>Corrimão tubular em aço galvanizado, diâmetro 2´</v>
          </cell>
          <cell r="D1429" t="str">
            <v>m</v>
          </cell>
          <cell r="E1429">
            <v>128.56</v>
          </cell>
          <cell r="F1429">
            <v>14.41</v>
          </cell>
          <cell r="G1429">
            <v>142.97</v>
          </cell>
        </row>
        <row r="1430">
          <cell r="A1430" t="str">
            <v>24.03.340</v>
          </cell>
          <cell r="C1430" t="str">
            <v>Tampa em chapa de segurança tipo xadrez, aço galvanizado a fogo antiderrapante de 1/4´</v>
          </cell>
          <cell r="D1430" t="str">
            <v>m²</v>
          </cell>
          <cell r="E1430">
            <v>891.45</v>
          </cell>
          <cell r="F1430">
            <v>41.79</v>
          </cell>
          <cell r="G1430">
            <v>933.24</v>
          </cell>
        </row>
        <row r="1431">
          <cell r="A1431" t="str">
            <v>24.03.410</v>
          </cell>
          <cell r="C1431" t="str">
            <v>Fechamento em chapa perfurada, furos quadrados 4 x 4 mm, com requadro em cantoneira de aço carbono</v>
          </cell>
          <cell r="D1431" t="str">
            <v>m²</v>
          </cell>
          <cell r="E1431">
            <v>575.77</v>
          </cell>
          <cell r="F1431">
            <v>18.27</v>
          </cell>
          <cell r="G1431">
            <v>594.04</v>
          </cell>
        </row>
        <row r="1432">
          <cell r="A1432" t="str">
            <v>24.03.680</v>
          </cell>
          <cell r="C1432" t="str">
            <v>Grade para piso eletrofundida, malha 30 x 100 mm, com barra de 40 x 2 mm</v>
          </cell>
          <cell r="D1432" t="str">
            <v>m²</v>
          </cell>
          <cell r="E1432">
            <v>435.33</v>
          </cell>
          <cell r="F1432">
            <v>36.4</v>
          </cell>
          <cell r="G1432">
            <v>471.73</v>
          </cell>
        </row>
        <row r="1433">
          <cell r="A1433" t="str">
            <v>24.03.690</v>
          </cell>
          <cell r="C1433" t="str">
            <v>Grade para forro eletrofundida, malha 25 x 100 mm, com barra de 25 x 2 mm</v>
          </cell>
          <cell r="D1433" t="str">
            <v>m²</v>
          </cell>
          <cell r="E1433">
            <v>314.74</v>
          </cell>
          <cell r="F1433">
            <v>11.53</v>
          </cell>
          <cell r="G1433">
            <v>326.27</v>
          </cell>
        </row>
        <row r="1434">
          <cell r="A1434" t="str">
            <v>24.03.930</v>
          </cell>
          <cell r="C1434" t="str">
            <v>Porta de enrolar automatizada, em chapa de aço galvanizada microperfurada, com pintura eletrostática, com controle remoto</v>
          </cell>
          <cell r="D1434" t="str">
            <v>m²</v>
          </cell>
          <cell r="E1434">
            <v>603.33000000000004</v>
          </cell>
          <cell r="F1434">
            <v>0</v>
          </cell>
          <cell r="G1434">
            <v>603.33000000000004</v>
          </cell>
        </row>
        <row r="1435">
          <cell r="A1435" t="str">
            <v>24.04</v>
          </cell>
          <cell r="B1435" t="str">
            <v>Esquadria, serralheria de segurança</v>
          </cell>
        </row>
        <row r="1436">
          <cell r="A1436" t="str">
            <v>24.04.150</v>
          </cell>
          <cell r="C1436" t="str">
            <v>Porta de segurança de correr suspensa em grade de aço SAE 1045, diâmetro de 1´, completa, sem têmpera e revenimento</v>
          </cell>
          <cell r="D1436" t="str">
            <v>m²</v>
          </cell>
          <cell r="E1436">
            <v>1775.13</v>
          </cell>
          <cell r="F1436">
            <v>40.56</v>
          </cell>
          <cell r="G1436">
            <v>1815.69</v>
          </cell>
        </row>
        <row r="1437">
          <cell r="A1437" t="str">
            <v>24.04.220</v>
          </cell>
          <cell r="C1437" t="str">
            <v>Grade de segurança em aço SAE 1045, diâmetro 1´, sem têmpera e revenimento</v>
          </cell>
          <cell r="D1437" t="str">
            <v>m²</v>
          </cell>
          <cell r="E1437">
            <v>899.59</v>
          </cell>
          <cell r="F1437">
            <v>40.56</v>
          </cell>
          <cell r="G1437">
            <v>940.15</v>
          </cell>
        </row>
        <row r="1438">
          <cell r="A1438" t="str">
            <v>24.04.230</v>
          </cell>
          <cell r="C1438" t="str">
            <v>Grade de segurança, para janela, em aço SAE 1045, diâmetro 1´, sem têmpera e revenimento</v>
          </cell>
          <cell r="D1438" t="str">
            <v>m²</v>
          </cell>
          <cell r="E1438">
            <v>1043.0899999999999</v>
          </cell>
          <cell r="F1438">
            <v>40.56</v>
          </cell>
          <cell r="G1438">
            <v>1083.6500000000001</v>
          </cell>
        </row>
        <row r="1439">
          <cell r="A1439" t="str">
            <v>24.04.240</v>
          </cell>
          <cell r="C1439" t="str">
            <v>Grade de segurança em aço SAE 1045 chapeada, diâmetro 1´, sem têmpera e revenimento</v>
          </cell>
          <cell r="D1439" t="str">
            <v>m²</v>
          </cell>
          <cell r="E1439">
            <v>1389.65</v>
          </cell>
          <cell r="F1439">
            <v>40.56</v>
          </cell>
          <cell r="G1439">
            <v>1430.21</v>
          </cell>
        </row>
        <row r="1440">
          <cell r="A1440" t="str">
            <v>24.04.250</v>
          </cell>
          <cell r="C1440" t="str">
            <v>Porta de segurança de abrir em grade com aço SAE 1045, diâmetro 1´, completa, sem têmpera e revenimento</v>
          </cell>
          <cell r="D1440" t="str">
            <v>m²</v>
          </cell>
          <cell r="E1440">
            <v>1286.3800000000001</v>
          </cell>
          <cell r="F1440">
            <v>74.319999999999993</v>
          </cell>
          <cell r="G1440">
            <v>1360.7</v>
          </cell>
        </row>
        <row r="1441">
          <cell r="A1441" t="str">
            <v>24.04.260</v>
          </cell>
          <cell r="C1441" t="str">
            <v>Porta de segurança de abrir, em grade com aço SAE 1045 chapeada, diâmetro 1´, completa, sem têmpera e revenimento</v>
          </cell>
          <cell r="D1441" t="str">
            <v>m²</v>
          </cell>
          <cell r="E1441">
            <v>1809.21</v>
          </cell>
          <cell r="F1441">
            <v>74.319999999999993</v>
          </cell>
          <cell r="G1441">
            <v>1883.53</v>
          </cell>
        </row>
        <row r="1442">
          <cell r="A1442" t="str">
            <v>24.04.270</v>
          </cell>
          <cell r="C1442" t="str">
            <v>Porta de segurança de abrir, em grade com aço SAE 1045, diâmetro 1´, com ferrolho longo embutido em caixa, completa, sem têmpera e revenimento</v>
          </cell>
          <cell r="D1442" t="str">
            <v>m²</v>
          </cell>
          <cell r="E1442">
            <v>1528.67</v>
          </cell>
          <cell r="F1442">
            <v>74.319999999999993</v>
          </cell>
          <cell r="G1442">
            <v>1602.99</v>
          </cell>
        </row>
        <row r="1443">
          <cell r="A1443" t="str">
            <v>24.04.280</v>
          </cell>
          <cell r="C1443" t="str">
            <v>Portão de segurança de abrir, para muralha, em grade com aço SAE 1045 chapeado, diâmetro 1´, completo, sem têmpera e revenimento</v>
          </cell>
          <cell r="D1443" t="str">
            <v>m²</v>
          </cell>
          <cell r="E1443">
            <v>1886.59</v>
          </cell>
          <cell r="F1443">
            <v>74.319999999999993</v>
          </cell>
          <cell r="G1443">
            <v>1960.91</v>
          </cell>
        </row>
        <row r="1444">
          <cell r="A1444" t="str">
            <v>24.04.300</v>
          </cell>
          <cell r="C1444" t="str">
            <v>Grade de segurança em aço SAE 1045, diâmetro 1´, com têmpera e revenimento</v>
          </cell>
          <cell r="D1444" t="str">
            <v>m²</v>
          </cell>
          <cell r="E1444">
            <v>1116.52</v>
          </cell>
          <cell r="F1444">
            <v>40.56</v>
          </cell>
          <cell r="G1444">
            <v>1157.08</v>
          </cell>
        </row>
        <row r="1445">
          <cell r="A1445" t="str">
            <v>24.04.310</v>
          </cell>
          <cell r="C1445" t="str">
            <v>Grade de segurança, para janela, em aço SAE 1045, diâmetro 1´, com têmpera e revenimento</v>
          </cell>
          <cell r="D1445" t="str">
            <v>m²</v>
          </cell>
          <cell r="E1445">
            <v>1138.06</v>
          </cell>
          <cell r="F1445">
            <v>40.56</v>
          </cell>
          <cell r="G1445">
            <v>1178.6199999999999</v>
          </cell>
        </row>
        <row r="1446">
          <cell r="A1446" t="str">
            <v>24.04.320</v>
          </cell>
          <cell r="C1446" t="str">
            <v>Grade de segurança em aço SAE 1045 chapeada, diâmetro 1´, com têmpera e revenimento</v>
          </cell>
          <cell r="D1446" t="str">
            <v>m²</v>
          </cell>
          <cell r="E1446">
            <v>1641.57</v>
          </cell>
          <cell r="F1446">
            <v>40.56</v>
          </cell>
          <cell r="G1446">
            <v>1682.13</v>
          </cell>
        </row>
        <row r="1447">
          <cell r="A1447" t="str">
            <v>24.04.330</v>
          </cell>
          <cell r="C1447" t="str">
            <v>Porta de segurança de abrir em grade com aço SAE 1045, diâmetro 1´, completa, com têmpera e revenimento</v>
          </cell>
          <cell r="D1447" t="str">
            <v>m²</v>
          </cell>
          <cell r="E1447">
            <v>1517.68</v>
          </cell>
          <cell r="F1447">
            <v>74.319999999999993</v>
          </cell>
          <cell r="G1447">
            <v>1592</v>
          </cell>
        </row>
        <row r="1448">
          <cell r="A1448" t="str">
            <v>24.04.340</v>
          </cell>
          <cell r="C1448" t="str">
            <v>Porta de segurança de abrir, em grade com aço SAE 1045 chapeada, diâmetro 1´, completa, com têmpera e revenimento</v>
          </cell>
          <cell r="D1448" t="str">
            <v>m²</v>
          </cell>
          <cell r="E1448">
            <v>2053.4299999999998</v>
          </cell>
          <cell r="F1448">
            <v>74.319999999999993</v>
          </cell>
          <cell r="G1448">
            <v>2127.75</v>
          </cell>
        </row>
        <row r="1449">
          <cell r="A1449" t="str">
            <v>24.04.350</v>
          </cell>
          <cell r="C1449" t="str">
            <v>Porta de segurança de abrir, em grade com aço SAE 1045, diâmetro 1´, com ferrolho longo embutido em caixa, completa, com têmpera e revenimento</v>
          </cell>
          <cell r="D1449" t="str">
            <v>m²</v>
          </cell>
          <cell r="E1449">
            <v>1498.32</v>
          </cell>
          <cell r="F1449">
            <v>74.319999999999993</v>
          </cell>
          <cell r="G1449">
            <v>1572.64</v>
          </cell>
        </row>
        <row r="1450">
          <cell r="A1450" t="str">
            <v>24.04.360</v>
          </cell>
          <cell r="C1450" t="str">
            <v>Porta de segurança de abrir, em grade com aço SAE 1045 chapeada, com isolamento acústico, diâmetro 1´, completa, com têmpera e revenimento</v>
          </cell>
          <cell r="D1450" t="str">
            <v>m²</v>
          </cell>
          <cell r="E1450">
            <v>2076.4699999999998</v>
          </cell>
          <cell r="F1450">
            <v>74.319999999999993</v>
          </cell>
          <cell r="G1450">
            <v>2150.79</v>
          </cell>
        </row>
        <row r="1451">
          <cell r="A1451" t="str">
            <v>24.04.370</v>
          </cell>
          <cell r="C1451" t="str">
            <v>Portão de segurança de abrir, para muralha, em grade com aço SAE 1045 chapeado, diâmetro 1´, completo, com têmpera e revenimento</v>
          </cell>
          <cell r="D1451" t="str">
            <v>m²</v>
          </cell>
          <cell r="E1451">
            <v>2144.09</v>
          </cell>
          <cell r="F1451">
            <v>74.319999999999993</v>
          </cell>
          <cell r="G1451">
            <v>2218.41</v>
          </cell>
        </row>
        <row r="1452">
          <cell r="A1452" t="str">
            <v>24.04.380</v>
          </cell>
          <cell r="C1452" t="str">
            <v>Porta de segurança de correr suspensa em grade de aço SAE 1045, chapeada, diâmetro de 1´, completa, sem têmpera e revenimento</v>
          </cell>
          <cell r="D1452" t="str">
            <v>m²</v>
          </cell>
          <cell r="E1452">
            <v>2067.9699999999998</v>
          </cell>
          <cell r="F1452">
            <v>40.56</v>
          </cell>
          <cell r="G1452">
            <v>2108.5300000000002</v>
          </cell>
        </row>
        <row r="1453">
          <cell r="A1453" t="str">
            <v>24.04.400</v>
          </cell>
          <cell r="C1453" t="str">
            <v>Porta de segurança de correr em grade de aço SAE 1045, diâmetro de 1´, completa, com têmpera e revenimento</v>
          </cell>
          <cell r="D1453" t="str">
            <v>m²</v>
          </cell>
          <cell r="E1453">
            <v>1718.31</v>
          </cell>
          <cell r="F1453">
            <v>40.56</v>
          </cell>
          <cell r="G1453">
            <v>1758.87</v>
          </cell>
        </row>
        <row r="1454">
          <cell r="A1454" t="str">
            <v>24.04.410</v>
          </cell>
          <cell r="C1454" t="str">
            <v>Porta de segurança de correr suspensa em grade de aço SAE 1045 chapeada, diâmetro de 1´, completa, com têmpera e revenimento</v>
          </cell>
          <cell r="D1454" t="str">
            <v>m²</v>
          </cell>
          <cell r="E1454">
            <v>2117.66</v>
          </cell>
          <cell r="F1454">
            <v>40.56</v>
          </cell>
          <cell r="G1454">
            <v>2158.2199999999998</v>
          </cell>
        </row>
        <row r="1455">
          <cell r="A1455" t="str">
            <v>24.04.420</v>
          </cell>
          <cell r="C1455" t="str">
            <v>Porta de segurança de correr em grade de aço SAE 1045 chapeada, diâmetro de 1´, completa, sem têmpera e revenimento</v>
          </cell>
          <cell r="D1455" t="str">
            <v>m²</v>
          </cell>
          <cell r="E1455">
            <v>1493.2</v>
          </cell>
          <cell r="F1455">
            <v>164.95</v>
          </cell>
          <cell r="G1455">
            <v>1658.15</v>
          </cell>
        </row>
        <row r="1456">
          <cell r="A1456" t="str">
            <v>24.04.430</v>
          </cell>
          <cell r="C1456" t="str">
            <v>Porta de segurança de correr em grade de aço SAE 1045, diâmetro de 1´, completa, sem têmpera e revenimento</v>
          </cell>
          <cell r="D1456" t="str">
            <v>m²</v>
          </cell>
          <cell r="E1456">
            <v>1287.79</v>
          </cell>
          <cell r="F1456">
            <v>40.56</v>
          </cell>
          <cell r="G1456">
            <v>1328.35</v>
          </cell>
        </row>
        <row r="1457">
          <cell r="A1457" t="str">
            <v>24.04.610</v>
          </cell>
          <cell r="C1457" t="str">
            <v>Caixilho de segurança em aço SAE 1010/1020 tipo fixo e de correr, para receber vidro, com bandeira tipo veneziana</v>
          </cell>
          <cell r="D1457" t="str">
            <v>m²</v>
          </cell>
          <cell r="E1457">
            <v>726.19</v>
          </cell>
          <cell r="F1457">
            <v>40.56</v>
          </cell>
          <cell r="G1457">
            <v>766.75</v>
          </cell>
        </row>
        <row r="1458">
          <cell r="A1458" t="str">
            <v>24.04.620</v>
          </cell>
          <cell r="C1458" t="str">
            <v>Guichê de segurança em grade com aço SAE 1045, diâmetro de 1´, com têmpera e revenimento</v>
          </cell>
          <cell r="D1458" t="str">
            <v>m²</v>
          </cell>
          <cell r="E1458">
            <v>1400.19</v>
          </cell>
          <cell r="F1458">
            <v>40.56</v>
          </cell>
          <cell r="G1458">
            <v>1440.75</v>
          </cell>
        </row>
        <row r="1459">
          <cell r="A1459" t="str">
            <v>24.04.630</v>
          </cell>
          <cell r="C1459" t="str">
            <v>Guichê de segurança em grade com aço SAE 1045, diâmetro de 1´, sem têmpera e revenimento</v>
          </cell>
          <cell r="D1459" t="str">
            <v>m²</v>
          </cell>
          <cell r="E1459">
            <v>1201.76</v>
          </cell>
          <cell r="F1459">
            <v>40.56</v>
          </cell>
          <cell r="G1459">
            <v>1242.32</v>
          </cell>
        </row>
        <row r="1460">
          <cell r="A1460" t="str">
            <v>24.06</v>
          </cell>
          <cell r="B1460" t="str">
            <v>Esquadria, serralheria e elemento em ferro.</v>
          </cell>
        </row>
        <row r="1461">
          <cell r="A1461" t="str">
            <v>24.06.030</v>
          </cell>
          <cell r="C1461" t="str">
            <v>Guarda-corpo com vidro de 8mm, em tubo de aço galvanizado, diâmetro 1 1/2´</v>
          </cell>
          <cell r="D1461" t="str">
            <v>m</v>
          </cell>
          <cell r="E1461">
            <v>672.68</v>
          </cell>
          <cell r="F1461">
            <v>33.76</v>
          </cell>
          <cell r="G1461">
            <v>706.44</v>
          </cell>
        </row>
        <row r="1462">
          <cell r="A1462" t="str">
            <v>24.07</v>
          </cell>
          <cell r="B1462" t="str">
            <v>Portas, portões e gradis.</v>
          </cell>
        </row>
        <row r="1463">
          <cell r="A1463" t="str">
            <v>24.07.030</v>
          </cell>
          <cell r="C1463" t="str">
            <v>Porta de enrolar automatizado, em perfil meia cana perfurado, tipo transvision</v>
          </cell>
          <cell r="D1463" t="str">
            <v>m²</v>
          </cell>
          <cell r="E1463">
            <v>487.82</v>
          </cell>
          <cell r="F1463">
            <v>28.8</v>
          </cell>
          <cell r="G1463">
            <v>516.62</v>
          </cell>
        </row>
        <row r="1464">
          <cell r="A1464" t="str">
            <v>24.07.040</v>
          </cell>
          <cell r="C1464" t="str">
            <v>Porta de abrir em chapa de aço galvanizado, com requadro em tela ondulada malha 2´ e fio 12</v>
          </cell>
          <cell r="D1464" t="str">
            <v>m²</v>
          </cell>
          <cell r="E1464">
            <v>642.44000000000005</v>
          </cell>
          <cell r="F1464">
            <v>81.22</v>
          </cell>
          <cell r="G1464">
            <v>723.66</v>
          </cell>
        </row>
        <row r="1465">
          <cell r="A1465" t="str">
            <v>24.08</v>
          </cell>
          <cell r="B1465" t="str">
            <v>Esquadria, serralheria e elemento em aço inoxidável</v>
          </cell>
        </row>
        <row r="1466">
          <cell r="A1466" t="str">
            <v>24.08.020</v>
          </cell>
          <cell r="C1466" t="str">
            <v>Corrimão duplo em tubo de aço inoxidável escovado, com diâmetro de 1 1/2´ e montantes com diâmetro de 2´</v>
          </cell>
          <cell r="D1466" t="str">
            <v>m</v>
          </cell>
          <cell r="E1466">
            <v>737.5</v>
          </cell>
          <cell r="F1466">
            <v>34.56</v>
          </cell>
          <cell r="G1466">
            <v>772.06</v>
          </cell>
        </row>
        <row r="1467">
          <cell r="A1467" t="str">
            <v>24.08.031</v>
          </cell>
          <cell r="C1467" t="str">
            <v>Corrimão em tubo de aço inoxidável escovado, diâmetro de 1 1/2"</v>
          </cell>
          <cell r="D1467" t="str">
            <v>m</v>
          </cell>
          <cell r="E1467">
            <v>281.77</v>
          </cell>
          <cell r="F1467">
            <v>14.41</v>
          </cell>
          <cell r="G1467">
            <v>296.18</v>
          </cell>
        </row>
        <row r="1468">
          <cell r="A1468" t="str">
            <v>24.08.040</v>
          </cell>
          <cell r="C1468" t="str">
            <v>Corrimão em tubo de aço inoxidável escovado, diâmetro de 1 1/2´ e montantes com diâmetro de 2´</v>
          </cell>
          <cell r="D1468" t="str">
            <v>m</v>
          </cell>
          <cell r="E1468">
            <v>632</v>
          </cell>
          <cell r="F1468">
            <v>28.8</v>
          </cell>
          <cell r="G1468">
            <v>660.8</v>
          </cell>
        </row>
        <row r="1469">
          <cell r="A1469" t="str">
            <v>24.20</v>
          </cell>
          <cell r="B1469" t="str">
            <v>Reparos, conservações e complementos - GRUPO 24</v>
          </cell>
        </row>
        <row r="1470">
          <cell r="A1470" t="str">
            <v>24.20.020</v>
          </cell>
          <cell r="C1470" t="str">
            <v>Recolocação de esquadrias metálicas</v>
          </cell>
          <cell r="D1470" t="str">
            <v>m²</v>
          </cell>
          <cell r="E1470">
            <v>0</v>
          </cell>
          <cell r="F1470">
            <v>28.8</v>
          </cell>
          <cell r="G1470">
            <v>28.8</v>
          </cell>
        </row>
        <row r="1471">
          <cell r="A1471" t="str">
            <v>24.20.040</v>
          </cell>
          <cell r="C1471" t="str">
            <v>Recolocação de batentes</v>
          </cell>
          <cell r="D1471" t="str">
            <v>m</v>
          </cell>
          <cell r="E1471">
            <v>1.02</v>
          </cell>
          <cell r="F1471">
            <v>7.48</v>
          </cell>
          <cell r="G1471">
            <v>8.5</v>
          </cell>
        </row>
        <row r="1472">
          <cell r="A1472" t="str">
            <v>24.20.060</v>
          </cell>
          <cell r="C1472" t="str">
            <v>Recolocação de escada de marinheiro</v>
          </cell>
          <cell r="D1472" t="str">
            <v>m</v>
          </cell>
          <cell r="E1472">
            <v>0</v>
          </cell>
          <cell r="F1472">
            <v>17.27</v>
          </cell>
          <cell r="G1472">
            <v>17.27</v>
          </cell>
        </row>
        <row r="1473">
          <cell r="A1473" t="str">
            <v>24.20.090</v>
          </cell>
          <cell r="C1473" t="str">
            <v>Solda MIG em esquadrias metálicas</v>
          </cell>
          <cell r="D1473" t="str">
            <v>m</v>
          </cell>
          <cell r="E1473">
            <v>15.84</v>
          </cell>
          <cell r="F1473">
            <v>19.36</v>
          </cell>
          <cell r="G1473">
            <v>35.200000000000003</v>
          </cell>
        </row>
        <row r="1474">
          <cell r="A1474" t="str">
            <v>24.20.100</v>
          </cell>
          <cell r="C1474" t="str">
            <v>Brete para instalação lateral em grade de segurança</v>
          </cell>
          <cell r="D1474" t="str">
            <v>cj</v>
          </cell>
          <cell r="E1474">
            <v>1897.5</v>
          </cell>
          <cell r="F1474">
            <v>67.52</v>
          </cell>
          <cell r="G1474">
            <v>1965.02</v>
          </cell>
        </row>
        <row r="1475">
          <cell r="A1475" t="str">
            <v>24.20.120</v>
          </cell>
          <cell r="C1475" t="str">
            <v>Batente em chapa dobrada para portas</v>
          </cell>
          <cell r="D1475" t="str">
            <v>m</v>
          </cell>
          <cell r="E1475">
            <v>46.79</v>
          </cell>
          <cell r="F1475">
            <v>7.48</v>
          </cell>
          <cell r="G1475">
            <v>54.27</v>
          </cell>
        </row>
        <row r="1476">
          <cell r="A1476" t="str">
            <v>24.20.140</v>
          </cell>
          <cell r="C1476" t="str">
            <v>Batente em chapa de aço SAE 1010/1020, espessura de 3/16´, para obras de segurança</v>
          </cell>
          <cell r="D1476" t="str">
            <v>m</v>
          </cell>
          <cell r="E1476">
            <v>165.64</v>
          </cell>
          <cell r="F1476">
            <v>7.48</v>
          </cell>
          <cell r="G1476">
            <v>173.12</v>
          </cell>
        </row>
        <row r="1477">
          <cell r="A1477" t="str">
            <v>24.20.200</v>
          </cell>
          <cell r="C1477" t="str">
            <v>Chapa de ferro nº 14, inclusive soldagem</v>
          </cell>
          <cell r="D1477" t="str">
            <v>m²</v>
          </cell>
          <cell r="E1477">
            <v>108.12</v>
          </cell>
          <cell r="F1477">
            <v>34.56</v>
          </cell>
          <cell r="G1477">
            <v>142.68</v>
          </cell>
        </row>
        <row r="1478">
          <cell r="A1478" t="str">
            <v>24.20.230</v>
          </cell>
          <cell r="C1478" t="str">
            <v>Tela ondulada em aço galvanizado fio 10 BWG, malha de 1´</v>
          </cell>
          <cell r="D1478" t="str">
            <v>m²</v>
          </cell>
          <cell r="E1478">
            <v>67.400000000000006</v>
          </cell>
          <cell r="F1478">
            <v>6.28</v>
          </cell>
          <cell r="G1478">
            <v>73.680000000000007</v>
          </cell>
        </row>
        <row r="1479">
          <cell r="A1479" t="str">
            <v>24.20.270</v>
          </cell>
          <cell r="C1479" t="str">
            <v>Tela em aço galvanizado fio 16 BWG, malha de 1´ - tipo alambrado</v>
          </cell>
          <cell r="D1479" t="str">
            <v>m²</v>
          </cell>
          <cell r="E1479">
            <v>23.17</v>
          </cell>
          <cell r="F1479">
            <v>6.28</v>
          </cell>
          <cell r="G1479">
            <v>29.45</v>
          </cell>
        </row>
        <row r="1480">
          <cell r="A1480" t="str">
            <v>24.20.300</v>
          </cell>
          <cell r="C1480" t="str">
            <v>Chapa perfurada em aço SAE 1020, furos redondos de diâmetro 7,5 mm, espessura 1/8´ - soldagem tipo MIG</v>
          </cell>
          <cell r="D1480" t="str">
            <v>m²</v>
          </cell>
          <cell r="E1480">
            <v>299.91000000000003</v>
          </cell>
          <cell r="F1480">
            <v>62.83</v>
          </cell>
          <cell r="G1480">
            <v>362.74</v>
          </cell>
        </row>
        <row r="1481">
          <cell r="A1481" t="str">
            <v>24.20.310</v>
          </cell>
          <cell r="C1481" t="str">
            <v>Chapa perfurada em aço SAE 1020, furos redondos de diâmetro 25 mm, espessura 1/4´, inclusive soldagem</v>
          </cell>
          <cell r="D1481" t="str">
            <v>m²</v>
          </cell>
          <cell r="E1481">
            <v>471.42</v>
          </cell>
          <cell r="F1481">
            <v>62.83</v>
          </cell>
          <cell r="G1481">
            <v>534.25</v>
          </cell>
        </row>
        <row r="1482">
          <cell r="A1482" t="str">
            <v>25</v>
          </cell>
          <cell r="B1482" t="str">
            <v>ESQUADRIA, SERRALHERIA E ELEMENTO EM ALUMÍNIO</v>
          </cell>
        </row>
        <row r="1483">
          <cell r="A1483" t="str">
            <v>25.01</v>
          </cell>
          <cell r="B1483" t="str">
            <v>Caixilho em alumínio</v>
          </cell>
        </row>
        <row r="1484">
          <cell r="A1484" t="str">
            <v>25.01.020</v>
          </cell>
          <cell r="C1484" t="str">
            <v>Caixilho em alumínio fixo, sob medida</v>
          </cell>
          <cell r="D1484" t="str">
            <v>m²</v>
          </cell>
          <cell r="E1484">
            <v>475.73</v>
          </cell>
          <cell r="F1484">
            <v>43.21</v>
          </cell>
          <cell r="G1484">
            <v>518.94000000000005</v>
          </cell>
        </row>
        <row r="1485">
          <cell r="A1485" t="str">
            <v>25.01.030</v>
          </cell>
          <cell r="C1485" t="str">
            <v>Caixilho em alumínio basculante com vidro, linha comercial</v>
          </cell>
          <cell r="D1485" t="str">
            <v>m²</v>
          </cell>
          <cell r="E1485">
            <v>244.68</v>
          </cell>
          <cell r="F1485">
            <v>43.21</v>
          </cell>
          <cell r="G1485">
            <v>287.89</v>
          </cell>
        </row>
        <row r="1486">
          <cell r="A1486" t="str">
            <v>25.01.040</v>
          </cell>
          <cell r="C1486" t="str">
            <v>Caixilho em alumínio basculante, sob medida</v>
          </cell>
          <cell r="D1486" t="str">
            <v>m²</v>
          </cell>
          <cell r="E1486">
            <v>596.77</v>
          </cell>
          <cell r="F1486">
            <v>43.21</v>
          </cell>
          <cell r="G1486">
            <v>639.98</v>
          </cell>
        </row>
        <row r="1487">
          <cell r="A1487" t="str">
            <v>25.01.050</v>
          </cell>
          <cell r="C1487" t="str">
            <v>Caixilho em alumínio maximar com vidro, linha comercial</v>
          </cell>
          <cell r="D1487" t="str">
            <v>m²</v>
          </cell>
          <cell r="E1487">
            <v>598.22</v>
          </cell>
          <cell r="F1487">
            <v>43.21</v>
          </cell>
          <cell r="G1487">
            <v>641.42999999999995</v>
          </cell>
        </row>
        <row r="1488">
          <cell r="A1488" t="str">
            <v>25.01.060</v>
          </cell>
          <cell r="C1488" t="str">
            <v>Caixilho em alumínio maximar, sob medida</v>
          </cell>
          <cell r="D1488" t="str">
            <v>m²</v>
          </cell>
          <cell r="E1488">
            <v>492.12</v>
          </cell>
          <cell r="F1488">
            <v>43.21</v>
          </cell>
          <cell r="G1488">
            <v>535.33000000000004</v>
          </cell>
        </row>
        <row r="1489">
          <cell r="A1489" t="str">
            <v>25.01.070</v>
          </cell>
          <cell r="C1489" t="str">
            <v>Caixilho em alumínio de correr com vidro, linha comercial</v>
          </cell>
          <cell r="D1489" t="str">
            <v>m²</v>
          </cell>
          <cell r="E1489">
            <v>332.34</v>
          </cell>
          <cell r="F1489">
            <v>43.21</v>
          </cell>
          <cell r="G1489">
            <v>375.55</v>
          </cell>
        </row>
        <row r="1490">
          <cell r="A1490" t="str">
            <v>25.01.080</v>
          </cell>
          <cell r="C1490" t="str">
            <v>Caixilho em alumínio de correr, sob medida</v>
          </cell>
          <cell r="D1490" t="str">
            <v>m²</v>
          </cell>
          <cell r="E1490">
            <v>566.09</v>
          </cell>
          <cell r="F1490">
            <v>43.21</v>
          </cell>
          <cell r="G1490">
            <v>609.29999999999995</v>
          </cell>
        </row>
        <row r="1491">
          <cell r="A1491" t="str">
            <v>25.01.090</v>
          </cell>
          <cell r="C1491" t="str">
            <v>Caixilho em alumínio tipo veneziana com vidro, linha comercial</v>
          </cell>
          <cell r="D1491" t="str">
            <v>m²</v>
          </cell>
          <cell r="E1491">
            <v>571.46</v>
          </cell>
          <cell r="F1491">
            <v>43.21</v>
          </cell>
          <cell r="G1491">
            <v>614.66999999999996</v>
          </cell>
        </row>
        <row r="1492">
          <cell r="A1492" t="str">
            <v>25.01.100</v>
          </cell>
          <cell r="C1492" t="str">
            <v>Caixilho em alumínio tipo veneziana, sob medida</v>
          </cell>
          <cell r="D1492" t="str">
            <v>m²</v>
          </cell>
          <cell r="E1492">
            <v>610.24</v>
          </cell>
          <cell r="F1492">
            <v>43.21</v>
          </cell>
          <cell r="G1492">
            <v>653.45000000000005</v>
          </cell>
        </row>
        <row r="1493">
          <cell r="A1493" t="str">
            <v>25.01.110</v>
          </cell>
          <cell r="C1493" t="str">
            <v>Caixilho guilhotina em alumínio anodizado, sob medida</v>
          </cell>
          <cell r="D1493" t="str">
            <v>m²</v>
          </cell>
          <cell r="E1493">
            <v>543.49</v>
          </cell>
          <cell r="F1493">
            <v>43.21</v>
          </cell>
          <cell r="G1493">
            <v>586.70000000000005</v>
          </cell>
        </row>
        <row r="1494">
          <cell r="A1494" t="str">
            <v>25.01.120</v>
          </cell>
          <cell r="C1494" t="str">
            <v>Caixilho tipo veneziana industrial com montantes em alumínio e aletas em fibra de vidro</v>
          </cell>
          <cell r="D1494" t="str">
            <v>m²</v>
          </cell>
          <cell r="E1494">
            <v>219.55</v>
          </cell>
          <cell r="F1494">
            <v>0</v>
          </cell>
          <cell r="G1494">
            <v>219.55</v>
          </cell>
        </row>
        <row r="1495">
          <cell r="A1495" t="str">
            <v>25.01.240</v>
          </cell>
          <cell r="C1495" t="str">
            <v>Caixilho fixo em alumínio, sob medida, cor branco</v>
          </cell>
          <cell r="D1495" t="str">
            <v>m²</v>
          </cell>
          <cell r="E1495">
            <v>414.52</v>
          </cell>
          <cell r="F1495">
            <v>33.200000000000003</v>
          </cell>
          <cell r="G1495">
            <v>447.72</v>
          </cell>
        </row>
        <row r="1496">
          <cell r="A1496" t="str">
            <v>25.01.361</v>
          </cell>
          <cell r="C1496" t="str">
            <v>Caixilho em alumínio maxim-ar com vidro, cor branco</v>
          </cell>
          <cell r="D1496" t="str">
            <v>m²</v>
          </cell>
          <cell r="E1496">
            <v>1174.8399999999999</v>
          </cell>
          <cell r="F1496">
            <v>43.21</v>
          </cell>
          <cell r="G1496">
            <v>1218.05</v>
          </cell>
        </row>
        <row r="1497">
          <cell r="A1497" t="str">
            <v>25.01.371</v>
          </cell>
          <cell r="C1497" t="str">
            <v>Caixilho em alumínio basculante com vidro, cor branco</v>
          </cell>
          <cell r="D1497" t="str">
            <v>m²</v>
          </cell>
          <cell r="E1497">
            <v>831.75</v>
          </cell>
          <cell r="F1497">
            <v>43.21</v>
          </cell>
          <cell r="G1497">
            <v>874.96</v>
          </cell>
        </row>
        <row r="1498">
          <cell r="A1498" t="str">
            <v>25.01.380</v>
          </cell>
          <cell r="C1498" t="str">
            <v>Caixilho em alumínio de correr com vidro, cor branco</v>
          </cell>
          <cell r="D1498" t="str">
            <v>m²</v>
          </cell>
          <cell r="E1498">
            <v>769.77</v>
          </cell>
          <cell r="F1498">
            <v>43.21</v>
          </cell>
          <cell r="G1498">
            <v>812.98</v>
          </cell>
        </row>
        <row r="1499">
          <cell r="A1499" t="str">
            <v>25.01.400</v>
          </cell>
          <cell r="C1499" t="str">
            <v>Caixilho em alumínio anodizado fixo</v>
          </cell>
          <cell r="D1499" t="str">
            <v>m²</v>
          </cell>
          <cell r="E1499">
            <v>477.38</v>
          </cell>
          <cell r="F1499">
            <v>33.200000000000003</v>
          </cell>
          <cell r="G1499">
            <v>510.58</v>
          </cell>
        </row>
        <row r="1500">
          <cell r="A1500" t="str">
            <v>25.01.410</v>
          </cell>
          <cell r="C1500" t="str">
            <v>Caixilho em alumínio anodizado maximar</v>
          </cell>
          <cell r="D1500" t="str">
            <v>m²</v>
          </cell>
          <cell r="E1500">
            <v>589.67999999999995</v>
          </cell>
          <cell r="F1500">
            <v>33.200000000000003</v>
          </cell>
          <cell r="G1500">
            <v>622.88</v>
          </cell>
        </row>
        <row r="1501">
          <cell r="A1501" t="str">
            <v>25.01.430</v>
          </cell>
          <cell r="C1501" t="str">
            <v>Caixilho em alumínio fixo, tipo fachada</v>
          </cell>
          <cell r="D1501" t="str">
            <v>m²</v>
          </cell>
          <cell r="E1501">
            <v>622.29999999999995</v>
          </cell>
          <cell r="F1501">
            <v>24.91</v>
          </cell>
          <cell r="G1501">
            <v>647.21</v>
          </cell>
        </row>
        <row r="1502">
          <cell r="A1502" t="str">
            <v>25.01.440</v>
          </cell>
          <cell r="C1502" t="str">
            <v>Caixilho em alumínio maximar, tipo fachada</v>
          </cell>
          <cell r="D1502" t="str">
            <v>m²</v>
          </cell>
          <cell r="E1502">
            <v>602.61</v>
          </cell>
          <cell r="F1502">
            <v>24.91</v>
          </cell>
          <cell r="G1502">
            <v>627.52</v>
          </cell>
        </row>
        <row r="1503">
          <cell r="A1503" t="str">
            <v>25.01.450</v>
          </cell>
          <cell r="C1503" t="str">
            <v>Caixilho em alumínio para pele de vidro, tipo fachada</v>
          </cell>
          <cell r="D1503" t="str">
            <v>m²</v>
          </cell>
          <cell r="E1503">
            <v>620</v>
          </cell>
          <cell r="F1503">
            <v>24.91</v>
          </cell>
          <cell r="G1503">
            <v>644.91</v>
          </cell>
        </row>
        <row r="1504">
          <cell r="A1504" t="str">
            <v>25.01.460</v>
          </cell>
          <cell r="C1504" t="str">
            <v>Gradil em alumínio natural, sob medida</v>
          </cell>
          <cell r="D1504" t="str">
            <v>m²</v>
          </cell>
          <cell r="E1504">
            <v>662.84</v>
          </cell>
          <cell r="F1504">
            <v>0</v>
          </cell>
          <cell r="G1504">
            <v>662.84</v>
          </cell>
        </row>
        <row r="1505">
          <cell r="A1505" t="str">
            <v>25.01.470</v>
          </cell>
          <cell r="C1505" t="str">
            <v>Caixilho fixo tipo veneziana em alumínio anodizado, sob medida - branco</v>
          </cell>
          <cell r="D1505" t="str">
            <v>m²</v>
          </cell>
          <cell r="E1505">
            <v>579.87</v>
          </cell>
          <cell r="F1505">
            <v>0</v>
          </cell>
          <cell r="G1505">
            <v>579.87</v>
          </cell>
        </row>
        <row r="1506">
          <cell r="A1506" t="str">
            <v>25.01.480</v>
          </cell>
          <cell r="C1506" t="str">
            <v>Caixilho em alumínio com pintura eletrostática, basculante, sob medida - branco</v>
          </cell>
          <cell r="D1506" t="str">
            <v>m²</v>
          </cell>
          <cell r="E1506">
            <v>539.54</v>
          </cell>
          <cell r="F1506">
            <v>0</v>
          </cell>
          <cell r="G1506">
            <v>539.54</v>
          </cell>
        </row>
        <row r="1507">
          <cell r="A1507" t="str">
            <v>25.01.490</v>
          </cell>
          <cell r="C1507" t="str">
            <v>Caixilho em alumínio com pintura eletrostática, maximar, sob medida - branco</v>
          </cell>
          <cell r="D1507" t="str">
            <v>m²</v>
          </cell>
          <cell r="E1507">
            <v>460</v>
          </cell>
          <cell r="F1507">
            <v>0</v>
          </cell>
          <cell r="G1507">
            <v>460</v>
          </cell>
        </row>
        <row r="1508">
          <cell r="A1508" t="str">
            <v>25.01.500</v>
          </cell>
          <cell r="C1508" t="str">
            <v>Caixilho em alumínio anodizado fixo, sob medida - bronze/preto</v>
          </cell>
          <cell r="D1508" t="str">
            <v>m²</v>
          </cell>
          <cell r="E1508">
            <v>402.3</v>
          </cell>
          <cell r="F1508">
            <v>43.21</v>
          </cell>
          <cell r="G1508">
            <v>445.51</v>
          </cell>
        </row>
        <row r="1509">
          <cell r="A1509" t="str">
            <v>25.01.510</v>
          </cell>
          <cell r="C1509" t="str">
            <v>Caixilho em alumínio anodizado basculante, sob medida - bronze/preto</v>
          </cell>
          <cell r="D1509" t="str">
            <v>m²</v>
          </cell>
          <cell r="E1509">
            <v>462.3</v>
          </cell>
          <cell r="F1509">
            <v>43.21</v>
          </cell>
          <cell r="G1509">
            <v>505.51</v>
          </cell>
        </row>
        <row r="1510">
          <cell r="A1510" t="str">
            <v>25.01.520</v>
          </cell>
          <cell r="C1510" t="str">
            <v>Caixilho em alumínio anodizado maximar, sob medida - bronze/preto</v>
          </cell>
          <cell r="D1510" t="str">
            <v>m²</v>
          </cell>
          <cell r="E1510">
            <v>405.06</v>
          </cell>
          <cell r="F1510">
            <v>43.21</v>
          </cell>
          <cell r="G1510">
            <v>448.27</v>
          </cell>
        </row>
        <row r="1511">
          <cell r="A1511" t="str">
            <v>25.01.530</v>
          </cell>
          <cell r="C1511" t="str">
            <v>Caixilho em alumínio anodizado de correr, sob medida - bronze/preto</v>
          </cell>
          <cell r="D1511" t="str">
            <v>m²</v>
          </cell>
          <cell r="E1511">
            <v>477.3</v>
          </cell>
          <cell r="F1511">
            <v>43.21</v>
          </cell>
          <cell r="G1511">
            <v>520.51</v>
          </cell>
        </row>
        <row r="1512">
          <cell r="A1512" t="str">
            <v>25.02</v>
          </cell>
          <cell r="B1512" t="str">
            <v>Porta em alumínio</v>
          </cell>
        </row>
        <row r="1513">
          <cell r="A1513" t="str">
            <v>25.02.010</v>
          </cell>
          <cell r="C1513" t="str">
            <v>Porta de entrada de abrir em alumínio com vidro, linha comercial</v>
          </cell>
          <cell r="D1513" t="str">
            <v>m²</v>
          </cell>
          <cell r="E1513">
            <v>519.72</v>
          </cell>
          <cell r="F1513">
            <v>86.4</v>
          </cell>
          <cell r="G1513">
            <v>606.12</v>
          </cell>
        </row>
        <row r="1514">
          <cell r="A1514" t="str">
            <v>25.02.020</v>
          </cell>
          <cell r="C1514" t="str">
            <v>Porta de entrada de abrir em alumínio, sob medida</v>
          </cell>
          <cell r="D1514" t="str">
            <v>m²</v>
          </cell>
          <cell r="E1514">
            <v>599.97</v>
          </cell>
          <cell r="F1514">
            <v>86.4</v>
          </cell>
          <cell r="G1514">
            <v>686.37</v>
          </cell>
        </row>
        <row r="1515">
          <cell r="A1515" t="str">
            <v>25.02.040</v>
          </cell>
          <cell r="C1515" t="str">
            <v>Porta de entrada de correr em alumínio, sob medida</v>
          </cell>
          <cell r="D1515" t="str">
            <v>m²</v>
          </cell>
          <cell r="E1515">
            <v>664.77</v>
          </cell>
          <cell r="F1515">
            <v>86.4</v>
          </cell>
          <cell r="G1515">
            <v>751.17</v>
          </cell>
        </row>
        <row r="1516">
          <cell r="A1516" t="str">
            <v>25.02.050</v>
          </cell>
          <cell r="C1516" t="str">
            <v>Porta veneziana de abrir em alumínio, linha comercial</v>
          </cell>
          <cell r="D1516" t="str">
            <v>m²</v>
          </cell>
          <cell r="E1516">
            <v>483.21</v>
          </cell>
          <cell r="F1516">
            <v>86.4</v>
          </cell>
          <cell r="G1516">
            <v>569.61</v>
          </cell>
        </row>
        <row r="1517">
          <cell r="A1517" t="str">
            <v>25.02.060</v>
          </cell>
          <cell r="C1517" t="str">
            <v>Porta/portinhola em alumínio, sob medida</v>
          </cell>
          <cell r="D1517" t="str">
            <v>m²</v>
          </cell>
          <cell r="E1517">
            <v>536.6</v>
          </cell>
          <cell r="F1517">
            <v>86.4</v>
          </cell>
          <cell r="G1517">
            <v>623</v>
          </cell>
        </row>
        <row r="1518">
          <cell r="A1518" t="str">
            <v>25.02.070</v>
          </cell>
          <cell r="C1518" t="str">
            <v>Portinhola tipo veneziana em alumínio, linha comercial</v>
          </cell>
          <cell r="D1518" t="str">
            <v>m²</v>
          </cell>
          <cell r="E1518">
            <v>562.99</v>
          </cell>
          <cell r="F1518">
            <v>86.4</v>
          </cell>
          <cell r="G1518">
            <v>649.39</v>
          </cell>
        </row>
        <row r="1519">
          <cell r="A1519" t="str">
            <v>25.02.110</v>
          </cell>
          <cell r="C1519" t="str">
            <v>Porta veneziana de abrir em alumínio, sob medida</v>
          </cell>
          <cell r="D1519" t="str">
            <v>m²</v>
          </cell>
          <cell r="E1519">
            <v>654.96</v>
          </cell>
          <cell r="F1519">
            <v>86.4</v>
          </cell>
          <cell r="G1519">
            <v>741.36</v>
          </cell>
        </row>
        <row r="1520">
          <cell r="A1520" t="str">
            <v>25.02.211</v>
          </cell>
          <cell r="C1520" t="str">
            <v>Porta veneziana de abrir em alumínio, cor branca</v>
          </cell>
          <cell r="D1520" t="str">
            <v>m²</v>
          </cell>
          <cell r="E1520">
            <v>855.83</v>
          </cell>
          <cell r="F1520">
            <v>86.4</v>
          </cell>
          <cell r="G1520">
            <v>942.23</v>
          </cell>
        </row>
        <row r="1521">
          <cell r="A1521" t="str">
            <v>25.02.221</v>
          </cell>
          <cell r="C1521" t="str">
            <v>Porta de correr em alumínio com veneziana e vidro, cor branca</v>
          </cell>
          <cell r="D1521" t="str">
            <v>m²</v>
          </cell>
          <cell r="E1521">
            <v>1222.99</v>
          </cell>
          <cell r="F1521">
            <v>86.4</v>
          </cell>
          <cell r="G1521">
            <v>1309.3900000000001</v>
          </cell>
        </row>
        <row r="1522">
          <cell r="A1522" t="str">
            <v>25.02.230</v>
          </cell>
          <cell r="C1522" t="str">
            <v>Porta em alumínio anodizado de abrir, sob medida - bronze/preto</v>
          </cell>
          <cell r="D1522" t="str">
            <v>m²</v>
          </cell>
          <cell r="E1522">
            <v>558.07000000000005</v>
          </cell>
          <cell r="F1522">
            <v>43.21</v>
          </cell>
          <cell r="G1522">
            <v>601.28</v>
          </cell>
        </row>
        <row r="1523">
          <cell r="A1523" t="str">
            <v>25.02.240</v>
          </cell>
          <cell r="C1523" t="str">
            <v>Porta em alumínio anodizado de correr, sob medida - bronze/preto</v>
          </cell>
          <cell r="D1523" t="str">
            <v>m²</v>
          </cell>
          <cell r="E1523">
            <v>582.64</v>
          </cell>
          <cell r="F1523">
            <v>43.21</v>
          </cell>
          <cell r="G1523">
            <v>625.85</v>
          </cell>
        </row>
        <row r="1524">
          <cell r="A1524" t="str">
            <v>25.02.250</v>
          </cell>
          <cell r="C1524" t="str">
            <v>Porta em alumínio anodizado de abrir, tipo veneziana, sob medida - bronze/preto</v>
          </cell>
          <cell r="D1524" t="str">
            <v>m²</v>
          </cell>
          <cell r="E1524">
            <v>663.2</v>
          </cell>
          <cell r="F1524">
            <v>43.21</v>
          </cell>
          <cell r="G1524">
            <v>706.41</v>
          </cell>
        </row>
        <row r="1525">
          <cell r="A1525" t="str">
            <v>25.02.260</v>
          </cell>
          <cell r="C1525" t="str">
            <v>Portinhola em alumínio anodizado de correr, tipo veneziana, sob medida - bronze/preto</v>
          </cell>
          <cell r="D1525" t="str">
            <v>m²</v>
          </cell>
          <cell r="E1525">
            <v>569.79</v>
          </cell>
          <cell r="F1525">
            <v>43.21</v>
          </cell>
          <cell r="G1525">
            <v>613</v>
          </cell>
        </row>
        <row r="1526">
          <cell r="A1526" t="str">
            <v>25.02.300</v>
          </cell>
          <cell r="C1526" t="str">
            <v>Porta de abrir em alumínio com pintura eletrostática, sob medida - cor branca</v>
          </cell>
          <cell r="D1526" t="str">
            <v>m²</v>
          </cell>
          <cell r="E1526">
            <v>704.36</v>
          </cell>
          <cell r="F1526">
            <v>86.4</v>
          </cell>
          <cell r="G1526">
            <v>790.76</v>
          </cell>
        </row>
        <row r="1527">
          <cell r="A1527" t="str">
            <v>25.02.310</v>
          </cell>
          <cell r="C1527" t="str">
            <v>Porta de abrir em alumínio tipo lambri, sob medida - cor branca</v>
          </cell>
          <cell r="D1527" t="str">
            <v>m²</v>
          </cell>
          <cell r="E1527">
            <v>741.87</v>
          </cell>
          <cell r="F1527">
            <v>86.4</v>
          </cell>
          <cell r="G1527">
            <v>828.27</v>
          </cell>
        </row>
        <row r="1528">
          <cell r="A1528" t="str">
            <v>25.03</v>
          </cell>
          <cell r="B1528" t="str">
            <v>Elementos em alumínio</v>
          </cell>
        </row>
        <row r="1529">
          <cell r="A1529" t="str">
            <v>25.03.100</v>
          </cell>
          <cell r="C1529" t="str">
            <v>Guarda-corpo com perfis em alumínio</v>
          </cell>
          <cell r="D1529" t="str">
            <v>m²</v>
          </cell>
          <cell r="E1529">
            <v>650.54</v>
          </cell>
          <cell r="F1529">
            <v>0</v>
          </cell>
          <cell r="G1529">
            <v>650.54</v>
          </cell>
        </row>
        <row r="1530">
          <cell r="A1530" t="str">
            <v>25.20</v>
          </cell>
          <cell r="B1530" t="str">
            <v>Reparos, conservações e complementos - GRUPO 25</v>
          </cell>
        </row>
        <row r="1531">
          <cell r="A1531" t="str">
            <v>25.20.020</v>
          </cell>
          <cell r="C1531" t="str">
            <v>Tela de proteção tipo mosquiteira removível, em fibra de vidro com revestimento em PVC e requadro em alumínio</v>
          </cell>
          <cell r="D1531" t="str">
            <v>m²</v>
          </cell>
          <cell r="E1531">
            <v>174.54</v>
          </cell>
          <cell r="F1531">
            <v>0</v>
          </cell>
          <cell r="G1531">
            <v>174.54</v>
          </cell>
        </row>
        <row r="1532">
          <cell r="A1532" t="str">
            <v>26</v>
          </cell>
          <cell r="B1532" t="str">
            <v>ESQUADRIA E ELEMENTO EM VIDRO</v>
          </cell>
        </row>
        <row r="1533">
          <cell r="A1533" t="str">
            <v>26.01</v>
          </cell>
          <cell r="B1533" t="str">
            <v>Vidro comum e laminado</v>
          </cell>
        </row>
        <row r="1534">
          <cell r="A1534" t="str">
            <v>26.01.020</v>
          </cell>
          <cell r="C1534" t="str">
            <v>Vidro liso transparente de 3 mm</v>
          </cell>
          <cell r="D1534" t="str">
            <v>m²</v>
          </cell>
          <cell r="E1534">
            <v>50.12</v>
          </cell>
          <cell r="F1534">
            <v>18.95</v>
          </cell>
          <cell r="G1534">
            <v>69.069999999999993</v>
          </cell>
        </row>
        <row r="1535">
          <cell r="A1535" t="str">
            <v>26.01.040</v>
          </cell>
          <cell r="C1535" t="str">
            <v>Vidro liso transparente de 4 mm</v>
          </cell>
          <cell r="D1535" t="str">
            <v>m²</v>
          </cell>
          <cell r="E1535">
            <v>61.38</v>
          </cell>
          <cell r="F1535">
            <v>18.95</v>
          </cell>
          <cell r="G1535">
            <v>80.33</v>
          </cell>
        </row>
        <row r="1536">
          <cell r="A1536" t="str">
            <v>26.01.060</v>
          </cell>
          <cell r="C1536" t="str">
            <v>Vidro liso transparente de 5 mm</v>
          </cell>
          <cell r="D1536" t="str">
            <v>m²</v>
          </cell>
          <cell r="E1536">
            <v>68.03</v>
          </cell>
          <cell r="F1536">
            <v>18.95</v>
          </cell>
          <cell r="G1536">
            <v>86.98</v>
          </cell>
        </row>
        <row r="1537">
          <cell r="A1537" t="str">
            <v>26.01.080</v>
          </cell>
          <cell r="C1537" t="str">
            <v>Vidro liso transparente de 6 mm</v>
          </cell>
          <cell r="D1537" t="str">
            <v>m²</v>
          </cell>
          <cell r="E1537">
            <v>76.37</v>
          </cell>
          <cell r="F1537">
            <v>18.95</v>
          </cell>
          <cell r="G1537">
            <v>95.32</v>
          </cell>
        </row>
        <row r="1538">
          <cell r="A1538" t="str">
            <v>26.01.140</v>
          </cell>
          <cell r="C1538" t="str">
            <v>Vidro liso laminado colorido de 6 mm</v>
          </cell>
          <cell r="D1538" t="str">
            <v>m²</v>
          </cell>
          <cell r="E1538">
            <v>373.92</v>
          </cell>
          <cell r="F1538">
            <v>18.95</v>
          </cell>
          <cell r="G1538">
            <v>392.87</v>
          </cell>
        </row>
        <row r="1539">
          <cell r="A1539" t="str">
            <v>26.01.155</v>
          </cell>
          <cell r="C1539" t="str">
            <v>Vidro liso laminado colorido de 10 mm</v>
          </cell>
          <cell r="D1539" t="str">
            <v>m²</v>
          </cell>
          <cell r="E1539">
            <v>482.86</v>
          </cell>
          <cell r="F1539">
            <v>18.95</v>
          </cell>
          <cell r="G1539">
            <v>501.81</v>
          </cell>
        </row>
        <row r="1540">
          <cell r="A1540" t="str">
            <v>26.01.160</v>
          </cell>
          <cell r="C1540" t="str">
            <v>Vidro liso laminado leitoso de 6 mm</v>
          </cell>
          <cell r="D1540" t="str">
            <v>m²</v>
          </cell>
          <cell r="E1540">
            <v>327.93</v>
          </cell>
          <cell r="F1540">
            <v>18.95</v>
          </cell>
          <cell r="G1540">
            <v>346.88</v>
          </cell>
        </row>
        <row r="1541">
          <cell r="A1541" t="str">
            <v>26.01.168</v>
          </cell>
          <cell r="C1541" t="str">
            <v>Vidro liso laminado incolor de 6 mm</v>
          </cell>
          <cell r="D1541" t="str">
            <v>m²</v>
          </cell>
          <cell r="E1541">
            <v>250.48</v>
          </cell>
          <cell r="F1541">
            <v>18.95</v>
          </cell>
          <cell r="G1541">
            <v>269.43</v>
          </cell>
        </row>
        <row r="1542">
          <cell r="A1542" t="str">
            <v>26.01.169</v>
          </cell>
          <cell r="C1542" t="str">
            <v>Vidro liso laminado incolor de 8 mm</v>
          </cell>
          <cell r="D1542" t="str">
            <v>m²</v>
          </cell>
          <cell r="E1542">
            <v>308.52</v>
          </cell>
          <cell r="F1542">
            <v>18.95</v>
          </cell>
          <cell r="G1542">
            <v>327.47000000000003</v>
          </cell>
        </row>
        <row r="1543">
          <cell r="A1543" t="str">
            <v>26.01.170</v>
          </cell>
          <cell r="C1543" t="str">
            <v>Vidro liso laminado incolor de 10 mm</v>
          </cell>
          <cell r="D1543" t="str">
            <v>m²</v>
          </cell>
          <cell r="E1543">
            <v>363.51</v>
          </cell>
          <cell r="F1543">
            <v>18.95</v>
          </cell>
          <cell r="G1543">
            <v>382.46</v>
          </cell>
        </row>
        <row r="1544">
          <cell r="A1544" t="str">
            <v>26.01.180</v>
          </cell>
          <cell r="C1544" t="str">
            <v>Vidro liso laminado incolor de 30 mm</v>
          </cell>
          <cell r="D1544" t="str">
            <v>m²</v>
          </cell>
          <cell r="E1544">
            <v>1801.48</v>
          </cell>
          <cell r="F1544">
            <v>18.95</v>
          </cell>
          <cell r="G1544">
            <v>1820.43</v>
          </cell>
        </row>
        <row r="1545">
          <cell r="A1545" t="str">
            <v>26.01.190</v>
          </cell>
          <cell r="C1545" t="str">
            <v>Vidro liso laminado jateado de 6 mm</v>
          </cell>
          <cell r="D1545" t="str">
            <v>m²</v>
          </cell>
          <cell r="E1545">
            <v>323.44</v>
          </cell>
          <cell r="F1545">
            <v>18.95</v>
          </cell>
          <cell r="G1545">
            <v>342.39</v>
          </cell>
        </row>
        <row r="1546">
          <cell r="A1546" t="str">
            <v>26.01.230</v>
          </cell>
          <cell r="C1546" t="str">
            <v>Vidro fantasia de 3/4 mm</v>
          </cell>
          <cell r="D1546" t="str">
            <v>m²</v>
          </cell>
          <cell r="E1546">
            <v>91.55</v>
          </cell>
          <cell r="F1546">
            <v>18.95</v>
          </cell>
          <cell r="G1546">
            <v>110.5</v>
          </cell>
        </row>
        <row r="1547">
          <cell r="A1547" t="str">
            <v>26.01.240</v>
          </cell>
          <cell r="C1547" t="str">
            <v>Vidro fantasia colorido de 3/4 mm</v>
          </cell>
          <cell r="D1547" t="str">
            <v>m²</v>
          </cell>
          <cell r="E1547">
            <v>112.1</v>
          </cell>
          <cell r="F1547">
            <v>18.95</v>
          </cell>
          <cell r="G1547">
            <v>131.05000000000001</v>
          </cell>
        </row>
        <row r="1548">
          <cell r="A1548" t="str">
            <v>26.01.260</v>
          </cell>
          <cell r="C1548" t="str">
            <v>Vidro aramado de 6/7 mm</v>
          </cell>
          <cell r="D1548" t="str">
            <v>m²</v>
          </cell>
          <cell r="E1548">
            <v>279.01</v>
          </cell>
          <cell r="F1548">
            <v>18.95</v>
          </cell>
          <cell r="G1548">
            <v>297.95999999999998</v>
          </cell>
        </row>
        <row r="1549">
          <cell r="A1549" t="str">
            <v>26.01.348</v>
          </cell>
          <cell r="C1549" t="str">
            <v>Vidro liso laminado de alta segurança, sem policarbonato, proteção balística nível III</v>
          </cell>
          <cell r="D1549" t="str">
            <v>m²</v>
          </cell>
          <cell r="E1549">
            <v>2580.33</v>
          </cell>
          <cell r="F1549">
            <v>0</v>
          </cell>
          <cell r="G1549">
            <v>2580.33</v>
          </cell>
        </row>
        <row r="1550">
          <cell r="A1550" t="str">
            <v>26.01.350</v>
          </cell>
          <cell r="C1550" t="str">
            <v>Vidro liso laminado de alta segurança, com policarbonato, proteção balística nível III</v>
          </cell>
          <cell r="D1550" t="str">
            <v>m²</v>
          </cell>
          <cell r="E1550">
            <v>4680</v>
          </cell>
          <cell r="F1550">
            <v>0</v>
          </cell>
          <cell r="G1550">
            <v>4680</v>
          </cell>
        </row>
        <row r="1551">
          <cell r="A1551" t="str">
            <v>26.02</v>
          </cell>
          <cell r="B1551" t="str">
            <v>Vidro temperado</v>
          </cell>
        </row>
        <row r="1552">
          <cell r="A1552" t="str">
            <v>26.02.020</v>
          </cell>
          <cell r="C1552" t="str">
            <v>Vidro temperado incolor de 6 mm</v>
          </cell>
          <cell r="D1552" t="str">
            <v>m²</v>
          </cell>
          <cell r="E1552">
            <v>174.2</v>
          </cell>
          <cell r="F1552">
            <v>0</v>
          </cell>
          <cell r="G1552">
            <v>174.2</v>
          </cell>
        </row>
        <row r="1553">
          <cell r="A1553" t="str">
            <v>26.02.040</v>
          </cell>
          <cell r="C1553" t="str">
            <v>Vidro temperado incolor de 8 mm</v>
          </cell>
          <cell r="D1553" t="str">
            <v>m²</v>
          </cell>
          <cell r="E1553">
            <v>216.05</v>
          </cell>
          <cell r="F1553">
            <v>0</v>
          </cell>
          <cell r="G1553">
            <v>216.05</v>
          </cell>
        </row>
        <row r="1554">
          <cell r="A1554" t="str">
            <v>26.02.060</v>
          </cell>
          <cell r="C1554" t="str">
            <v>Vidro temperado incolor de 10 mm</v>
          </cell>
          <cell r="D1554" t="str">
            <v>m²</v>
          </cell>
          <cell r="E1554">
            <v>283.22000000000003</v>
          </cell>
          <cell r="F1554">
            <v>0</v>
          </cell>
          <cell r="G1554">
            <v>283.22000000000003</v>
          </cell>
        </row>
        <row r="1555">
          <cell r="A1555" t="str">
            <v>26.02.120</v>
          </cell>
          <cell r="C1555" t="str">
            <v>Vidro temperado cinza ou bronze de 6 mm</v>
          </cell>
          <cell r="D1555" t="str">
            <v>m²</v>
          </cell>
          <cell r="E1555">
            <v>239.52</v>
          </cell>
          <cell r="F1555">
            <v>0</v>
          </cell>
          <cell r="G1555">
            <v>239.52</v>
          </cell>
        </row>
        <row r="1556">
          <cell r="A1556" t="str">
            <v>26.02.140</v>
          </cell>
          <cell r="C1556" t="str">
            <v>Vidro temperado cinza ou bronze de 8 mm</v>
          </cell>
          <cell r="D1556" t="str">
            <v>m²</v>
          </cell>
          <cell r="E1556">
            <v>297.66000000000003</v>
          </cell>
          <cell r="F1556">
            <v>0</v>
          </cell>
          <cell r="G1556">
            <v>297.66000000000003</v>
          </cell>
        </row>
        <row r="1557">
          <cell r="A1557" t="str">
            <v>26.02.160</v>
          </cell>
          <cell r="C1557" t="str">
            <v>Vidro temperado cinza ou bronze de 10 mm</v>
          </cell>
          <cell r="D1557" t="str">
            <v>m²</v>
          </cell>
          <cell r="E1557">
            <v>408.46</v>
          </cell>
          <cell r="F1557">
            <v>0</v>
          </cell>
          <cell r="G1557">
            <v>408.46</v>
          </cell>
        </row>
        <row r="1558">
          <cell r="A1558" t="str">
            <v>26.02.170</v>
          </cell>
          <cell r="C1558" t="str">
            <v>Vidro temperado serigrafado incolor de 8 mm</v>
          </cell>
          <cell r="D1558" t="str">
            <v>m²</v>
          </cell>
          <cell r="E1558">
            <v>456.2</v>
          </cell>
          <cell r="F1558">
            <v>0</v>
          </cell>
          <cell r="G1558">
            <v>456.2</v>
          </cell>
        </row>
        <row r="1559">
          <cell r="A1559" t="str">
            <v>26.02.300</v>
          </cell>
          <cell r="C1559" t="str">
            <v>Vidro temperado neutro verde de 10 mm</v>
          </cell>
          <cell r="D1559" t="str">
            <v>m²</v>
          </cell>
          <cell r="E1559">
            <v>442.56</v>
          </cell>
          <cell r="F1559">
            <v>0</v>
          </cell>
          <cell r="G1559">
            <v>442.56</v>
          </cell>
        </row>
        <row r="1560">
          <cell r="A1560" t="str">
            <v>26.03</v>
          </cell>
          <cell r="B1560" t="str">
            <v>Vidro especial</v>
          </cell>
        </row>
        <row r="1561">
          <cell r="A1561" t="str">
            <v>26.03.070</v>
          </cell>
          <cell r="C1561" t="str">
            <v>Vidro laminado temperado incolor de 8mm</v>
          </cell>
          <cell r="D1561" t="str">
            <v>m²</v>
          </cell>
          <cell r="E1561">
            <v>456.76</v>
          </cell>
          <cell r="F1561">
            <v>0</v>
          </cell>
          <cell r="G1561">
            <v>456.76</v>
          </cell>
        </row>
        <row r="1562">
          <cell r="A1562" t="str">
            <v>26.03.074</v>
          </cell>
          <cell r="C1562" t="str">
            <v>Vidro laminado temperado incolor de 16 mm</v>
          </cell>
          <cell r="D1562" t="str">
            <v>m²</v>
          </cell>
          <cell r="E1562">
            <v>898.32</v>
          </cell>
          <cell r="F1562">
            <v>0</v>
          </cell>
          <cell r="G1562">
            <v>898.32</v>
          </cell>
        </row>
        <row r="1563">
          <cell r="A1563" t="str">
            <v>26.03.090</v>
          </cell>
          <cell r="C1563" t="str">
            <v>Vidro laminado temperado jateado de 8mm</v>
          </cell>
          <cell r="D1563" t="str">
            <v>m²</v>
          </cell>
          <cell r="E1563">
            <v>578.92999999999995</v>
          </cell>
          <cell r="F1563">
            <v>0</v>
          </cell>
          <cell r="G1563">
            <v>578.92999999999995</v>
          </cell>
        </row>
        <row r="1564">
          <cell r="A1564" t="str">
            <v>26.03.300</v>
          </cell>
          <cell r="C1564" t="str">
            <v>Vidro laminado temperado neutro verde de 12 mm</v>
          </cell>
          <cell r="D1564" t="str">
            <v>m²</v>
          </cell>
          <cell r="E1564">
            <v>749.4</v>
          </cell>
          <cell r="F1564">
            <v>0</v>
          </cell>
          <cell r="G1564">
            <v>749.4</v>
          </cell>
        </row>
        <row r="1565">
          <cell r="A1565" t="str">
            <v>26.04</v>
          </cell>
          <cell r="B1565" t="str">
            <v>Espelhos</v>
          </cell>
        </row>
        <row r="1566">
          <cell r="A1566" t="str">
            <v>26.04.010</v>
          </cell>
          <cell r="C1566" t="str">
            <v>Espelho em vidro cristal liso, espessura de 4 mm, colocado sobre a parede</v>
          </cell>
          <cell r="D1566" t="str">
            <v>m²</v>
          </cell>
          <cell r="E1566">
            <v>286</v>
          </cell>
          <cell r="F1566">
            <v>0</v>
          </cell>
          <cell r="G1566">
            <v>286</v>
          </cell>
        </row>
        <row r="1567">
          <cell r="A1567" t="str">
            <v>26.04.030</v>
          </cell>
          <cell r="C1567" t="str">
            <v>Espelho comum de 3 mm com moldura em alumínio</v>
          </cell>
          <cell r="D1567" t="str">
            <v>m²</v>
          </cell>
          <cell r="E1567">
            <v>390.29</v>
          </cell>
          <cell r="F1567">
            <v>14.41</v>
          </cell>
          <cell r="G1567">
            <v>404.7</v>
          </cell>
        </row>
        <row r="1568">
          <cell r="A1568" t="str">
            <v>26.20</v>
          </cell>
          <cell r="B1568" t="str">
            <v>Reparos, conservações e complementos - GRUPO 26</v>
          </cell>
        </row>
        <row r="1569">
          <cell r="A1569" t="str">
            <v>26.20.010</v>
          </cell>
          <cell r="C1569" t="str">
            <v>Massa para vidro</v>
          </cell>
          <cell r="D1569" t="str">
            <v>m</v>
          </cell>
          <cell r="E1569">
            <v>0.82</v>
          </cell>
          <cell r="F1569">
            <v>2.84</v>
          </cell>
          <cell r="G1569">
            <v>3.66</v>
          </cell>
        </row>
        <row r="1570">
          <cell r="A1570" t="str">
            <v>26.20.020</v>
          </cell>
          <cell r="C1570" t="str">
            <v>Recolocação de vidro inclusive emassamento ou recolocação de baguetes</v>
          </cell>
          <cell r="D1570" t="str">
            <v>m²</v>
          </cell>
          <cell r="E1570">
            <v>4.08</v>
          </cell>
          <cell r="F1570">
            <v>37.9</v>
          </cell>
          <cell r="G1570">
            <v>41.98</v>
          </cell>
        </row>
        <row r="1571">
          <cell r="A1571" t="str">
            <v>27</v>
          </cell>
          <cell r="B1571" t="str">
            <v>ESQUADRIA E ELEMENTO EM MATERIAL ESPECIAL</v>
          </cell>
        </row>
        <row r="1572">
          <cell r="A1572" t="str">
            <v>27.02</v>
          </cell>
          <cell r="B1572" t="str">
            <v>Policarbonato</v>
          </cell>
        </row>
        <row r="1573">
          <cell r="A1573" t="str">
            <v>27.02.001</v>
          </cell>
          <cell r="C1573" t="str">
            <v>Chapa em policarbonato compacta, fumê, espessura de 6mm</v>
          </cell>
          <cell r="D1573" t="str">
            <v>m²</v>
          </cell>
          <cell r="E1573">
            <v>488.05</v>
          </cell>
          <cell r="F1573">
            <v>66.510000000000005</v>
          </cell>
          <cell r="G1573">
            <v>554.55999999999995</v>
          </cell>
        </row>
        <row r="1574">
          <cell r="A1574" t="str">
            <v>27.02.011</v>
          </cell>
          <cell r="C1574" t="str">
            <v>Chapa em policarbonato compacta, cristal, espessura de 6 mm</v>
          </cell>
          <cell r="D1574" t="str">
            <v>m²</v>
          </cell>
          <cell r="E1574">
            <v>353.32</v>
          </cell>
          <cell r="F1574">
            <v>66.510000000000005</v>
          </cell>
          <cell r="G1574">
            <v>419.83</v>
          </cell>
        </row>
        <row r="1575">
          <cell r="A1575" t="str">
            <v>27.02.041</v>
          </cell>
          <cell r="C1575" t="str">
            <v>Chapa em policarbonato compacta, cristal, espessura de 10 mm</v>
          </cell>
          <cell r="D1575" t="str">
            <v>m²</v>
          </cell>
          <cell r="E1575">
            <v>632.75</v>
          </cell>
          <cell r="F1575">
            <v>66.510000000000005</v>
          </cell>
          <cell r="G1575">
            <v>699.26</v>
          </cell>
        </row>
        <row r="1576">
          <cell r="A1576" t="str">
            <v>27.02.050</v>
          </cell>
          <cell r="C1576" t="str">
            <v>Chapa de policarbonato alveolar de 6 mm</v>
          </cell>
          <cell r="D1576" t="str">
            <v>m²</v>
          </cell>
          <cell r="E1576">
            <v>59.76</v>
          </cell>
          <cell r="F1576">
            <v>66.510000000000005</v>
          </cell>
          <cell r="G1576">
            <v>126.27</v>
          </cell>
        </row>
        <row r="1577">
          <cell r="A1577" t="str">
            <v>27.03</v>
          </cell>
          <cell r="B1577" t="str">
            <v>Chapa de fibra de vidro</v>
          </cell>
        </row>
        <row r="1578">
          <cell r="A1578" t="str">
            <v>27.03.030</v>
          </cell>
          <cell r="C1578" t="str">
            <v>Placa de poliéster reforçada com fibra de vidro de 3 mm</v>
          </cell>
          <cell r="D1578" t="str">
            <v>m²</v>
          </cell>
          <cell r="E1578">
            <v>113.15</v>
          </cell>
          <cell r="F1578">
            <v>37.9</v>
          </cell>
          <cell r="G1578">
            <v>151.05000000000001</v>
          </cell>
        </row>
        <row r="1579">
          <cell r="A1579" t="str">
            <v>27.04</v>
          </cell>
          <cell r="B1579" t="str">
            <v>PVC / VINIL</v>
          </cell>
        </row>
        <row r="1580">
          <cell r="A1580" t="str">
            <v>27.04.030</v>
          </cell>
          <cell r="C1580" t="str">
            <v>Caixilho de correr em PVC</v>
          </cell>
          <cell r="D1580" t="str">
            <v>m²</v>
          </cell>
          <cell r="E1580">
            <v>556.29</v>
          </cell>
          <cell r="F1580">
            <v>65.709999999999994</v>
          </cell>
          <cell r="G1580">
            <v>622</v>
          </cell>
        </row>
        <row r="1581">
          <cell r="A1581" t="str">
            <v>27.04.040</v>
          </cell>
          <cell r="C1581" t="str">
            <v>Corrimão, bate-maca ou protetor de parede em PVC, com amortecimento à impacto, altura de 131 mm</v>
          </cell>
          <cell r="D1581" t="str">
            <v>m</v>
          </cell>
          <cell r="E1581">
            <v>220.09</v>
          </cell>
          <cell r="F1581">
            <v>53.15</v>
          </cell>
          <cell r="G1581">
            <v>273.24</v>
          </cell>
        </row>
        <row r="1582">
          <cell r="A1582" t="str">
            <v>27.04.050</v>
          </cell>
          <cell r="C1582" t="str">
            <v>Protetor de parede ou bate-maca em PVC flexível, com amortecimento à impacto, altura de 150 mm</v>
          </cell>
          <cell r="D1582" t="str">
            <v>m</v>
          </cell>
          <cell r="E1582">
            <v>28.38</v>
          </cell>
          <cell r="F1582">
            <v>17.27</v>
          </cell>
          <cell r="G1582">
            <v>45.65</v>
          </cell>
        </row>
        <row r="1583">
          <cell r="A1583" t="str">
            <v>27.04.051</v>
          </cell>
          <cell r="C1583" t="str">
            <v>Faixa em vinil para proteção de paredes, com amortecimento à alto impacto, altura de 400 mm</v>
          </cell>
          <cell r="D1583" t="str">
            <v>m</v>
          </cell>
          <cell r="E1583">
            <v>65.63</v>
          </cell>
          <cell r="F1583">
            <v>7.91</v>
          </cell>
          <cell r="G1583">
            <v>73.540000000000006</v>
          </cell>
        </row>
        <row r="1584">
          <cell r="A1584" t="str">
            <v>27.04.052</v>
          </cell>
          <cell r="C1584" t="str">
            <v>Cantoneira adesiva em vinil de alto impacto</v>
          </cell>
          <cell r="D1584" t="str">
            <v>m</v>
          </cell>
          <cell r="E1584">
            <v>38.56</v>
          </cell>
          <cell r="F1584">
            <v>4.33</v>
          </cell>
          <cell r="G1584">
            <v>42.89</v>
          </cell>
        </row>
        <row r="1585">
          <cell r="A1585" t="str">
            <v>27.04.060</v>
          </cell>
          <cell r="C1585" t="str">
            <v>Bate-maca ou protetor de parede curvo em PVC, com amortecimento à impacto, altura de 200 mm</v>
          </cell>
          <cell r="D1585" t="str">
            <v>m</v>
          </cell>
          <cell r="E1585">
            <v>102.77</v>
          </cell>
          <cell r="F1585">
            <v>47.1</v>
          </cell>
          <cell r="G1585">
            <v>149.87</v>
          </cell>
        </row>
        <row r="1586">
          <cell r="A1586" t="str">
            <v>27.04.070</v>
          </cell>
          <cell r="C1586" t="str">
            <v>Bate-maca ou protetor de parede em PVC, com amortecimento à impacto, altura de 200 mm</v>
          </cell>
          <cell r="D1586" t="str">
            <v>m</v>
          </cell>
          <cell r="E1586">
            <v>66.19</v>
          </cell>
          <cell r="F1586">
            <v>24.06</v>
          </cell>
          <cell r="G1586">
            <v>90.25</v>
          </cell>
        </row>
        <row r="1587">
          <cell r="A1587" t="str">
            <v>28</v>
          </cell>
          <cell r="B1587" t="str">
            <v>FERRAGEM COMPLEMENTAR PARA ESQUADRIAS</v>
          </cell>
        </row>
        <row r="1588">
          <cell r="A1588" t="str">
            <v>28.01</v>
          </cell>
          <cell r="B1588" t="str">
            <v>Ferragem para porta</v>
          </cell>
        </row>
        <row r="1589">
          <cell r="A1589" t="str">
            <v>28.01.020</v>
          </cell>
          <cell r="C1589" t="str">
            <v>Ferragem completa com maçaneta tipo alavanca, para porta externa com 1 folha</v>
          </cell>
          <cell r="D1589" t="str">
            <v>cj</v>
          </cell>
          <cell r="E1589">
            <v>152.53</v>
          </cell>
          <cell r="F1589">
            <v>43.21</v>
          </cell>
          <cell r="G1589">
            <v>195.74</v>
          </cell>
        </row>
        <row r="1590">
          <cell r="A1590" t="str">
            <v>28.01.030</v>
          </cell>
          <cell r="C1590" t="str">
            <v>Ferragem completa com maçaneta tipo alavanca, para porta externa com 2 folhas</v>
          </cell>
          <cell r="D1590" t="str">
            <v>cj</v>
          </cell>
          <cell r="E1590">
            <v>352.96</v>
          </cell>
          <cell r="F1590">
            <v>57.6</v>
          </cell>
          <cell r="G1590">
            <v>410.56</v>
          </cell>
        </row>
        <row r="1591">
          <cell r="A1591" t="str">
            <v>28.01.040</v>
          </cell>
          <cell r="C1591" t="str">
            <v>Ferragem completa com maçaneta tipo alavanca, para porta interna com 1 folha</v>
          </cell>
          <cell r="D1591" t="str">
            <v>cj</v>
          </cell>
          <cell r="E1591">
            <v>120.6</v>
          </cell>
          <cell r="F1591">
            <v>43.21</v>
          </cell>
          <cell r="G1591">
            <v>163.81</v>
          </cell>
        </row>
        <row r="1592">
          <cell r="A1592" t="str">
            <v>28.01.050</v>
          </cell>
          <cell r="C1592" t="str">
            <v>Ferragem completa com maçaneta tipo alavanca para porta interna com 2 folhas</v>
          </cell>
          <cell r="D1592" t="str">
            <v>cj</v>
          </cell>
          <cell r="E1592">
            <v>303.81</v>
          </cell>
          <cell r="F1592">
            <v>57.6</v>
          </cell>
          <cell r="G1592">
            <v>361.41</v>
          </cell>
        </row>
        <row r="1593">
          <cell r="A1593" t="str">
            <v>28.01.070</v>
          </cell>
          <cell r="C1593" t="str">
            <v>Ferragem completa para porta de box de WC tipo livre/ocupado</v>
          </cell>
          <cell r="D1593" t="str">
            <v>cj</v>
          </cell>
          <cell r="E1593">
            <v>99.36</v>
          </cell>
          <cell r="F1593">
            <v>43.21</v>
          </cell>
          <cell r="G1593">
            <v>142.57</v>
          </cell>
        </row>
        <row r="1594">
          <cell r="A1594" t="str">
            <v>28.01.080</v>
          </cell>
          <cell r="C1594" t="str">
            <v>Ferragem adicional para porta vão simples em divisória</v>
          </cell>
          <cell r="D1594" t="str">
            <v>cj</v>
          </cell>
          <cell r="E1594">
            <v>155.38999999999999</v>
          </cell>
          <cell r="F1594">
            <v>0</v>
          </cell>
          <cell r="G1594">
            <v>155.38999999999999</v>
          </cell>
        </row>
        <row r="1595">
          <cell r="A1595" t="str">
            <v>28.01.090</v>
          </cell>
          <cell r="C1595" t="str">
            <v>Ferragem adicional para porta vão duplo em divisória</v>
          </cell>
          <cell r="D1595" t="str">
            <v>cj</v>
          </cell>
          <cell r="E1595">
            <v>249.04</v>
          </cell>
          <cell r="F1595">
            <v>0</v>
          </cell>
          <cell r="G1595">
            <v>249.04</v>
          </cell>
        </row>
        <row r="1596">
          <cell r="A1596" t="str">
            <v>28.01.146</v>
          </cell>
          <cell r="C1596" t="str">
            <v>Fechadura eletromagnética para capacidade de atraque de 150 kgf</v>
          </cell>
          <cell r="D1596" t="str">
            <v>un</v>
          </cell>
          <cell r="E1596">
            <v>212.38</v>
          </cell>
          <cell r="F1596">
            <v>47.92</v>
          </cell>
          <cell r="G1596">
            <v>260.3</v>
          </cell>
        </row>
        <row r="1597">
          <cell r="A1597" t="str">
            <v>28.01.150</v>
          </cell>
          <cell r="C1597" t="str">
            <v>Fechadura elétrica de sobrepor para porta ou portão com peso até 400 kg</v>
          </cell>
          <cell r="D1597" t="str">
            <v>cj</v>
          </cell>
          <cell r="E1597">
            <v>297.17</v>
          </cell>
          <cell r="F1597">
            <v>47.92</v>
          </cell>
          <cell r="G1597">
            <v>345.09</v>
          </cell>
        </row>
        <row r="1598">
          <cell r="A1598" t="str">
            <v>28.01.160</v>
          </cell>
          <cell r="C1598" t="str">
            <v>Mola aérea para porta, com esforço acima de 50 kg até 60 kg</v>
          </cell>
          <cell r="D1598" t="str">
            <v>un</v>
          </cell>
          <cell r="E1598">
            <v>166.4</v>
          </cell>
          <cell r="F1598">
            <v>13.51</v>
          </cell>
          <cell r="G1598">
            <v>179.91</v>
          </cell>
        </row>
        <row r="1599">
          <cell r="A1599" t="str">
            <v>28.01.171</v>
          </cell>
          <cell r="C1599" t="str">
            <v>Mola aérea para porta, com esforço acima de 60 kg até 80 kg</v>
          </cell>
          <cell r="D1599" t="str">
            <v>un</v>
          </cell>
          <cell r="E1599">
            <v>194.03</v>
          </cell>
          <cell r="F1599">
            <v>13.51</v>
          </cell>
          <cell r="G1599">
            <v>207.54</v>
          </cell>
        </row>
        <row r="1600">
          <cell r="A1600" t="str">
            <v>28.01.180</v>
          </cell>
          <cell r="C1600" t="str">
            <v>Mola aérea hidráulica, para porta com largura até 1,60 m</v>
          </cell>
          <cell r="D1600" t="str">
            <v>un</v>
          </cell>
          <cell r="E1600">
            <v>2052.16</v>
          </cell>
          <cell r="F1600">
            <v>33.76</v>
          </cell>
          <cell r="G1600">
            <v>2085.92</v>
          </cell>
        </row>
        <row r="1601">
          <cell r="A1601" t="str">
            <v>28.01.210</v>
          </cell>
          <cell r="C1601" t="str">
            <v>Fechadura tipo alavanca com chave para porta corta-fogo</v>
          </cell>
          <cell r="D1601" t="str">
            <v>un</v>
          </cell>
          <cell r="E1601">
            <v>210.14</v>
          </cell>
          <cell r="F1601">
            <v>25.32</v>
          </cell>
          <cell r="G1601">
            <v>235.46</v>
          </cell>
        </row>
        <row r="1602">
          <cell r="A1602" t="str">
            <v>28.01.250</v>
          </cell>
          <cell r="C1602" t="str">
            <v>Visor tipo olho mágico</v>
          </cell>
          <cell r="D1602" t="str">
            <v>un</v>
          </cell>
          <cell r="E1602">
            <v>17.7</v>
          </cell>
          <cell r="F1602">
            <v>8.64</v>
          </cell>
          <cell r="G1602">
            <v>26.34</v>
          </cell>
        </row>
        <row r="1603">
          <cell r="A1603" t="str">
            <v>28.01.270</v>
          </cell>
          <cell r="C1603" t="str">
            <v>Fechadura de segurança para cela tipo gorges, com clic e abertura de um lado</v>
          </cell>
          <cell r="D1603" t="str">
            <v>cj</v>
          </cell>
          <cell r="E1603">
            <v>532.11</v>
          </cell>
          <cell r="F1603">
            <v>4.1500000000000004</v>
          </cell>
          <cell r="G1603">
            <v>536.26</v>
          </cell>
        </row>
        <row r="1604">
          <cell r="A1604" t="str">
            <v>28.01.280</v>
          </cell>
          <cell r="C1604" t="str">
            <v>Fechadura de segurança para cela tipo gorges, com clic e abertura de um lado, embutida em caixa</v>
          </cell>
          <cell r="D1604" t="str">
            <v>cj</v>
          </cell>
          <cell r="E1604">
            <v>831.95</v>
          </cell>
          <cell r="F1604">
            <v>4.1500000000000004</v>
          </cell>
          <cell r="G1604">
            <v>836.1</v>
          </cell>
        </row>
        <row r="1605">
          <cell r="A1605" t="str">
            <v>28.01.290</v>
          </cell>
          <cell r="C1605" t="str">
            <v>Fechadura de segurança para corredor tipo gorges, com abertura de dois lados</v>
          </cell>
          <cell r="D1605" t="str">
            <v>cj</v>
          </cell>
          <cell r="E1605">
            <v>632.79999999999995</v>
          </cell>
          <cell r="F1605">
            <v>4.1500000000000004</v>
          </cell>
          <cell r="G1605">
            <v>636.95000000000005</v>
          </cell>
        </row>
        <row r="1606">
          <cell r="A1606" t="str">
            <v>28.01.330</v>
          </cell>
          <cell r="C1606" t="str">
            <v>Mola hidráulica de piso, para porta com largura até 1,10 m e peso até 120 kg</v>
          </cell>
          <cell r="D1606" t="str">
            <v>un</v>
          </cell>
          <cell r="E1606">
            <v>660</v>
          </cell>
          <cell r="F1606">
            <v>33.76</v>
          </cell>
          <cell r="G1606">
            <v>693.76</v>
          </cell>
        </row>
        <row r="1607">
          <cell r="A1607" t="str">
            <v>28.01.400</v>
          </cell>
          <cell r="C1607" t="str">
            <v>Ferrolho de segurança de 1,20 m, para adaptação em portas de celas, embutido em caixa</v>
          </cell>
          <cell r="D1607" t="str">
            <v>un</v>
          </cell>
          <cell r="E1607">
            <v>641.39</v>
          </cell>
          <cell r="F1607">
            <v>67.52</v>
          </cell>
          <cell r="G1607">
            <v>708.91</v>
          </cell>
        </row>
        <row r="1608">
          <cell r="A1608" t="str">
            <v>28.01.550</v>
          </cell>
          <cell r="C1608" t="str">
            <v>Fechadura com maçaneta tipo alavanca em aço inoxidável, para porta externa</v>
          </cell>
          <cell r="D1608" t="str">
            <v>un</v>
          </cell>
          <cell r="E1608">
            <v>220.97</v>
          </cell>
          <cell r="F1608">
            <v>43.21</v>
          </cell>
          <cell r="G1608">
            <v>264.18</v>
          </cell>
        </row>
        <row r="1609">
          <cell r="A1609" t="str">
            <v>28.05</v>
          </cell>
          <cell r="B1609" t="str">
            <v>Cadeado</v>
          </cell>
        </row>
        <row r="1610">
          <cell r="A1610" t="str">
            <v>28.05.020</v>
          </cell>
          <cell r="C1610" t="str">
            <v>Cadeado de latão com cilindro - trava dupla - 25/27mm</v>
          </cell>
          <cell r="D1610" t="str">
            <v>un</v>
          </cell>
          <cell r="E1610">
            <v>14.08</v>
          </cell>
          <cell r="F1610">
            <v>0</v>
          </cell>
          <cell r="G1610">
            <v>14.08</v>
          </cell>
        </row>
        <row r="1611">
          <cell r="A1611" t="str">
            <v>28.05.040</v>
          </cell>
          <cell r="C1611" t="str">
            <v>Cadeado de latão com cilindro - trava dupla - 35/36mm</v>
          </cell>
          <cell r="D1611" t="str">
            <v>un</v>
          </cell>
          <cell r="E1611">
            <v>20.46</v>
          </cell>
          <cell r="F1611">
            <v>0</v>
          </cell>
          <cell r="G1611">
            <v>20.46</v>
          </cell>
        </row>
        <row r="1612">
          <cell r="A1612" t="str">
            <v>28.05.060</v>
          </cell>
          <cell r="C1612" t="str">
            <v>Cadeado de latão com cilindro - trava dupla - 50mm</v>
          </cell>
          <cell r="D1612" t="str">
            <v>un</v>
          </cell>
          <cell r="E1612">
            <v>33</v>
          </cell>
          <cell r="F1612">
            <v>0</v>
          </cell>
          <cell r="G1612">
            <v>33</v>
          </cell>
        </row>
        <row r="1613">
          <cell r="A1613" t="str">
            <v>28.05.070</v>
          </cell>
          <cell r="C1613" t="str">
            <v>Cadeado de latão com cilindro, de alta segurança com 16 pinos e tetra-chave - 70mm</v>
          </cell>
          <cell r="D1613" t="str">
            <v>un</v>
          </cell>
          <cell r="E1613">
            <v>106.15</v>
          </cell>
          <cell r="F1613">
            <v>0</v>
          </cell>
          <cell r="G1613">
            <v>106.15</v>
          </cell>
        </row>
        <row r="1614">
          <cell r="A1614" t="str">
            <v>28.05.080</v>
          </cell>
          <cell r="C1614" t="str">
            <v>Cadeado de latão com cilindro - trava dupla - 60mm</v>
          </cell>
          <cell r="D1614" t="str">
            <v>un</v>
          </cell>
          <cell r="E1614">
            <v>49.18</v>
          </cell>
          <cell r="F1614">
            <v>0</v>
          </cell>
          <cell r="G1614">
            <v>49.18</v>
          </cell>
        </row>
        <row r="1615">
          <cell r="A1615" t="str">
            <v>28.20</v>
          </cell>
          <cell r="B1615" t="str">
            <v>Reparos, conservações e complementos - GRUPO 28</v>
          </cell>
        </row>
        <row r="1616">
          <cell r="A1616" t="str">
            <v>28.20.020</v>
          </cell>
          <cell r="C1616" t="str">
            <v>Recolocação de fechaduras de embutir</v>
          </cell>
          <cell r="D1616" t="str">
            <v>un</v>
          </cell>
          <cell r="E1616">
            <v>0</v>
          </cell>
          <cell r="F1616">
            <v>43.21</v>
          </cell>
          <cell r="G1616">
            <v>43.21</v>
          </cell>
        </row>
        <row r="1617">
          <cell r="A1617" t="str">
            <v>28.20.030</v>
          </cell>
          <cell r="C1617" t="str">
            <v>Barra antipânico de sobrepor para porta de 1 folha</v>
          </cell>
          <cell r="D1617" t="str">
            <v>un</v>
          </cell>
          <cell r="E1617">
            <v>573.41</v>
          </cell>
          <cell r="F1617">
            <v>33.76</v>
          </cell>
          <cell r="G1617">
            <v>607.16999999999996</v>
          </cell>
        </row>
        <row r="1618">
          <cell r="A1618" t="str">
            <v>28.20.040</v>
          </cell>
          <cell r="C1618" t="str">
            <v>Recolocação de fechaduras e fechos de sobrepor</v>
          </cell>
          <cell r="D1618" t="str">
            <v>un</v>
          </cell>
          <cell r="E1618">
            <v>0</v>
          </cell>
          <cell r="F1618">
            <v>37.15</v>
          </cell>
          <cell r="G1618">
            <v>37.15</v>
          </cell>
        </row>
        <row r="1619">
          <cell r="A1619" t="str">
            <v>28.20.050</v>
          </cell>
          <cell r="C1619" t="str">
            <v>Barra antipânico de sobrepor e maçaneta livre para porta de 1 folha</v>
          </cell>
          <cell r="D1619" t="str">
            <v>cj</v>
          </cell>
          <cell r="E1619">
            <v>912.59</v>
          </cell>
          <cell r="F1619">
            <v>43.89</v>
          </cell>
          <cell r="G1619">
            <v>956.48</v>
          </cell>
        </row>
        <row r="1620">
          <cell r="A1620" t="str">
            <v>28.20.060</v>
          </cell>
          <cell r="C1620" t="str">
            <v>Recolocação de dobradiças</v>
          </cell>
          <cell r="D1620" t="str">
            <v>un</v>
          </cell>
          <cell r="E1620">
            <v>0</v>
          </cell>
          <cell r="F1620">
            <v>4.88</v>
          </cell>
          <cell r="G1620">
            <v>4.88</v>
          </cell>
        </row>
        <row r="1621">
          <cell r="A1621" t="str">
            <v>28.20.070</v>
          </cell>
          <cell r="C1621" t="str">
            <v>Ferragem para portão de tapume</v>
          </cell>
          <cell r="D1621" t="str">
            <v>cj</v>
          </cell>
          <cell r="E1621">
            <v>212.83</v>
          </cell>
          <cell r="F1621">
            <v>86.4</v>
          </cell>
          <cell r="G1621">
            <v>299.23</v>
          </cell>
        </row>
        <row r="1622">
          <cell r="A1622" t="str">
            <v>28.20.090</v>
          </cell>
          <cell r="C1622" t="str">
            <v>Dobradiça tipo gonzo, diâmetro de 1 1/2´ com abas de 2´ x 3/8´</v>
          </cell>
          <cell r="D1622" t="str">
            <v>un</v>
          </cell>
          <cell r="E1622">
            <v>62.09</v>
          </cell>
          <cell r="F1622">
            <v>16.37</v>
          </cell>
          <cell r="G1622">
            <v>78.459999999999994</v>
          </cell>
        </row>
        <row r="1623">
          <cell r="A1623" t="str">
            <v>28.20.170</v>
          </cell>
          <cell r="C1623" t="str">
            <v>Brete para instalação superior em porta chapa/grade de segurança</v>
          </cell>
          <cell r="D1623" t="str">
            <v>cj</v>
          </cell>
          <cell r="E1623">
            <v>2095.2399999999998</v>
          </cell>
          <cell r="F1623">
            <v>101.28</v>
          </cell>
          <cell r="G1623">
            <v>2196.52</v>
          </cell>
        </row>
        <row r="1624">
          <cell r="A1624" t="str">
            <v>28.20.210</v>
          </cell>
          <cell r="C1624" t="str">
            <v>Ferrolho de segurança para adaptação em portas de celas</v>
          </cell>
          <cell r="D1624" t="str">
            <v>un</v>
          </cell>
          <cell r="E1624">
            <v>196.96</v>
          </cell>
          <cell r="F1624">
            <v>33.76</v>
          </cell>
          <cell r="G1624">
            <v>230.72</v>
          </cell>
        </row>
        <row r="1625">
          <cell r="A1625" t="str">
            <v>28.20.211</v>
          </cell>
          <cell r="C1625" t="str">
            <v>Maçaneta tipo alavanca, acionamento com chave, para porta corta-fogo</v>
          </cell>
          <cell r="D1625" t="str">
            <v>un</v>
          </cell>
          <cell r="E1625">
            <v>201.51</v>
          </cell>
          <cell r="F1625">
            <v>25.32</v>
          </cell>
          <cell r="G1625">
            <v>226.83</v>
          </cell>
        </row>
        <row r="1626">
          <cell r="A1626" t="str">
            <v>28.20.220</v>
          </cell>
          <cell r="C1626" t="str">
            <v>Dobradiça inferior para porta de vidro temperado</v>
          </cell>
          <cell r="D1626" t="str">
            <v>un</v>
          </cell>
          <cell r="E1626">
            <v>75.09</v>
          </cell>
          <cell r="F1626">
            <v>5.73</v>
          </cell>
          <cell r="G1626">
            <v>80.819999999999993</v>
          </cell>
        </row>
        <row r="1627">
          <cell r="A1627" t="str">
            <v>28.20.230</v>
          </cell>
          <cell r="C1627" t="str">
            <v>Dobradiça superior para porta de vidro temperado</v>
          </cell>
          <cell r="D1627" t="str">
            <v>un</v>
          </cell>
          <cell r="E1627">
            <v>78.27</v>
          </cell>
          <cell r="F1627">
            <v>5.73</v>
          </cell>
          <cell r="G1627">
            <v>84</v>
          </cell>
        </row>
        <row r="1628">
          <cell r="A1628" t="str">
            <v>28.20.360</v>
          </cell>
          <cell r="C1628" t="str">
            <v>Suporte duplo para vidro temperado fixado em alvenaria</v>
          </cell>
          <cell r="D1628" t="str">
            <v>un</v>
          </cell>
          <cell r="E1628">
            <v>126.41</v>
          </cell>
          <cell r="F1628">
            <v>5.73</v>
          </cell>
          <cell r="G1628">
            <v>132.13999999999999</v>
          </cell>
        </row>
        <row r="1629">
          <cell r="A1629" t="str">
            <v>28.20.411</v>
          </cell>
          <cell r="C1629" t="str">
            <v>Dobradiça em aço cromado de 3 1/2", para porta de até 21 kg</v>
          </cell>
          <cell r="D1629" t="str">
            <v>cj</v>
          </cell>
          <cell r="E1629">
            <v>16.66</v>
          </cell>
          <cell r="F1629">
            <v>4.88</v>
          </cell>
          <cell r="G1629">
            <v>21.54</v>
          </cell>
        </row>
        <row r="1630">
          <cell r="A1630" t="str">
            <v>28.20.412</v>
          </cell>
          <cell r="C1630" t="str">
            <v>Dobradiça em aço inoxidável de 3" x 2 1/2", para porta de até 25 kg</v>
          </cell>
          <cell r="D1630" t="str">
            <v>un</v>
          </cell>
          <cell r="E1630">
            <v>21.24</v>
          </cell>
          <cell r="F1630">
            <v>4.88</v>
          </cell>
          <cell r="G1630">
            <v>26.12</v>
          </cell>
        </row>
        <row r="1631">
          <cell r="A1631" t="str">
            <v>28.20.413</v>
          </cell>
          <cell r="C1631" t="str">
            <v>Dobradiça em latão cromado reforçada de 3 1/2" x 3", para porta de até 35 kg</v>
          </cell>
          <cell r="D1631" t="str">
            <v>un</v>
          </cell>
          <cell r="E1631">
            <v>26.45</v>
          </cell>
          <cell r="F1631">
            <v>4.88</v>
          </cell>
          <cell r="G1631">
            <v>31.33</v>
          </cell>
        </row>
        <row r="1632">
          <cell r="A1632" t="str">
            <v>28.20.430</v>
          </cell>
          <cell r="C1632" t="str">
            <v>Dobradiça em latão cromado, com mola tipo vai e vem, de 3"</v>
          </cell>
          <cell r="D1632" t="str">
            <v>cj</v>
          </cell>
          <cell r="E1632">
            <v>117.89</v>
          </cell>
          <cell r="F1632">
            <v>10.37</v>
          </cell>
          <cell r="G1632">
            <v>128.26</v>
          </cell>
        </row>
        <row r="1633">
          <cell r="A1633" t="str">
            <v>28.20.510</v>
          </cell>
          <cell r="C1633" t="str">
            <v>Pivô superior lateral para porta em vidro temperado</v>
          </cell>
          <cell r="D1633" t="str">
            <v>un</v>
          </cell>
          <cell r="E1633">
            <v>31.72</v>
          </cell>
          <cell r="F1633">
            <v>5.73</v>
          </cell>
          <cell r="G1633">
            <v>37.450000000000003</v>
          </cell>
        </row>
        <row r="1634">
          <cell r="A1634" t="str">
            <v>28.20.550</v>
          </cell>
          <cell r="C1634" t="str">
            <v>Mancal inferior com rolamento para porta em vidro temperado</v>
          </cell>
          <cell r="D1634" t="str">
            <v>un</v>
          </cell>
          <cell r="E1634">
            <v>75</v>
          </cell>
          <cell r="F1634">
            <v>5.73</v>
          </cell>
          <cell r="G1634">
            <v>80.73</v>
          </cell>
        </row>
        <row r="1635">
          <cell r="A1635" t="str">
            <v>28.20.590</v>
          </cell>
          <cell r="C1635" t="str">
            <v>Contra fechadura de centro para porta em vidro temperado</v>
          </cell>
          <cell r="D1635" t="str">
            <v>un</v>
          </cell>
          <cell r="E1635">
            <v>83.7</v>
          </cell>
          <cell r="F1635">
            <v>4.1500000000000004</v>
          </cell>
          <cell r="G1635">
            <v>87.85</v>
          </cell>
        </row>
        <row r="1636">
          <cell r="A1636" t="str">
            <v>28.20.600</v>
          </cell>
          <cell r="C1636" t="str">
            <v>Fechadura de centro com cilindro para porta em vidro temperado</v>
          </cell>
          <cell r="D1636" t="str">
            <v>un</v>
          </cell>
          <cell r="E1636">
            <v>114.1</v>
          </cell>
          <cell r="F1636">
            <v>5.73</v>
          </cell>
          <cell r="G1636">
            <v>119.83</v>
          </cell>
        </row>
        <row r="1637">
          <cell r="A1637" t="str">
            <v>28.20.650</v>
          </cell>
          <cell r="C1637" t="str">
            <v>Puxador duplo em aço inoxidável, para porta de madeira, alumínio ou vidro, de 350 mm</v>
          </cell>
          <cell r="D1637" t="str">
            <v>un</v>
          </cell>
          <cell r="E1637">
            <v>658.47</v>
          </cell>
          <cell r="F1637">
            <v>50.65</v>
          </cell>
          <cell r="G1637">
            <v>709.12</v>
          </cell>
        </row>
        <row r="1638">
          <cell r="A1638" t="str">
            <v>28.20.750</v>
          </cell>
          <cell r="C1638" t="str">
            <v>Capa de proteção para fechadura / ferrolho</v>
          </cell>
          <cell r="D1638" t="str">
            <v>un</v>
          </cell>
          <cell r="E1638">
            <v>11.19</v>
          </cell>
          <cell r="F1638">
            <v>32.729999999999997</v>
          </cell>
          <cell r="G1638">
            <v>43.92</v>
          </cell>
        </row>
        <row r="1639">
          <cell r="A1639" t="str">
            <v>28.20.760</v>
          </cell>
          <cell r="C1639" t="str">
            <v>Espelho para trinco de piso para porta em vidro temperado</v>
          </cell>
          <cell r="D1639" t="str">
            <v>un</v>
          </cell>
          <cell r="E1639">
            <v>17.59</v>
          </cell>
          <cell r="F1639">
            <v>5.73</v>
          </cell>
          <cell r="G1639">
            <v>23.32</v>
          </cell>
        </row>
        <row r="1640">
          <cell r="A1640" t="str">
            <v>28.20.770</v>
          </cell>
          <cell r="C1640" t="str">
            <v>Trinco de piso para porta em vidro temperado</v>
          </cell>
          <cell r="D1640" t="str">
            <v>un</v>
          </cell>
          <cell r="E1640">
            <v>97.54</v>
          </cell>
          <cell r="F1640">
            <v>5.73</v>
          </cell>
          <cell r="G1640">
            <v>103.27</v>
          </cell>
        </row>
        <row r="1641">
          <cell r="A1641" t="str">
            <v>28.20.800</v>
          </cell>
          <cell r="C1641" t="str">
            <v>Equipamento automatizador de portas deslizantes para folha dupla</v>
          </cell>
          <cell r="D1641" t="str">
            <v>un</v>
          </cell>
          <cell r="E1641">
            <v>11017.53</v>
          </cell>
          <cell r="F1641">
            <v>0</v>
          </cell>
          <cell r="G1641">
            <v>11017.53</v>
          </cell>
        </row>
        <row r="1642">
          <cell r="A1642" t="str">
            <v>28.20.810</v>
          </cell>
          <cell r="C1642" t="str">
            <v>Equipamento automatizador telescópico unilateral de portas deslizantes para folha dupla</v>
          </cell>
          <cell r="D1642" t="str">
            <v>un</v>
          </cell>
          <cell r="E1642">
            <v>13784.27</v>
          </cell>
          <cell r="F1642">
            <v>0</v>
          </cell>
          <cell r="G1642">
            <v>13784.27</v>
          </cell>
        </row>
        <row r="1643">
          <cell r="A1643" t="str">
            <v>28.20.820</v>
          </cell>
          <cell r="C1643" t="str">
            <v>Barra antipânico de sobrepor com maçaneta e chave, para porta em vidro de 1 folha</v>
          </cell>
          <cell r="D1643" t="str">
            <v>cj</v>
          </cell>
          <cell r="E1643">
            <v>772.83</v>
          </cell>
          <cell r="F1643">
            <v>63.88</v>
          </cell>
          <cell r="G1643">
            <v>836.71</v>
          </cell>
        </row>
        <row r="1644">
          <cell r="A1644" t="str">
            <v>28.20.830</v>
          </cell>
          <cell r="C1644" t="str">
            <v>Barra antipânico de sobrepor com maçaneta e chave, para porta dupla em vidro</v>
          </cell>
          <cell r="D1644" t="str">
            <v>cj</v>
          </cell>
          <cell r="E1644">
            <v>1525.66</v>
          </cell>
          <cell r="F1644">
            <v>127.76</v>
          </cell>
          <cell r="G1644">
            <v>1653.42</v>
          </cell>
        </row>
        <row r="1645">
          <cell r="A1645" t="str">
            <v>28.20.840</v>
          </cell>
          <cell r="C1645" t="str">
            <v>Barra antipânico para porta dupla com travamentos horizontal e vertical completa, com maçaneta tipo alavanca e chave, para vãos de 1,40 a 1,60 m</v>
          </cell>
          <cell r="D1645" t="str">
            <v>cj</v>
          </cell>
          <cell r="E1645">
            <v>1258.8499999999999</v>
          </cell>
          <cell r="F1645">
            <v>135.04</v>
          </cell>
          <cell r="G1645">
            <v>1393.89</v>
          </cell>
        </row>
        <row r="1646">
          <cell r="A1646" t="str">
            <v>28.20.850</v>
          </cell>
          <cell r="C1646" t="str">
            <v>Barra antipânico para porta dupla com travamentos horizontal e vertical completa, com maçaneta tipo alavanca e chave, para vãos de 1,70 a 2,60 m</v>
          </cell>
          <cell r="D1646" t="str">
            <v>cj</v>
          </cell>
          <cell r="E1646">
            <v>1296.78</v>
          </cell>
          <cell r="F1646">
            <v>135.04</v>
          </cell>
          <cell r="G1646">
            <v>1431.82</v>
          </cell>
        </row>
        <row r="1647">
          <cell r="A1647" t="str">
            <v>28.21</v>
          </cell>
          <cell r="B1647" t="str">
            <v>Ferragem para vidro</v>
          </cell>
        </row>
        <row r="1648">
          <cell r="A1648" t="str">
            <v>28.21.010</v>
          </cell>
          <cell r="C1648" t="str">
            <v>Dobradiça inferior em zamac, para porta de vidro temperado</v>
          </cell>
          <cell r="D1648" t="str">
            <v>un</v>
          </cell>
          <cell r="E1648">
            <v>31.31</v>
          </cell>
          <cell r="F1648">
            <v>5.73</v>
          </cell>
          <cell r="G1648">
            <v>37.04</v>
          </cell>
        </row>
        <row r="1649">
          <cell r="A1649" t="str">
            <v>28.21.020</v>
          </cell>
          <cell r="C1649" t="str">
            <v>Dobradiça superior em zamac, para porta de vidro temperado</v>
          </cell>
          <cell r="D1649" t="str">
            <v>un</v>
          </cell>
          <cell r="E1649">
            <v>24.16</v>
          </cell>
          <cell r="F1649">
            <v>5.73</v>
          </cell>
          <cell r="G1649">
            <v>29.89</v>
          </cell>
        </row>
        <row r="1650">
          <cell r="A1650" t="str">
            <v>28.21.030</v>
          </cell>
          <cell r="C1650" t="str">
            <v>Suporte simples de canto em zamac, para vidro temperado</v>
          </cell>
          <cell r="D1650" t="str">
            <v>un</v>
          </cell>
          <cell r="E1650">
            <v>10.23</v>
          </cell>
          <cell r="F1650">
            <v>5.73</v>
          </cell>
          <cell r="G1650">
            <v>15.96</v>
          </cell>
        </row>
        <row r="1651">
          <cell r="A1651" t="str">
            <v>28.21.040</v>
          </cell>
          <cell r="C1651" t="str">
            <v>Suporte duplo em zamac para vidro temperado fixado em alvenaria</v>
          </cell>
          <cell r="D1651" t="str">
            <v>un</v>
          </cell>
          <cell r="E1651">
            <v>13.5</v>
          </cell>
          <cell r="F1651">
            <v>5.73</v>
          </cell>
          <cell r="G1651">
            <v>19.23</v>
          </cell>
        </row>
        <row r="1652">
          <cell r="A1652" t="str">
            <v>28.21.050</v>
          </cell>
          <cell r="C1652" t="str">
            <v>Suporte quádruplo em zamac para vidro temperado</v>
          </cell>
          <cell r="D1652" t="str">
            <v>un</v>
          </cell>
          <cell r="E1652">
            <v>57.4</v>
          </cell>
          <cell r="F1652">
            <v>5.73</v>
          </cell>
          <cell r="G1652">
            <v>63.13</v>
          </cell>
        </row>
        <row r="1653">
          <cell r="A1653" t="str">
            <v>28.21.060</v>
          </cell>
          <cell r="C1653" t="str">
            <v>Pivô superior lateral em zamac, para porta em vidro temperado</v>
          </cell>
          <cell r="D1653" t="str">
            <v>un</v>
          </cell>
          <cell r="E1653">
            <v>3.63</v>
          </cell>
          <cell r="F1653">
            <v>5.73</v>
          </cell>
          <cell r="G1653">
            <v>9.36</v>
          </cell>
        </row>
        <row r="1654">
          <cell r="A1654" t="str">
            <v>28.21.070</v>
          </cell>
          <cell r="C1654" t="str">
            <v>Mancal inferior com rolamento em zamac, para porta em vidro temperado</v>
          </cell>
          <cell r="D1654" t="str">
            <v>un</v>
          </cell>
          <cell r="E1654">
            <v>8.5</v>
          </cell>
          <cell r="F1654">
            <v>5.73</v>
          </cell>
          <cell r="G1654">
            <v>14.23</v>
          </cell>
        </row>
        <row r="1655">
          <cell r="A1655" t="str">
            <v>28.21.080</v>
          </cell>
          <cell r="C1655" t="str">
            <v>Contra fechadura de centro em zamac, para porta em vidro temperado</v>
          </cell>
          <cell r="D1655" t="str">
            <v>un</v>
          </cell>
          <cell r="E1655">
            <v>21.11</v>
          </cell>
          <cell r="F1655">
            <v>4.1500000000000004</v>
          </cell>
          <cell r="G1655">
            <v>25.26</v>
          </cell>
        </row>
        <row r="1656">
          <cell r="A1656" t="str">
            <v>28.21.090</v>
          </cell>
          <cell r="C1656" t="str">
            <v>Suporte duplo ou central sem núcleo em zamac, para vidro temperado</v>
          </cell>
          <cell r="D1656" t="str">
            <v>un</v>
          </cell>
          <cell r="E1656">
            <v>24.52</v>
          </cell>
          <cell r="F1656">
            <v>5.73</v>
          </cell>
          <cell r="G1656">
            <v>30.25</v>
          </cell>
        </row>
        <row r="1657">
          <cell r="A1657" t="str">
            <v>28.21.100</v>
          </cell>
          <cell r="C1657" t="str">
            <v>Trinco de piso em zamac, para vidro temperado</v>
          </cell>
          <cell r="D1657" t="str">
            <v>un</v>
          </cell>
          <cell r="E1657">
            <v>21.81</v>
          </cell>
          <cell r="F1657">
            <v>5.73</v>
          </cell>
          <cell r="G1657">
            <v>27.54</v>
          </cell>
        </row>
        <row r="1658">
          <cell r="A1658" t="str">
            <v>28.21.110</v>
          </cell>
          <cell r="C1658" t="str">
            <v>Espelho para trinco de piso em zamac, para porta em vidro temperado</v>
          </cell>
          <cell r="D1658" t="str">
            <v>un</v>
          </cell>
          <cell r="E1658">
            <v>2.5299999999999998</v>
          </cell>
          <cell r="F1658">
            <v>5.73</v>
          </cell>
          <cell r="G1658">
            <v>8.26</v>
          </cell>
        </row>
        <row r="1659">
          <cell r="A1659" t="str">
            <v>29</v>
          </cell>
          <cell r="B1659" t="str">
            <v>INSERTE METÁLICO</v>
          </cell>
        </row>
        <row r="1660">
          <cell r="A1660" t="str">
            <v>29.01</v>
          </cell>
          <cell r="B1660" t="str">
            <v>Cantoneira</v>
          </cell>
        </row>
        <row r="1661">
          <cell r="A1661" t="str">
            <v>29.01.020</v>
          </cell>
          <cell r="C1661" t="str">
            <v>Cantoneira em alumínio perfil sextavado</v>
          </cell>
          <cell r="D1661" t="str">
            <v>m</v>
          </cell>
          <cell r="E1661">
            <v>4.5599999999999996</v>
          </cell>
          <cell r="F1661">
            <v>10.23</v>
          </cell>
          <cell r="G1661">
            <v>14.79</v>
          </cell>
        </row>
        <row r="1662">
          <cell r="A1662" t="str">
            <v>29.01.030</v>
          </cell>
          <cell r="C1662" t="str">
            <v>Perfil em alumínio natural</v>
          </cell>
          <cell r="D1662" t="str">
            <v>kg</v>
          </cell>
          <cell r="E1662">
            <v>17.96</v>
          </cell>
          <cell r="F1662">
            <v>45.72</v>
          </cell>
          <cell r="G1662">
            <v>63.68</v>
          </cell>
        </row>
        <row r="1663">
          <cell r="A1663" t="str">
            <v>29.01.040</v>
          </cell>
          <cell r="C1663" t="str">
            <v>Cantoneira em alumínio perfil ´Y´</v>
          </cell>
          <cell r="D1663" t="str">
            <v>m</v>
          </cell>
          <cell r="E1663">
            <v>5.76</v>
          </cell>
          <cell r="F1663">
            <v>10.23</v>
          </cell>
          <cell r="G1663">
            <v>15.99</v>
          </cell>
        </row>
        <row r="1664">
          <cell r="A1664" t="str">
            <v>29.01.210</v>
          </cell>
          <cell r="C1664" t="str">
            <v>Cantoneira em aço galvanizado</v>
          </cell>
          <cell r="D1664" t="str">
            <v>kg</v>
          </cell>
          <cell r="E1664">
            <v>6.97</v>
          </cell>
          <cell r="F1664">
            <v>10.23</v>
          </cell>
          <cell r="G1664">
            <v>17.2</v>
          </cell>
        </row>
        <row r="1665">
          <cell r="A1665" t="str">
            <v>29.01.230</v>
          </cell>
          <cell r="C1665" t="str">
            <v>Cantoneira e perfis em ferro</v>
          </cell>
          <cell r="D1665" t="str">
            <v>kg</v>
          </cell>
          <cell r="E1665">
            <v>4.91</v>
          </cell>
          <cell r="F1665">
            <v>10.23</v>
          </cell>
          <cell r="G1665">
            <v>15.14</v>
          </cell>
        </row>
        <row r="1666">
          <cell r="A1666" t="str">
            <v>29.03</v>
          </cell>
          <cell r="B1666" t="str">
            <v>Cabos e cordoalhas</v>
          </cell>
        </row>
        <row r="1667">
          <cell r="A1667" t="str">
            <v>29.03.010</v>
          </cell>
          <cell r="C1667" t="str">
            <v>Cabo em aço galvanizado com alma de aço, diâmetro de 3/16´ (4,76 mm)</v>
          </cell>
          <cell r="D1667" t="str">
            <v>m</v>
          </cell>
          <cell r="E1667">
            <v>4.8099999999999996</v>
          </cell>
          <cell r="F1667">
            <v>8.64</v>
          </cell>
          <cell r="G1667">
            <v>13.45</v>
          </cell>
        </row>
        <row r="1668">
          <cell r="A1668" t="str">
            <v>29.03.020</v>
          </cell>
          <cell r="C1668" t="str">
            <v>Cabo em aço galvanizado com alma de aço, diâmetro de 5/16´ (7,94 mm)</v>
          </cell>
          <cell r="D1668" t="str">
            <v>m</v>
          </cell>
          <cell r="E1668">
            <v>8.0399999999999991</v>
          </cell>
          <cell r="F1668">
            <v>8.64</v>
          </cell>
          <cell r="G1668">
            <v>16.68</v>
          </cell>
        </row>
        <row r="1669">
          <cell r="A1669" t="str">
            <v>29.03.030</v>
          </cell>
          <cell r="C1669" t="str">
            <v>Cordoalha de aço galvanizado, diâmetro de 1/4´ (6,35 mm)</v>
          </cell>
          <cell r="D1669" t="str">
            <v>m</v>
          </cell>
          <cell r="E1669">
            <v>4.28</v>
          </cell>
          <cell r="F1669">
            <v>8.64</v>
          </cell>
          <cell r="G1669">
            <v>12.92</v>
          </cell>
        </row>
        <row r="1670">
          <cell r="A1670" t="str">
            <v>29.03.040</v>
          </cell>
          <cell r="C1670" t="str">
            <v>Cabo em aço galvanizado com alma de aço, diâmetro de 3/8" (9,52 mm)</v>
          </cell>
          <cell r="D1670" t="str">
            <v>m</v>
          </cell>
          <cell r="E1670">
            <v>10.69</v>
          </cell>
          <cell r="F1670">
            <v>8.64</v>
          </cell>
          <cell r="G1670">
            <v>19.329999999999998</v>
          </cell>
        </row>
        <row r="1671">
          <cell r="A1671" t="str">
            <v>29.20</v>
          </cell>
          <cell r="B1671" t="str">
            <v>Reparos, conservações e complementos - GRUPO 29</v>
          </cell>
        </row>
        <row r="1672">
          <cell r="A1672" t="str">
            <v>29.20.030</v>
          </cell>
          <cell r="C1672" t="str">
            <v>Alumínio liso para complementos e reparos</v>
          </cell>
          <cell r="D1672" t="str">
            <v>kg</v>
          </cell>
          <cell r="E1672">
            <v>28.78</v>
          </cell>
          <cell r="F1672">
            <v>10.52</v>
          </cell>
          <cell r="G1672">
            <v>39.299999999999997</v>
          </cell>
        </row>
        <row r="1673">
          <cell r="A1673" t="str">
            <v>30</v>
          </cell>
          <cell r="B1673" t="str">
            <v>ACESSIBILIDADE</v>
          </cell>
        </row>
        <row r="1674">
          <cell r="A1674" t="str">
            <v>30.01</v>
          </cell>
          <cell r="B1674" t="str">
            <v>Barra de apoio</v>
          </cell>
        </row>
        <row r="1675">
          <cell r="A1675" t="str">
            <v>30.01.010</v>
          </cell>
          <cell r="C1675" t="str">
            <v>Barra de apoio reta, para pessoas com mobilidade reduzida, em tubo de aço inoxidável de 1 1/2´</v>
          </cell>
          <cell r="D1675" t="str">
            <v>m</v>
          </cell>
          <cell r="E1675">
            <v>162.72999999999999</v>
          </cell>
          <cell r="F1675">
            <v>9.51</v>
          </cell>
          <cell r="G1675">
            <v>172.24</v>
          </cell>
        </row>
        <row r="1676">
          <cell r="A1676" t="str">
            <v>30.01.020</v>
          </cell>
          <cell r="C1676" t="str">
            <v>Barra de apoio reta, para pessoas com mobilidade reduzida, em tubo de aço inoxidável de 1 1/2´ x 500 mm</v>
          </cell>
          <cell r="D1676" t="str">
            <v>un</v>
          </cell>
          <cell r="E1676">
            <v>87.33</v>
          </cell>
          <cell r="F1676">
            <v>8.64</v>
          </cell>
          <cell r="G1676">
            <v>95.97</v>
          </cell>
        </row>
        <row r="1677">
          <cell r="A1677" t="str">
            <v>30.01.030</v>
          </cell>
          <cell r="C1677" t="str">
            <v>Barra de apoio reta, para pessoas com mobilidade reduzida, em tubo de aço inoxidável de 1 1/2´ x 800 mm</v>
          </cell>
          <cell r="D1677" t="str">
            <v>un</v>
          </cell>
          <cell r="E1677">
            <v>115.56</v>
          </cell>
          <cell r="F1677">
            <v>8.64</v>
          </cell>
          <cell r="G1677">
            <v>124.2</v>
          </cell>
        </row>
        <row r="1678">
          <cell r="A1678" t="str">
            <v>30.01.040</v>
          </cell>
          <cell r="C1678" t="str">
            <v>Barra de apoio reta, para pessoas com mobilidade reduzida, em tubo de aço inoxidável de 1 1/2´ x 900 mm</v>
          </cell>
          <cell r="D1678" t="str">
            <v>un</v>
          </cell>
          <cell r="E1678">
            <v>147.83000000000001</v>
          </cell>
          <cell r="F1678">
            <v>8.64</v>
          </cell>
          <cell r="G1678">
            <v>156.47</v>
          </cell>
        </row>
        <row r="1679">
          <cell r="A1679" t="str">
            <v>30.01.050</v>
          </cell>
          <cell r="C1679" t="str">
            <v>Barra de apoio em ângulo de 90°, para pessoas com mobilidade reduzida, em tubo de aço inoxidável de 1 1/2´ x 800 x 800 mm</v>
          </cell>
          <cell r="D1679" t="str">
            <v>un</v>
          </cell>
          <cell r="E1679">
            <v>242.05</v>
          </cell>
          <cell r="F1679">
            <v>8.64</v>
          </cell>
          <cell r="G1679">
            <v>250.69</v>
          </cell>
        </row>
        <row r="1680">
          <cell r="A1680" t="str">
            <v>30.01.061</v>
          </cell>
          <cell r="C1680" t="str">
            <v>Barra de apoio lateral para lavatório, para pessoas com mobilidade reduzida, em tubo de aço inoxidável de 1.1/4", comprimento 25 a 30 cm</v>
          </cell>
          <cell r="D1680" t="str">
            <v>un</v>
          </cell>
          <cell r="E1680">
            <v>185.33</v>
          </cell>
          <cell r="F1680">
            <v>8.64</v>
          </cell>
          <cell r="G1680">
            <v>193.97</v>
          </cell>
        </row>
        <row r="1681">
          <cell r="A1681" t="str">
            <v>30.01.070</v>
          </cell>
          <cell r="C1681" t="str">
            <v>Barra de apoio reta, para pessoas com mobilidade reduzida, em tubo de alumínio, comprimento de 500 mm, acabamento com pintura epóxi</v>
          </cell>
          <cell r="D1681" t="str">
            <v>un</v>
          </cell>
          <cell r="E1681">
            <v>97.88</v>
          </cell>
          <cell r="F1681">
            <v>8.64</v>
          </cell>
          <cell r="G1681">
            <v>106.52</v>
          </cell>
        </row>
        <row r="1682">
          <cell r="A1682" t="str">
            <v>30.01.080</v>
          </cell>
          <cell r="C1682" t="str">
            <v>Barra de apoio reta, para pessoas com mobilidade reduzida, em tubo de alumínio, comprimento de 800 mm, acabamento com pintura epóxi</v>
          </cell>
          <cell r="D1682" t="str">
            <v>un</v>
          </cell>
          <cell r="E1682">
            <v>110.05</v>
          </cell>
          <cell r="F1682">
            <v>8.64</v>
          </cell>
          <cell r="G1682">
            <v>118.69</v>
          </cell>
        </row>
        <row r="1683">
          <cell r="A1683" t="str">
            <v>30.01.090</v>
          </cell>
          <cell r="C1683" t="str">
            <v>Barra de apoio em ângulo de 90°, para pessoas com mobilidade reduzida, em tubo de alumínio de 800 x 800 mm, acabamento com pintura epóxi</v>
          </cell>
          <cell r="D1683" t="str">
            <v>un</v>
          </cell>
          <cell r="E1683">
            <v>260.92</v>
          </cell>
          <cell r="F1683">
            <v>8.64</v>
          </cell>
          <cell r="G1683">
            <v>269.56</v>
          </cell>
        </row>
        <row r="1684">
          <cell r="A1684" t="str">
            <v>30.01.100</v>
          </cell>
          <cell r="C1684" t="str">
            <v>Barra de apoio reta, para pessoas com mobilidade reduzida, em tubo de alumínio, comprimento de 900 mm, acabamento com pintura epóxi</v>
          </cell>
          <cell r="D1684" t="str">
            <v>un</v>
          </cell>
          <cell r="E1684">
            <v>118.23</v>
          </cell>
          <cell r="F1684">
            <v>8.64</v>
          </cell>
          <cell r="G1684">
            <v>126.87</v>
          </cell>
        </row>
        <row r="1685">
          <cell r="A1685" t="str">
            <v>30.01.110</v>
          </cell>
          <cell r="C1685" t="str">
            <v>Barra de proteção para sifão, para pessoas com mobilidade reduzida, em tubo de alumínio, acabamento com pintura epóxi</v>
          </cell>
          <cell r="D1685" t="str">
            <v>un</v>
          </cell>
          <cell r="E1685">
            <v>196.21</v>
          </cell>
          <cell r="F1685">
            <v>8.64</v>
          </cell>
          <cell r="G1685">
            <v>204.85</v>
          </cell>
        </row>
        <row r="1686">
          <cell r="A1686" t="str">
            <v>30.01.120</v>
          </cell>
          <cell r="C1686" t="str">
            <v>Barra de apoio reta, para pessoas com mobilidade reduzida, em tubo de aço inoxidável de 1 1/4´ x 400 mm</v>
          </cell>
          <cell r="D1686" t="str">
            <v>un</v>
          </cell>
          <cell r="E1686">
            <v>109.39</v>
          </cell>
          <cell r="F1686">
            <v>8.64</v>
          </cell>
          <cell r="G1686">
            <v>118.03</v>
          </cell>
        </row>
        <row r="1687">
          <cell r="A1687" t="str">
            <v>30.01.130</v>
          </cell>
          <cell r="C1687" t="str">
            <v>Barra de proteção para lavatório, para pessoas com mobilidade reduzida, em tubo de alumínio acabamento com pintura epóxi</v>
          </cell>
          <cell r="D1687" t="str">
            <v>un</v>
          </cell>
          <cell r="E1687">
            <v>329.68</v>
          </cell>
          <cell r="F1687">
            <v>14.41</v>
          </cell>
          <cell r="G1687">
            <v>344.09</v>
          </cell>
        </row>
        <row r="1688">
          <cell r="A1688" t="str">
            <v>30.03</v>
          </cell>
          <cell r="B1688" t="str">
            <v>Aparelhos elétricos, hidráulicos e a gás</v>
          </cell>
        </row>
        <row r="1689">
          <cell r="A1689" t="str">
            <v>30.03.030</v>
          </cell>
          <cell r="C1689" t="str">
            <v>Bebedouro elétrico de pressão em aço inoxidável, capacidade de refrigeração de 06 l/h</v>
          </cell>
          <cell r="D1689" t="str">
            <v>un</v>
          </cell>
          <cell r="E1689">
            <v>1805.39</v>
          </cell>
          <cell r="F1689">
            <v>45.34</v>
          </cell>
          <cell r="G1689">
            <v>1850.73</v>
          </cell>
        </row>
        <row r="1690">
          <cell r="A1690" t="str">
            <v>30.03.040</v>
          </cell>
          <cell r="C1690" t="str">
            <v>Bebedouro elétrico de pressão em aço inoxidável, capacidade de refrigeração de 16,6 l/h</v>
          </cell>
          <cell r="D1690" t="str">
            <v>un</v>
          </cell>
          <cell r="E1690">
            <v>2365.34</v>
          </cell>
          <cell r="F1690">
            <v>45.34</v>
          </cell>
          <cell r="G1690">
            <v>2410.6799999999998</v>
          </cell>
        </row>
        <row r="1691">
          <cell r="A1691" t="str">
            <v>30.04</v>
          </cell>
          <cell r="B1691" t="str">
            <v>Revestimento</v>
          </cell>
        </row>
        <row r="1692">
          <cell r="A1692" t="str">
            <v>30.04.010</v>
          </cell>
          <cell r="C1692" t="str">
            <v>Revestimento em borracha sintética colorida de 5,0 mm, para sinalização tátil de alerta / direcional - assentamento argamassado</v>
          </cell>
          <cell r="D1692" t="str">
            <v>m²</v>
          </cell>
          <cell r="E1692">
            <v>174.29</v>
          </cell>
          <cell r="F1692">
            <v>15.84</v>
          </cell>
          <cell r="G1692">
            <v>190.13</v>
          </cell>
        </row>
        <row r="1693">
          <cell r="A1693" t="str">
            <v>30.04.020</v>
          </cell>
          <cell r="C1693" t="str">
            <v>Revestimento em borracha sintética colorida de 5,0 mm, para sinalização tátil de alerta / direcional - colado</v>
          </cell>
          <cell r="D1693" t="str">
            <v>m²</v>
          </cell>
          <cell r="E1693">
            <v>137.38999999999999</v>
          </cell>
          <cell r="F1693">
            <v>6.62</v>
          </cell>
          <cell r="G1693">
            <v>144.01</v>
          </cell>
        </row>
        <row r="1694">
          <cell r="A1694" t="str">
            <v>30.04.030</v>
          </cell>
          <cell r="C1694" t="str">
            <v>Piso em ladrilho hidráulico podotátil várias cores (25x25x2,5cm), assentado com argamassa mista</v>
          </cell>
          <cell r="D1694" t="str">
            <v>m²</v>
          </cell>
          <cell r="E1694">
            <v>79.22</v>
          </cell>
          <cell r="F1694">
            <v>18.579999999999998</v>
          </cell>
          <cell r="G1694">
            <v>97.8</v>
          </cell>
        </row>
        <row r="1695">
          <cell r="A1695" t="str">
            <v>30.04.040</v>
          </cell>
          <cell r="C1695" t="str">
            <v>Faixa em policarbonato para sinalização visual fotoluminescente, para degraus, comprimento de 20 cm</v>
          </cell>
          <cell r="D1695" t="str">
            <v>un</v>
          </cell>
          <cell r="E1695">
            <v>4.07</v>
          </cell>
          <cell r="F1695">
            <v>1.01</v>
          </cell>
          <cell r="G1695">
            <v>5.08</v>
          </cell>
        </row>
        <row r="1696">
          <cell r="A1696" t="str">
            <v>30.04.060</v>
          </cell>
          <cell r="C1696" t="str">
            <v>Revestimento em chapa de aço inoxidável para proteção de portas, altura de 40 cm</v>
          </cell>
          <cell r="D1696" t="str">
            <v>m</v>
          </cell>
          <cell r="E1696">
            <v>300.79000000000002</v>
          </cell>
          <cell r="F1696">
            <v>0</v>
          </cell>
          <cell r="G1696">
            <v>300.79000000000002</v>
          </cell>
        </row>
        <row r="1697">
          <cell r="A1697" t="str">
            <v>30.04.070</v>
          </cell>
          <cell r="C1697" t="str">
            <v>Rejuntamento de piso em ladrilho hidráulico (25x25x2,5cm) com argamassa industrializada para rejunte, juntas de 2 mm</v>
          </cell>
          <cell r="D1697" t="str">
            <v>m²</v>
          </cell>
          <cell r="E1697">
            <v>2.96</v>
          </cell>
          <cell r="F1697">
            <v>6.55</v>
          </cell>
          <cell r="G1697">
            <v>9.51</v>
          </cell>
        </row>
        <row r="1698">
          <cell r="A1698" t="str">
            <v>30.04.090</v>
          </cell>
          <cell r="C1698" t="str">
            <v>Sinalização visual de degraus com pintura esmalte epóxi, comprimento de 20 cm</v>
          </cell>
          <cell r="D1698" t="str">
            <v>un</v>
          </cell>
          <cell r="E1698">
            <v>0.3</v>
          </cell>
          <cell r="F1698">
            <v>9.67</v>
          </cell>
          <cell r="G1698">
            <v>9.9700000000000006</v>
          </cell>
        </row>
        <row r="1699">
          <cell r="A1699" t="str">
            <v>30.04.100</v>
          </cell>
          <cell r="C1699" t="str">
            <v>Piso tátil de concreto, alerta / direcional, intertravado, espessura de 6 cm, com rejunte em areia</v>
          </cell>
          <cell r="D1699" t="str">
            <v>m²</v>
          </cell>
          <cell r="E1699">
            <v>63.99</v>
          </cell>
          <cell r="F1699">
            <v>10.27</v>
          </cell>
          <cell r="G1699">
            <v>74.260000000000005</v>
          </cell>
        </row>
        <row r="1700">
          <cell r="A1700" t="str">
            <v>30.04.110</v>
          </cell>
          <cell r="C1700" t="str">
            <v>Revestimento em porcelanato antiderrapante de alerta / direcional, grupo de absorção BI-a, rejuntado</v>
          </cell>
          <cell r="D1700" t="str">
            <v>m²</v>
          </cell>
          <cell r="E1700">
            <v>336.73</v>
          </cell>
          <cell r="F1700">
            <v>25.93</v>
          </cell>
          <cell r="G1700">
            <v>362.66</v>
          </cell>
        </row>
        <row r="1701">
          <cell r="A1701" t="str">
            <v>30.06</v>
          </cell>
          <cell r="B1701" t="str">
            <v>Comunicação visual e sonora</v>
          </cell>
        </row>
        <row r="1702">
          <cell r="A1702" t="str">
            <v>30.06.010</v>
          </cell>
          <cell r="C1702" t="str">
            <v>Placa para sinalização tátil (início ou final) em braile para corrimão</v>
          </cell>
          <cell r="D1702" t="str">
            <v>un</v>
          </cell>
          <cell r="E1702">
            <v>17.75</v>
          </cell>
          <cell r="F1702">
            <v>1.01</v>
          </cell>
          <cell r="G1702">
            <v>18.760000000000002</v>
          </cell>
        </row>
        <row r="1703">
          <cell r="A1703" t="str">
            <v>30.06.020</v>
          </cell>
          <cell r="C1703" t="str">
            <v>Placa para sinalização tátil (pavimento) em braile para corrimão</v>
          </cell>
          <cell r="D1703" t="str">
            <v>un</v>
          </cell>
          <cell r="E1703">
            <v>16.739999999999998</v>
          </cell>
          <cell r="F1703">
            <v>1.01</v>
          </cell>
          <cell r="G1703">
            <v>17.75</v>
          </cell>
        </row>
        <row r="1704">
          <cell r="A1704" t="str">
            <v>30.06.030</v>
          </cell>
          <cell r="C1704" t="str">
            <v>Anel de borracha para sinalização tátil para corrimão, diâmetro de 4,5 cm</v>
          </cell>
          <cell r="D1704" t="str">
            <v>un</v>
          </cell>
          <cell r="E1704">
            <v>25.22</v>
          </cell>
          <cell r="F1704">
            <v>1.01</v>
          </cell>
          <cell r="G1704">
            <v>26.23</v>
          </cell>
        </row>
        <row r="1705">
          <cell r="A1705" t="str">
            <v>30.06.050</v>
          </cell>
          <cell r="C1705" t="str">
            <v>Tinta acrílica para sinalização visual de piso, com acabamento microtexturizado e antiderrapante</v>
          </cell>
          <cell r="D1705" t="str">
            <v>m</v>
          </cell>
          <cell r="E1705">
            <v>22.53</v>
          </cell>
          <cell r="F1705">
            <v>14.65</v>
          </cell>
          <cell r="G1705">
            <v>37.18</v>
          </cell>
        </row>
        <row r="1706">
          <cell r="A1706" t="str">
            <v>30.06.061</v>
          </cell>
          <cell r="C1706" t="str">
            <v>Sistema de alarme PNE com indicador áudio visual, para pessoas com mobilidade reduzida ou cadeirante</v>
          </cell>
          <cell r="D1706" t="str">
            <v>cj</v>
          </cell>
          <cell r="E1706">
            <v>386.67</v>
          </cell>
          <cell r="F1706">
            <v>15.98</v>
          </cell>
          <cell r="G1706">
            <v>402.65</v>
          </cell>
        </row>
        <row r="1707">
          <cell r="A1707" t="str">
            <v>30.06.064</v>
          </cell>
          <cell r="C1707" t="str">
            <v>Sistema de alarme PNE com indicador áudio visual, sistema sem fio (Wireless), para pessoas com mobilidade reduzida ou cadeirante</v>
          </cell>
          <cell r="D1707" t="str">
            <v>cj</v>
          </cell>
          <cell r="E1707">
            <v>475.17</v>
          </cell>
          <cell r="F1707">
            <v>15.98</v>
          </cell>
          <cell r="G1707">
            <v>491.15</v>
          </cell>
        </row>
        <row r="1708">
          <cell r="A1708" t="str">
            <v>30.06.080</v>
          </cell>
          <cell r="C1708" t="str">
            <v>Placa de identificação em alumínio para WC, com desenho universal de acessibilidade</v>
          </cell>
          <cell r="D1708" t="str">
            <v>un</v>
          </cell>
          <cell r="E1708">
            <v>19.61</v>
          </cell>
          <cell r="F1708">
            <v>2.6</v>
          </cell>
          <cell r="G1708">
            <v>22.21</v>
          </cell>
        </row>
        <row r="1709">
          <cell r="A1709" t="str">
            <v>30.06.090</v>
          </cell>
          <cell r="C1709" t="str">
            <v>Placa de identificação para estacionamento, com desenho universal de acessibilidade, tipo pedestal</v>
          </cell>
          <cell r="D1709" t="str">
            <v>un</v>
          </cell>
          <cell r="E1709">
            <v>476.66</v>
          </cell>
          <cell r="F1709">
            <v>3.25</v>
          </cell>
          <cell r="G1709">
            <v>479.91</v>
          </cell>
        </row>
        <row r="1710">
          <cell r="A1710" t="str">
            <v>30.06.100</v>
          </cell>
          <cell r="C1710" t="str">
            <v>Sinalização com pictograma para vaga de estacionamento</v>
          </cell>
          <cell r="D1710" t="str">
            <v>un</v>
          </cell>
          <cell r="E1710">
            <v>162.32</v>
          </cell>
          <cell r="F1710">
            <v>51.24</v>
          </cell>
          <cell r="G1710">
            <v>213.56</v>
          </cell>
        </row>
        <row r="1711">
          <cell r="A1711" t="str">
            <v>30.06.110</v>
          </cell>
          <cell r="C1711" t="str">
            <v>Sinalização com pictograma para vaga de estacionamento, com faixas demarcatórias</v>
          </cell>
          <cell r="D1711" t="str">
            <v>un</v>
          </cell>
          <cell r="E1711">
            <v>251.4</v>
          </cell>
          <cell r="F1711">
            <v>117.12</v>
          </cell>
          <cell r="G1711">
            <v>368.52</v>
          </cell>
        </row>
        <row r="1712">
          <cell r="A1712" t="str">
            <v>30.06.123</v>
          </cell>
          <cell r="C1712" t="str">
            <v>Sinalização com pictograma adesivo de piso 120 x 80 cm, para área de resgate/reservado</v>
          </cell>
          <cell r="D1712" t="str">
            <v>un</v>
          </cell>
          <cell r="E1712">
            <v>174.01</v>
          </cell>
          <cell r="F1712">
            <v>14.41</v>
          </cell>
          <cell r="G1712">
            <v>188.42</v>
          </cell>
        </row>
        <row r="1713">
          <cell r="A1713" t="str">
            <v>30.06.132</v>
          </cell>
          <cell r="C1713" t="str">
            <v>Placa de sinalização tátil em poliestireno com alto relevo em braile, para identificação de pavimentos</v>
          </cell>
          <cell r="D1713" t="str">
            <v>un</v>
          </cell>
          <cell r="E1713">
            <v>20.68</v>
          </cell>
          <cell r="F1713">
            <v>2.6</v>
          </cell>
          <cell r="G1713">
            <v>23.28</v>
          </cell>
        </row>
        <row r="1714">
          <cell r="A1714" t="str">
            <v>30.08</v>
          </cell>
          <cell r="B1714" t="str">
            <v>Aparelhos sanitários</v>
          </cell>
        </row>
        <row r="1715">
          <cell r="A1715" t="str">
            <v>30.08.030</v>
          </cell>
          <cell r="C1715" t="str">
            <v>Assento articulado para banho, em alumínio com pintura epóxi de 700 x 450 mm</v>
          </cell>
          <cell r="D1715" t="str">
            <v>un</v>
          </cell>
          <cell r="E1715">
            <v>670.26</v>
          </cell>
          <cell r="F1715">
            <v>3.25</v>
          </cell>
          <cell r="G1715">
            <v>673.51</v>
          </cell>
        </row>
        <row r="1716">
          <cell r="A1716" t="str">
            <v>30.08.040</v>
          </cell>
          <cell r="C1716" t="str">
            <v>Lavatório de louça para canto sem coluna para pessoas com mobilidade reduzida</v>
          </cell>
          <cell r="D1716" t="str">
            <v>un</v>
          </cell>
          <cell r="E1716">
            <v>791.05</v>
          </cell>
          <cell r="F1716">
            <v>45.34</v>
          </cell>
          <cell r="G1716">
            <v>836.39</v>
          </cell>
        </row>
        <row r="1717">
          <cell r="A1717" t="str">
            <v>30.08.050</v>
          </cell>
          <cell r="C1717" t="str">
            <v>Trocador acessível em MDF com revestimento em laminado melamínico de 180x80cm</v>
          </cell>
          <cell r="D1717" t="str">
            <v>un</v>
          </cell>
          <cell r="E1717">
            <v>1646.19</v>
          </cell>
          <cell r="F1717">
            <v>234.25</v>
          </cell>
          <cell r="G1717">
            <v>1880.44</v>
          </cell>
        </row>
        <row r="1718">
          <cell r="A1718" t="str">
            <v>30.08.060</v>
          </cell>
          <cell r="C1718" t="str">
            <v>Bacia sifonada de louça para pessoas com mobilidade reduzida - 6 litros</v>
          </cell>
          <cell r="D1718" t="str">
            <v>un</v>
          </cell>
          <cell r="E1718">
            <v>488.8</v>
          </cell>
          <cell r="F1718">
            <v>38.85</v>
          </cell>
          <cell r="G1718">
            <v>527.65</v>
          </cell>
        </row>
        <row r="1719">
          <cell r="A1719" t="str">
            <v>30.14</v>
          </cell>
          <cell r="B1719" t="str">
            <v>Elevador e plataforma</v>
          </cell>
        </row>
        <row r="1720">
          <cell r="A1720" t="str">
            <v>30.14.010</v>
          </cell>
          <cell r="C1720" t="str">
            <v>Elevador de uso restrito a pessoas com mobilidade reduzida com 02 paradas, capacidade de 225 kg - uso interno em alvenaria</v>
          </cell>
          <cell r="D1720" t="str">
            <v>cj</v>
          </cell>
          <cell r="E1720">
            <v>83205.97</v>
          </cell>
          <cell r="F1720">
            <v>0</v>
          </cell>
          <cell r="G1720">
            <v>83205.97</v>
          </cell>
        </row>
        <row r="1721">
          <cell r="A1721" t="str">
            <v>30.14.020</v>
          </cell>
          <cell r="C1721" t="str">
            <v>Elevador de uso restrito a pessoas com mobilidade reduzida com 03 paradas, capacidade de 225 kg - uso interno em alvenaria</v>
          </cell>
          <cell r="D1721" t="str">
            <v>cj</v>
          </cell>
          <cell r="E1721">
            <v>93556.54</v>
          </cell>
          <cell r="F1721">
            <v>0</v>
          </cell>
          <cell r="G1721">
            <v>93556.54</v>
          </cell>
        </row>
        <row r="1722">
          <cell r="A1722" t="str">
            <v>30.14.030</v>
          </cell>
          <cell r="C1722" t="str">
            <v>Plataforma para elevação até 2,00 m, nas dimensões de 900 x 1400 mm, capacidade de 250 kg- percurso até 1,00 m de altura</v>
          </cell>
          <cell r="D1722" t="str">
            <v>cj</v>
          </cell>
          <cell r="E1722">
            <v>38248.39</v>
          </cell>
          <cell r="F1722">
            <v>0</v>
          </cell>
          <cell r="G1722">
            <v>38248.39</v>
          </cell>
        </row>
        <row r="1723">
          <cell r="A1723" t="str">
            <v>30.14.040</v>
          </cell>
          <cell r="C1723" t="str">
            <v>Plataforma para elevação até 2,00 m, nas dimensões de 900 x 1400 mm, capacidade de 250 kg - percurso superior a 1,00 m de altura</v>
          </cell>
          <cell r="D1723" t="str">
            <v>cj</v>
          </cell>
          <cell r="E1723">
            <v>42250.87</v>
          </cell>
          <cell r="F1723">
            <v>0</v>
          </cell>
          <cell r="G1723">
            <v>42250.87</v>
          </cell>
        </row>
        <row r="1724">
          <cell r="A1724" t="str">
            <v>32</v>
          </cell>
          <cell r="B1724" t="str">
            <v>IMPERMEABILIZAÇÃO, PROTEÇÃO E JUNTA</v>
          </cell>
        </row>
        <row r="1725">
          <cell r="A1725" t="str">
            <v>32.06</v>
          </cell>
          <cell r="B1725" t="str">
            <v>Isolamentos térmicos / acústicos</v>
          </cell>
        </row>
        <row r="1726">
          <cell r="A1726" t="str">
            <v>32.06.010</v>
          </cell>
          <cell r="C1726" t="str">
            <v>Lã de vidro e/ou lã de rocha com espessura de 1´</v>
          </cell>
          <cell r="D1726" t="str">
            <v>m²</v>
          </cell>
          <cell r="E1726">
            <v>11.52</v>
          </cell>
          <cell r="F1726">
            <v>2.6</v>
          </cell>
          <cell r="G1726">
            <v>14.12</v>
          </cell>
        </row>
        <row r="1727">
          <cell r="A1727" t="str">
            <v>32.06.030</v>
          </cell>
          <cell r="C1727" t="str">
            <v>Lã de vidro e/ou lã de rocha com espessura de 2´</v>
          </cell>
          <cell r="D1727" t="str">
            <v>m²</v>
          </cell>
          <cell r="E1727">
            <v>17.649999999999999</v>
          </cell>
          <cell r="F1727">
            <v>2.6</v>
          </cell>
          <cell r="G1727">
            <v>20.25</v>
          </cell>
        </row>
        <row r="1728">
          <cell r="A1728" t="str">
            <v>32.06.120</v>
          </cell>
          <cell r="C1728" t="str">
            <v>Argila expandida</v>
          </cell>
          <cell r="D1728" t="str">
            <v>m³</v>
          </cell>
          <cell r="E1728">
            <v>292.89999999999998</v>
          </cell>
          <cell r="F1728">
            <v>36.369999999999997</v>
          </cell>
          <cell r="G1728">
            <v>329.27</v>
          </cell>
        </row>
        <row r="1729">
          <cell r="A1729" t="str">
            <v>32.06.130</v>
          </cell>
          <cell r="C1729" t="str">
            <v>Espuma flexível de poliuretano poliéter/poliéster para absorção acústica, espessura de 5,0 cm</v>
          </cell>
          <cell r="D1729" t="str">
            <v>m²</v>
          </cell>
          <cell r="E1729">
            <v>80.3</v>
          </cell>
          <cell r="F1729">
            <v>4.78</v>
          </cell>
          <cell r="G1729">
            <v>85.08</v>
          </cell>
        </row>
        <row r="1730">
          <cell r="A1730" t="str">
            <v>32.06.151</v>
          </cell>
          <cell r="C1730" t="str">
            <v>Lâmina refletiva revestida com dupla face em alumínio, dupla malha de reforço e laminação entre camadas, para isolação térmica</v>
          </cell>
          <cell r="D1730" t="str">
            <v>m²</v>
          </cell>
          <cell r="E1730">
            <v>12.39</v>
          </cell>
          <cell r="F1730">
            <v>7.06</v>
          </cell>
          <cell r="G1730">
            <v>19.45</v>
          </cell>
        </row>
        <row r="1731">
          <cell r="A1731" t="str">
            <v>32.06.231</v>
          </cell>
          <cell r="C1731" t="str">
            <v>Película de controle solar refletiva na cor prata, para aplicação em vidros</v>
          </cell>
          <cell r="D1731" t="str">
            <v>m²</v>
          </cell>
          <cell r="E1731">
            <v>57.32</v>
          </cell>
          <cell r="F1731">
            <v>0</v>
          </cell>
          <cell r="G1731">
            <v>57.32</v>
          </cell>
        </row>
        <row r="1732">
          <cell r="A1732" t="str">
            <v>32.06.350</v>
          </cell>
          <cell r="C1732" t="str">
            <v>Membrana isolante térmica e impermeabilizante, acabamento em alumínio e coating acrílico</v>
          </cell>
          <cell r="D1732" t="str">
            <v>m²</v>
          </cell>
          <cell r="E1732">
            <v>14.24</v>
          </cell>
          <cell r="F1732">
            <v>7.06</v>
          </cell>
          <cell r="G1732">
            <v>21.3</v>
          </cell>
        </row>
        <row r="1733">
          <cell r="A1733" t="str">
            <v>32.06.380</v>
          </cell>
          <cell r="C1733" t="str">
            <v>Isolamento acústico em placas de espuma semirrígida, com uma camada de manta HD, espessura de 50 mm</v>
          </cell>
          <cell r="D1733" t="str">
            <v>m²</v>
          </cell>
          <cell r="E1733">
            <v>549.62</v>
          </cell>
          <cell r="F1733">
            <v>0</v>
          </cell>
          <cell r="G1733">
            <v>549.62</v>
          </cell>
        </row>
        <row r="1734">
          <cell r="A1734" t="str">
            <v>32.06.396</v>
          </cell>
          <cell r="C1734" t="str">
            <v>Manta termo-acústica em fibra cerâmica aluminizada, espessura de 38 mm</v>
          </cell>
          <cell r="D1734" t="str">
            <v>m²</v>
          </cell>
          <cell r="E1734">
            <v>44.51</v>
          </cell>
          <cell r="F1734">
            <v>19.41</v>
          </cell>
          <cell r="G1734">
            <v>63.92</v>
          </cell>
        </row>
        <row r="1735">
          <cell r="A1735" t="str">
            <v>32.06.400</v>
          </cell>
          <cell r="C1735" t="str">
            <v>Isolamento acústico em placas de espuma semirrígida incombustível, com superfície em cunhas anecóicas, espessura de 50 mm</v>
          </cell>
          <cell r="D1735" t="str">
            <v>m²</v>
          </cell>
          <cell r="E1735">
            <v>240.21</v>
          </cell>
          <cell r="F1735">
            <v>0</v>
          </cell>
          <cell r="G1735">
            <v>240.21</v>
          </cell>
        </row>
        <row r="1736">
          <cell r="A1736" t="str">
            <v>32.07</v>
          </cell>
          <cell r="B1736" t="str">
            <v>Junta de dilatação</v>
          </cell>
        </row>
        <row r="1737">
          <cell r="A1737" t="str">
            <v>32.07.040</v>
          </cell>
          <cell r="C1737" t="str">
            <v>Junta plástica de 3/4´ x 1/8´</v>
          </cell>
          <cell r="D1737" t="str">
            <v>m</v>
          </cell>
          <cell r="E1737">
            <v>1.17</v>
          </cell>
          <cell r="F1737">
            <v>4.74</v>
          </cell>
          <cell r="G1737">
            <v>5.91</v>
          </cell>
        </row>
        <row r="1738">
          <cell r="A1738" t="str">
            <v>32.07.060</v>
          </cell>
          <cell r="C1738" t="str">
            <v>Junta de latão bitola de 1/8´</v>
          </cell>
          <cell r="D1738" t="str">
            <v>m</v>
          </cell>
          <cell r="E1738">
            <v>31.19</v>
          </cell>
          <cell r="F1738">
            <v>4.74</v>
          </cell>
          <cell r="G1738">
            <v>35.93</v>
          </cell>
        </row>
        <row r="1739">
          <cell r="A1739" t="str">
            <v>32.07.090</v>
          </cell>
          <cell r="C1739" t="str">
            <v>Junta de dilatação ou vedação com mastique de silicone, 1,0 x 0,5 cm - inclusive guia de apoio em polietileno</v>
          </cell>
          <cell r="D1739" t="str">
            <v>m</v>
          </cell>
          <cell r="E1739">
            <v>3.94</v>
          </cell>
          <cell r="F1739">
            <v>1.98</v>
          </cell>
          <cell r="G1739">
            <v>5.92</v>
          </cell>
        </row>
        <row r="1740">
          <cell r="A1740" t="str">
            <v>32.07.110</v>
          </cell>
          <cell r="C1740" t="str">
            <v>Junta a base de asfalto oxidado a quente</v>
          </cell>
          <cell r="D1740" t="str">
            <v>cm³</v>
          </cell>
          <cell r="E1740">
            <v>0.08</v>
          </cell>
          <cell r="F1740">
            <v>0.04</v>
          </cell>
          <cell r="G1740">
            <v>0.12</v>
          </cell>
        </row>
        <row r="1741">
          <cell r="A1741" t="str">
            <v>32.07.120</v>
          </cell>
          <cell r="C1741" t="str">
            <v>Mangueira plástica flexível para junta de dilatação</v>
          </cell>
          <cell r="D1741" t="str">
            <v>m</v>
          </cell>
          <cell r="E1741">
            <v>3.33</v>
          </cell>
          <cell r="F1741">
            <v>3.16</v>
          </cell>
          <cell r="G1741">
            <v>6.49</v>
          </cell>
        </row>
        <row r="1742">
          <cell r="A1742" t="str">
            <v>32.07.160</v>
          </cell>
          <cell r="C1742" t="str">
            <v>Junta de dilatação elástica a base de poliuretano</v>
          </cell>
          <cell r="D1742" t="str">
            <v>cm³</v>
          </cell>
          <cell r="E1742">
            <v>0.11</v>
          </cell>
          <cell r="F1742">
            <v>0.08</v>
          </cell>
          <cell r="G1742">
            <v>0.19</v>
          </cell>
        </row>
        <row r="1743">
          <cell r="A1743" t="str">
            <v>32.07.230</v>
          </cell>
          <cell r="C1743" t="str">
            <v>Perfil de acabamento com borracha termoplástica vulcanizada contínua flexível, para junta de dilatação de embutir - piso-piso</v>
          </cell>
          <cell r="D1743" t="str">
            <v>m</v>
          </cell>
          <cell r="E1743">
            <v>228.38</v>
          </cell>
          <cell r="F1743">
            <v>2.88</v>
          </cell>
          <cell r="G1743">
            <v>231.26</v>
          </cell>
        </row>
        <row r="1744">
          <cell r="A1744" t="str">
            <v>32.07.240</v>
          </cell>
          <cell r="C1744" t="str">
            <v>Perfil de acabamento com borracha termoplástica vulcanizada contínua flexível, para junta de dilatação de embutir - piso-parede</v>
          </cell>
          <cell r="D1744" t="str">
            <v>m</v>
          </cell>
          <cell r="E1744">
            <v>229.43</v>
          </cell>
          <cell r="F1744">
            <v>2.88</v>
          </cell>
          <cell r="G1744">
            <v>232.31</v>
          </cell>
        </row>
        <row r="1745">
          <cell r="A1745" t="str">
            <v>32.07.250</v>
          </cell>
          <cell r="C1745" t="str">
            <v>Perfil de acabamento com borracha termoplástica vulcanizada contínua flexível, para junta de dilatação de embutir - parede-parede ou forro-forro</v>
          </cell>
          <cell r="D1745" t="str">
            <v>m</v>
          </cell>
          <cell r="E1745">
            <v>141.22999999999999</v>
          </cell>
          <cell r="F1745">
            <v>2.88</v>
          </cell>
          <cell r="G1745">
            <v>144.11000000000001</v>
          </cell>
        </row>
        <row r="1746">
          <cell r="A1746" t="str">
            <v>32.07.260</v>
          </cell>
          <cell r="C1746" t="str">
            <v>Perfil de acabamento com borracha termoplástica vulcanizada contínua flexível, para junta de dilatação de embutir - parede-parede ou forro-forro - canto</v>
          </cell>
          <cell r="D1746" t="str">
            <v>m</v>
          </cell>
          <cell r="E1746">
            <v>141.22999999999999</v>
          </cell>
          <cell r="F1746">
            <v>2.88</v>
          </cell>
          <cell r="G1746">
            <v>144.11000000000001</v>
          </cell>
        </row>
        <row r="1747">
          <cell r="A1747" t="str">
            <v>32.08</v>
          </cell>
          <cell r="B1747" t="str">
            <v>Junta de dilatação estrutural</v>
          </cell>
        </row>
        <row r="1748">
          <cell r="A1748" t="str">
            <v>32.08.010</v>
          </cell>
          <cell r="C1748" t="str">
            <v>Junta estrutural com poliestireno expandido de alta densidade P-III, espessura de 10 mm</v>
          </cell>
          <cell r="D1748" t="str">
            <v>m²</v>
          </cell>
          <cell r="E1748">
            <v>6.48</v>
          </cell>
          <cell r="F1748">
            <v>1.95</v>
          </cell>
          <cell r="G1748">
            <v>8.43</v>
          </cell>
        </row>
        <row r="1749">
          <cell r="A1749" t="str">
            <v>32.08.030</v>
          </cell>
          <cell r="C1749" t="str">
            <v>Junta estrutural com poliestireno expandido de alta densidade P-III, espessura de 20 mm</v>
          </cell>
          <cell r="D1749" t="str">
            <v>m²</v>
          </cell>
          <cell r="E1749">
            <v>12.16</v>
          </cell>
          <cell r="F1749">
            <v>1.95</v>
          </cell>
          <cell r="G1749">
            <v>14.11</v>
          </cell>
        </row>
        <row r="1750">
          <cell r="A1750" t="str">
            <v>32.08.050</v>
          </cell>
          <cell r="C1750" t="str">
            <v>Junta estrutural com perfilado termoplástico em PVC, perfil O-12</v>
          </cell>
          <cell r="D1750" t="str">
            <v>m</v>
          </cell>
          <cell r="E1750">
            <v>32.729999999999997</v>
          </cell>
          <cell r="F1750">
            <v>13.38</v>
          </cell>
          <cell r="G1750">
            <v>46.11</v>
          </cell>
        </row>
        <row r="1751">
          <cell r="A1751" t="str">
            <v>32.08.060</v>
          </cell>
          <cell r="C1751" t="str">
            <v>Junta estrutural com perfilado termoplástico em PVC, perfil O-22</v>
          </cell>
          <cell r="D1751" t="str">
            <v>m</v>
          </cell>
          <cell r="E1751">
            <v>68.239999999999995</v>
          </cell>
          <cell r="F1751">
            <v>13.38</v>
          </cell>
          <cell r="G1751">
            <v>81.62</v>
          </cell>
        </row>
        <row r="1752">
          <cell r="A1752" t="str">
            <v>32.08.070</v>
          </cell>
          <cell r="C1752" t="str">
            <v>Junta estrutural com perfil elastomérico para fissuras, painéis e estruturas em geral, movimentação máxima 15 mm</v>
          </cell>
          <cell r="D1752" t="str">
            <v>m</v>
          </cell>
          <cell r="E1752">
            <v>115.36</v>
          </cell>
          <cell r="F1752">
            <v>0</v>
          </cell>
          <cell r="G1752">
            <v>115.36</v>
          </cell>
        </row>
        <row r="1753">
          <cell r="A1753" t="str">
            <v>32.08.090</v>
          </cell>
          <cell r="C1753" t="str">
            <v>Junta estrutural com perfil elastomérico para fissuras, painéis e estruturas em geral, movimentação máxima 30 mm</v>
          </cell>
          <cell r="D1753" t="str">
            <v>m</v>
          </cell>
          <cell r="E1753">
            <v>232.19</v>
          </cell>
          <cell r="F1753">
            <v>0</v>
          </cell>
          <cell r="G1753">
            <v>232.19</v>
          </cell>
        </row>
        <row r="1754">
          <cell r="A1754" t="str">
            <v>32.08.100</v>
          </cell>
          <cell r="C1754" t="str">
            <v>Junta Jeene JJ 2540 VV com lábios poliméricos</v>
          </cell>
          <cell r="D1754" t="str">
            <v>m</v>
          </cell>
          <cell r="E1754">
            <v>556.61</v>
          </cell>
          <cell r="F1754">
            <v>6.5</v>
          </cell>
          <cell r="G1754">
            <v>563.11</v>
          </cell>
        </row>
        <row r="1755">
          <cell r="A1755" t="str">
            <v>32.08.110</v>
          </cell>
          <cell r="C1755" t="str">
            <v>Junta estrutural com perfil elastomérico e lábios poliméricos para obras de arte, movimentação máxima 40 mm</v>
          </cell>
          <cell r="D1755" t="str">
            <v>m</v>
          </cell>
          <cell r="E1755">
            <v>556.61</v>
          </cell>
          <cell r="F1755">
            <v>0</v>
          </cell>
          <cell r="G1755">
            <v>556.61</v>
          </cell>
        </row>
        <row r="1756">
          <cell r="A1756" t="str">
            <v>32.08.130</v>
          </cell>
          <cell r="C1756" t="str">
            <v>Junta estrutural com perfil elastomérico e lábios poliméricos para obras de arte, movimentação máxima 55 mm</v>
          </cell>
          <cell r="D1756" t="str">
            <v>m</v>
          </cell>
          <cell r="E1756">
            <v>825.21</v>
          </cell>
          <cell r="F1756">
            <v>0</v>
          </cell>
          <cell r="G1756">
            <v>825.21</v>
          </cell>
        </row>
        <row r="1757">
          <cell r="A1757" t="str">
            <v>32.08.160</v>
          </cell>
          <cell r="C1757" t="str">
            <v>Junta elástica estrutural de neoprene</v>
          </cell>
          <cell r="D1757" t="str">
            <v>m</v>
          </cell>
          <cell r="E1757">
            <v>202</v>
          </cell>
          <cell r="F1757">
            <v>0</v>
          </cell>
          <cell r="G1757">
            <v>202</v>
          </cell>
        </row>
        <row r="1758">
          <cell r="A1758" t="str">
            <v>32.09</v>
          </cell>
          <cell r="B1758" t="str">
            <v>Apoios e afins</v>
          </cell>
        </row>
        <row r="1759">
          <cell r="A1759" t="str">
            <v>32.09.020</v>
          </cell>
          <cell r="C1759" t="str">
            <v>Chapa de aço em bitolas medias</v>
          </cell>
          <cell r="D1759" t="str">
            <v>kg</v>
          </cell>
          <cell r="E1759">
            <v>4.16</v>
          </cell>
          <cell r="F1759">
            <v>8.64</v>
          </cell>
          <cell r="G1759">
            <v>12.8</v>
          </cell>
        </row>
        <row r="1760">
          <cell r="A1760" t="str">
            <v>32.09.040</v>
          </cell>
          <cell r="C1760" t="str">
            <v>Apoio em placa de neoprene fretado</v>
          </cell>
          <cell r="D1760" t="str">
            <v>dm³</v>
          </cell>
          <cell r="E1760">
            <v>119.28</v>
          </cell>
          <cell r="F1760">
            <v>5.76</v>
          </cell>
          <cell r="G1760">
            <v>125.04</v>
          </cell>
        </row>
        <row r="1761">
          <cell r="A1761" t="str">
            <v>32.10</v>
          </cell>
          <cell r="B1761" t="str">
            <v>Envelope de concreto e proteção de tubos</v>
          </cell>
        </row>
        <row r="1762">
          <cell r="A1762" t="str">
            <v>32.10.050</v>
          </cell>
          <cell r="C1762" t="str">
            <v>Proteção anticorrosiva, a base de resina epóxi com alcatrão, para ramais sob a terra, com DN até 1´</v>
          </cell>
          <cell r="D1762" t="str">
            <v>m</v>
          </cell>
          <cell r="E1762">
            <v>2.57</v>
          </cell>
          <cell r="F1762">
            <v>1.77</v>
          </cell>
          <cell r="G1762">
            <v>4.34</v>
          </cell>
        </row>
        <row r="1763">
          <cell r="A1763" t="str">
            <v>32.10.060</v>
          </cell>
          <cell r="C1763" t="str">
            <v>Proteção anticorrosiva, a base de resina epóxi com alcatrão, para ramais sob a terra, com DN acima de 1´ até 2´</v>
          </cell>
          <cell r="D1763" t="str">
            <v>m</v>
          </cell>
          <cell r="E1763">
            <v>5.14</v>
          </cell>
          <cell r="F1763">
            <v>3.57</v>
          </cell>
          <cell r="G1763">
            <v>8.7100000000000009</v>
          </cell>
        </row>
        <row r="1764">
          <cell r="A1764" t="str">
            <v>32.10.070</v>
          </cell>
          <cell r="C1764" t="str">
            <v>Proteção anticorrosiva, a base de resina epóxi com alcatrão, para ramais sob a terra, com DN acima de 2´ até 3´</v>
          </cell>
          <cell r="D1764" t="str">
            <v>m</v>
          </cell>
          <cell r="E1764">
            <v>7.71</v>
          </cell>
          <cell r="F1764">
            <v>5.33</v>
          </cell>
          <cell r="G1764">
            <v>13.04</v>
          </cell>
        </row>
        <row r="1765">
          <cell r="A1765" t="str">
            <v>32.10.080</v>
          </cell>
          <cell r="C1765" t="str">
            <v>Proteção anticorrosiva, a base de resina epóxi com alcatrão, para ramais sob a terra, com DN acima de 3´ até 4´</v>
          </cell>
          <cell r="D1765" t="str">
            <v>m</v>
          </cell>
          <cell r="E1765">
            <v>10.28</v>
          </cell>
          <cell r="F1765">
            <v>7.11</v>
          </cell>
          <cell r="G1765">
            <v>17.39</v>
          </cell>
        </row>
        <row r="1766">
          <cell r="A1766" t="str">
            <v>32.10.082</v>
          </cell>
          <cell r="C1766" t="str">
            <v>Proteção anticorrosiva, a base de resina epóxi com alcatrão, para ramais sob a terra, com DN acima de 5´ até 6´</v>
          </cell>
          <cell r="D1766" t="str">
            <v>m</v>
          </cell>
          <cell r="E1766">
            <v>15.43</v>
          </cell>
          <cell r="F1766">
            <v>10.68</v>
          </cell>
          <cell r="G1766">
            <v>26.11</v>
          </cell>
        </row>
        <row r="1767">
          <cell r="A1767" t="str">
            <v>32.10.090</v>
          </cell>
          <cell r="C1767" t="str">
            <v>Proteção anticorrosiva, com fita adesiva, para ramais sob a terra, com DN até 1´</v>
          </cell>
          <cell r="D1767" t="str">
            <v>m</v>
          </cell>
          <cell r="E1767">
            <v>14.63</v>
          </cell>
          <cell r="F1767">
            <v>1.0900000000000001</v>
          </cell>
          <cell r="G1767">
            <v>15.72</v>
          </cell>
        </row>
        <row r="1768">
          <cell r="A1768" t="str">
            <v>32.10.100</v>
          </cell>
          <cell r="C1768" t="str">
            <v>Proteção anticorrosiva, com fita adesiva, para ramais sob a terra, com DN acima de 1´ até 2´</v>
          </cell>
          <cell r="D1768" t="str">
            <v>m</v>
          </cell>
          <cell r="E1768">
            <v>26.39</v>
          </cell>
          <cell r="F1768">
            <v>1.51</v>
          </cell>
          <cell r="G1768">
            <v>27.9</v>
          </cell>
        </row>
        <row r="1769">
          <cell r="A1769" t="str">
            <v>32.10.110</v>
          </cell>
          <cell r="C1769" t="str">
            <v>Proteção anticorrosiva, com fita adesiva, para ramais sob a terra, com DN acima de 2´ até 3´</v>
          </cell>
          <cell r="D1769" t="str">
            <v>m</v>
          </cell>
          <cell r="E1769">
            <v>39.78</v>
          </cell>
          <cell r="F1769">
            <v>1.95</v>
          </cell>
          <cell r="G1769">
            <v>41.73</v>
          </cell>
        </row>
        <row r="1770">
          <cell r="A1770" t="str">
            <v>32.10.120</v>
          </cell>
          <cell r="C1770" t="str">
            <v>Proteção anticorrosiva, com fita adesiva, para ramais sob a terra, com DN acima de 3´ até 4´</v>
          </cell>
          <cell r="D1770" t="str">
            <v>m</v>
          </cell>
          <cell r="E1770">
            <v>51.15</v>
          </cell>
          <cell r="F1770">
            <v>2.38</v>
          </cell>
          <cell r="G1770">
            <v>53.53</v>
          </cell>
        </row>
        <row r="1771">
          <cell r="A1771" t="str">
            <v>32.10.140</v>
          </cell>
          <cell r="C1771" t="str">
            <v>Proteção anticorrosiva, com fita adesiva, para ramais sob a terra, com DN acima de 5´ até 6´</v>
          </cell>
          <cell r="D1771" t="str">
            <v>m</v>
          </cell>
          <cell r="E1771">
            <v>75.36</v>
          </cell>
          <cell r="F1771">
            <v>4.84</v>
          </cell>
          <cell r="G1771">
            <v>80.2</v>
          </cell>
        </row>
        <row r="1772">
          <cell r="A1772" t="str">
            <v>32.11</v>
          </cell>
          <cell r="B1772" t="str">
            <v>Isolante térmico para tubos e dutos</v>
          </cell>
        </row>
        <row r="1773">
          <cell r="A1773" t="str">
            <v>32.11.010</v>
          </cell>
          <cell r="C1773" t="str">
            <v>Calha isolante com lã de vidro e/ou lã de rocha, espessura de 1´, para tubulação de 2´</v>
          </cell>
          <cell r="D1773" t="str">
            <v>m</v>
          </cell>
          <cell r="E1773">
            <v>22.4</v>
          </cell>
          <cell r="F1773">
            <v>7.44</v>
          </cell>
          <cell r="G1773">
            <v>29.84</v>
          </cell>
        </row>
        <row r="1774">
          <cell r="A1774" t="str">
            <v>32.11.020</v>
          </cell>
          <cell r="C1774" t="str">
            <v>Calha isolante com lã de vidro e/ou lã de rocha, espessura de 1´, para tubulação de 1 1/2´</v>
          </cell>
          <cell r="D1774" t="str">
            <v>m</v>
          </cell>
          <cell r="E1774">
            <v>20.21</v>
          </cell>
          <cell r="F1774">
            <v>7.44</v>
          </cell>
          <cell r="G1774">
            <v>27.65</v>
          </cell>
        </row>
        <row r="1775">
          <cell r="A1775" t="str">
            <v>32.11.030</v>
          </cell>
          <cell r="C1775" t="str">
            <v>Calha isolante com lã de vidro e/ou lã de rocha, espessura de 1´, para tubulação de 1´</v>
          </cell>
          <cell r="D1775" t="str">
            <v>m</v>
          </cell>
          <cell r="E1775">
            <v>15.89</v>
          </cell>
          <cell r="F1775">
            <v>7.44</v>
          </cell>
          <cell r="G1775">
            <v>23.33</v>
          </cell>
        </row>
        <row r="1776">
          <cell r="A1776" t="str">
            <v>32.11.040</v>
          </cell>
          <cell r="C1776" t="str">
            <v>Calha isolante com lã de vidro e/ou lã de rocha, espessura de 1´, para tubulação de 3/4´</v>
          </cell>
          <cell r="D1776" t="str">
            <v>m</v>
          </cell>
          <cell r="E1776">
            <v>15.38</v>
          </cell>
          <cell r="F1776">
            <v>7.44</v>
          </cell>
          <cell r="G1776">
            <v>22.82</v>
          </cell>
        </row>
        <row r="1777">
          <cell r="A1777" t="str">
            <v>32.11.050</v>
          </cell>
          <cell r="C1777" t="str">
            <v>Calha isolante com lã de vidro e/ou lã de rocha, espessura de 1´, para tubulação de 1/2´</v>
          </cell>
          <cell r="D1777" t="str">
            <v>m</v>
          </cell>
          <cell r="E1777">
            <v>13.65</v>
          </cell>
          <cell r="F1777">
            <v>7.44</v>
          </cell>
          <cell r="G1777">
            <v>21.09</v>
          </cell>
        </row>
        <row r="1778">
          <cell r="A1778" t="str">
            <v>32.11.060</v>
          </cell>
          <cell r="C1778" t="str">
            <v>Calha isolante com lã de vidro e/ou lã de rocha, espessura de 1´, para tubulação de 1 1/4´</v>
          </cell>
          <cell r="D1778" t="str">
            <v>m</v>
          </cell>
          <cell r="E1778">
            <v>17.440000000000001</v>
          </cell>
          <cell r="F1778">
            <v>7.44</v>
          </cell>
          <cell r="G1778">
            <v>24.88</v>
          </cell>
        </row>
        <row r="1779">
          <cell r="A1779" t="str">
            <v>32.11.070</v>
          </cell>
          <cell r="C1779" t="str">
            <v>Calha isolante com lã de vidro e/ou lã de rocha, espessura de 1´, para tubulação de 2 1/2´</v>
          </cell>
          <cell r="D1779" t="str">
            <v>m</v>
          </cell>
          <cell r="E1779">
            <v>26.44</v>
          </cell>
          <cell r="F1779">
            <v>7.44</v>
          </cell>
          <cell r="G1779">
            <v>33.880000000000003</v>
          </cell>
        </row>
        <row r="1780">
          <cell r="A1780" t="str">
            <v>32.11.080</v>
          </cell>
          <cell r="C1780" t="str">
            <v>Calha isolante com lã de vidro e/ou lã de rocha, espessura de 1´, para tubulação de 3´</v>
          </cell>
          <cell r="D1780" t="str">
            <v>m</v>
          </cell>
          <cell r="E1780">
            <v>30.06</v>
          </cell>
          <cell r="F1780">
            <v>7.44</v>
          </cell>
          <cell r="G1780">
            <v>37.5</v>
          </cell>
        </row>
        <row r="1781">
          <cell r="A1781" t="str">
            <v>32.11.090</v>
          </cell>
          <cell r="C1781" t="str">
            <v>Calha isolante com lã de vidro e/ou lã de rocha, espessura de 1´, para tubulação de 4´</v>
          </cell>
          <cell r="D1781" t="str">
            <v>m</v>
          </cell>
          <cell r="E1781">
            <v>35.229999999999997</v>
          </cell>
          <cell r="F1781">
            <v>7.44</v>
          </cell>
          <cell r="G1781">
            <v>42.67</v>
          </cell>
        </row>
        <row r="1782">
          <cell r="A1782" t="str">
            <v>32.11.150</v>
          </cell>
          <cell r="C1782" t="str">
            <v>Proteção para isolamento térmico em alumínio</v>
          </cell>
          <cell r="D1782" t="str">
            <v>m²</v>
          </cell>
          <cell r="E1782">
            <v>17.170000000000002</v>
          </cell>
          <cell r="F1782">
            <v>7.44</v>
          </cell>
          <cell r="G1782">
            <v>24.61</v>
          </cell>
        </row>
        <row r="1783">
          <cell r="A1783" t="str">
            <v>32.11.200</v>
          </cell>
          <cell r="C1783" t="str">
            <v>Isolamento térmico em polietileno expandido, espessura de 5 mm, para tubulação de 1/2´ (15 mm)</v>
          </cell>
          <cell r="D1783" t="str">
            <v>m</v>
          </cell>
          <cell r="E1783">
            <v>0.65</v>
          </cell>
          <cell r="F1783">
            <v>7.44</v>
          </cell>
          <cell r="G1783">
            <v>8.09</v>
          </cell>
        </row>
        <row r="1784">
          <cell r="A1784" t="str">
            <v>32.11.210</v>
          </cell>
          <cell r="C1784" t="str">
            <v>Isolamento térmico em polietileno expandido, espessura de 5 mm, para tubulação de 3/4´ (22 mm)</v>
          </cell>
          <cell r="D1784" t="str">
            <v>m</v>
          </cell>
          <cell r="E1784">
            <v>0.89</v>
          </cell>
          <cell r="F1784">
            <v>7.44</v>
          </cell>
          <cell r="G1784">
            <v>8.33</v>
          </cell>
        </row>
        <row r="1785">
          <cell r="A1785" t="str">
            <v>32.11.220</v>
          </cell>
          <cell r="C1785" t="str">
            <v>Isolamento térmico em polietileno expandido, espessura de 5 mm, para tubulação de 1´ (28 mm)</v>
          </cell>
          <cell r="D1785" t="str">
            <v>m</v>
          </cell>
          <cell r="E1785">
            <v>1.18</v>
          </cell>
          <cell r="F1785">
            <v>7.44</v>
          </cell>
          <cell r="G1785">
            <v>8.6199999999999992</v>
          </cell>
        </row>
        <row r="1786">
          <cell r="A1786" t="str">
            <v>32.11.230</v>
          </cell>
          <cell r="C1786" t="str">
            <v>Isolamento térmico em polietileno expandido, espessura de 10 mm, para tubulação de 1 1/4´ (35 mm)</v>
          </cell>
          <cell r="D1786" t="str">
            <v>m</v>
          </cell>
          <cell r="E1786">
            <v>1.1299999999999999</v>
          </cell>
          <cell r="F1786">
            <v>7.44</v>
          </cell>
          <cell r="G1786">
            <v>8.57</v>
          </cell>
        </row>
        <row r="1787">
          <cell r="A1787" t="str">
            <v>32.11.240</v>
          </cell>
          <cell r="C1787" t="str">
            <v>Isolamento térmico em polietileno expandido, espessura de 10 mm, para tubulação de 1 1/2´ (42 mm)</v>
          </cell>
          <cell r="D1787" t="str">
            <v>m</v>
          </cell>
          <cell r="E1787">
            <v>3.58</v>
          </cell>
          <cell r="F1787">
            <v>7.44</v>
          </cell>
          <cell r="G1787">
            <v>11.02</v>
          </cell>
        </row>
        <row r="1788">
          <cell r="A1788" t="str">
            <v>32.11.250</v>
          </cell>
          <cell r="C1788" t="str">
            <v>Isolamento térmico em polietileno expandido, espessura de 10 mm, para tubulação de 2´ (54 mm)</v>
          </cell>
          <cell r="D1788" t="str">
            <v>m</v>
          </cell>
          <cell r="E1788">
            <v>4.5999999999999996</v>
          </cell>
          <cell r="F1788">
            <v>7.44</v>
          </cell>
          <cell r="G1788">
            <v>12.04</v>
          </cell>
        </row>
        <row r="1789">
          <cell r="A1789" t="str">
            <v>32.11.260</v>
          </cell>
          <cell r="C1789" t="str">
            <v>Isolamento térmico em polietileno expandido, espessura de 10 mm, para tubulação de 2 1/2´ (66 mm)</v>
          </cell>
          <cell r="D1789" t="str">
            <v>m</v>
          </cell>
          <cell r="E1789">
            <v>5.37</v>
          </cell>
          <cell r="F1789">
            <v>7.44</v>
          </cell>
          <cell r="G1789">
            <v>12.81</v>
          </cell>
        </row>
        <row r="1790">
          <cell r="A1790" t="str">
            <v>32.11.270</v>
          </cell>
          <cell r="C1790" t="str">
            <v>Isolamento térmico em espuma elastomérica, espessura de 9 a 12 mm, para tubulação de 1/4´ (cobre)</v>
          </cell>
          <cell r="D1790" t="str">
            <v>m</v>
          </cell>
          <cell r="E1790">
            <v>3.7</v>
          </cell>
          <cell r="F1790">
            <v>7.44</v>
          </cell>
          <cell r="G1790">
            <v>11.14</v>
          </cell>
        </row>
        <row r="1791">
          <cell r="A1791" t="str">
            <v>32.11.280</v>
          </cell>
          <cell r="C1791" t="str">
            <v>Isolamento térmico em espuma elastomérica, espessura de 9 a 12 mm, para tubulação de 1/2´ (cobre)</v>
          </cell>
          <cell r="D1791" t="str">
            <v>m</v>
          </cell>
          <cell r="E1791">
            <v>3.99</v>
          </cell>
          <cell r="F1791">
            <v>7.44</v>
          </cell>
          <cell r="G1791">
            <v>11.43</v>
          </cell>
        </row>
        <row r="1792">
          <cell r="A1792" t="str">
            <v>32.11.290</v>
          </cell>
          <cell r="C1792" t="str">
            <v>Isolamento térmico em espuma elastomérica, espessura de 9 a 12 mm, para tubulação de 5/8´ (cobre) ou 1/4´ (ferro)</v>
          </cell>
          <cell r="D1792" t="str">
            <v>m</v>
          </cell>
          <cell r="E1792">
            <v>4.43</v>
          </cell>
          <cell r="F1792">
            <v>7.44</v>
          </cell>
          <cell r="G1792">
            <v>11.87</v>
          </cell>
        </row>
        <row r="1793">
          <cell r="A1793" t="str">
            <v>32.11.300</v>
          </cell>
          <cell r="C1793" t="str">
            <v>Isolamento térmico em espuma elastomérica, espessura de 9 a 12 mm, para tubulação de 1´ (cobre)</v>
          </cell>
          <cell r="D1793" t="str">
            <v>m</v>
          </cell>
          <cell r="E1793">
            <v>5.22</v>
          </cell>
          <cell r="F1793">
            <v>7.44</v>
          </cell>
          <cell r="G1793">
            <v>12.66</v>
          </cell>
        </row>
        <row r="1794">
          <cell r="A1794" t="str">
            <v>32.11.310</v>
          </cell>
          <cell r="C1794" t="str">
            <v>Isolamento térmico em espuma elastomérica, espessura de 19 a 26 mm, para tubulação de 7/8´ (cobre) ou 1/2´ (ferro)</v>
          </cell>
          <cell r="D1794" t="str">
            <v>m</v>
          </cell>
          <cell r="E1794">
            <v>10.88</v>
          </cell>
          <cell r="F1794">
            <v>7.44</v>
          </cell>
          <cell r="G1794">
            <v>18.32</v>
          </cell>
        </row>
        <row r="1795">
          <cell r="A1795" t="str">
            <v>32.11.320</v>
          </cell>
          <cell r="C1795" t="str">
            <v>Isolamento térmico em espuma elastomérica, espessura de 19 a 26 mm, para tubulação de 1 1/8´ (cobre) ou 3/4´ (ferro)</v>
          </cell>
          <cell r="D1795" t="str">
            <v>m</v>
          </cell>
          <cell r="E1795">
            <v>13.13</v>
          </cell>
          <cell r="F1795">
            <v>7.44</v>
          </cell>
          <cell r="G1795">
            <v>20.57</v>
          </cell>
        </row>
        <row r="1796">
          <cell r="A1796" t="str">
            <v>32.11.330</v>
          </cell>
          <cell r="C1796" t="str">
            <v>Isolamento térmico em espuma elastomérica, espessura de 19 a 26 mm, para tubulação de 1 3/8´ (cobre) ou 1´ (ferro)</v>
          </cell>
          <cell r="D1796" t="str">
            <v>m</v>
          </cell>
          <cell r="E1796">
            <v>15.3</v>
          </cell>
          <cell r="F1796">
            <v>7.44</v>
          </cell>
          <cell r="G1796">
            <v>22.74</v>
          </cell>
        </row>
        <row r="1797">
          <cell r="A1797" t="str">
            <v>32.11.340</v>
          </cell>
          <cell r="C1797" t="str">
            <v>Isolamento térmico em espuma elastomérica, espessura de 19 a 26 mm, para tubulação de 1 5/8´ (cobre) ou 1 1/4´ (ferro)</v>
          </cell>
          <cell r="D1797" t="str">
            <v>m</v>
          </cell>
          <cell r="E1797">
            <v>17.559999999999999</v>
          </cell>
          <cell r="F1797">
            <v>7.44</v>
          </cell>
          <cell r="G1797">
            <v>25</v>
          </cell>
        </row>
        <row r="1798">
          <cell r="A1798" t="str">
            <v>32.11.350</v>
          </cell>
          <cell r="C1798" t="str">
            <v>Isolamento térmico em espuma elastomérica, espessura de 19 a 26 mm, para tubulação de 1 1/2´ (ferro)</v>
          </cell>
          <cell r="D1798" t="str">
            <v>m</v>
          </cell>
          <cell r="E1798">
            <v>20.59</v>
          </cell>
          <cell r="F1798">
            <v>7.44</v>
          </cell>
          <cell r="G1798">
            <v>28.03</v>
          </cell>
        </row>
        <row r="1799">
          <cell r="A1799" t="str">
            <v>32.11.360</v>
          </cell>
          <cell r="C1799" t="str">
            <v>Isolamento térmico em espuma elastomérica, espessura de 19 a 26 mm, para tubulação de 2´ (ferro)</v>
          </cell>
          <cell r="D1799" t="str">
            <v>m</v>
          </cell>
          <cell r="E1799">
            <v>23.1</v>
          </cell>
          <cell r="F1799">
            <v>7.44</v>
          </cell>
          <cell r="G1799">
            <v>30.54</v>
          </cell>
        </row>
        <row r="1800">
          <cell r="A1800" t="str">
            <v>32.11.370</v>
          </cell>
          <cell r="C1800" t="str">
            <v>Isolamento térmico em espuma elastomérica, espessura de 19 a 26 mm, para tubulação de 2 1/2´ (ferro)</v>
          </cell>
          <cell r="D1800" t="str">
            <v>m</v>
          </cell>
          <cell r="E1800">
            <v>28.12</v>
          </cell>
          <cell r="F1800">
            <v>7.44</v>
          </cell>
          <cell r="G1800">
            <v>35.56</v>
          </cell>
        </row>
        <row r="1801">
          <cell r="A1801" t="str">
            <v>32.11.380</v>
          </cell>
          <cell r="C1801" t="str">
            <v>Isolamento térmico em espuma elastomérica, espessura de 19 a 26 mm, para tubulação de 3 1/2´ (cobre) ou 3´ (ferro)</v>
          </cell>
          <cell r="D1801" t="str">
            <v>m</v>
          </cell>
          <cell r="E1801">
            <v>30.24</v>
          </cell>
          <cell r="F1801">
            <v>7.44</v>
          </cell>
          <cell r="G1801">
            <v>37.68</v>
          </cell>
        </row>
        <row r="1802">
          <cell r="A1802" t="str">
            <v>32.11.390</v>
          </cell>
          <cell r="C1802" t="str">
            <v>Isolamento térmico em espuma elastomérica, espessura de 19 a 26 mm, para tubulação de 4´ (ferro)</v>
          </cell>
          <cell r="D1802" t="str">
            <v>m</v>
          </cell>
          <cell r="E1802">
            <v>45.65</v>
          </cell>
          <cell r="F1802">
            <v>7.44</v>
          </cell>
          <cell r="G1802">
            <v>53.09</v>
          </cell>
        </row>
        <row r="1803">
          <cell r="A1803" t="str">
            <v>32.11.400</v>
          </cell>
          <cell r="C1803" t="str">
            <v>Isolamento térmico em espuma elastomérica, espessura de 19 a 26 mm, para tubulação de 5´ (ferro)</v>
          </cell>
          <cell r="D1803" t="str">
            <v>m</v>
          </cell>
          <cell r="E1803">
            <v>53.94</v>
          </cell>
          <cell r="F1803">
            <v>7.44</v>
          </cell>
          <cell r="G1803">
            <v>61.38</v>
          </cell>
        </row>
        <row r="1804">
          <cell r="A1804" t="str">
            <v>32.11.410</v>
          </cell>
          <cell r="C1804" t="str">
            <v>Isolamento térmico em espuma elastomérica, espessura de 19 a 26 mm, para tubulação de 6´ (ferro)</v>
          </cell>
          <cell r="D1804" t="str">
            <v>m</v>
          </cell>
          <cell r="E1804">
            <v>73.48</v>
          </cell>
          <cell r="F1804">
            <v>7.44</v>
          </cell>
          <cell r="G1804">
            <v>80.92</v>
          </cell>
        </row>
        <row r="1805">
          <cell r="A1805" t="str">
            <v>32.11.420</v>
          </cell>
          <cell r="C1805" t="str">
            <v>Manta em espuma elastomérica, espessura de 19 a 26 mm, para isolamento térmico de tubulação acima de 6´</v>
          </cell>
          <cell r="D1805" t="str">
            <v>m²</v>
          </cell>
          <cell r="E1805">
            <v>107.47</v>
          </cell>
          <cell r="F1805">
            <v>13.6</v>
          </cell>
          <cell r="G1805">
            <v>121.07</v>
          </cell>
        </row>
        <row r="1806">
          <cell r="A1806" t="str">
            <v>32.11.430</v>
          </cell>
          <cell r="C1806" t="str">
            <v>Isolamento térmico em espuma elastomérica, espessura de 19 a 26 mm, para tubulação de 3/8" (cobre) ou 1/8" (ferro)</v>
          </cell>
          <cell r="D1806" t="str">
            <v>m</v>
          </cell>
          <cell r="E1806">
            <v>7.87</v>
          </cell>
          <cell r="F1806">
            <v>7.44</v>
          </cell>
          <cell r="G1806">
            <v>15.31</v>
          </cell>
        </row>
        <row r="1807">
          <cell r="A1807" t="str">
            <v>32.11.440</v>
          </cell>
          <cell r="C1807" t="str">
            <v>Isolamento térmico em espuma elastomérica, espessura de 19 a 26 mm, para tubulação de 3/4" (cobre) ou 3/8" (ferro)</v>
          </cell>
          <cell r="D1807" t="str">
            <v>m</v>
          </cell>
          <cell r="E1807">
            <v>9.4700000000000006</v>
          </cell>
          <cell r="F1807">
            <v>7.44</v>
          </cell>
          <cell r="G1807">
            <v>16.91</v>
          </cell>
        </row>
        <row r="1808">
          <cell r="A1808" t="str">
            <v>32.15</v>
          </cell>
          <cell r="B1808" t="str">
            <v>Impermeabilização flexível com manta</v>
          </cell>
        </row>
        <row r="1809">
          <cell r="A1809" t="str">
            <v>32.15.030</v>
          </cell>
          <cell r="C1809" t="str">
            <v>Impermeabilização em manta asfáltica com armadura, tipo III-B, espessura de 3 mm</v>
          </cell>
          <cell r="D1809" t="str">
            <v>m²</v>
          </cell>
          <cell r="E1809">
            <v>43.22</v>
          </cell>
          <cell r="F1809">
            <v>12.53</v>
          </cell>
          <cell r="G1809">
            <v>55.75</v>
          </cell>
        </row>
        <row r="1810">
          <cell r="A1810" t="str">
            <v>32.15.040</v>
          </cell>
          <cell r="C1810" t="str">
            <v>Impermeabilização em manta asfáltica com armadura, tipo III-B, espessura de 4 mm</v>
          </cell>
          <cell r="D1810" t="str">
            <v>m²</v>
          </cell>
          <cell r="E1810">
            <v>47.4</v>
          </cell>
          <cell r="F1810">
            <v>12.53</v>
          </cell>
          <cell r="G1810">
            <v>59.93</v>
          </cell>
        </row>
        <row r="1811">
          <cell r="A1811" t="str">
            <v>32.15.050</v>
          </cell>
          <cell r="C1811" t="str">
            <v>Impermeabilização em manta asfáltica plastomérica com armadura, tipo III, espessura de 3 mm, face exposta em ardósia cinza</v>
          </cell>
          <cell r="D1811" t="str">
            <v>m²</v>
          </cell>
          <cell r="E1811">
            <v>47.51</v>
          </cell>
          <cell r="F1811">
            <v>12.53</v>
          </cell>
          <cell r="G1811">
            <v>60.04</v>
          </cell>
        </row>
        <row r="1812">
          <cell r="A1812" t="str">
            <v>32.15.080</v>
          </cell>
          <cell r="C1812" t="str">
            <v>Impermeabilização em manta asfáltica tipo III-B, espessura de 3 mm, face exposta em geotêxtil, com membrana acrílica</v>
          </cell>
          <cell r="D1812" t="str">
            <v>m²</v>
          </cell>
          <cell r="E1812">
            <v>89.82</v>
          </cell>
          <cell r="F1812">
            <v>15.78</v>
          </cell>
          <cell r="G1812">
            <v>105.6</v>
          </cell>
        </row>
        <row r="1813">
          <cell r="A1813" t="str">
            <v>32.15.100</v>
          </cell>
          <cell r="C1813" t="str">
            <v>Impermeabilização em manta asfáltica plastomérica com armadura, tipo III, espessura de 4 mm, face exposta em geotêxtil com membrana acrílica</v>
          </cell>
          <cell r="D1813" t="str">
            <v>m²</v>
          </cell>
          <cell r="E1813">
            <v>105.45</v>
          </cell>
          <cell r="F1813">
            <v>15.78</v>
          </cell>
          <cell r="G1813">
            <v>121.23</v>
          </cell>
        </row>
        <row r="1814">
          <cell r="A1814" t="str">
            <v>32.15.240</v>
          </cell>
          <cell r="C1814" t="str">
            <v>Impermeabilização com manta asfáltica tipo III, anti raiz, espessura de 4 mm</v>
          </cell>
          <cell r="D1814" t="str">
            <v>m²</v>
          </cell>
          <cell r="E1814">
            <v>96.45</v>
          </cell>
          <cell r="F1814">
            <v>0</v>
          </cell>
          <cell r="G1814">
            <v>96.45</v>
          </cell>
        </row>
        <row r="1815">
          <cell r="A1815" t="str">
            <v>32.15.260</v>
          </cell>
          <cell r="C1815" t="str">
            <v>Impermeabilização em manta asfáltica tipo III-B, espessura de 3mm, face exposta em geotêxtil</v>
          </cell>
          <cell r="D1815" t="str">
            <v>m²</v>
          </cell>
          <cell r="E1815">
            <v>85.4</v>
          </cell>
          <cell r="F1815">
            <v>12.53</v>
          </cell>
          <cell r="G1815">
            <v>97.93</v>
          </cell>
        </row>
        <row r="1816">
          <cell r="A1816" t="str">
            <v>32.16</v>
          </cell>
          <cell r="B1816" t="str">
            <v>Impermeabilização flexível com membranas</v>
          </cell>
        </row>
        <row r="1817">
          <cell r="A1817" t="str">
            <v>32.16.010</v>
          </cell>
          <cell r="C1817" t="str">
            <v>Impermeabilização em pintura de asfalto oxidado com solventes orgânicos, sobre massa</v>
          </cell>
          <cell r="D1817" t="str">
            <v>m²</v>
          </cell>
          <cell r="E1817">
            <v>5.52</v>
          </cell>
          <cell r="F1817">
            <v>5.2</v>
          </cell>
          <cell r="G1817">
            <v>10.72</v>
          </cell>
        </row>
        <row r="1818">
          <cell r="A1818" t="str">
            <v>32.16.020</v>
          </cell>
          <cell r="C1818" t="str">
            <v>Impermeabilização em pintura de asfalto oxidado com solventes orgânicos, sobre metal</v>
          </cell>
          <cell r="D1818" t="str">
            <v>m²</v>
          </cell>
          <cell r="E1818">
            <v>3.86</v>
          </cell>
          <cell r="F1818">
            <v>5.2</v>
          </cell>
          <cell r="G1818">
            <v>9.06</v>
          </cell>
        </row>
        <row r="1819">
          <cell r="A1819" t="str">
            <v>32.16.030</v>
          </cell>
          <cell r="C1819" t="str">
            <v>Impermeabilização em membrana de asfalto modificado com elastômeros, na cor preta</v>
          </cell>
          <cell r="D1819" t="str">
            <v>m²</v>
          </cell>
          <cell r="E1819">
            <v>28.73</v>
          </cell>
          <cell r="F1819">
            <v>5.2</v>
          </cell>
          <cell r="G1819">
            <v>33.93</v>
          </cell>
        </row>
        <row r="1820">
          <cell r="A1820" t="str">
            <v>32.16.040</v>
          </cell>
          <cell r="C1820" t="str">
            <v>Impermeabilização em membrana de asfalto modificado com elastômeros, na cor preta e reforço em tela poliéster</v>
          </cell>
          <cell r="D1820" t="str">
            <v>m²</v>
          </cell>
          <cell r="E1820">
            <v>42.27</v>
          </cell>
          <cell r="F1820">
            <v>14.41</v>
          </cell>
          <cell r="G1820">
            <v>56.68</v>
          </cell>
        </row>
        <row r="1821">
          <cell r="A1821" t="str">
            <v>32.16.050</v>
          </cell>
          <cell r="C1821" t="str">
            <v>Impermeabilização em membrana à base de polímeros acrílicos, na cor branca</v>
          </cell>
          <cell r="D1821" t="str">
            <v>m²</v>
          </cell>
          <cell r="E1821">
            <v>31.33</v>
          </cell>
          <cell r="F1821">
            <v>5.2</v>
          </cell>
          <cell r="G1821">
            <v>36.53</v>
          </cell>
        </row>
        <row r="1822">
          <cell r="A1822" t="str">
            <v>32.16.060</v>
          </cell>
          <cell r="C1822" t="str">
            <v>Impermeabilização em membrana à base de polímeros acrílicos, na cor branca e reforço em tela poliéster</v>
          </cell>
          <cell r="D1822" t="str">
            <v>m²</v>
          </cell>
          <cell r="E1822">
            <v>45.91</v>
          </cell>
          <cell r="F1822">
            <v>14.41</v>
          </cell>
          <cell r="G1822">
            <v>60.32</v>
          </cell>
        </row>
        <row r="1823">
          <cell r="A1823" t="str">
            <v>32.16.070</v>
          </cell>
          <cell r="C1823" t="str">
            <v>Impermeabilização em membrana à base de resina termoplástica e cimentos aditivados com reforço em tela poliéster</v>
          </cell>
          <cell r="D1823" t="str">
            <v>m²</v>
          </cell>
          <cell r="E1823">
            <v>28.16</v>
          </cell>
          <cell r="F1823">
            <v>17.010000000000002</v>
          </cell>
          <cell r="G1823">
            <v>45.17</v>
          </cell>
        </row>
        <row r="1824">
          <cell r="A1824" t="str">
            <v>32.17</v>
          </cell>
          <cell r="B1824" t="str">
            <v>Impermeabilização rígida</v>
          </cell>
        </row>
        <row r="1825">
          <cell r="A1825" t="str">
            <v>32.17.010</v>
          </cell>
          <cell r="C1825" t="str">
            <v>Impermeabilização em argamassa impermeável com aditivo hidrófugo</v>
          </cell>
          <cell r="D1825" t="str">
            <v>m³</v>
          </cell>
          <cell r="E1825">
            <v>290.7</v>
          </cell>
          <cell r="F1825">
            <v>224.76</v>
          </cell>
          <cell r="G1825">
            <v>515.46</v>
          </cell>
        </row>
        <row r="1826">
          <cell r="A1826" t="str">
            <v>32.17.012</v>
          </cell>
          <cell r="C1826" t="str">
            <v>Impermeabilização em argamassa de concreto não estrutural com aditivo hidrófugo</v>
          </cell>
          <cell r="D1826" t="str">
            <v>m³</v>
          </cell>
          <cell r="E1826">
            <v>388.33</v>
          </cell>
          <cell r="F1826">
            <v>0</v>
          </cell>
          <cell r="G1826">
            <v>388.33</v>
          </cell>
        </row>
        <row r="1827">
          <cell r="A1827" t="str">
            <v>32.17.030</v>
          </cell>
          <cell r="C1827" t="str">
            <v>Impermeabilização em argamassa polimérica para umidade e água de percolação</v>
          </cell>
          <cell r="D1827" t="str">
            <v>m²</v>
          </cell>
          <cell r="E1827">
            <v>4.3</v>
          </cell>
          <cell r="F1827">
            <v>5.48</v>
          </cell>
          <cell r="G1827">
            <v>9.7799999999999994</v>
          </cell>
        </row>
        <row r="1828">
          <cell r="A1828" t="str">
            <v>32.17.040</v>
          </cell>
          <cell r="C1828" t="str">
            <v>Impermeabilização em argamassa polimérica com reforço em tela poliéster para pressão hidrostática positiva</v>
          </cell>
          <cell r="D1828" t="str">
            <v>m²</v>
          </cell>
          <cell r="E1828">
            <v>10.65</v>
          </cell>
          <cell r="F1828">
            <v>10.95</v>
          </cell>
          <cell r="G1828">
            <v>21.6</v>
          </cell>
        </row>
        <row r="1829">
          <cell r="A1829" t="str">
            <v>32.17.050</v>
          </cell>
          <cell r="C1829" t="str">
            <v>Impermeabilização com cimento cristalizante para umidade e água de percolação</v>
          </cell>
          <cell r="D1829" t="str">
            <v>m²</v>
          </cell>
          <cell r="E1829">
            <v>7.3</v>
          </cell>
          <cell r="F1829">
            <v>5.48</v>
          </cell>
          <cell r="G1829">
            <v>12.78</v>
          </cell>
        </row>
        <row r="1830">
          <cell r="A1830" t="str">
            <v>32.17.060</v>
          </cell>
          <cell r="C1830" t="str">
            <v>Impermeabilização com cimento cristalizante para pressão hidrostática positiva</v>
          </cell>
          <cell r="D1830" t="str">
            <v>m²</v>
          </cell>
          <cell r="E1830">
            <v>14.6</v>
          </cell>
          <cell r="F1830">
            <v>10.95</v>
          </cell>
          <cell r="G1830">
            <v>25.55</v>
          </cell>
        </row>
        <row r="1831">
          <cell r="A1831" t="str">
            <v>32.17.070</v>
          </cell>
          <cell r="C1831" t="str">
            <v>Impermeabilização anticorrosiva em membrana epoxídica com alcatrão de hulha, sobre massa</v>
          </cell>
          <cell r="D1831" t="str">
            <v>m²</v>
          </cell>
          <cell r="E1831">
            <v>32.020000000000003</v>
          </cell>
          <cell r="F1831">
            <v>5.48</v>
          </cell>
          <cell r="G1831">
            <v>37.5</v>
          </cell>
        </row>
        <row r="1832">
          <cell r="A1832" t="str">
            <v>32.20</v>
          </cell>
          <cell r="B1832" t="str">
            <v>Reparos, conservações e complementos - GRUPO 32</v>
          </cell>
        </row>
        <row r="1833">
          <cell r="A1833" t="str">
            <v>32.20.010</v>
          </cell>
          <cell r="C1833" t="str">
            <v>Recolocação de argila expandida</v>
          </cell>
          <cell r="D1833" t="str">
            <v>m³</v>
          </cell>
          <cell r="E1833">
            <v>0</v>
          </cell>
          <cell r="F1833">
            <v>51.96</v>
          </cell>
          <cell r="G1833">
            <v>51.96</v>
          </cell>
        </row>
        <row r="1834">
          <cell r="A1834" t="str">
            <v>32.20.020</v>
          </cell>
          <cell r="C1834" t="str">
            <v>Aplicação de papel Kraft</v>
          </cell>
          <cell r="D1834" t="str">
            <v>m²</v>
          </cell>
          <cell r="E1834">
            <v>2.11</v>
          </cell>
          <cell r="F1834">
            <v>2.6</v>
          </cell>
          <cell r="G1834">
            <v>4.71</v>
          </cell>
        </row>
        <row r="1835">
          <cell r="A1835" t="str">
            <v>32.20.050</v>
          </cell>
          <cell r="C1835" t="str">
            <v>Tela em polietileno, malha hexagonal de 1/2´, para armadura de argamassa</v>
          </cell>
          <cell r="D1835" t="str">
            <v>m²</v>
          </cell>
          <cell r="E1835">
            <v>2.09</v>
          </cell>
          <cell r="F1835">
            <v>2.6</v>
          </cell>
          <cell r="G1835">
            <v>4.6900000000000004</v>
          </cell>
        </row>
        <row r="1836">
          <cell r="A1836" t="str">
            <v>32.20.060</v>
          </cell>
          <cell r="C1836" t="str">
            <v>Tela galvanizada fio 24 BWG, malha hexagonal de 1/2´, para armadura de argamassa</v>
          </cell>
          <cell r="D1836" t="str">
            <v>m²</v>
          </cell>
          <cell r="E1836">
            <v>7.59</v>
          </cell>
          <cell r="F1836">
            <v>2.6</v>
          </cell>
          <cell r="G1836">
            <v>10.19</v>
          </cell>
        </row>
        <row r="1837">
          <cell r="A1837" t="str">
            <v>33</v>
          </cell>
          <cell r="B1837" t="str">
            <v>PINTURA</v>
          </cell>
        </row>
        <row r="1838">
          <cell r="A1838" t="str">
            <v>33.01</v>
          </cell>
          <cell r="B1838" t="str">
            <v>Preparo de base</v>
          </cell>
        </row>
        <row r="1839">
          <cell r="A1839" t="str">
            <v>33.01.040</v>
          </cell>
          <cell r="C1839" t="str">
            <v>Estucamento e lixamento de concreto deteriorado</v>
          </cell>
          <cell r="D1839" t="str">
            <v>m²</v>
          </cell>
          <cell r="E1839">
            <v>5.29</v>
          </cell>
          <cell r="F1839">
            <v>22.31</v>
          </cell>
          <cell r="G1839">
            <v>27.6</v>
          </cell>
        </row>
        <row r="1840">
          <cell r="A1840" t="str">
            <v>33.01.050</v>
          </cell>
          <cell r="C1840" t="str">
            <v>Estucamento e lixamento de concreto</v>
          </cell>
          <cell r="D1840" t="str">
            <v>m²</v>
          </cell>
          <cell r="E1840">
            <v>3.09</v>
          </cell>
          <cell r="F1840">
            <v>22.31</v>
          </cell>
          <cell r="G1840">
            <v>25.4</v>
          </cell>
        </row>
        <row r="1841">
          <cell r="A1841" t="str">
            <v>33.01.060</v>
          </cell>
          <cell r="C1841" t="str">
            <v>Imunizante para madeira</v>
          </cell>
          <cell r="D1841" t="str">
            <v>m²</v>
          </cell>
          <cell r="E1841">
            <v>4.25</v>
          </cell>
          <cell r="F1841">
            <v>4.88</v>
          </cell>
          <cell r="G1841">
            <v>9.1300000000000008</v>
          </cell>
        </row>
        <row r="1842">
          <cell r="A1842" t="str">
            <v>33.01.280</v>
          </cell>
          <cell r="C1842" t="str">
            <v>Reparo de trincas rasas até 5,0 mm de largura, na massa</v>
          </cell>
          <cell r="D1842" t="str">
            <v>m</v>
          </cell>
          <cell r="E1842">
            <v>15.36</v>
          </cell>
          <cell r="F1842">
            <v>14.65</v>
          </cell>
          <cell r="G1842">
            <v>30.01</v>
          </cell>
        </row>
        <row r="1843">
          <cell r="A1843" t="str">
            <v>33.01.350</v>
          </cell>
          <cell r="C1843" t="str">
            <v>Preparo de base para superfície metálica com fundo antioxidante</v>
          </cell>
          <cell r="D1843" t="str">
            <v>m²</v>
          </cell>
          <cell r="E1843">
            <v>5.17</v>
          </cell>
          <cell r="F1843">
            <v>5.47</v>
          </cell>
          <cell r="G1843">
            <v>10.64</v>
          </cell>
        </row>
        <row r="1844">
          <cell r="A1844" t="str">
            <v>33.02</v>
          </cell>
          <cell r="B1844" t="str">
            <v>Massa corrida</v>
          </cell>
        </row>
        <row r="1845">
          <cell r="A1845" t="str">
            <v>33.02.060</v>
          </cell>
          <cell r="C1845" t="str">
            <v>Massa corrida a base de PVA</v>
          </cell>
          <cell r="D1845" t="str">
            <v>m²</v>
          </cell>
          <cell r="E1845">
            <v>1.77</v>
          </cell>
          <cell r="F1845">
            <v>7.16</v>
          </cell>
          <cell r="G1845">
            <v>8.93</v>
          </cell>
        </row>
        <row r="1846">
          <cell r="A1846" t="str">
            <v>33.02.080</v>
          </cell>
          <cell r="C1846" t="str">
            <v>Massa corrida à base de resina acrílica</v>
          </cell>
          <cell r="D1846" t="str">
            <v>m²</v>
          </cell>
          <cell r="E1846">
            <v>2.94</v>
          </cell>
          <cell r="F1846">
            <v>7.16</v>
          </cell>
          <cell r="G1846">
            <v>10.1</v>
          </cell>
        </row>
        <row r="1847">
          <cell r="A1847" t="str">
            <v>33.02.100</v>
          </cell>
          <cell r="C1847" t="str">
            <v>Massa corrida a óleo em esquadrias de madeira</v>
          </cell>
          <cell r="D1847" t="str">
            <v>m²</v>
          </cell>
          <cell r="E1847">
            <v>9.7100000000000009</v>
          </cell>
          <cell r="F1847">
            <v>9.6</v>
          </cell>
          <cell r="G1847">
            <v>19.309999999999999</v>
          </cell>
        </row>
        <row r="1848">
          <cell r="A1848" t="str">
            <v>33.02.120</v>
          </cell>
          <cell r="C1848" t="str">
            <v>Massa corrida a óleo em superfície rebocada</v>
          </cell>
          <cell r="D1848" t="str">
            <v>m²</v>
          </cell>
          <cell r="E1848">
            <v>9.6300000000000008</v>
          </cell>
          <cell r="F1848">
            <v>7.16</v>
          </cell>
          <cell r="G1848">
            <v>16.79</v>
          </cell>
        </row>
        <row r="1849">
          <cell r="A1849" t="str">
            <v>33.03</v>
          </cell>
          <cell r="B1849" t="str">
            <v>Pintura em superfícies de concreto / massa / gesso / pedras</v>
          </cell>
        </row>
        <row r="1850">
          <cell r="A1850" t="str">
            <v>33.03.040</v>
          </cell>
          <cell r="C1850" t="str">
            <v>Caiação em massa</v>
          </cell>
          <cell r="D1850" t="str">
            <v>m²</v>
          </cell>
          <cell r="E1850">
            <v>0.54</v>
          </cell>
          <cell r="F1850">
            <v>7.32</v>
          </cell>
          <cell r="G1850">
            <v>7.86</v>
          </cell>
        </row>
        <row r="1851">
          <cell r="A1851" t="str">
            <v>33.03.220</v>
          </cell>
          <cell r="C1851" t="str">
            <v>Tinta látex em elemento vazado</v>
          </cell>
          <cell r="D1851" t="str">
            <v>m²</v>
          </cell>
          <cell r="E1851">
            <v>3.35</v>
          </cell>
          <cell r="F1851">
            <v>15.46</v>
          </cell>
          <cell r="G1851">
            <v>18.809999999999999</v>
          </cell>
        </row>
        <row r="1852">
          <cell r="A1852" t="str">
            <v>33.03.300</v>
          </cell>
          <cell r="C1852" t="str">
            <v>Mineral impermeável</v>
          </cell>
          <cell r="D1852" t="str">
            <v>m²</v>
          </cell>
          <cell r="E1852">
            <v>2.71</v>
          </cell>
          <cell r="F1852">
            <v>9.11</v>
          </cell>
          <cell r="G1852">
            <v>11.82</v>
          </cell>
        </row>
        <row r="1853">
          <cell r="A1853" t="str">
            <v>33.03.350</v>
          </cell>
          <cell r="C1853" t="str">
            <v>Pintura especial em esmalte para lousa cor verde</v>
          </cell>
          <cell r="D1853" t="str">
            <v>m²</v>
          </cell>
          <cell r="E1853">
            <v>4.71</v>
          </cell>
          <cell r="F1853">
            <v>13.18</v>
          </cell>
          <cell r="G1853">
            <v>17.89</v>
          </cell>
        </row>
        <row r="1854">
          <cell r="A1854" t="str">
            <v>33.03.710</v>
          </cell>
          <cell r="C1854" t="str">
            <v>Verniz acrílico a base de solvente</v>
          </cell>
          <cell r="D1854" t="str">
            <v>m²</v>
          </cell>
          <cell r="E1854">
            <v>9.02</v>
          </cell>
          <cell r="F1854">
            <v>9.11</v>
          </cell>
          <cell r="G1854">
            <v>18.13</v>
          </cell>
        </row>
        <row r="1855">
          <cell r="A1855" t="str">
            <v>33.03.740</v>
          </cell>
          <cell r="C1855" t="str">
            <v>Resina acrílica plastificante</v>
          </cell>
          <cell r="D1855" t="str">
            <v>m²</v>
          </cell>
          <cell r="E1855">
            <v>9.19</v>
          </cell>
          <cell r="F1855">
            <v>7.32</v>
          </cell>
          <cell r="G1855">
            <v>16.510000000000002</v>
          </cell>
        </row>
        <row r="1856">
          <cell r="A1856" t="str">
            <v>33.03.750</v>
          </cell>
          <cell r="C1856" t="str">
            <v>Verniz acrílico</v>
          </cell>
          <cell r="D1856" t="str">
            <v>m²</v>
          </cell>
          <cell r="E1856">
            <v>9.9600000000000009</v>
          </cell>
          <cell r="F1856">
            <v>12.53</v>
          </cell>
          <cell r="G1856">
            <v>22.49</v>
          </cell>
        </row>
        <row r="1857">
          <cell r="A1857" t="str">
            <v>33.03.760</v>
          </cell>
          <cell r="C1857" t="str">
            <v>Hidrorrepelente incolor para fachada à base de silano-siloxano oligomérico disperso em água</v>
          </cell>
          <cell r="D1857" t="str">
            <v>m²</v>
          </cell>
          <cell r="E1857">
            <v>7.53</v>
          </cell>
          <cell r="F1857">
            <v>9.11</v>
          </cell>
          <cell r="G1857">
            <v>16.64</v>
          </cell>
        </row>
        <row r="1858">
          <cell r="A1858" t="str">
            <v>33.03.770</v>
          </cell>
          <cell r="C1858" t="str">
            <v>Hidrorrepelente incolor para fachada à base de silano-siloxano oligomérico disperso em solvente</v>
          </cell>
          <cell r="D1858" t="str">
            <v>m²</v>
          </cell>
          <cell r="E1858">
            <v>16.34</v>
          </cell>
          <cell r="F1858">
            <v>9.11</v>
          </cell>
          <cell r="G1858">
            <v>25.45</v>
          </cell>
        </row>
        <row r="1859">
          <cell r="A1859" t="str">
            <v>33.03.780</v>
          </cell>
          <cell r="C1859" t="str">
            <v>Verniz de proteção antipichação</v>
          </cell>
          <cell r="D1859" t="str">
            <v>m²</v>
          </cell>
          <cell r="E1859">
            <v>14.93</v>
          </cell>
          <cell r="F1859">
            <v>12.53</v>
          </cell>
          <cell r="G1859">
            <v>27.46</v>
          </cell>
        </row>
        <row r="1860">
          <cell r="A1860" t="str">
            <v>33.05</v>
          </cell>
          <cell r="B1860" t="str">
            <v>Pintura em superfícies de madeira</v>
          </cell>
        </row>
        <row r="1861">
          <cell r="A1861" t="str">
            <v>33.05.010</v>
          </cell>
          <cell r="C1861" t="str">
            <v>Verniz fungicida para madeira</v>
          </cell>
          <cell r="D1861" t="str">
            <v>m²</v>
          </cell>
          <cell r="E1861">
            <v>4.8099999999999996</v>
          </cell>
          <cell r="F1861">
            <v>9.11</v>
          </cell>
          <cell r="G1861">
            <v>13.92</v>
          </cell>
        </row>
        <row r="1862">
          <cell r="A1862" t="str">
            <v>33.05.020</v>
          </cell>
          <cell r="C1862" t="str">
            <v>Enceramento de superfície de madeira à boneca</v>
          </cell>
          <cell r="D1862" t="str">
            <v>m²</v>
          </cell>
          <cell r="E1862">
            <v>9.5299999999999994</v>
          </cell>
          <cell r="F1862">
            <v>13.35</v>
          </cell>
          <cell r="G1862">
            <v>22.88</v>
          </cell>
        </row>
        <row r="1863">
          <cell r="A1863" t="str">
            <v>33.05.120</v>
          </cell>
          <cell r="C1863" t="str">
            <v>Esmalte em rodapés, baguetes ou molduras de madeira</v>
          </cell>
          <cell r="D1863" t="str">
            <v>m</v>
          </cell>
          <cell r="E1863">
            <v>1.88</v>
          </cell>
          <cell r="F1863">
            <v>1.63</v>
          </cell>
          <cell r="G1863">
            <v>3.51</v>
          </cell>
        </row>
        <row r="1864">
          <cell r="A1864" t="str">
            <v>33.05.330</v>
          </cell>
          <cell r="C1864" t="str">
            <v>Verniz em superfície de madeira</v>
          </cell>
          <cell r="D1864" t="str">
            <v>m²</v>
          </cell>
          <cell r="E1864">
            <v>5.33</v>
          </cell>
          <cell r="F1864">
            <v>10.41</v>
          </cell>
          <cell r="G1864">
            <v>15.74</v>
          </cell>
        </row>
        <row r="1865">
          <cell r="A1865" t="str">
            <v>33.05.360</v>
          </cell>
          <cell r="C1865" t="str">
            <v>Verniz em rodapés, baguetes ou molduras de madeira</v>
          </cell>
          <cell r="D1865" t="str">
            <v>m</v>
          </cell>
          <cell r="E1865">
            <v>1.41</v>
          </cell>
          <cell r="F1865">
            <v>1.31</v>
          </cell>
          <cell r="G1865">
            <v>2.72</v>
          </cell>
        </row>
        <row r="1866">
          <cell r="A1866" t="str">
            <v>33.06</v>
          </cell>
          <cell r="B1866" t="str">
            <v>Pintura em pisos</v>
          </cell>
        </row>
        <row r="1867">
          <cell r="A1867" t="str">
            <v>33.06.020</v>
          </cell>
          <cell r="C1867" t="str">
            <v>Acrílico para quadras e pisos cimentados</v>
          </cell>
          <cell r="D1867" t="str">
            <v>m²</v>
          </cell>
          <cell r="E1867">
            <v>2.5</v>
          </cell>
          <cell r="F1867">
            <v>12.53</v>
          </cell>
          <cell r="G1867">
            <v>15.03</v>
          </cell>
        </row>
        <row r="1868">
          <cell r="A1868" t="str">
            <v>33.07</v>
          </cell>
          <cell r="B1868" t="str">
            <v>Pintura em estruturas metálicas</v>
          </cell>
        </row>
        <row r="1869">
          <cell r="A1869" t="str">
            <v>33.07.102</v>
          </cell>
          <cell r="C1869" t="str">
            <v>Esmalte a base de água em estrutura metálica</v>
          </cell>
          <cell r="D1869" t="str">
            <v>m²</v>
          </cell>
          <cell r="E1869">
            <v>6.56</v>
          </cell>
          <cell r="F1869">
            <v>23.42</v>
          </cell>
          <cell r="G1869">
            <v>29.98</v>
          </cell>
        </row>
        <row r="1870">
          <cell r="A1870" t="str">
            <v>33.07.130</v>
          </cell>
          <cell r="C1870" t="str">
            <v>Pintura epóxi bicomponente em estruturas metálicas</v>
          </cell>
          <cell r="D1870" t="str">
            <v>kg</v>
          </cell>
          <cell r="E1870">
            <v>3.83</v>
          </cell>
          <cell r="F1870">
            <v>0</v>
          </cell>
          <cell r="G1870">
            <v>3.83</v>
          </cell>
        </row>
        <row r="1871">
          <cell r="A1871" t="str">
            <v>33.07.140</v>
          </cell>
          <cell r="C1871" t="str">
            <v>Pintura com esmalte alquídico em estrutura metálica</v>
          </cell>
          <cell r="D1871" t="str">
            <v>kg</v>
          </cell>
          <cell r="E1871">
            <v>3.03</v>
          </cell>
          <cell r="F1871">
            <v>0</v>
          </cell>
          <cell r="G1871">
            <v>3.03</v>
          </cell>
        </row>
        <row r="1872">
          <cell r="A1872" t="str">
            <v>33.07.300</v>
          </cell>
          <cell r="C1872" t="str">
            <v>Proteção passiva contra incêndio com tinta intumescente, tempo requerido de resistência ao fogo TRRF = 60 minutos - aplicação em estrutura metálica</v>
          </cell>
          <cell r="D1872" t="str">
            <v>m²</v>
          </cell>
          <cell r="E1872">
            <v>158.58000000000001</v>
          </cell>
          <cell r="F1872">
            <v>0</v>
          </cell>
          <cell r="G1872">
            <v>158.58000000000001</v>
          </cell>
        </row>
        <row r="1873">
          <cell r="A1873" t="str">
            <v>33.07.301</v>
          </cell>
          <cell r="C1873" t="str">
            <v>Proteção passiva contra incêndio com tinta intumescente, tempo requerido de resistência ao fogo TRRF = 120 minutos - aplicação em estrutura metálica.</v>
          </cell>
          <cell r="D1873" t="str">
            <v>m²</v>
          </cell>
          <cell r="E1873">
            <v>433.53</v>
          </cell>
          <cell r="F1873">
            <v>0</v>
          </cell>
          <cell r="G1873">
            <v>433.53</v>
          </cell>
        </row>
        <row r="1874">
          <cell r="A1874" t="str">
            <v>33.09</v>
          </cell>
          <cell r="B1874" t="str">
            <v>Pintura de sinalização</v>
          </cell>
        </row>
        <row r="1875">
          <cell r="A1875" t="str">
            <v>33.09.020</v>
          </cell>
          <cell r="C1875" t="str">
            <v>Borracha clorada para faixas demarcatórias</v>
          </cell>
          <cell r="D1875" t="str">
            <v>m</v>
          </cell>
          <cell r="E1875">
            <v>1.03</v>
          </cell>
          <cell r="F1875">
            <v>0.94</v>
          </cell>
          <cell r="G1875">
            <v>1.97</v>
          </cell>
        </row>
        <row r="1876">
          <cell r="A1876" t="str">
            <v>33.10</v>
          </cell>
          <cell r="B1876" t="str">
            <v>Pintura em superfície de concreto/massa/gesso/pedras, inclusive preparo</v>
          </cell>
        </row>
        <row r="1877">
          <cell r="A1877" t="str">
            <v>33.10.010</v>
          </cell>
          <cell r="C1877" t="str">
            <v>Tinta látex antimofo em massa, inclusive preparo</v>
          </cell>
          <cell r="D1877" t="str">
            <v>m²</v>
          </cell>
          <cell r="E1877">
            <v>4.05</v>
          </cell>
          <cell r="F1877">
            <v>12.53</v>
          </cell>
          <cell r="G1877">
            <v>16.579999999999998</v>
          </cell>
        </row>
        <row r="1878">
          <cell r="A1878" t="str">
            <v>33.10.020</v>
          </cell>
          <cell r="C1878" t="str">
            <v>Tinta látex em massa, inclusive preparo</v>
          </cell>
          <cell r="D1878" t="str">
            <v>m²</v>
          </cell>
          <cell r="E1878">
            <v>5.2</v>
          </cell>
          <cell r="F1878">
            <v>12.53</v>
          </cell>
          <cell r="G1878">
            <v>17.73</v>
          </cell>
        </row>
        <row r="1879">
          <cell r="A1879" t="str">
            <v>33.10.030</v>
          </cell>
          <cell r="C1879" t="str">
            <v>Tinta acrílica antimofo em massa, inclusive preparo</v>
          </cell>
          <cell r="D1879" t="str">
            <v>m²</v>
          </cell>
          <cell r="E1879">
            <v>6.45</v>
          </cell>
          <cell r="F1879">
            <v>12.53</v>
          </cell>
          <cell r="G1879">
            <v>18.98</v>
          </cell>
        </row>
        <row r="1880">
          <cell r="A1880" t="str">
            <v>33.10.040</v>
          </cell>
          <cell r="C1880" t="str">
            <v>Esmalte em massa, inclusive preparo</v>
          </cell>
          <cell r="D1880" t="str">
            <v>m²</v>
          </cell>
          <cell r="E1880">
            <v>7.08</v>
          </cell>
          <cell r="F1880">
            <v>12.53</v>
          </cell>
          <cell r="G1880">
            <v>19.61</v>
          </cell>
        </row>
        <row r="1881">
          <cell r="A1881" t="str">
            <v>33.10.041</v>
          </cell>
          <cell r="C1881" t="str">
            <v>Esmalte à base de água em massa, inclusive preparo</v>
          </cell>
          <cell r="D1881" t="str">
            <v>m²</v>
          </cell>
          <cell r="E1881">
            <v>10.220000000000001</v>
          </cell>
          <cell r="F1881">
            <v>12.53</v>
          </cell>
          <cell r="G1881">
            <v>22.75</v>
          </cell>
        </row>
        <row r="1882">
          <cell r="A1882" t="str">
            <v>33.10.050</v>
          </cell>
          <cell r="C1882" t="str">
            <v>Tinta acrílica em massa, inclusive preparo</v>
          </cell>
          <cell r="D1882" t="str">
            <v>m²</v>
          </cell>
          <cell r="E1882">
            <v>6.21</v>
          </cell>
          <cell r="F1882">
            <v>12.53</v>
          </cell>
          <cell r="G1882">
            <v>18.739999999999998</v>
          </cell>
        </row>
        <row r="1883">
          <cell r="A1883" t="str">
            <v>33.10.060</v>
          </cell>
          <cell r="C1883" t="str">
            <v>Epóxi em massa, inclusive preparo</v>
          </cell>
          <cell r="D1883" t="str">
            <v>m²</v>
          </cell>
          <cell r="E1883">
            <v>39.31</v>
          </cell>
          <cell r="F1883">
            <v>26.36</v>
          </cell>
          <cell r="G1883">
            <v>65.67</v>
          </cell>
        </row>
        <row r="1884">
          <cell r="A1884" t="str">
            <v>33.10.070</v>
          </cell>
          <cell r="C1884" t="str">
            <v>Borracha clorada em massa, inclusive preparo</v>
          </cell>
          <cell r="D1884" t="str">
            <v>m²</v>
          </cell>
          <cell r="E1884">
            <v>11.81</v>
          </cell>
          <cell r="F1884">
            <v>12.53</v>
          </cell>
          <cell r="G1884">
            <v>24.34</v>
          </cell>
        </row>
        <row r="1885">
          <cell r="A1885" t="str">
            <v>33.10.100</v>
          </cell>
          <cell r="C1885" t="str">
            <v>Textura acrílica para uso interno / externo, inclusive preparo</v>
          </cell>
          <cell r="D1885" t="str">
            <v>m²</v>
          </cell>
          <cell r="E1885">
            <v>8.99</v>
          </cell>
          <cell r="F1885">
            <v>17.57</v>
          </cell>
          <cell r="G1885">
            <v>26.56</v>
          </cell>
        </row>
        <row r="1886">
          <cell r="A1886" t="str">
            <v>33.10.120</v>
          </cell>
          <cell r="C1886" t="str">
            <v>Proteção passiva contra incêndio com tinta intumescente, tempo requerido de resistência ao fogo TRRF = 60 minutos - aplicação em painéis de gesso acartonado</v>
          </cell>
          <cell r="D1886" t="str">
            <v>m²</v>
          </cell>
          <cell r="E1886">
            <v>203</v>
          </cell>
          <cell r="F1886">
            <v>0</v>
          </cell>
          <cell r="G1886">
            <v>203</v>
          </cell>
        </row>
        <row r="1887">
          <cell r="A1887" t="str">
            <v>33.10.130</v>
          </cell>
          <cell r="C1887" t="str">
            <v>Proteção passiva contra incêndio com tinta indumescente, tempo requerido de resistência ao fogo TRRF = 120 minutos - aplicação em painéis de gesso acartonado</v>
          </cell>
          <cell r="D1887" t="str">
            <v>m²</v>
          </cell>
          <cell r="E1887">
            <v>402.5</v>
          </cell>
          <cell r="F1887">
            <v>0</v>
          </cell>
          <cell r="G1887">
            <v>402.5</v>
          </cell>
        </row>
        <row r="1888">
          <cell r="A1888" t="str">
            <v>33.11</v>
          </cell>
          <cell r="B1888" t="str">
            <v>Pintura em superfície metálica, inclusive preparo</v>
          </cell>
        </row>
        <row r="1889">
          <cell r="A1889" t="str">
            <v>33.11.010</v>
          </cell>
          <cell r="C1889" t="str">
            <v>Alumínio em superfície metálica, inclusive preparo</v>
          </cell>
          <cell r="D1889" t="str">
            <v>m²</v>
          </cell>
          <cell r="E1889">
            <v>12.12</v>
          </cell>
          <cell r="F1889">
            <v>17.57</v>
          </cell>
          <cell r="G1889">
            <v>29.69</v>
          </cell>
        </row>
        <row r="1890">
          <cell r="A1890" t="str">
            <v>33.11.020</v>
          </cell>
          <cell r="C1890" t="str">
            <v>Esmalte em superfície metálica, inclusive preparo</v>
          </cell>
          <cell r="D1890" t="str">
            <v>m²</v>
          </cell>
          <cell r="E1890">
            <v>10.4</v>
          </cell>
          <cell r="F1890">
            <v>17.57</v>
          </cell>
          <cell r="G1890">
            <v>27.97</v>
          </cell>
        </row>
        <row r="1891">
          <cell r="A1891" t="str">
            <v>33.11.030</v>
          </cell>
          <cell r="C1891" t="str">
            <v>Alumínio em superfície galvanizada e/ou alumínio, inclusive preparo</v>
          </cell>
          <cell r="D1891" t="str">
            <v>m²</v>
          </cell>
          <cell r="E1891">
            <v>12.4</v>
          </cell>
          <cell r="F1891">
            <v>17.57</v>
          </cell>
          <cell r="G1891">
            <v>29.97</v>
          </cell>
        </row>
        <row r="1892">
          <cell r="A1892" t="str">
            <v>33.11.040</v>
          </cell>
          <cell r="C1892" t="str">
            <v>Esmalte em superfície galvanizada e/ou de alumínio, inclusive preparo</v>
          </cell>
          <cell r="D1892" t="str">
            <v>m²</v>
          </cell>
          <cell r="E1892">
            <v>10.34</v>
          </cell>
          <cell r="F1892">
            <v>17.57</v>
          </cell>
          <cell r="G1892">
            <v>27.91</v>
          </cell>
        </row>
        <row r="1893">
          <cell r="A1893" t="str">
            <v>33.12</v>
          </cell>
          <cell r="B1893" t="str">
            <v>Pintura em superfície de madeira, inclusive preparo</v>
          </cell>
        </row>
        <row r="1894">
          <cell r="A1894" t="str">
            <v>33.12.010</v>
          </cell>
          <cell r="C1894" t="str">
            <v>Esmalte em superfície de madeira, inclusive preparo</v>
          </cell>
          <cell r="D1894" t="str">
            <v>m²</v>
          </cell>
          <cell r="E1894">
            <v>9.1300000000000008</v>
          </cell>
          <cell r="F1894">
            <v>17.57</v>
          </cell>
          <cell r="G1894">
            <v>26.7</v>
          </cell>
        </row>
        <row r="1895">
          <cell r="A1895" t="str">
            <v>33.12.011</v>
          </cell>
          <cell r="C1895" t="str">
            <v>Esmalte à base de água em madeira, inclusive preparo</v>
          </cell>
          <cell r="D1895" t="str">
            <v>m²</v>
          </cell>
          <cell r="E1895">
            <v>10.220000000000001</v>
          </cell>
          <cell r="F1895">
            <v>17.57</v>
          </cell>
          <cell r="G1895">
            <v>27.79</v>
          </cell>
        </row>
        <row r="1896">
          <cell r="A1896" t="str">
            <v>34</v>
          </cell>
          <cell r="B1896" t="str">
            <v>PAISAGISMO E FECHAMENTOS</v>
          </cell>
        </row>
        <row r="1897">
          <cell r="A1897" t="str">
            <v>34.01</v>
          </cell>
          <cell r="B1897" t="str">
            <v>Preparação de solo</v>
          </cell>
        </row>
        <row r="1898">
          <cell r="A1898" t="str">
            <v>34.01.010</v>
          </cell>
          <cell r="C1898" t="str">
            <v>Terra vegetal orgânica comum</v>
          </cell>
          <cell r="D1898" t="str">
            <v>m³</v>
          </cell>
          <cell r="E1898">
            <v>97.11</v>
          </cell>
          <cell r="F1898">
            <v>32.479999999999997</v>
          </cell>
          <cell r="G1898">
            <v>129.59</v>
          </cell>
        </row>
        <row r="1899">
          <cell r="A1899" t="str">
            <v>34.01.020</v>
          </cell>
          <cell r="C1899" t="str">
            <v>Limpeza e regularização de áreas para ajardinamento (jardins e canteiros)</v>
          </cell>
          <cell r="D1899" t="str">
            <v>m²</v>
          </cell>
          <cell r="E1899">
            <v>0</v>
          </cell>
          <cell r="F1899">
            <v>1.3</v>
          </cell>
          <cell r="G1899">
            <v>1.3</v>
          </cell>
        </row>
        <row r="1900">
          <cell r="A1900" t="str">
            <v>34.02</v>
          </cell>
          <cell r="B1900" t="str">
            <v>Vegetação rasteira</v>
          </cell>
        </row>
        <row r="1901">
          <cell r="A1901" t="str">
            <v>34.02.020</v>
          </cell>
          <cell r="C1901" t="str">
            <v>Plantio de grama batatais em placas (praças e áreas abertas)</v>
          </cell>
          <cell r="D1901" t="str">
            <v>m²</v>
          </cell>
          <cell r="E1901">
            <v>5.56</v>
          </cell>
          <cell r="F1901">
            <v>2.19</v>
          </cell>
          <cell r="G1901">
            <v>7.75</v>
          </cell>
        </row>
        <row r="1902">
          <cell r="A1902" t="str">
            <v>34.02.040</v>
          </cell>
          <cell r="C1902" t="str">
            <v>Plantio de grama batatais em placas (jardins e canteiros)</v>
          </cell>
          <cell r="D1902" t="str">
            <v>m²</v>
          </cell>
          <cell r="E1902">
            <v>5.21</v>
          </cell>
          <cell r="F1902">
            <v>3.29</v>
          </cell>
          <cell r="G1902">
            <v>8.5</v>
          </cell>
        </row>
        <row r="1903">
          <cell r="A1903" t="str">
            <v>34.02.070</v>
          </cell>
          <cell r="C1903" t="str">
            <v>Forração com Lírio Amarelo, mínimo 18 mudas / m² - h= 0,50 m</v>
          </cell>
          <cell r="D1903" t="str">
            <v>m²</v>
          </cell>
          <cell r="E1903">
            <v>50.04</v>
          </cell>
          <cell r="F1903">
            <v>4.18</v>
          </cell>
          <cell r="G1903">
            <v>54.22</v>
          </cell>
        </row>
        <row r="1904">
          <cell r="A1904" t="str">
            <v>34.02.080</v>
          </cell>
          <cell r="C1904" t="str">
            <v>Plantio de grama São Carlos em placas (jardins e canteiros)</v>
          </cell>
          <cell r="D1904" t="str">
            <v>m²</v>
          </cell>
          <cell r="E1904">
            <v>7.54</v>
          </cell>
          <cell r="F1904">
            <v>3.29</v>
          </cell>
          <cell r="G1904">
            <v>10.83</v>
          </cell>
        </row>
        <row r="1905">
          <cell r="A1905" t="str">
            <v>34.02.090</v>
          </cell>
          <cell r="C1905" t="str">
            <v>Forração com Hera Inglesa, mínimo 18 mudas / m² - h= 0,15 m</v>
          </cell>
          <cell r="D1905" t="str">
            <v>m²</v>
          </cell>
          <cell r="E1905">
            <v>27.18</v>
          </cell>
          <cell r="F1905">
            <v>4.18</v>
          </cell>
          <cell r="G1905">
            <v>31.36</v>
          </cell>
        </row>
        <row r="1906">
          <cell r="A1906" t="str">
            <v>34.02.100</v>
          </cell>
          <cell r="C1906" t="str">
            <v>Plantio de grama esmeralda em placas (jardins e canteiros)</v>
          </cell>
          <cell r="D1906" t="str">
            <v>m²</v>
          </cell>
          <cell r="E1906">
            <v>5.21</v>
          </cell>
          <cell r="F1906">
            <v>3.29</v>
          </cell>
          <cell r="G1906">
            <v>8.5</v>
          </cell>
        </row>
        <row r="1907">
          <cell r="A1907" t="str">
            <v>34.02.110</v>
          </cell>
          <cell r="C1907" t="str">
            <v>Forração com clorofito, mínimo de 20 mudas / m² - h= 0,15 m</v>
          </cell>
          <cell r="D1907" t="str">
            <v>m²</v>
          </cell>
          <cell r="E1907">
            <v>30.28</v>
          </cell>
          <cell r="F1907">
            <v>4.18</v>
          </cell>
          <cell r="G1907">
            <v>34.46</v>
          </cell>
        </row>
        <row r="1908">
          <cell r="A1908" t="str">
            <v>34.02.400</v>
          </cell>
          <cell r="C1908" t="str">
            <v>Plantio de grama pelo processo hidrossemeadura</v>
          </cell>
          <cell r="D1908" t="str">
            <v>m²</v>
          </cell>
          <cell r="E1908">
            <v>5.32</v>
          </cell>
          <cell r="F1908">
            <v>0</v>
          </cell>
          <cell r="G1908">
            <v>5.32</v>
          </cell>
        </row>
        <row r="1909">
          <cell r="A1909" t="str">
            <v>34.03</v>
          </cell>
          <cell r="B1909" t="str">
            <v>Vegetação arbustiva</v>
          </cell>
        </row>
        <row r="1910">
          <cell r="A1910" t="str">
            <v>34.03.020</v>
          </cell>
          <cell r="C1910" t="str">
            <v>Arbusto Azaléa - h= 0,60 a 0,80 m</v>
          </cell>
          <cell r="D1910" t="str">
            <v>un</v>
          </cell>
          <cell r="E1910">
            <v>25.7</v>
          </cell>
          <cell r="F1910">
            <v>2.41</v>
          </cell>
          <cell r="G1910">
            <v>28.11</v>
          </cell>
        </row>
        <row r="1911">
          <cell r="A1911" t="str">
            <v>34.03.120</v>
          </cell>
          <cell r="C1911" t="str">
            <v>Arbusto Moréia - h= 0,50 m</v>
          </cell>
          <cell r="D1911" t="str">
            <v>un</v>
          </cell>
          <cell r="E1911">
            <v>21.83</v>
          </cell>
          <cell r="F1911">
            <v>2.41</v>
          </cell>
          <cell r="G1911">
            <v>24.24</v>
          </cell>
        </row>
        <row r="1912">
          <cell r="A1912" t="str">
            <v>34.03.130</v>
          </cell>
          <cell r="C1912" t="str">
            <v>Arbusto Alamanda - h= 0,60 a 0,80 m</v>
          </cell>
          <cell r="D1912" t="str">
            <v>un</v>
          </cell>
          <cell r="E1912">
            <v>19.98</v>
          </cell>
          <cell r="F1912">
            <v>2.41</v>
          </cell>
          <cell r="G1912">
            <v>22.39</v>
          </cell>
        </row>
        <row r="1913">
          <cell r="A1913" t="str">
            <v>34.03.150</v>
          </cell>
          <cell r="C1913" t="str">
            <v>Arbusto Curcúligo - h= 0,60 a 0,80 m</v>
          </cell>
          <cell r="D1913" t="str">
            <v>un</v>
          </cell>
          <cell r="E1913">
            <v>28.77</v>
          </cell>
          <cell r="F1913">
            <v>2.41</v>
          </cell>
          <cell r="G1913">
            <v>31.18</v>
          </cell>
        </row>
        <row r="1914">
          <cell r="A1914" t="str">
            <v>34.04</v>
          </cell>
          <cell r="B1914" t="str">
            <v>Árvores</v>
          </cell>
        </row>
        <row r="1915">
          <cell r="A1915" t="str">
            <v>34.04.050</v>
          </cell>
          <cell r="C1915" t="str">
            <v>Árvore ornamental tipo Pata de Vaca - h= 2,00 m</v>
          </cell>
          <cell r="D1915" t="str">
            <v>un</v>
          </cell>
          <cell r="E1915">
            <v>59.47</v>
          </cell>
          <cell r="F1915">
            <v>20.9</v>
          </cell>
          <cell r="G1915">
            <v>80.37</v>
          </cell>
        </row>
        <row r="1916">
          <cell r="A1916" t="str">
            <v>34.04.130</v>
          </cell>
          <cell r="C1916" t="str">
            <v>Árvore ornamental tipo Ipê Amarelo - h= 2,00 m</v>
          </cell>
          <cell r="D1916" t="str">
            <v>un</v>
          </cell>
          <cell r="E1916">
            <v>53.64</v>
          </cell>
          <cell r="F1916">
            <v>20.9</v>
          </cell>
          <cell r="G1916">
            <v>74.540000000000006</v>
          </cell>
        </row>
        <row r="1917">
          <cell r="A1917" t="str">
            <v>34.04.160</v>
          </cell>
          <cell r="C1917" t="str">
            <v>Árvore ornamental tipo Areca Bambu - h= 2,00 m</v>
          </cell>
          <cell r="D1917" t="str">
            <v>un</v>
          </cell>
          <cell r="E1917">
            <v>58.72</v>
          </cell>
          <cell r="F1917">
            <v>20.9</v>
          </cell>
          <cell r="G1917">
            <v>79.62</v>
          </cell>
        </row>
        <row r="1918">
          <cell r="A1918" t="str">
            <v>34.04.164</v>
          </cell>
          <cell r="C1918" t="str">
            <v>Árvore do tipo Falso barbatimão - h = 2,00m</v>
          </cell>
          <cell r="D1918" t="str">
            <v>un</v>
          </cell>
          <cell r="E1918">
            <v>158.80000000000001</v>
          </cell>
          <cell r="F1918">
            <v>2.36</v>
          </cell>
          <cell r="G1918">
            <v>161.16</v>
          </cell>
        </row>
        <row r="1919">
          <cell r="A1919" t="str">
            <v>34.04.166</v>
          </cell>
          <cell r="C1919" t="str">
            <v>Árvore do tipo Aroeira salsa - h= 2,00 m</v>
          </cell>
          <cell r="D1919" t="str">
            <v>un</v>
          </cell>
          <cell r="E1919">
            <v>146.30000000000001</v>
          </cell>
          <cell r="F1919">
            <v>2.36</v>
          </cell>
          <cell r="G1919">
            <v>148.66</v>
          </cell>
        </row>
        <row r="1920">
          <cell r="A1920" t="str">
            <v>34.04.280</v>
          </cell>
          <cell r="C1920" t="str">
            <v>Árvore ornamental tipo Manacá-da-serra</v>
          </cell>
          <cell r="D1920" t="str">
            <v>un</v>
          </cell>
          <cell r="E1920">
            <v>197.22</v>
          </cell>
          <cell r="F1920">
            <v>20.9</v>
          </cell>
          <cell r="G1920">
            <v>218.12</v>
          </cell>
        </row>
        <row r="1921">
          <cell r="A1921" t="str">
            <v>34.04.360</v>
          </cell>
          <cell r="C1921" t="str">
            <v>Árvore ornamental tipo coqueiro Jerivá - h= 4,00 m</v>
          </cell>
          <cell r="D1921" t="str">
            <v>un</v>
          </cell>
          <cell r="E1921">
            <v>174.28</v>
          </cell>
          <cell r="F1921">
            <v>20.9</v>
          </cell>
          <cell r="G1921">
            <v>195.18</v>
          </cell>
        </row>
        <row r="1922">
          <cell r="A1922" t="str">
            <v>34.04.370</v>
          </cell>
          <cell r="C1922" t="str">
            <v>Árvore ornamental tipo Quaresmeira (Tibouchina granulosa) - h= 1,50 / 2,00 m</v>
          </cell>
          <cell r="D1922" t="str">
            <v>un</v>
          </cell>
          <cell r="E1922">
            <v>38.659999999999997</v>
          </cell>
          <cell r="F1922">
            <v>20.9</v>
          </cell>
          <cell r="G1922">
            <v>59.56</v>
          </cell>
        </row>
        <row r="1923">
          <cell r="A1923" t="str">
            <v>34.05</v>
          </cell>
          <cell r="B1923" t="str">
            <v>Cercas e fechamentos</v>
          </cell>
        </row>
        <row r="1924">
          <cell r="A1924" t="str">
            <v>34.05.010</v>
          </cell>
          <cell r="C1924" t="str">
            <v>Cerca em arame farpado com mourões de eucalipto</v>
          </cell>
          <cell r="D1924" t="str">
            <v>m</v>
          </cell>
          <cell r="E1924">
            <v>28.61</v>
          </cell>
          <cell r="F1924">
            <v>20.9</v>
          </cell>
          <cell r="G1924">
            <v>49.51</v>
          </cell>
        </row>
        <row r="1925">
          <cell r="A1925" t="str">
            <v>34.05.020</v>
          </cell>
          <cell r="C1925" t="str">
            <v>Cerca em arame farpado com mourões de concreto</v>
          </cell>
          <cell r="D1925" t="str">
            <v>m</v>
          </cell>
          <cell r="E1925">
            <v>17.12</v>
          </cell>
          <cell r="F1925">
            <v>20.9</v>
          </cell>
          <cell r="G1925">
            <v>38.020000000000003</v>
          </cell>
        </row>
        <row r="1926">
          <cell r="A1926" t="str">
            <v>34.05.030</v>
          </cell>
          <cell r="C1926" t="str">
            <v>Cerca em arame farpado com mourões de concreto, com ponta inclinada</v>
          </cell>
          <cell r="D1926" t="str">
            <v>m</v>
          </cell>
          <cell r="E1926">
            <v>22.03</v>
          </cell>
          <cell r="F1926">
            <v>20.9</v>
          </cell>
          <cell r="G1926">
            <v>42.93</v>
          </cell>
        </row>
        <row r="1927">
          <cell r="A1927" t="str">
            <v>34.05.032</v>
          </cell>
          <cell r="C1927" t="str">
            <v>Cerca em arame farpado com mourões de concreto, com ponta inclinada, 12 fiadas</v>
          </cell>
          <cell r="D1927" t="str">
            <v>m</v>
          </cell>
          <cell r="E1927">
            <v>23.8</v>
          </cell>
          <cell r="F1927">
            <v>20.9</v>
          </cell>
          <cell r="G1927">
            <v>44.7</v>
          </cell>
        </row>
        <row r="1928">
          <cell r="A1928" t="str">
            <v>34.05.034</v>
          </cell>
          <cell r="C1928" t="str">
            <v>Cerca de arame liso com mourões de concreto reto</v>
          </cell>
          <cell r="D1928" t="str">
            <v>m</v>
          </cell>
          <cell r="E1928">
            <v>36.75</v>
          </cell>
          <cell r="F1928">
            <v>16.68</v>
          </cell>
          <cell r="G1928">
            <v>53.43</v>
          </cell>
        </row>
        <row r="1929">
          <cell r="A1929" t="str">
            <v>34.05.050</v>
          </cell>
          <cell r="C1929" t="str">
            <v>Cerca em tela de aço galvanizado de 2´, montantes em mourões de concreto com ponta inclinada e arame farpado</v>
          </cell>
          <cell r="D1929" t="str">
            <v>m</v>
          </cell>
          <cell r="E1929">
            <v>89.95</v>
          </cell>
          <cell r="F1929">
            <v>33.53</v>
          </cell>
          <cell r="G1929">
            <v>123.48</v>
          </cell>
        </row>
        <row r="1930">
          <cell r="A1930" t="str">
            <v>34.05.080</v>
          </cell>
          <cell r="C1930" t="str">
            <v>Alambrado em tela de aço galvanizado de 2´, montantes metálicos e arame farpado, até 4,00 m de altura</v>
          </cell>
          <cell r="D1930" t="str">
            <v>m²</v>
          </cell>
          <cell r="E1930">
            <v>136.96</v>
          </cell>
          <cell r="F1930">
            <v>0</v>
          </cell>
          <cell r="G1930">
            <v>136.96</v>
          </cell>
        </row>
        <row r="1931">
          <cell r="A1931" t="str">
            <v>34.05.110</v>
          </cell>
          <cell r="C1931" t="str">
            <v>Alambrado em tela de aço galvanizado de 2´, montantes metálicos e arame farpado, acima de 4,00 m de altura</v>
          </cell>
          <cell r="D1931" t="str">
            <v>m²</v>
          </cell>
          <cell r="E1931">
            <v>114.59</v>
          </cell>
          <cell r="F1931">
            <v>0</v>
          </cell>
          <cell r="G1931">
            <v>114.59</v>
          </cell>
        </row>
        <row r="1932">
          <cell r="A1932" t="str">
            <v>34.05.120</v>
          </cell>
          <cell r="C1932" t="str">
            <v>Alambrado em tela de aço galvanizado de 1´, montantes metálicos e arame farpado</v>
          </cell>
          <cell r="D1932" t="str">
            <v>m²</v>
          </cell>
          <cell r="E1932">
            <v>118.36</v>
          </cell>
          <cell r="F1932">
            <v>0</v>
          </cell>
          <cell r="G1932">
            <v>118.36</v>
          </cell>
        </row>
        <row r="1933">
          <cell r="A1933" t="str">
            <v>34.05.170</v>
          </cell>
          <cell r="C1933" t="str">
            <v>Barreira de proteção perimetral em aço inoxidável AISI 430, dupla</v>
          </cell>
          <cell r="D1933" t="str">
            <v>m</v>
          </cell>
          <cell r="E1933">
            <v>27.41</v>
          </cell>
          <cell r="F1933">
            <v>0</v>
          </cell>
          <cell r="G1933">
            <v>27.41</v>
          </cell>
        </row>
        <row r="1934">
          <cell r="A1934" t="str">
            <v>34.05.210</v>
          </cell>
          <cell r="C1934" t="str">
            <v>Alambrado em tela de aço galvanizado de 2´, montantes metálicos com extremo superior duplo e arame farpado, acima de 4,00 m de altura</v>
          </cell>
          <cell r="D1934" t="str">
            <v>m²</v>
          </cell>
          <cell r="E1934">
            <v>132.16</v>
          </cell>
          <cell r="F1934">
            <v>0</v>
          </cell>
          <cell r="G1934">
            <v>132.16</v>
          </cell>
        </row>
        <row r="1935">
          <cell r="A1935" t="str">
            <v>34.05.260</v>
          </cell>
          <cell r="C1935" t="str">
            <v>Gradil em aço galvanizado eletrofundido, malha 65 x 132 mm, e pintura eletrostática</v>
          </cell>
          <cell r="D1935" t="str">
            <v>m²</v>
          </cell>
          <cell r="E1935">
            <v>239.57</v>
          </cell>
          <cell r="F1935">
            <v>43.1</v>
          </cell>
          <cell r="G1935">
            <v>282.67</v>
          </cell>
        </row>
        <row r="1936">
          <cell r="A1936" t="str">
            <v>34.05.270</v>
          </cell>
          <cell r="C1936" t="str">
            <v>Alambrado em tela de aço galvanizado de 2´, montantes metálicos retos</v>
          </cell>
          <cell r="D1936" t="str">
            <v>m²</v>
          </cell>
          <cell r="E1936">
            <v>109.49</v>
          </cell>
          <cell r="F1936">
            <v>0</v>
          </cell>
          <cell r="G1936">
            <v>109.49</v>
          </cell>
        </row>
        <row r="1937">
          <cell r="A1937" t="str">
            <v>34.05.290</v>
          </cell>
          <cell r="C1937" t="str">
            <v>Portão de abrir em grade de aço galvanizado eletrofundida, malha 65 x 132 mm, e pintura eletrostática</v>
          </cell>
          <cell r="D1937" t="str">
            <v>m²</v>
          </cell>
          <cell r="E1937">
            <v>1396.11</v>
          </cell>
          <cell r="F1937">
            <v>64.37</v>
          </cell>
          <cell r="G1937">
            <v>1460.48</v>
          </cell>
        </row>
        <row r="1938">
          <cell r="A1938" t="str">
            <v>34.05.300</v>
          </cell>
          <cell r="C1938" t="str">
            <v>Portão de correr em grade de aço galvanizado eletrofundida, malha 65 x 132 mm, e pintura eletrostática</v>
          </cell>
          <cell r="D1938" t="str">
            <v>m²</v>
          </cell>
          <cell r="E1938">
            <v>870.82</v>
          </cell>
          <cell r="F1938">
            <v>64.37</v>
          </cell>
          <cell r="G1938">
            <v>935.19</v>
          </cell>
        </row>
        <row r="1939">
          <cell r="A1939" t="str">
            <v>34.05.310</v>
          </cell>
          <cell r="C1939" t="str">
            <v>Gradil de ferro perfilado, tipo parque</v>
          </cell>
          <cell r="D1939" t="str">
            <v>m²</v>
          </cell>
          <cell r="E1939">
            <v>301.55</v>
          </cell>
          <cell r="F1939">
            <v>25.29</v>
          </cell>
          <cell r="G1939">
            <v>326.83999999999997</v>
          </cell>
        </row>
        <row r="1940">
          <cell r="A1940" t="str">
            <v>34.05.320</v>
          </cell>
          <cell r="C1940" t="str">
            <v>Portão de ferro perfilado, tipo parque</v>
          </cell>
          <cell r="D1940" t="str">
            <v>m²</v>
          </cell>
          <cell r="E1940">
            <v>422.22</v>
          </cell>
          <cell r="F1940">
            <v>21.95</v>
          </cell>
          <cell r="G1940">
            <v>444.17</v>
          </cell>
        </row>
        <row r="1941">
          <cell r="A1941" t="str">
            <v>34.05.350</v>
          </cell>
          <cell r="C1941" t="str">
            <v>Portão de abrir em gradil eletrofundido, malha 5 x 15 cm</v>
          </cell>
          <cell r="D1941" t="str">
            <v>m²</v>
          </cell>
          <cell r="E1941">
            <v>1038.27</v>
          </cell>
          <cell r="F1941">
            <v>50.52</v>
          </cell>
          <cell r="G1941">
            <v>1088.79</v>
          </cell>
        </row>
        <row r="1942">
          <cell r="A1942" t="str">
            <v>34.05.360</v>
          </cell>
          <cell r="C1942" t="str">
            <v>Gradil tela eletrosoldado, malha de 5 x 15cm, galvanizado</v>
          </cell>
          <cell r="D1942" t="str">
            <v>m²</v>
          </cell>
          <cell r="E1942">
            <v>59.97</v>
          </cell>
          <cell r="F1942">
            <v>63.15</v>
          </cell>
          <cell r="G1942">
            <v>123.12</v>
          </cell>
        </row>
        <row r="1943">
          <cell r="A1943" t="str">
            <v>34.05.370</v>
          </cell>
          <cell r="C1943" t="str">
            <v>Fechamento de divisa - mourão com placas pré moldadas</v>
          </cell>
          <cell r="D1943" t="str">
            <v>m</v>
          </cell>
          <cell r="E1943">
            <v>95.94</v>
          </cell>
          <cell r="F1943">
            <v>33.75</v>
          </cell>
          <cell r="G1943">
            <v>129.69</v>
          </cell>
        </row>
        <row r="1944">
          <cell r="A1944" t="str">
            <v>34.13</v>
          </cell>
          <cell r="B1944" t="str">
            <v>Corte, poda e remoção</v>
          </cell>
        </row>
        <row r="1945">
          <cell r="A1945" t="str">
            <v>34.13.011</v>
          </cell>
          <cell r="C1945" t="str">
            <v>Corte, recorte e remoção de árvore  inclusive as raízes - diâmetro (DAP)&gt;5cm&lt;15cm</v>
          </cell>
          <cell r="D1945" t="str">
            <v>un</v>
          </cell>
          <cell r="E1945">
            <v>97.95</v>
          </cell>
          <cell r="F1945">
            <v>101.4</v>
          </cell>
          <cell r="G1945">
            <v>199.35</v>
          </cell>
        </row>
        <row r="1946">
          <cell r="A1946" t="str">
            <v>34.13.021</v>
          </cell>
          <cell r="C1946" t="str">
            <v>Corte, recorte e remoção de árvore inclusive as raízes - diâmetro (DAP)&gt;15cm&lt;30cm</v>
          </cell>
          <cell r="D1946" t="str">
            <v>un</v>
          </cell>
          <cell r="E1946">
            <v>391.72</v>
          </cell>
          <cell r="F1946">
            <v>124.86</v>
          </cell>
          <cell r="G1946">
            <v>516.58000000000004</v>
          </cell>
        </row>
        <row r="1947">
          <cell r="A1947" t="str">
            <v>34.13.031</v>
          </cell>
          <cell r="C1947" t="str">
            <v>Corte, recorte e remoção de árvore inclusive as raízes - diâmetro (DAP)&gt;30cm&lt;45cm</v>
          </cell>
          <cell r="D1947" t="str">
            <v>un</v>
          </cell>
          <cell r="E1947">
            <v>1212.1400000000001</v>
          </cell>
          <cell r="F1947">
            <v>226.26</v>
          </cell>
          <cell r="G1947">
            <v>1438.4</v>
          </cell>
        </row>
        <row r="1948">
          <cell r="A1948" t="str">
            <v>34.13.041</v>
          </cell>
          <cell r="C1948" t="str">
            <v>Corte, recorte e remoção de árvore inclusive as raízes - diâmetro (DAP)&gt;45cm&lt;60cm</v>
          </cell>
          <cell r="D1948" t="str">
            <v>un</v>
          </cell>
          <cell r="E1948">
            <v>1673.76</v>
          </cell>
          <cell r="F1948">
            <v>613.44000000000005</v>
          </cell>
          <cell r="G1948">
            <v>2287.1999999999998</v>
          </cell>
        </row>
        <row r="1949">
          <cell r="A1949" t="str">
            <v>34.13.051</v>
          </cell>
          <cell r="C1949" t="str">
            <v>Corte, recorte e remoção de árvore inclusive as raízes - diâmetro (DAP)&gt;60cm&lt;100cm</v>
          </cell>
          <cell r="D1949" t="str">
            <v>un</v>
          </cell>
          <cell r="E1949">
            <v>3478.08</v>
          </cell>
          <cell r="F1949">
            <v>1226.8800000000001</v>
          </cell>
          <cell r="G1949">
            <v>4704.96</v>
          </cell>
        </row>
        <row r="1950">
          <cell r="A1950" t="str">
            <v>34.13.060</v>
          </cell>
          <cell r="C1950" t="str">
            <v>Corte, recorte e remoção de árvore inclusive as raízes - diâmetro (DAP) acima de 100 cm</v>
          </cell>
          <cell r="D1950" t="str">
            <v>un</v>
          </cell>
          <cell r="E1950">
            <v>5122.3999999999996</v>
          </cell>
          <cell r="F1950">
            <v>1424.64</v>
          </cell>
          <cell r="G1950">
            <v>6547.04</v>
          </cell>
        </row>
        <row r="1951">
          <cell r="A1951" t="str">
            <v>34.20</v>
          </cell>
          <cell r="B1951" t="str">
            <v>Reparos, conservações e complementos - GRUPO 34</v>
          </cell>
        </row>
        <row r="1952">
          <cell r="A1952" t="str">
            <v>34.20.050</v>
          </cell>
          <cell r="C1952" t="str">
            <v>Tela de arame galvanizado fio nº 22 BWG, malha de 2´, tipo galinheiro</v>
          </cell>
          <cell r="D1952" t="str">
            <v>m²</v>
          </cell>
          <cell r="E1952">
            <v>4.29</v>
          </cell>
          <cell r="F1952">
            <v>5.07</v>
          </cell>
          <cell r="G1952">
            <v>9.36</v>
          </cell>
        </row>
        <row r="1953">
          <cell r="A1953" t="str">
            <v>34.20.080</v>
          </cell>
          <cell r="C1953" t="str">
            <v>Tela de aço galvanizado fio nº 10 BWG, malha de 2´, tipo alambrado de segurança</v>
          </cell>
          <cell r="D1953" t="str">
            <v>m²</v>
          </cell>
          <cell r="E1953">
            <v>39.47</v>
          </cell>
          <cell r="F1953">
            <v>7.02</v>
          </cell>
          <cell r="G1953">
            <v>46.49</v>
          </cell>
        </row>
        <row r="1954">
          <cell r="A1954" t="str">
            <v>34.20.110</v>
          </cell>
          <cell r="C1954" t="str">
            <v>Recolocação de barreira de proteção perimetral, simples ou dupla</v>
          </cell>
          <cell r="D1954" t="str">
            <v>m</v>
          </cell>
          <cell r="E1954">
            <v>9.77</v>
          </cell>
          <cell r="F1954">
            <v>0</v>
          </cell>
          <cell r="G1954">
            <v>9.77</v>
          </cell>
        </row>
        <row r="1955">
          <cell r="A1955" t="str">
            <v>34.20.160</v>
          </cell>
          <cell r="C1955" t="str">
            <v>Recolocação de alambrado, com altura até 4,50 m</v>
          </cell>
          <cell r="D1955" t="str">
            <v>m²</v>
          </cell>
          <cell r="E1955">
            <v>0.99</v>
          </cell>
          <cell r="F1955">
            <v>10.63</v>
          </cell>
          <cell r="G1955">
            <v>11.62</v>
          </cell>
        </row>
        <row r="1956">
          <cell r="A1956" t="str">
            <v>34.20.170</v>
          </cell>
          <cell r="C1956" t="str">
            <v>Recolocação de alambrado, com altura acima de 4,50 m</v>
          </cell>
          <cell r="D1956" t="str">
            <v>m²</v>
          </cell>
          <cell r="E1956">
            <v>1.03</v>
          </cell>
          <cell r="F1956">
            <v>14.22</v>
          </cell>
          <cell r="G1956">
            <v>15.25</v>
          </cell>
        </row>
        <row r="1957">
          <cell r="A1957" t="str">
            <v>34.20.380</v>
          </cell>
          <cell r="C1957" t="str">
            <v>Suporte para apoio de bicicletas em tubo de aço galvanizado, diâmetro de 2 1/2´</v>
          </cell>
          <cell r="D1957" t="str">
            <v>un</v>
          </cell>
          <cell r="E1957">
            <v>222.29</v>
          </cell>
          <cell r="F1957">
            <v>115.69</v>
          </cell>
          <cell r="G1957">
            <v>337.98</v>
          </cell>
        </row>
        <row r="1958">
          <cell r="A1958" t="str">
            <v>34.20.390</v>
          </cell>
          <cell r="C1958" t="str">
            <v>Grelha arvoreira em ferro fundido</v>
          </cell>
          <cell r="D1958" t="str">
            <v>m²</v>
          </cell>
          <cell r="E1958">
            <v>464.51</v>
          </cell>
          <cell r="F1958">
            <v>14.41</v>
          </cell>
          <cell r="G1958">
            <v>478.92</v>
          </cell>
        </row>
        <row r="1959">
          <cell r="A1959" t="str">
            <v>35</v>
          </cell>
          <cell r="B1959" t="str">
            <v>PLAYGROUND E EQUIPAMENTO RECREATIVO</v>
          </cell>
        </row>
        <row r="1960">
          <cell r="A1960" t="str">
            <v>35.01</v>
          </cell>
          <cell r="B1960" t="str">
            <v>Quadra e equipamento de esportes</v>
          </cell>
        </row>
        <row r="1961">
          <cell r="A1961" t="str">
            <v>35.01.070</v>
          </cell>
          <cell r="C1961" t="str">
            <v>Tela de arame galvanizado fio nº 12 BWG, malha de 2´</v>
          </cell>
          <cell r="D1961" t="str">
            <v>m²</v>
          </cell>
          <cell r="E1961">
            <v>25.21</v>
          </cell>
          <cell r="F1961">
            <v>4.33</v>
          </cell>
          <cell r="G1961">
            <v>29.54</v>
          </cell>
        </row>
        <row r="1962">
          <cell r="A1962" t="str">
            <v>35.01.150</v>
          </cell>
          <cell r="C1962" t="str">
            <v>Trave oficial completa com rede para futebol de salão</v>
          </cell>
          <cell r="D1962" t="str">
            <v>cj</v>
          </cell>
          <cell r="E1962">
            <v>1023.02</v>
          </cell>
          <cell r="F1962">
            <v>103.67</v>
          </cell>
          <cell r="G1962">
            <v>1126.69</v>
          </cell>
        </row>
        <row r="1963">
          <cell r="A1963" t="str">
            <v>35.01.160</v>
          </cell>
          <cell r="C1963" t="str">
            <v>Tabela completa com suporte e rede para basquete</v>
          </cell>
          <cell r="D1963" t="str">
            <v>un</v>
          </cell>
          <cell r="E1963">
            <v>1094.78</v>
          </cell>
          <cell r="F1963">
            <v>1302.03</v>
          </cell>
          <cell r="G1963">
            <v>2396.81</v>
          </cell>
        </row>
        <row r="1964">
          <cell r="A1964" t="str">
            <v>35.01.170</v>
          </cell>
          <cell r="C1964" t="str">
            <v>Poste oficial completo com rede para voleibol</v>
          </cell>
          <cell r="D1964" t="str">
            <v>cj</v>
          </cell>
          <cell r="E1964">
            <v>917.81</v>
          </cell>
          <cell r="F1964">
            <v>103.67</v>
          </cell>
          <cell r="G1964">
            <v>1021.48</v>
          </cell>
        </row>
        <row r="1965">
          <cell r="A1965" t="str">
            <v>35.01.550</v>
          </cell>
          <cell r="C1965" t="str">
            <v>Piso em fibra de polipropileno corrugado para quadra de esportes, inclusive pintura</v>
          </cell>
          <cell r="D1965" t="str">
            <v>m²</v>
          </cell>
          <cell r="E1965">
            <v>111.12</v>
          </cell>
          <cell r="F1965">
            <v>20.05</v>
          </cell>
          <cell r="G1965">
            <v>131.16999999999999</v>
          </cell>
        </row>
        <row r="1966">
          <cell r="A1966" t="str">
            <v>35.03</v>
          </cell>
          <cell r="B1966" t="str">
            <v>Abrigo, guarita e quiosque</v>
          </cell>
        </row>
        <row r="1967">
          <cell r="A1967" t="str">
            <v>35.03.030</v>
          </cell>
          <cell r="C1967" t="str">
            <v>Cancela automática metálica com barreira de alumínio até 3,50 m</v>
          </cell>
          <cell r="D1967" t="str">
            <v>un</v>
          </cell>
          <cell r="E1967">
            <v>2763.33</v>
          </cell>
          <cell r="F1967">
            <v>0</v>
          </cell>
          <cell r="G1967">
            <v>2763.33</v>
          </cell>
        </row>
        <row r="1968">
          <cell r="A1968" t="str">
            <v>35.04</v>
          </cell>
          <cell r="B1968" t="str">
            <v>Bancos</v>
          </cell>
        </row>
        <row r="1969">
          <cell r="A1969" t="str">
            <v>35.04.020</v>
          </cell>
          <cell r="C1969" t="str">
            <v>Banco contínuo em concreto vazado</v>
          </cell>
          <cell r="D1969" t="str">
            <v>m</v>
          </cell>
          <cell r="E1969">
            <v>66.8</v>
          </cell>
          <cell r="F1969">
            <v>62.55</v>
          </cell>
          <cell r="G1969">
            <v>129.35</v>
          </cell>
        </row>
        <row r="1970">
          <cell r="A1970" t="str">
            <v>35.04.120</v>
          </cell>
          <cell r="C1970" t="str">
            <v>Banco em concreto pré-moldado, dimensões 150 x 45 x 45 cm</v>
          </cell>
          <cell r="D1970" t="str">
            <v>un</v>
          </cell>
          <cell r="E1970">
            <v>283.62</v>
          </cell>
          <cell r="F1970">
            <v>13.92</v>
          </cell>
          <cell r="G1970">
            <v>297.54000000000002</v>
          </cell>
        </row>
        <row r="1971">
          <cell r="A1971" t="str">
            <v>35.04.130</v>
          </cell>
          <cell r="C1971" t="str">
            <v>Banco de madeira sobre alvenaria</v>
          </cell>
          <cell r="D1971" t="str">
            <v>m²</v>
          </cell>
          <cell r="E1971">
            <v>83.8</v>
          </cell>
          <cell r="F1971">
            <v>37.909999999999997</v>
          </cell>
          <cell r="G1971">
            <v>121.71</v>
          </cell>
        </row>
        <row r="1972">
          <cell r="A1972" t="str">
            <v>35.04.140</v>
          </cell>
          <cell r="C1972" t="str">
            <v>Banco em concreto pré-moldado com pés vazados, dimensões 200 x 42 x 47 cm</v>
          </cell>
          <cell r="D1972" t="str">
            <v>un</v>
          </cell>
          <cell r="E1972">
            <v>326.63</v>
          </cell>
          <cell r="F1972">
            <v>19.579999999999998</v>
          </cell>
          <cell r="G1972">
            <v>346.21</v>
          </cell>
        </row>
        <row r="1973">
          <cell r="A1973" t="str">
            <v>35.04.150</v>
          </cell>
          <cell r="C1973" t="str">
            <v>Banco em concreto pré-moldado com 3 pés, dimensões aproximadas de 300 x 42 x 47 cm</v>
          </cell>
          <cell r="D1973" t="str">
            <v>un</v>
          </cell>
          <cell r="E1973">
            <v>617.37</v>
          </cell>
          <cell r="F1973">
            <v>29.35</v>
          </cell>
          <cell r="G1973">
            <v>646.72</v>
          </cell>
        </row>
        <row r="1974">
          <cell r="A1974" t="str">
            <v>35.05</v>
          </cell>
          <cell r="B1974" t="str">
            <v>Equipamento recreativo</v>
          </cell>
        </row>
        <row r="1975">
          <cell r="A1975" t="str">
            <v>35.05.200</v>
          </cell>
          <cell r="C1975" t="str">
            <v>Centro de atividades em madeira rústica</v>
          </cell>
          <cell r="D1975" t="str">
            <v>cj</v>
          </cell>
          <cell r="E1975">
            <v>2669.8</v>
          </cell>
          <cell r="F1975">
            <v>138.24</v>
          </cell>
          <cell r="G1975">
            <v>2808.04</v>
          </cell>
        </row>
        <row r="1976">
          <cell r="A1976" t="str">
            <v>35.05.210</v>
          </cell>
          <cell r="C1976" t="str">
            <v>Balanço duplo em madeira rústica</v>
          </cell>
          <cell r="D1976" t="str">
            <v>cj</v>
          </cell>
          <cell r="E1976">
            <v>1059.1199999999999</v>
          </cell>
          <cell r="F1976">
            <v>138.24</v>
          </cell>
          <cell r="G1976">
            <v>1197.3599999999999</v>
          </cell>
        </row>
        <row r="1977">
          <cell r="A1977" t="str">
            <v>35.05.220</v>
          </cell>
          <cell r="C1977" t="str">
            <v>Gangorra dupla em madeira rústica</v>
          </cell>
          <cell r="D1977" t="str">
            <v>cj</v>
          </cell>
          <cell r="E1977">
            <v>703.11</v>
          </cell>
          <cell r="F1977">
            <v>138.24</v>
          </cell>
          <cell r="G1977">
            <v>841.35</v>
          </cell>
        </row>
        <row r="1978">
          <cell r="A1978" t="str">
            <v>35.05.240</v>
          </cell>
          <cell r="C1978" t="str">
            <v>Gira-gira em ferro com assento de madeira (8 lugares)</v>
          </cell>
          <cell r="D1978" t="str">
            <v>cj</v>
          </cell>
          <cell r="E1978">
            <v>1038.97</v>
          </cell>
          <cell r="F1978">
            <v>138.24</v>
          </cell>
          <cell r="G1978">
            <v>1177.21</v>
          </cell>
        </row>
        <row r="1979">
          <cell r="A1979" t="str">
            <v>35.07</v>
          </cell>
          <cell r="B1979" t="str">
            <v>Mastro para bandeiras</v>
          </cell>
        </row>
        <row r="1980">
          <cell r="A1980" t="str">
            <v>35.07.020</v>
          </cell>
          <cell r="C1980" t="str">
            <v>Plataforma com 3 mastros galvanizados, h= 7,00 m</v>
          </cell>
          <cell r="D1980" t="str">
            <v>cj</v>
          </cell>
          <cell r="E1980">
            <v>3039.47</v>
          </cell>
          <cell r="F1980">
            <v>219.72</v>
          </cell>
          <cell r="G1980">
            <v>3259.19</v>
          </cell>
        </row>
        <row r="1981">
          <cell r="A1981" t="str">
            <v>35.07.030</v>
          </cell>
          <cell r="C1981" t="str">
            <v>Plataforma com 3 mastros galvanizados, h= 9,00 m</v>
          </cell>
          <cell r="D1981" t="str">
            <v>cj</v>
          </cell>
          <cell r="E1981">
            <v>4429.3999999999996</v>
          </cell>
          <cell r="F1981">
            <v>219.72</v>
          </cell>
          <cell r="G1981">
            <v>4649.12</v>
          </cell>
        </row>
        <row r="1982">
          <cell r="A1982" t="str">
            <v>35.07.060</v>
          </cell>
          <cell r="C1982" t="str">
            <v>Mastro para bandeira galvanizado, h= 9,00 m</v>
          </cell>
          <cell r="D1982" t="str">
            <v>un</v>
          </cell>
          <cell r="E1982">
            <v>1465.57</v>
          </cell>
          <cell r="F1982">
            <v>32.450000000000003</v>
          </cell>
          <cell r="G1982">
            <v>1498.02</v>
          </cell>
        </row>
        <row r="1983">
          <cell r="A1983" t="str">
            <v>35.07.070</v>
          </cell>
          <cell r="C1983" t="str">
            <v>Mastro para bandeira galvanizado, h= 7,00 m</v>
          </cell>
          <cell r="D1983" t="str">
            <v>un</v>
          </cell>
          <cell r="E1983">
            <v>1002.28</v>
          </cell>
          <cell r="F1983">
            <v>32.450000000000003</v>
          </cell>
          <cell r="G1983">
            <v>1034.73</v>
          </cell>
        </row>
        <row r="1984">
          <cell r="A1984" t="str">
            <v>35.20</v>
          </cell>
          <cell r="B1984" t="str">
            <v>Reparos, conservações e complementos - GRUPO 35</v>
          </cell>
        </row>
        <row r="1985">
          <cell r="A1985" t="str">
            <v>35.20.010</v>
          </cell>
          <cell r="C1985" t="str">
            <v>Tela em poliamida (nylon), malha 10 x 10 cm, fio 2 mm</v>
          </cell>
          <cell r="D1985" t="str">
            <v>m²</v>
          </cell>
          <cell r="E1985">
            <v>11.33</v>
          </cell>
          <cell r="F1985">
            <v>0</v>
          </cell>
          <cell r="G1985">
            <v>11.33</v>
          </cell>
        </row>
        <row r="1986">
          <cell r="A1986" t="str">
            <v>35.20.050</v>
          </cell>
          <cell r="C1986" t="str">
            <v>Conjunto 4 Lixeiras para Coleta Seletiva, tampa basculante, 50 litros</v>
          </cell>
          <cell r="D1986" t="str">
            <v>un</v>
          </cell>
          <cell r="E1986">
            <v>463.8</v>
          </cell>
          <cell r="F1986">
            <v>21.6</v>
          </cell>
          <cell r="G1986">
            <v>485.4</v>
          </cell>
        </row>
        <row r="1987">
          <cell r="A1987" t="str">
            <v>36</v>
          </cell>
          <cell r="B1987" t="str">
            <v>ENTRADA DE ENERGIA ELÉTRICA E TELEFONIA</v>
          </cell>
        </row>
        <row r="1988">
          <cell r="A1988" t="str">
            <v>36.01</v>
          </cell>
          <cell r="B1988" t="str">
            <v>Entrada de energia - componentes</v>
          </cell>
        </row>
        <row r="1989">
          <cell r="A1989" t="str">
            <v>36.01.242</v>
          </cell>
          <cell r="C1989" t="str">
            <v>Cubículo de média tensão, para uso ao tempo, classe 24 kV</v>
          </cell>
          <cell r="D1989" t="str">
            <v>cj</v>
          </cell>
          <cell r="E1989">
            <v>99778.5</v>
          </cell>
          <cell r="F1989">
            <v>169.38</v>
          </cell>
          <cell r="G1989">
            <v>99947.88</v>
          </cell>
        </row>
        <row r="1990">
          <cell r="A1990" t="str">
            <v>36.01.252</v>
          </cell>
          <cell r="C1990" t="str">
            <v>Cubículo de média tensão, para uso ao tempo, classe 17,5 kV</v>
          </cell>
          <cell r="D1990" t="str">
            <v>cj</v>
          </cell>
          <cell r="E1990">
            <v>80819.179999999993</v>
          </cell>
          <cell r="F1990">
            <v>169.38</v>
          </cell>
          <cell r="G1990">
            <v>80988.56</v>
          </cell>
        </row>
        <row r="1991">
          <cell r="A1991" t="str">
            <v>36.01.260</v>
          </cell>
          <cell r="C1991" t="str">
            <v>Cubículo de entrada e medição para uso abrigado, classe 15 kV</v>
          </cell>
          <cell r="D1991" t="str">
            <v>cj</v>
          </cell>
          <cell r="E1991">
            <v>84663.54</v>
          </cell>
          <cell r="F1991">
            <v>338.76</v>
          </cell>
          <cell r="G1991">
            <v>85002.3</v>
          </cell>
        </row>
        <row r="1992">
          <cell r="A1992" t="str">
            <v>36.03</v>
          </cell>
          <cell r="B1992" t="str">
            <v>Caixas de entrada / medição</v>
          </cell>
        </row>
        <row r="1993">
          <cell r="A1993" t="str">
            <v>36.03.010</v>
          </cell>
          <cell r="C1993" t="str">
            <v>Caixa de medição tipo II (300 x 560 x 200) mm, padrão concessionárias</v>
          </cell>
          <cell r="D1993" t="str">
            <v>un</v>
          </cell>
          <cell r="E1993">
            <v>101.63</v>
          </cell>
          <cell r="F1993">
            <v>110.67</v>
          </cell>
          <cell r="G1993">
            <v>212.3</v>
          </cell>
        </row>
        <row r="1994">
          <cell r="A1994" t="str">
            <v>36.03.020</v>
          </cell>
          <cell r="C1994" t="str">
            <v>Caixa de medição polifásica (500 x 600 x 200) mm, padrão concessionárias</v>
          </cell>
          <cell r="D1994" t="str">
            <v>un</v>
          </cell>
          <cell r="E1994">
            <v>169.56</v>
          </cell>
          <cell r="F1994">
            <v>110.67</v>
          </cell>
          <cell r="G1994">
            <v>280.23</v>
          </cell>
        </row>
        <row r="1995">
          <cell r="A1995" t="str">
            <v>36.03.030</v>
          </cell>
          <cell r="C1995" t="str">
            <v>Caixa de medição externa tipo ´L´ (900 x 600 x 270) mm, padrão Concessionárias</v>
          </cell>
          <cell r="D1995" t="str">
            <v>un</v>
          </cell>
          <cell r="E1995">
            <v>397.69</v>
          </cell>
          <cell r="F1995">
            <v>127.76</v>
          </cell>
          <cell r="G1995">
            <v>525.45000000000005</v>
          </cell>
        </row>
        <row r="1996">
          <cell r="A1996" t="str">
            <v>36.03.050</v>
          </cell>
          <cell r="C1996" t="str">
            <v>Caixa de medição externa tipo ´N´ (1300 x 1200 x 270) mm, padrão Concessionárias</v>
          </cell>
          <cell r="D1996" t="str">
            <v>un</v>
          </cell>
          <cell r="E1996">
            <v>1543.66</v>
          </cell>
          <cell r="F1996">
            <v>127.76</v>
          </cell>
          <cell r="G1996">
            <v>1671.42</v>
          </cell>
        </row>
        <row r="1997">
          <cell r="A1997" t="str">
            <v>36.03.060</v>
          </cell>
          <cell r="C1997" t="str">
            <v>Caixa de medição externa tipo ´M´ (900 x 1200 x 270) mm, padrão Concessionárias</v>
          </cell>
          <cell r="D1997" t="str">
            <v>un</v>
          </cell>
          <cell r="E1997">
            <v>1039.73</v>
          </cell>
          <cell r="F1997">
            <v>127.76</v>
          </cell>
          <cell r="G1997">
            <v>1167.49</v>
          </cell>
        </row>
        <row r="1998">
          <cell r="A1998" t="str">
            <v>36.03.080</v>
          </cell>
          <cell r="C1998" t="str">
            <v>Caixa para seccionadora tipo ´T´ (900 x 600 x 250) mm, padrão Concessionárias</v>
          </cell>
          <cell r="D1998" t="str">
            <v>un</v>
          </cell>
          <cell r="E1998">
            <v>361.38</v>
          </cell>
          <cell r="F1998">
            <v>95.82</v>
          </cell>
          <cell r="G1998">
            <v>457.2</v>
          </cell>
        </row>
        <row r="1999">
          <cell r="A1999" t="str">
            <v>36.03.090</v>
          </cell>
          <cell r="C1999" t="str">
            <v>Caixa de medição interna tipo ´A1´ (1000 x 1000 x 300) mm, padrão Concessionárias</v>
          </cell>
          <cell r="D1999" t="str">
            <v>un</v>
          </cell>
          <cell r="E1999">
            <v>1683.54</v>
          </cell>
          <cell r="F1999">
            <v>133.13999999999999</v>
          </cell>
          <cell r="G1999">
            <v>1816.68</v>
          </cell>
        </row>
        <row r="2000">
          <cell r="A2000" t="str">
            <v>36.03.120</v>
          </cell>
          <cell r="C2000" t="str">
            <v>Caixa de proteção para transformador de corrente, (1000 x 750 x 300) mm, padrão Concessionárias</v>
          </cell>
          <cell r="D2000" t="str">
            <v>un</v>
          </cell>
          <cell r="E2000">
            <v>484.28</v>
          </cell>
          <cell r="F2000">
            <v>127.76</v>
          </cell>
          <cell r="G2000">
            <v>612.04</v>
          </cell>
        </row>
        <row r="2001">
          <cell r="A2001" t="str">
            <v>36.03.130</v>
          </cell>
          <cell r="C2001" t="str">
            <v>Caixa de proteção dos bornes do medidor, (300 x 250 x 90) mm, padrão Concessionárias</v>
          </cell>
          <cell r="D2001" t="str">
            <v>un</v>
          </cell>
          <cell r="E2001">
            <v>61.97</v>
          </cell>
          <cell r="F2001">
            <v>63.88</v>
          </cell>
          <cell r="G2001">
            <v>125.85</v>
          </cell>
        </row>
        <row r="2002">
          <cell r="A2002" t="str">
            <v>36.03.150</v>
          </cell>
          <cell r="C2002" t="str">
            <v>Caixa de entrada tipo ´E´ (560 x 350 x 210) mm - padrão Concessionárias</v>
          </cell>
          <cell r="D2002" t="str">
            <v>un</v>
          </cell>
          <cell r="E2002">
            <v>137.84</v>
          </cell>
          <cell r="F2002">
            <v>110.67</v>
          </cell>
          <cell r="G2002">
            <v>248.51</v>
          </cell>
        </row>
        <row r="2003">
          <cell r="A2003" t="str">
            <v>36.03.160</v>
          </cell>
          <cell r="C2003" t="str">
            <v>Caixa base lateral tipo ´N´ (1300 x 400 x 250) mm</v>
          </cell>
          <cell r="D2003" t="str">
            <v>un</v>
          </cell>
          <cell r="E2003">
            <v>363.1</v>
          </cell>
          <cell r="F2003">
            <v>127.76</v>
          </cell>
          <cell r="G2003">
            <v>490.86</v>
          </cell>
        </row>
        <row r="2004">
          <cell r="A2004" t="str">
            <v>36.04</v>
          </cell>
          <cell r="B2004" t="str">
            <v>Suporte (Braquet)</v>
          </cell>
        </row>
        <row r="2005">
          <cell r="A2005" t="str">
            <v>36.04.010</v>
          </cell>
          <cell r="C2005" t="str">
            <v>Suporte para 1 isolador de baixa tensão</v>
          </cell>
          <cell r="D2005" t="str">
            <v>un</v>
          </cell>
          <cell r="E2005">
            <v>11.3</v>
          </cell>
          <cell r="F2005">
            <v>9.59</v>
          </cell>
          <cell r="G2005">
            <v>20.89</v>
          </cell>
        </row>
        <row r="2006">
          <cell r="A2006" t="str">
            <v>36.04.030</v>
          </cell>
          <cell r="C2006" t="str">
            <v>Suporte para 2 isoladores de baixa tensão</v>
          </cell>
          <cell r="D2006" t="str">
            <v>un</v>
          </cell>
          <cell r="E2006">
            <v>20.61</v>
          </cell>
          <cell r="F2006">
            <v>9.59</v>
          </cell>
          <cell r="G2006">
            <v>30.2</v>
          </cell>
        </row>
        <row r="2007">
          <cell r="A2007" t="str">
            <v>36.04.050</v>
          </cell>
          <cell r="C2007" t="str">
            <v>Suporte para 3 isoladores de baixa tensão</v>
          </cell>
          <cell r="D2007" t="str">
            <v>un</v>
          </cell>
          <cell r="E2007">
            <v>35.619999999999997</v>
          </cell>
          <cell r="F2007">
            <v>9.59</v>
          </cell>
          <cell r="G2007">
            <v>45.21</v>
          </cell>
        </row>
        <row r="2008">
          <cell r="A2008" t="str">
            <v>36.04.070</v>
          </cell>
          <cell r="C2008" t="str">
            <v>Suporte para 4 isoladores de baixa tensão</v>
          </cell>
          <cell r="D2008" t="str">
            <v>un</v>
          </cell>
          <cell r="E2008">
            <v>51.14</v>
          </cell>
          <cell r="F2008">
            <v>9.59</v>
          </cell>
          <cell r="G2008">
            <v>60.73</v>
          </cell>
        </row>
        <row r="2009">
          <cell r="A2009" t="str">
            <v>36.05</v>
          </cell>
          <cell r="B2009" t="str">
            <v>Isoladores</v>
          </cell>
        </row>
        <row r="2010">
          <cell r="A2010" t="str">
            <v>36.05.010</v>
          </cell>
          <cell r="C2010" t="str">
            <v>Isolador tipo roldana para baixa tensão de 76 x 79 mm</v>
          </cell>
          <cell r="D2010" t="str">
            <v>un</v>
          </cell>
          <cell r="E2010">
            <v>16.46</v>
          </cell>
          <cell r="F2010">
            <v>6.39</v>
          </cell>
          <cell r="G2010">
            <v>22.85</v>
          </cell>
        </row>
        <row r="2011">
          <cell r="A2011" t="str">
            <v>36.05.020</v>
          </cell>
          <cell r="C2011" t="str">
            <v>Isolador tipo castanha incluindo grampo de sustentação</v>
          </cell>
          <cell r="D2011" t="str">
            <v>un</v>
          </cell>
          <cell r="E2011">
            <v>18.149999999999999</v>
          </cell>
          <cell r="F2011">
            <v>6.39</v>
          </cell>
          <cell r="G2011">
            <v>24.54</v>
          </cell>
        </row>
        <row r="2012">
          <cell r="A2012" t="str">
            <v>36.05.030</v>
          </cell>
          <cell r="C2012" t="str">
            <v>Isolador tipo disco para 23 kV (poste)</v>
          </cell>
          <cell r="D2012" t="str">
            <v>un</v>
          </cell>
          <cell r="E2012">
            <v>72.95</v>
          </cell>
          <cell r="F2012">
            <v>9.15</v>
          </cell>
          <cell r="G2012">
            <v>82.1</v>
          </cell>
        </row>
        <row r="2013">
          <cell r="A2013" t="str">
            <v>36.05.040</v>
          </cell>
          <cell r="C2013" t="str">
            <v>Isolador tipo disco para 15 kV de 6´ - 150 mm</v>
          </cell>
          <cell r="D2013" t="str">
            <v>un</v>
          </cell>
          <cell r="E2013">
            <v>54.16</v>
          </cell>
          <cell r="F2013">
            <v>6.39</v>
          </cell>
          <cell r="G2013">
            <v>60.55</v>
          </cell>
        </row>
        <row r="2014">
          <cell r="A2014" t="str">
            <v>36.05.070</v>
          </cell>
          <cell r="C2014" t="str">
            <v>Isolador tipo pino para 25 kV, inclusive pino (poste)</v>
          </cell>
          <cell r="D2014" t="str">
            <v>un</v>
          </cell>
          <cell r="E2014">
            <v>51.54</v>
          </cell>
          <cell r="F2014">
            <v>23.95</v>
          </cell>
          <cell r="G2014">
            <v>75.489999999999995</v>
          </cell>
        </row>
        <row r="2015">
          <cell r="A2015" t="str">
            <v>36.05.080</v>
          </cell>
          <cell r="C2015" t="str">
            <v>Isolador tipo pino para 15 kV, inclusive pino (poste)</v>
          </cell>
          <cell r="D2015" t="str">
            <v>un</v>
          </cell>
          <cell r="E2015">
            <v>35.32</v>
          </cell>
          <cell r="F2015">
            <v>23.95</v>
          </cell>
          <cell r="G2015">
            <v>59.27</v>
          </cell>
        </row>
        <row r="2016">
          <cell r="A2016" t="str">
            <v>36.05.100</v>
          </cell>
          <cell r="C2016" t="str">
            <v>Isolador pedestal para 15 kV</v>
          </cell>
          <cell r="D2016" t="str">
            <v>un</v>
          </cell>
          <cell r="E2016">
            <v>64.540000000000006</v>
          </cell>
          <cell r="F2016">
            <v>6.39</v>
          </cell>
          <cell r="G2016">
            <v>70.930000000000007</v>
          </cell>
        </row>
        <row r="2017">
          <cell r="A2017" t="str">
            <v>36.05.110</v>
          </cell>
          <cell r="C2017" t="str">
            <v>Isolador pedestal para 25 kV</v>
          </cell>
          <cell r="D2017" t="str">
            <v>un</v>
          </cell>
          <cell r="E2017">
            <v>96.68</v>
          </cell>
          <cell r="F2017">
            <v>6.39</v>
          </cell>
          <cell r="G2017">
            <v>103.07</v>
          </cell>
        </row>
        <row r="2018">
          <cell r="A2018" t="str">
            <v>36.06</v>
          </cell>
          <cell r="B2018" t="str">
            <v>Muflas e terminais</v>
          </cell>
        </row>
        <row r="2019">
          <cell r="A2019" t="str">
            <v>36.06.010</v>
          </cell>
          <cell r="C2019" t="str">
            <v>Terminal modular (mufla) unipolar interno para cabo até 120 mm²/25 kV</v>
          </cell>
          <cell r="D2019" t="str">
            <v>cj</v>
          </cell>
          <cell r="E2019">
            <v>342.52</v>
          </cell>
          <cell r="F2019">
            <v>15.98</v>
          </cell>
          <cell r="G2019">
            <v>358.5</v>
          </cell>
        </row>
        <row r="2020">
          <cell r="A2020" t="str">
            <v>36.06.030</v>
          </cell>
          <cell r="C2020" t="str">
            <v>Terminal modular (mufla) unipolar externo para cabo até 70 mm²/25 kV</v>
          </cell>
          <cell r="D2020" t="str">
            <v>cj</v>
          </cell>
          <cell r="E2020">
            <v>362.77</v>
          </cell>
          <cell r="F2020">
            <v>15.98</v>
          </cell>
          <cell r="G2020">
            <v>378.75</v>
          </cell>
        </row>
        <row r="2021">
          <cell r="A2021" t="str">
            <v>36.06.060</v>
          </cell>
          <cell r="C2021" t="str">
            <v>Terminal modular (mufla) unipolar externo para cabo até 70 mm²/15 kV</v>
          </cell>
          <cell r="D2021" t="str">
            <v>cj</v>
          </cell>
          <cell r="E2021">
            <v>369.22</v>
          </cell>
          <cell r="F2021">
            <v>15.98</v>
          </cell>
          <cell r="G2021">
            <v>385.2</v>
          </cell>
        </row>
        <row r="2022">
          <cell r="A2022" t="str">
            <v>36.06.080</v>
          </cell>
          <cell r="C2022" t="str">
            <v>Terminal modular (mufla) unipolar interno para cabo até 70 mm²/15 kV</v>
          </cell>
          <cell r="D2022" t="str">
            <v>cj</v>
          </cell>
          <cell r="E2022">
            <v>312.68</v>
          </cell>
          <cell r="F2022">
            <v>15.98</v>
          </cell>
          <cell r="G2022">
            <v>328.66</v>
          </cell>
        </row>
        <row r="2023">
          <cell r="A2023" t="str">
            <v>36.07</v>
          </cell>
          <cell r="B2023" t="str">
            <v>Para-raios de média tensão</v>
          </cell>
        </row>
        <row r="2024">
          <cell r="A2024" t="str">
            <v>36.07.010</v>
          </cell>
          <cell r="C2024" t="str">
            <v>Para-raios de distribuição, classe 12 kV/5 kA, completo, encapsulado com polímero</v>
          </cell>
          <cell r="D2024" t="str">
            <v>un</v>
          </cell>
          <cell r="E2024">
            <v>145.59</v>
          </cell>
          <cell r="F2024">
            <v>14.97</v>
          </cell>
          <cell r="G2024">
            <v>160.56</v>
          </cell>
        </row>
        <row r="2025">
          <cell r="A2025" t="str">
            <v>36.07.030</v>
          </cell>
          <cell r="C2025" t="str">
            <v>Para-raios de distribuição, classe 12 kV/10 kA, completo, encapsulado com polímero</v>
          </cell>
          <cell r="D2025" t="str">
            <v>un</v>
          </cell>
          <cell r="E2025">
            <v>167.28</v>
          </cell>
          <cell r="F2025">
            <v>14.97</v>
          </cell>
          <cell r="G2025">
            <v>182.25</v>
          </cell>
        </row>
        <row r="2026">
          <cell r="A2026" t="str">
            <v>36.07.050</v>
          </cell>
          <cell r="C2026" t="str">
            <v>Para-raios de distribuição, classe 15 kV/5 kA, completo, encapsulado com polímero</v>
          </cell>
          <cell r="D2026" t="str">
            <v>un</v>
          </cell>
          <cell r="E2026">
            <v>148.28</v>
          </cell>
          <cell r="F2026">
            <v>14.97</v>
          </cell>
          <cell r="G2026">
            <v>163.25</v>
          </cell>
        </row>
        <row r="2027">
          <cell r="A2027" t="str">
            <v>36.07.060</v>
          </cell>
          <cell r="C2027" t="str">
            <v>Para-raios de distribuição, classe 15 kV/10 kA, completo, encapsulado com polímero</v>
          </cell>
          <cell r="D2027" t="str">
            <v>un</v>
          </cell>
          <cell r="E2027">
            <v>304.04000000000002</v>
          </cell>
          <cell r="F2027">
            <v>29.96</v>
          </cell>
          <cell r="G2027">
            <v>334</v>
          </cell>
        </row>
        <row r="2028">
          <cell r="A2028" t="str">
            <v>36.07.070</v>
          </cell>
          <cell r="C2028" t="str">
            <v>Para-raios de distribuição, classe 21 kV/5 kA, completo, encapsulado com polímero</v>
          </cell>
          <cell r="D2028" t="str">
            <v>un</v>
          </cell>
          <cell r="E2028">
            <v>218.65</v>
          </cell>
          <cell r="F2028">
            <v>14.97</v>
          </cell>
          <cell r="G2028">
            <v>233.62</v>
          </cell>
        </row>
        <row r="2029">
          <cell r="A2029" t="str">
            <v>36.08</v>
          </cell>
          <cell r="B2029" t="str">
            <v>Gerador e grupo gerador</v>
          </cell>
        </row>
        <row r="2030">
          <cell r="A2030" t="str">
            <v>36.08.030</v>
          </cell>
          <cell r="C2030" t="str">
            <v>Grupo gerador com potência de 250/228 kVA, variação de + ou - 5% - completo</v>
          </cell>
          <cell r="D2030" t="str">
            <v>un</v>
          </cell>
          <cell r="E2030">
            <v>124779.33</v>
          </cell>
          <cell r="F2030">
            <v>1231.56</v>
          </cell>
          <cell r="G2030">
            <v>126010.89</v>
          </cell>
        </row>
        <row r="2031">
          <cell r="A2031" t="str">
            <v>36.08.040</v>
          </cell>
          <cell r="C2031" t="str">
            <v>Grupo gerador com potência de 350/320 kVA, variação de + ou - 10% - completo</v>
          </cell>
          <cell r="D2031" t="str">
            <v>un</v>
          </cell>
          <cell r="E2031">
            <v>167872.77</v>
          </cell>
          <cell r="F2031">
            <v>1231.56</v>
          </cell>
          <cell r="G2031">
            <v>169104.33</v>
          </cell>
        </row>
        <row r="2032">
          <cell r="A2032" t="str">
            <v>36.08.050</v>
          </cell>
          <cell r="C2032" t="str">
            <v>Grupo gerador com potência de 88/80 kVA, variação de + ou - 10% - completo</v>
          </cell>
          <cell r="D2032" t="str">
            <v>un</v>
          </cell>
          <cell r="E2032">
            <v>68039.22</v>
          </cell>
          <cell r="F2032">
            <v>1231.56</v>
          </cell>
          <cell r="G2032">
            <v>69270.78</v>
          </cell>
        </row>
        <row r="2033">
          <cell r="A2033" t="str">
            <v>36.08.060</v>
          </cell>
          <cell r="C2033" t="str">
            <v>Grupo gerador com potência de 165/150 kVA, variação de + ou - 5% - completo</v>
          </cell>
          <cell r="D2033" t="str">
            <v>un</v>
          </cell>
          <cell r="E2033">
            <v>84266.79</v>
          </cell>
          <cell r="F2033">
            <v>1231.56</v>
          </cell>
          <cell r="G2033">
            <v>85498.35</v>
          </cell>
        </row>
        <row r="2034">
          <cell r="A2034" t="str">
            <v>36.08.100</v>
          </cell>
          <cell r="C2034" t="str">
            <v>Grupo gerador com potência de 55/50 kVA, variação de + ou - 10% - completo</v>
          </cell>
          <cell r="D2034" t="str">
            <v>un</v>
          </cell>
          <cell r="E2034">
            <v>61382.61</v>
          </cell>
          <cell r="F2034">
            <v>657.4</v>
          </cell>
          <cell r="G2034">
            <v>62040.01</v>
          </cell>
        </row>
        <row r="2035">
          <cell r="A2035" t="str">
            <v>36.08.110</v>
          </cell>
          <cell r="C2035" t="str">
            <v>Grupo gerador com potência de 180/168 kVA, variação de + ou - 5% - completo</v>
          </cell>
          <cell r="D2035" t="str">
            <v>un</v>
          </cell>
          <cell r="E2035">
            <v>111101.97</v>
          </cell>
          <cell r="F2035">
            <v>1231.56</v>
          </cell>
          <cell r="G2035">
            <v>112333.53</v>
          </cell>
        </row>
        <row r="2036">
          <cell r="A2036" t="str">
            <v>36.08.290</v>
          </cell>
          <cell r="C2036" t="str">
            <v>Grupo gerador com potência de 563/513 kVA, variação de + ou - 10% - completo</v>
          </cell>
          <cell r="D2036" t="str">
            <v>un</v>
          </cell>
          <cell r="E2036">
            <v>217218.14</v>
          </cell>
          <cell r="F2036">
            <v>1363.04</v>
          </cell>
          <cell r="G2036">
            <v>218581.18</v>
          </cell>
        </row>
        <row r="2037">
          <cell r="A2037" t="str">
            <v>36.08.350</v>
          </cell>
          <cell r="C2037" t="str">
            <v>Grupo gerador carenado com potência de 150/136 kVA, variação de + ou - 5% - completo</v>
          </cell>
          <cell r="D2037" t="str">
            <v>un</v>
          </cell>
          <cell r="E2037">
            <v>107544.85</v>
          </cell>
          <cell r="F2037">
            <v>1231.56</v>
          </cell>
          <cell r="G2037">
            <v>108776.41</v>
          </cell>
        </row>
        <row r="2038">
          <cell r="A2038" t="str">
            <v>36.08.360</v>
          </cell>
          <cell r="C2038" t="str">
            <v>Grupo gerador carenado com potência de 460/434 kVA, variação de + ou - 10% - completo</v>
          </cell>
          <cell r="D2038" t="str">
            <v>un</v>
          </cell>
          <cell r="E2038">
            <v>240069.48</v>
          </cell>
          <cell r="F2038">
            <v>1350.76</v>
          </cell>
          <cell r="G2038">
            <v>241420.24</v>
          </cell>
        </row>
        <row r="2039">
          <cell r="A2039" t="str">
            <v>36.08.540</v>
          </cell>
          <cell r="C2039" t="str">
            <v>Grupo gerador com potência de 460/434 kVA, variação de + ou - 10% - completo</v>
          </cell>
          <cell r="D2039" t="str">
            <v>un</v>
          </cell>
          <cell r="E2039">
            <v>209943.97</v>
          </cell>
          <cell r="F2039">
            <v>1363.04</v>
          </cell>
          <cell r="G2039">
            <v>211307.01</v>
          </cell>
        </row>
        <row r="2040">
          <cell r="A2040" t="str">
            <v>36.09</v>
          </cell>
          <cell r="B2040" t="str">
            <v>Transformador de entrada</v>
          </cell>
        </row>
        <row r="2041">
          <cell r="A2041" t="str">
            <v>36.09.020</v>
          </cell>
          <cell r="C2041" t="str">
            <v>Transformador de potência trifásico de 225 kVA, classe 15 kV, a óleo</v>
          </cell>
          <cell r="D2041" t="str">
            <v>un</v>
          </cell>
          <cell r="E2041">
            <v>14124.71</v>
          </cell>
          <cell r="F2041">
            <v>657.4</v>
          </cell>
          <cell r="G2041">
            <v>14782.11</v>
          </cell>
        </row>
        <row r="2042">
          <cell r="A2042" t="str">
            <v>36.09.030</v>
          </cell>
          <cell r="C2042" t="str">
            <v>Transformador de potência trifásico de 75 kVA, classe 1,2 kV, a seco</v>
          </cell>
          <cell r="D2042" t="str">
            <v>un</v>
          </cell>
          <cell r="E2042">
            <v>11323.44</v>
          </cell>
          <cell r="F2042">
            <v>262.95999999999998</v>
          </cell>
          <cell r="G2042">
            <v>11586.4</v>
          </cell>
        </row>
        <row r="2043">
          <cell r="A2043" t="str">
            <v>36.09.050</v>
          </cell>
          <cell r="C2043" t="str">
            <v>Transformador de potência trifásico de 150 kVA, classe 15 kV, a óleo</v>
          </cell>
          <cell r="D2043" t="str">
            <v>un</v>
          </cell>
          <cell r="E2043">
            <v>10408.34</v>
          </cell>
          <cell r="F2043">
            <v>657.4</v>
          </cell>
          <cell r="G2043">
            <v>11065.74</v>
          </cell>
        </row>
        <row r="2044">
          <cell r="A2044" t="str">
            <v>36.09.060</v>
          </cell>
          <cell r="C2044" t="str">
            <v>Transformador de potência trifásico de 500 kVA, classe 15 kV, a seco</v>
          </cell>
          <cell r="D2044" t="str">
            <v>un</v>
          </cell>
          <cell r="E2044">
            <v>35317.4</v>
          </cell>
          <cell r="F2044">
            <v>1051.8399999999999</v>
          </cell>
          <cell r="G2044">
            <v>36369.24</v>
          </cell>
        </row>
        <row r="2045">
          <cell r="A2045" t="str">
            <v>36.09.070</v>
          </cell>
          <cell r="C2045" t="str">
            <v>Transformador de potência trifásico de 1000 kVA, classe 15 kV, a seco com cabine</v>
          </cell>
          <cell r="D2045" t="str">
            <v>un</v>
          </cell>
          <cell r="E2045">
            <v>76937.119999999995</v>
          </cell>
          <cell r="F2045">
            <v>1051.8399999999999</v>
          </cell>
          <cell r="G2045">
            <v>77988.960000000006</v>
          </cell>
        </row>
        <row r="2046">
          <cell r="A2046" t="str">
            <v>36.09.100</v>
          </cell>
          <cell r="C2046" t="str">
            <v>Transformador de potência trifásico de 5 kVA, classe 0,6 kV, a seco com cabine</v>
          </cell>
          <cell r="D2046" t="str">
            <v>un</v>
          </cell>
          <cell r="E2046">
            <v>2332.25</v>
          </cell>
          <cell r="F2046">
            <v>262.95999999999998</v>
          </cell>
          <cell r="G2046">
            <v>2595.21</v>
          </cell>
        </row>
        <row r="2047">
          <cell r="A2047" t="str">
            <v>36.09.110</v>
          </cell>
          <cell r="C2047" t="str">
            <v>Transformador de potência trifásico de 7,5 kVA, classe 0,6 kV, a seco com cabine</v>
          </cell>
          <cell r="D2047" t="str">
            <v>un</v>
          </cell>
          <cell r="E2047">
            <v>2495.46</v>
          </cell>
          <cell r="F2047">
            <v>262.95999999999998</v>
          </cell>
          <cell r="G2047">
            <v>2758.42</v>
          </cell>
        </row>
        <row r="2048">
          <cell r="A2048" t="str">
            <v>36.09.130</v>
          </cell>
          <cell r="C2048" t="str">
            <v>Transformador de potência trifásico de 15 kVA, classe 1,2 kV, a seco com cabine</v>
          </cell>
          <cell r="D2048" t="str">
            <v>un</v>
          </cell>
          <cell r="E2048">
            <v>5579.36</v>
          </cell>
          <cell r="F2048">
            <v>262.95999999999998</v>
          </cell>
          <cell r="G2048">
            <v>5842.32</v>
          </cell>
        </row>
        <row r="2049">
          <cell r="A2049" t="str">
            <v>36.09.150</v>
          </cell>
          <cell r="C2049" t="str">
            <v>Transformador de potência trifásico de 75 kVA, classe 15 kV, a óleo</v>
          </cell>
          <cell r="D2049" t="str">
            <v>un</v>
          </cell>
          <cell r="E2049">
            <v>7857.6</v>
          </cell>
          <cell r="F2049">
            <v>657.4</v>
          </cell>
          <cell r="G2049">
            <v>8515</v>
          </cell>
        </row>
        <row r="2050">
          <cell r="A2050" t="str">
            <v>36.09.160</v>
          </cell>
          <cell r="C2050" t="str">
            <v>Transformador de potência trifásico de 225 kVA, classe 23 kV, a óleo</v>
          </cell>
          <cell r="D2050" t="str">
            <v>un</v>
          </cell>
          <cell r="E2050">
            <v>17314.939999999999</v>
          </cell>
          <cell r="F2050">
            <v>657.4</v>
          </cell>
          <cell r="G2050">
            <v>17972.34</v>
          </cell>
        </row>
        <row r="2051">
          <cell r="A2051" t="str">
            <v>36.09.170</v>
          </cell>
          <cell r="C2051" t="str">
            <v>Transformador de potência trifásico de 300 kVA, classe 15 kV, a óleo</v>
          </cell>
          <cell r="D2051" t="str">
            <v>un</v>
          </cell>
          <cell r="E2051">
            <v>16338</v>
          </cell>
          <cell r="F2051">
            <v>657.4</v>
          </cell>
          <cell r="G2051">
            <v>16995.400000000001</v>
          </cell>
        </row>
        <row r="2052">
          <cell r="A2052" t="str">
            <v>36.09.180</v>
          </cell>
          <cell r="C2052" t="str">
            <v>Transformador de potência trifásico de 112,5 kVA, classe 15 kV, a óleo</v>
          </cell>
          <cell r="D2052" t="str">
            <v>un</v>
          </cell>
          <cell r="E2052">
            <v>8235.2000000000007</v>
          </cell>
          <cell r="F2052">
            <v>657.4</v>
          </cell>
          <cell r="G2052">
            <v>8892.6</v>
          </cell>
        </row>
        <row r="2053">
          <cell r="A2053" t="str">
            <v>36.09.220</v>
          </cell>
          <cell r="C2053" t="str">
            <v>Transformador de potência trifásico de 500 kVA, classe 15 kV, a seco com cabine</v>
          </cell>
          <cell r="D2053" t="str">
            <v>un</v>
          </cell>
          <cell r="E2053">
            <v>52537.42</v>
          </cell>
          <cell r="F2053">
            <v>1051.8399999999999</v>
          </cell>
          <cell r="G2053">
            <v>53589.26</v>
          </cell>
        </row>
        <row r="2054">
          <cell r="A2054" t="str">
            <v>36.09.230</v>
          </cell>
          <cell r="C2054" t="str">
            <v>Transformador de potência trifásico de 30 kVA, classe 1,2 KV, a seco com cabine</v>
          </cell>
          <cell r="D2054" t="str">
            <v>un</v>
          </cell>
          <cell r="E2054">
            <v>8193.89</v>
          </cell>
          <cell r="F2054">
            <v>262.95999999999998</v>
          </cell>
          <cell r="G2054">
            <v>8456.85</v>
          </cell>
        </row>
        <row r="2055">
          <cell r="A2055" t="str">
            <v>36.09.250</v>
          </cell>
          <cell r="C2055" t="str">
            <v>Transformador de potência trifásico de 500 kVA, classe 15 kV, a óleo</v>
          </cell>
          <cell r="D2055" t="str">
            <v>un</v>
          </cell>
          <cell r="E2055">
            <v>31363.62</v>
          </cell>
          <cell r="F2055">
            <v>1051.8399999999999</v>
          </cell>
          <cell r="G2055">
            <v>32415.46</v>
          </cell>
        </row>
        <row r="2056">
          <cell r="A2056" t="str">
            <v>36.09.300</v>
          </cell>
          <cell r="C2056" t="str">
            <v>Transformador de potência trifásico de 750 kVA, classe 15 kV, a óleo</v>
          </cell>
          <cell r="D2056" t="str">
            <v>un</v>
          </cell>
          <cell r="E2056">
            <v>40774.5</v>
          </cell>
          <cell r="F2056">
            <v>1051.8399999999999</v>
          </cell>
          <cell r="G2056">
            <v>41826.339999999997</v>
          </cell>
        </row>
        <row r="2057">
          <cell r="A2057" t="str">
            <v>36.09.360</v>
          </cell>
          <cell r="C2057" t="str">
            <v>Transformador de potência trifásico de 750 kVA, classe 15 kV, a seco</v>
          </cell>
          <cell r="D2057" t="str">
            <v>un</v>
          </cell>
          <cell r="E2057">
            <v>64492.49</v>
          </cell>
          <cell r="F2057">
            <v>1051.8399999999999</v>
          </cell>
          <cell r="G2057">
            <v>65544.33</v>
          </cell>
        </row>
        <row r="2058">
          <cell r="A2058" t="str">
            <v>36.09.370</v>
          </cell>
          <cell r="C2058" t="str">
            <v>Transformador de potência trifásico de 300 kVA, classe 15 kV, a seco</v>
          </cell>
          <cell r="D2058" t="str">
            <v>un</v>
          </cell>
          <cell r="E2058">
            <v>40190.07</v>
          </cell>
          <cell r="F2058">
            <v>657.4</v>
          </cell>
          <cell r="G2058">
            <v>40847.47</v>
          </cell>
        </row>
        <row r="2059">
          <cell r="A2059" t="str">
            <v>36.09.410</v>
          </cell>
          <cell r="C2059" t="str">
            <v>Transformador de potência trifásico de 45 kVA, classe 15 kV, a seco</v>
          </cell>
          <cell r="D2059" t="str">
            <v>un</v>
          </cell>
          <cell r="E2059">
            <v>11870</v>
          </cell>
          <cell r="F2059">
            <v>657.4</v>
          </cell>
          <cell r="G2059">
            <v>12527.4</v>
          </cell>
        </row>
        <row r="2060">
          <cell r="A2060" t="str">
            <v>36.09.440</v>
          </cell>
          <cell r="C2060" t="str">
            <v>Transformador de potência trifásico de 500 kVA, classe 15 kV, a óleo - tipo pedestal</v>
          </cell>
          <cell r="D2060" t="str">
            <v>un</v>
          </cell>
          <cell r="E2060">
            <v>70747.28</v>
          </cell>
          <cell r="F2060">
            <v>1051.8399999999999</v>
          </cell>
          <cell r="G2060">
            <v>71799.12</v>
          </cell>
        </row>
        <row r="2061">
          <cell r="A2061" t="str">
            <v>36.09.480</v>
          </cell>
          <cell r="C2061" t="str">
            <v>Transformador trifásico a seco de 112,5 kVA, encapsulado em resina epóxi sob vácuo</v>
          </cell>
          <cell r="D2061" t="str">
            <v>un</v>
          </cell>
          <cell r="E2061">
            <v>17824.21</v>
          </cell>
          <cell r="F2061">
            <v>657.4</v>
          </cell>
          <cell r="G2061">
            <v>18481.61</v>
          </cell>
        </row>
        <row r="2062">
          <cell r="A2062" t="str">
            <v>36.09.490</v>
          </cell>
          <cell r="C2062" t="str">
            <v>Transformador trifásico a seco de 150 kVA, encapsulado em resina epóxi sob vácuo</v>
          </cell>
          <cell r="D2062" t="str">
            <v>un</v>
          </cell>
          <cell r="E2062">
            <v>20102.43</v>
          </cell>
          <cell r="F2062">
            <v>657.4</v>
          </cell>
          <cell r="G2062">
            <v>20759.830000000002</v>
          </cell>
        </row>
        <row r="2063">
          <cell r="A2063" t="str">
            <v>36.09.670</v>
          </cell>
          <cell r="C2063" t="str">
            <v>Transformador de potência trifásico 45kVA, classe 24,2kV, encapsulado a vácuo em resina epóxi</v>
          </cell>
          <cell r="D2063" t="str">
            <v>un</v>
          </cell>
          <cell r="E2063">
            <v>11743.46</v>
          </cell>
          <cell r="F2063">
            <v>262.95999999999998</v>
          </cell>
          <cell r="G2063">
            <v>12006.42</v>
          </cell>
        </row>
        <row r="2064">
          <cell r="A2064" t="str">
            <v>36.09.680</v>
          </cell>
          <cell r="C2064" t="str">
            <v>Transformador de potência trifásico 750kVA, classe 25kV, encapsulado a vácuo em resina epóxi</v>
          </cell>
          <cell r="D2064" t="str">
            <v>un</v>
          </cell>
          <cell r="E2064">
            <v>50653.13</v>
          </cell>
          <cell r="F2064">
            <v>1051.8399999999999</v>
          </cell>
          <cell r="G2064">
            <v>51704.97</v>
          </cell>
        </row>
        <row r="2065">
          <cell r="A2065" t="str">
            <v>36.09.690</v>
          </cell>
          <cell r="C2065" t="str">
            <v>Transformador de potência trifásico de 300 kVA, classe 25kV, a óleo</v>
          </cell>
          <cell r="D2065" t="str">
            <v>un</v>
          </cell>
          <cell r="E2065">
            <v>20363.07</v>
          </cell>
          <cell r="F2065">
            <v>657.4</v>
          </cell>
          <cell r="G2065">
            <v>21020.47</v>
          </cell>
        </row>
        <row r="2066">
          <cell r="A2066" t="str">
            <v>36.09.700</v>
          </cell>
          <cell r="C2066" t="str">
            <v>Transformador de potência trifásico de 500 kVA, classe 25kV, encapsulado a vácuo em resina epóxi</v>
          </cell>
          <cell r="D2066" t="str">
            <v>un</v>
          </cell>
          <cell r="E2066">
            <v>49437.32</v>
          </cell>
          <cell r="F2066">
            <v>1051.8399999999999</v>
          </cell>
          <cell r="G2066">
            <v>50489.16</v>
          </cell>
        </row>
        <row r="2067">
          <cell r="A2067" t="str">
            <v>36.20</v>
          </cell>
          <cell r="B2067" t="str">
            <v>Reparos, conservações e complementos - GRUPO 36</v>
          </cell>
        </row>
        <row r="2068">
          <cell r="A2068" t="str">
            <v>36.20.010</v>
          </cell>
          <cell r="C2068" t="str">
            <v>Vergalhão de cobre eletrolítico, diâmetro de 3/8´</v>
          </cell>
          <cell r="D2068" t="str">
            <v>m</v>
          </cell>
          <cell r="E2068">
            <v>28.18</v>
          </cell>
          <cell r="F2068">
            <v>12.78</v>
          </cell>
          <cell r="G2068">
            <v>40.96</v>
          </cell>
        </row>
        <row r="2069">
          <cell r="A2069" t="str">
            <v>36.20.030</v>
          </cell>
          <cell r="C2069" t="str">
            <v>União angular para vergalhão, diâmetro de 3/8´</v>
          </cell>
          <cell r="D2069" t="str">
            <v>un</v>
          </cell>
          <cell r="E2069">
            <v>34.25</v>
          </cell>
          <cell r="F2069">
            <v>6.39</v>
          </cell>
          <cell r="G2069">
            <v>40.64</v>
          </cell>
        </row>
        <row r="2070">
          <cell r="A2070" t="str">
            <v>36.20.040</v>
          </cell>
          <cell r="C2070" t="str">
            <v>Bobina mínima para disjuntor (a óleo)</v>
          </cell>
          <cell r="D2070" t="str">
            <v>un</v>
          </cell>
          <cell r="E2070">
            <v>900.84</v>
          </cell>
          <cell r="F2070">
            <v>41.62</v>
          </cell>
          <cell r="G2070">
            <v>942.46</v>
          </cell>
        </row>
        <row r="2071">
          <cell r="A2071" t="str">
            <v>36.20.050</v>
          </cell>
          <cell r="C2071" t="str">
            <v>Terminal para vergalhão, diâmetro de 3/8´</v>
          </cell>
          <cell r="D2071" t="str">
            <v>un</v>
          </cell>
          <cell r="E2071">
            <v>12.03</v>
          </cell>
          <cell r="F2071">
            <v>6.39</v>
          </cell>
          <cell r="G2071">
            <v>18.420000000000002</v>
          </cell>
        </row>
        <row r="2072">
          <cell r="A2072" t="str">
            <v>36.20.060</v>
          </cell>
          <cell r="C2072" t="str">
            <v>Braçadeira para fixação de eletroduto, até 4´</v>
          </cell>
          <cell r="D2072" t="str">
            <v>un</v>
          </cell>
          <cell r="E2072">
            <v>1.66</v>
          </cell>
          <cell r="F2072">
            <v>4.79</v>
          </cell>
          <cell r="G2072">
            <v>6.45</v>
          </cell>
        </row>
        <row r="2073">
          <cell r="A2073" t="str">
            <v>36.20.070</v>
          </cell>
          <cell r="C2073" t="str">
            <v>Prensa vergalhão ´T´, diâmetro de 3/8´</v>
          </cell>
          <cell r="D2073" t="str">
            <v>un</v>
          </cell>
          <cell r="E2073">
            <v>11.52</v>
          </cell>
          <cell r="F2073">
            <v>6.39</v>
          </cell>
          <cell r="G2073">
            <v>17.91</v>
          </cell>
        </row>
        <row r="2074">
          <cell r="A2074" t="str">
            <v>36.20.090</v>
          </cell>
          <cell r="C2074" t="str">
            <v>Vara para manobra em cabine em fibra de vidro, para tensão até 36 kV</v>
          </cell>
          <cell r="D2074" t="str">
            <v>un</v>
          </cell>
          <cell r="E2074">
            <v>328.19</v>
          </cell>
          <cell r="F2074">
            <v>0.65</v>
          </cell>
          <cell r="G2074">
            <v>328.84</v>
          </cell>
        </row>
        <row r="2075">
          <cell r="A2075" t="str">
            <v>36.20.100</v>
          </cell>
          <cell r="C2075" t="str">
            <v>Bucha para passagem interna/externa com isolação para 15 kV</v>
          </cell>
          <cell r="D2075" t="str">
            <v>un</v>
          </cell>
          <cell r="E2075">
            <v>233.23</v>
          </cell>
          <cell r="F2075">
            <v>15.98</v>
          </cell>
          <cell r="G2075">
            <v>249.21</v>
          </cell>
        </row>
        <row r="2076">
          <cell r="A2076" t="str">
            <v>36.20.120</v>
          </cell>
          <cell r="C2076" t="str">
            <v>Chapa de ferro de 1,50 x 0,50 m para bucha de passagem</v>
          </cell>
          <cell r="D2076" t="str">
            <v>un</v>
          </cell>
          <cell r="E2076">
            <v>108.76</v>
          </cell>
          <cell r="F2076">
            <v>15.98</v>
          </cell>
          <cell r="G2076">
            <v>124.74</v>
          </cell>
        </row>
        <row r="2077">
          <cell r="A2077" t="str">
            <v>36.20.140</v>
          </cell>
          <cell r="C2077" t="str">
            <v>Cruzeta de madeira de 2400 mm</v>
          </cell>
          <cell r="D2077" t="str">
            <v>un</v>
          </cell>
          <cell r="E2077">
            <v>149.94</v>
          </cell>
          <cell r="F2077">
            <v>89.86</v>
          </cell>
          <cell r="G2077">
            <v>239.8</v>
          </cell>
        </row>
        <row r="2078">
          <cell r="A2078" t="str">
            <v>36.20.150</v>
          </cell>
          <cell r="C2078" t="str">
            <v>Cruzeta de madeira de 90 x 115 x 3500 mm</v>
          </cell>
          <cell r="D2078" t="str">
            <v>un</v>
          </cell>
          <cell r="E2078">
            <v>188.56</v>
          </cell>
          <cell r="F2078">
            <v>89.86</v>
          </cell>
          <cell r="G2078">
            <v>278.42</v>
          </cell>
        </row>
        <row r="2079">
          <cell r="A2079" t="str">
            <v>36.20.180</v>
          </cell>
          <cell r="C2079" t="str">
            <v>Luva isolante de borracha, acima de 10 até 20 kV</v>
          </cell>
          <cell r="D2079" t="str">
            <v>par</v>
          </cell>
          <cell r="E2079">
            <v>378.25</v>
          </cell>
          <cell r="F2079">
            <v>0.65</v>
          </cell>
          <cell r="G2079">
            <v>378.9</v>
          </cell>
        </row>
        <row r="2080">
          <cell r="A2080" t="str">
            <v>36.20.190</v>
          </cell>
          <cell r="C2080" t="str">
            <v>Luva isolante de borracha, acima de 20 até 30 kV</v>
          </cell>
          <cell r="D2080" t="str">
            <v>par</v>
          </cell>
          <cell r="E2080">
            <v>911.11</v>
          </cell>
          <cell r="F2080">
            <v>0.65</v>
          </cell>
          <cell r="G2080">
            <v>911.76</v>
          </cell>
        </row>
        <row r="2081">
          <cell r="A2081" t="str">
            <v>36.20.200</v>
          </cell>
          <cell r="C2081" t="str">
            <v>Mão francesa de 700 mm</v>
          </cell>
          <cell r="D2081" t="str">
            <v>un</v>
          </cell>
          <cell r="E2081">
            <v>15.25</v>
          </cell>
          <cell r="F2081">
            <v>31.94</v>
          </cell>
          <cell r="G2081">
            <v>47.19</v>
          </cell>
        </row>
        <row r="2082">
          <cell r="A2082" t="str">
            <v>36.20.210</v>
          </cell>
          <cell r="C2082" t="str">
            <v>Luva isolante de borracha, até 10 kV</v>
          </cell>
          <cell r="D2082" t="str">
            <v>par</v>
          </cell>
          <cell r="E2082">
            <v>290.2</v>
          </cell>
          <cell r="F2082">
            <v>0.65</v>
          </cell>
          <cell r="G2082">
            <v>290.85000000000002</v>
          </cell>
        </row>
        <row r="2083">
          <cell r="A2083" t="str">
            <v>36.20.220</v>
          </cell>
          <cell r="C2083" t="str">
            <v>Mudança de tap do transformador</v>
          </cell>
          <cell r="D2083" t="str">
            <v>un</v>
          </cell>
          <cell r="E2083">
            <v>0</v>
          </cell>
          <cell r="F2083">
            <v>179.72</v>
          </cell>
          <cell r="G2083">
            <v>179.72</v>
          </cell>
        </row>
        <row r="2084">
          <cell r="A2084" t="str">
            <v>36.20.230</v>
          </cell>
          <cell r="C2084" t="str">
            <v>Luva isolante de borracha, acima de 30 até 40 kV</v>
          </cell>
          <cell r="D2084" t="str">
            <v>par</v>
          </cell>
          <cell r="E2084">
            <v>1009.2</v>
          </cell>
          <cell r="F2084">
            <v>0.65</v>
          </cell>
          <cell r="G2084">
            <v>1009.85</v>
          </cell>
        </row>
        <row r="2085">
          <cell r="A2085" t="str">
            <v>36.20.240</v>
          </cell>
          <cell r="C2085" t="str">
            <v>Óleo para disjuntor</v>
          </cell>
          <cell r="D2085" t="str">
            <v>l</v>
          </cell>
          <cell r="E2085">
            <v>11.2</v>
          </cell>
          <cell r="F2085">
            <v>0.52</v>
          </cell>
          <cell r="G2085">
            <v>11.72</v>
          </cell>
        </row>
        <row r="2086">
          <cell r="A2086" t="str">
            <v>36.20.260</v>
          </cell>
          <cell r="C2086" t="str">
            <v>Óleo para transformador</v>
          </cell>
          <cell r="D2086" t="str">
            <v>l</v>
          </cell>
          <cell r="E2086">
            <v>11.2</v>
          </cell>
          <cell r="F2086">
            <v>0.78</v>
          </cell>
          <cell r="G2086">
            <v>11.98</v>
          </cell>
        </row>
        <row r="2087">
          <cell r="A2087" t="str">
            <v>36.20.280</v>
          </cell>
          <cell r="C2087" t="str">
            <v>Placa de advertência ´Perigo Alta Tensão´ em cabine primária, nas dimensões 400 x 300 mm, chapa 18</v>
          </cell>
          <cell r="D2087" t="str">
            <v>un</v>
          </cell>
          <cell r="E2087">
            <v>29.43</v>
          </cell>
          <cell r="F2087">
            <v>6.5</v>
          </cell>
          <cell r="G2087">
            <v>35.93</v>
          </cell>
        </row>
        <row r="2088">
          <cell r="A2088" t="str">
            <v>36.20.330</v>
          </cell>
          <cell r="C2088" t="str">
            <v>Luva de couro para proteção de luva isolante</v>
          </cell>
          <cell r="D2088" t="str">
            <v>par</v>
          </cell>
          <cell r="E2088">
            <v>29.41</v>
          </cell>
          <cell r="F2088">
            <v>0.65</v>
          </cell>
          <cell r="G2088">
            <v>30.06</v>
          </cell>
        </row>
        <row r="2089">
          <cell r="A2089" t="str">
            <v>36.20.340</v>
          </cell>
          <cell r="C2089" t="str">
            <v>Sela para cruzeta de madeira</v>
          </cell>
          <cell r="D2089" t="str">
            <v>un</v>
          </cell>
          <cell r="E2089">
            <v>8.65</v>
          </cell>
          <cell r="F2089">
            <v>44.93</v>
          </cell>
          <cell r="G2089">
            <v>53.58</v>
          </cell>
        </row>
        <row r="2090">
          <cell r="A2090" t="str">
            <v>36.20.350</v>
          </cell>
          <cell r="C2090" t="str">
            <v>Caixa porta luvas em madeira, com tampa</v>
          </cell>
          <cell r="D2090" t="str">
            <v>un</v>
          </cell>
          <cell r="E2090">
            <v>34.049999999999997</v>
          </cell>
          <cell r="F2090">
            <v>0.65</v>
          </cell>
          <cell r="G2090">
            <v>34.700000000000003</v>
          </cell>
        </row>
        <row r="2091">
          <cell r="A2091" t="str">
            <v>36.20.360</v>
          </cell>
          <cell r="C2091" t="str">
            <v>Suporte de transformador em poste ou estaleiro</v>
          </cell>
          <cell r="D2091" t="str">
            <v>un</v>
          </cell>
          <cell r="E2091">
            <v>89.72</v>
          </cell>
          <cell r="F2091">
            <v>89.86</v>
          </cell>
          <cell r="G2091">
            <v>179.58</v>
          </cell>
        </row>
        <row r="2092">
          <cell r="A2092" t="str">
            <v>36.20.380</v>
          </cell>
          <cell r="C2092" t="str">
            <v>Tapete de borracha isolante elétrico de 1000 x 1000 mm</v>
          </cell>
          <cell r="D2092" t="str">
            <v>un</v>
          </cell>
          <cell r="E2092">
            <v>279.52</v>
          </cell>
          <cell r="F2092">
            <v>0.65</v>
          </cell>
          <cell r="G2092">
            <v>280.17</v>
          </cell>
        </row>
        <row r="2093">
          <cell r="A2093" t="str">
            <v>36.20.540</v>
          </cell>
          <cell r="C2093" t="str">
            <v>Cruzeta metálica de 2400 mm, para fixação de mufla ou para-raios</v>
          </cell>
          <cell r="D2093" t="str">
            <v>un</v>
          </cell>
          <cell r="E2093">
            <v>324.69</v>
          </cell>
          <cell r="F2093">
            <v>89.86</v>
          </cell>
          <cell r="G2093">
            <v>414.55</v>
          </cell>
        </row>
        <row r="2094">
          <cell r="A2094" t="str">
            <v>36.20.560</v>
          </cell>
          <cell r="C2094" t="str">
            <v>Dispositivo Soft Starter para motor 15 cv, trifásico 220 V</v>
          </cell>
          <cell r="D2094" t="str">
            <v>un</v>
          </cell>
          <cell r="E2094">
            <v>1767.92</v>
          </cell>
          <cell r="F2094">
            <v>31.94</v>
          </cell>
          <cell r="G2094">
            <v>1799.86</v>
          </cell>
        </row>
        <row r="2095">
          <cell r="A2095" t="str">
            <v>36.20.570</v>
          </cell>
          <cell r="C2095" t="str">
            <v>Dispositivo Soft Starter para motor 25 cv, trifásico 220 V</v>
          </cell>
          <cell r="D2095" t="str">
            <v>un</v>
          </cell>
          <cell r="E2095">
            <v>2639.81</v>
          </cell>
          <cell r="F2095">
            <v>31.94</v>
          </cell>
          <cell r="G2095">
            <v>2671.75</v>
          </cell>
        </row>
        <row r="2096">
          <cell r="A2096" t="str">
            <v>36.20.580</v>
          </cell>
          <cell r="C2096" t="str">
            <v>Dispositivo Soft Starter para motor 50 cv, trifásico 220 V</v>
          </cell>
          <cell r="D2096" t="str">
            <v>un</v>
          </cell>
          <cell r="E2096">
            <v>2856.27</v>
          </cell>
          <cell r="F2096">
            <v>31.94</v>
          </cell>
          <cell r="G2096">
            <v>2888.21</v>
          </cell>
        </row>
        <row r="2097">
          <cell r="A2097" t="str">
            <v>37</v>
          </cell>
          <cell r="B2097" t="str">
            <v>QUADRO E PAINEL PARA ENERGIA ELÉTRICA E TELEFONIA</v>
          </cell>
        </row>
        <row r="2098">
          <cell r="A2098" t="str">
            <v>37.01</v>
          </cell>
          <cell r="B2098" t="str">
            <v>Quadro para telefonia embutir, proteção IP40 chapa nº 16msg</v>
          </cell>
        </row>
        <row r="2099">
          <cell r="A2099" t="str">
            <v>37.01.020</v>
          </cell>
          <cell r="C2099" t="str">
            <v>Quadro Telebrás de embutir de 200 x 200 x 120 mm</v>
          </cell>
          <cell r="D2099" t="str">
            <v>un</v>
          </cell>
          <cell r="E2099">
            <v>39.619999999999997</v>
          </cell>
          <cell r="F2099">
            <v>54.98</v>
          </cell>
          <cell r="G2099">
            <v>94.6</v>
          </cell>
        </row>
        <row r="2100">
          <cell r="A2100" t="str">
            <v>37.01.080</v>
          </cell>
          <cell r="C2100" t="str">
            <v>Quadro Telebrás de embutir de 400 x 400 x 120 mm</v>
          </cell>
          <cell r="D2100" t="str">
            <v>un</v>
          </cell>
          <cell r="E2100">
            <v>81.349999999999994</v>
          </cell>
          <cell r="F2100">
            <v>76.72</v>
          </cell>
          <cell r="G2100">
            <v>158.07</v>
          </cell>
        </row>
        <row r="2101">
          <cell r="A2101" t="str">
            <v>37.01.120</v>
          </cell>
          <cell r="C2101" t="str">
            <v>Quadro Telebrás de embutir de 600 x 600 x 120 mm</v>
          </cell>
          <cell r="D2101" t="str">
            <v>un</v>
          </cell>
          <cell r="E2101">
            <v>148.01</v>
          </cell>
          <cell r="F2101">
            <v>98.44</v>
          </cell>
          <cell r="G2101">
            <v>246.45</v>
          </cell>
        </row>
        <row r="2102">
          <cell r="A2102" t="str">
            <v>37.01.160</v>
          </cell>
          <cell r="C2102" t="str">
            <v>Quadro Telebrás de embutir de 800 x 800 x 120 mm</v>
          </cell>
          <cell r="D2102" t="str">
            <v>un</v>
          </cell>
          <cell r="E2102">
            <v>237.73</v>
          </cell>
          <cell r="F2102">
            <v>122.08</v>
          </cell>
          <cell r="G2102">
            <v>359.81</v>
          </cell>
        </row>
        <row r="2103">
          <cell r="A2103" t="str">
            <v>37.01.220</v>
          </cell>
          <cell r="C2103" t="str">
            <v>Quadro Telebrás de embutir de 1200 x 1200 x 120 mm</v>
          </cell>
          <cell r="D2103" t="str">
            <v>un</v>
          </cell>
          <cell r="E2103">
            <v>459.81</v>
          </cell>
          <cell r="F2103">
            <v>163.63999999999999</v>
          </cell>
          <cell r="G2103">
            <v>623.45000000000005</v>
          </cell>
        </row>
        <row r="2104">
          <cell r="A2104" t="str">
            <v>37.02</v>
          </cell>
          <cell r="B2104" t="str">
            <v>Quadro para telefonia de sobrepor, proteção IP 40 chapa nº 16msg</v>
          </cell>
        </row>
        <row r="2105">
          <cell r="A2105" t="str">
            <v>37.02.020</v>
          </cell>
          <cell r="C2105" t="str">
            <v>Quadro Telebrás de sobrepor de 200 x 200 x 120 mm</v>
          </cell>
          <cell r="D2105" t="str">
            <v>un</v>
          </cell>
          <cell r="E2105">
            <v>50.66</v>
          </cell>
          <cell r="F2105">
            <v>47.92</v>
          </cell>
          <cell r="G2105">
            <v>98.58</v>
          </cell>
        </row>
        <row r="2106">
          <cell r="A2106" t="str">
            <v>37.02.060</v>
          </cell>
          <cell r="C2106" t="str">
            <v>Quadro Telebrás de sobrepor de 400 x 400 x 120 mm</v>
          </cell>
          <cell r="D2106" t="str">
            <v>un</v>
          </cell>
          <cell r="E2106">
            <v>102.13</v>
          </cell>
          <cell r="F2106">
            <v>63.88</v>
          </cell>
          <cell r="G2106">
            <v>166.01</v>
          </cell>
        </row>
        <row r="2107">
          <cell r="A2107" t="str">
            <v>37.02.100</v>
          </cell>
          <cell r="C2107" t="str">
            <v>Quadro Telebrás de sobrepor de 600 x 600 x 120 mm</v>
          </cell>
          <cell r="D2107" t="str">
            <v>un</v>
          </cell>
          <cell r="E2107">
            <v>191.57</v>
          </cell>
          <cell r="F2107">
            <v>79.86</v>
          </cell>
          <cell r="G2107">
            <v>271.43</v>
          </cell>
        </row>
        <row r="2108">
          <cell r="A2108" t="str">
            <v>37.02.140</v>
          </cell>
          <cell r="C2108" t="str">
            <v>Quadro Telebrás de sobrepor de 800 x 800 x 120 mm</v>
          </cell>
          <cell r="D2108" t="str">
            <v>un</v>
          </cell>
          <cell r="E2108">
            <v>317.16000000000003</v>
          </cell>
          <cell r="F2108">
            <v>95.82</v>
          </cell>
          <cell r="G2108">
            <v>412.98</v>
          </cell>
        </row>
        <row r="2109">
          <cell r="A2109" t="str">
            <v>37.03</v>
          </cell>
          <cell r="B2109" t="str">
            <v>Quadro distribuição de luz e força de embutir universal</v>
          </cell>
        </row>
        <row r="2110">
          <cell r="A2110" t="str">
            <v>37.03.200</v>
          </cell>
          <cell r="C2110" t="str">
            <v>Quadro de distribuição universal de embutir, para disjuntores 16 DIN / 12 Bolt-on - 150 A - sem componentes</v>
          </cell>
          <cell r="D2110" t="str">
            <v>un</v>
          </cell>
          <cell r="E2110">
            <v>262.24</v>
          </cell>
          <cell r="F2110">
            <v>95.5</v>
          </cell>
          <cell r="G2110">
            <v>357.74</v>
          </cell>
        </row>
        <row r="2111">
          <cell r="A2111" t="str">
            <v>37.03.210</v>
          </cell>
          <cell r="C2111" t="str">
            <v>Quadro de distribuição universal de embutir, para disjuntores 24 DIN / 18 Bolt-on - 150 A - sem componentes</v>
          </cell>
          <cell r="D2111" t="str">
            <v>un</v>
          </cell>
          <cell r="E2111">
            <v>304.73</v>
          </cell>
          <cell r="F2111">
            <v>95.5</v>
          </cell>
          <cell r="G2111">
            <v>400.23</v>
          </cell>
        </row>
        <row r="2112">
          <cell r="A2112" t="str">
            <v>37.03.220</v>
          </cell>
          <cell r="C2112" t="str">
            <v>Quadro de distribuição universal de embutir, para disjuntores 34 DIN / 24 Bolt-on - 150 A - sem componentes</v>
          </cell>
          <cell r="D2112" t="str">
            <v>un</v>
          </cell>
          <cell r="E2112">
            <v>347.55</v>
          </cell>
          <cell r="F2112">
            <v>119.39</v>
          </cell>
          <cell r="G2112">
            <v>466.94</v>
          </cell>
        </row>
        <row r="2113">
          <cell r="A2113" t="str">
            <v>37.03.230</v>
          </cell>
          <cell r="C2113" t="str">
            <v>Quadro de distribuição universal de embutir, para disjuntores 44 DIN / 32 Bolt-on - 150 A - sem componentes</v>
          </cell>
          <cell r="D2113" t="str">
            <v>un</v>
          </cell>
          <cell r="E2113">
            <v>399.14</v>
          </cell>
          <cell r="F2113">
            <v>119.39</v>
          </cell>
          <cell r="G2113">
            <v>518.53</v>
          </cell>
        </row>
        <row r="2114">
          <cell r="A2114" t="str">
            <v>37.03.240</v>
          </cell>
          <cell r="C2114" t="str">
            <v>Quadro de distribuição universal de embutir, para disjuntores 56 DIN / 40 Bolt-on - 225 A - sem componentes</v>
          </cell>
          <cell r="D2114" t="str">
            <v>un</v>
          </cell>
          <cell r="E2114">
            <v>583.41</v>
          </cell>
          <cell r="F2114">
            <v>143.25</v>
          </cell>
          <cell r="G2114">
            <v>726.66</v>
          </cell>
        </row>
        <row r="2115">
          <cell r="A2115" t="str">
            <v>37.03.250</v>
          </cell>
          <cell r="C2115" t="str">
            <v>Quadro de distribuição universal de embutir, para disjuntores 70 DIN / 50 Bolt-on - 225 A - sem componentes</v>
          </cell>
          <cell r="D2115" t="str">
            <v>un</v>
          </cell>
          <cell r="E2115">
            <v>761.03</v>
          </cell>
          <cell r="F2115">
            <v>143.25</v>
          </cell>
          <cell r="G2115">
            <v>904.28</v>
          </cell>
        </row>
        <row r="2116">
          <cell r="A2116" t="str">
            <v>37.04</v>
          </cell>
          <cell r="B2116" t="str">
            <v>Quadro distribuição de luz e força de sobrepor universal</v>
          </cell>
        </row>
        <row r="2117">
          <cell r="A2117" t="str">
            <v>37.04.250</v>
          </cell>
          <cell r="C2117" t="str">
            <v>Quadro de distribuição universal de sobrepor, para disjuntores 16 DIN / 12 Bolt-on - 150 A - sem componentes</v>
          </cell>
          <cell r="D2117" t="str">
            <v>un</v>
          </cell>
          <cell r="E2117">
            <v>364.7</v>
          </cell>
          <cell r="F2117">
            <v>71.64</v>
          </cell>
          <cell r="G2117">
            <v>436.34</v>
          </cell>
        </row>
        <row r="2118">
          <cell r="A2118" t="str">
            <v>37.04.260</v>
          </cell>
          <cell r="C2118" t="str">
            <v>Quadro de distribuição universal de sobrepor, para disjuntores 24 DIN / 18 Bolt-on - 150 A - sem componentes</v>
          </cell>
          <cell r="D2118" t="str">
            <v>un</v>
          </cell>
          <cell r="E2118">
            <v>432.42</v>
          </cell>
          <cell r="F2118">
            <v>71.64</v>
          </cell>
          <cell r="G2118">
            <v>504.06</v>
          </cell>
        </row>
        <row r="2119">
          <cell r="A2119" t="str">
            <v>37.04.270</v>
          </cell>
          <cell r="C2119" t="str">
            <v>Quadro de distribuição universal de sobrepor, para disjuntores 34 DIN / 24 Bolt-on - 150 A - sem componentes</v>
          </cell>
          <cell r="D2119" t="str">
            <v>un</v>
          </cell>
          <cell r="E2119">
            <v>471.7</v>
          </cell>
          <cell r="F2119">
            <v>95.5</v>
          </cell>
          <cell r="G2119">
            <v>567.20000000000005</v>
          </cell>
        </row>
        <row r="2120">
          <cell r="A2120" t="str">
            <v>37.04.280</v>
          </cell>
          <cell r="C2120" t="str">
            <v>Quadro de distribuição universal de sobrepor, para disjuntores 44 DIN / 32 Bolt-on - 150 A - sem componentes</v>
          </cell>
          <cell r="D2120" t="str">
            <v>un</v>
          </cell>
          <cell r="E2120">
            <v>546.01</v>
          </cell>
          <cell r="F2120">
            <v>95.5</v>
          </cell>
          <cell r="G2120">
            <v>641.51</v>
          </cell>
        </row>
        <row r="2121">
          <cell r="A2121" t="str">
            <v>37.04.290</v>
          </cell>
          <cell r="C2121" t="str">
            <v>Quadro de distribuição universal de sobrepor, para disjuntores 56 DIN / 40 Bolt-on - 225 A - sem componentes</v>
          </cell>
          <cell r="D2121" t="str">
            <v>un</v>
          </cell>
          <cell r="E2121">
            <v>761.56</v>
          </cell>
          <cell r="F2121">
            <v>119.39</v>
          </cell>
          <cell r="G2121">
            <v>880.95</v>
          </cell>
        </row>
        <row r="2122">
          <cell r="A2122" t="str">
            <v>37.04.300</v>
          </cell>
          <cell r="C2122" t="str">
            <v>Quadro de distribuição universal de sobrepor, para disjuntores 70 DIN / 50 Bolt-on - 225 A - sem componentes</v>
          </cell>
          <cell r="D2122" t="str">
            <v>un</v>
          </cell>
          <cell r="E2122">
            <v>1048.8599999999999</v>
          </cell>
          <cell r="F2122">
            <v>119.39</v>
          </cell>
          <cell r="G2122">
            <v>1168.25</v>
          </cell>
        </row>
        <row r="2123">
          <cell r="A2123" t="str">
            <v>37.06</v>
          </cell>
          <cell r="B2123" t="str">
            <v>Painel autoportante</v>
          </cell>
        </row>
        <row r="2124">
          <cell r="A2124" t="str">
            <v>37.06.010</v>
          </cell>
          <cell r="C2124" t="str">
            <v>Painel monobloco autoportante em chapa de aço de 2,0 mm de espessura, com proteção mínima IP 54 - sem componentes</v>
          </cell>
          <cell r="D2124" t="str">
            <v>m²</v>
          </cell>
          <cell r="E2124">
            <v>2051.58</v>
          </cell>
          <cell r="F2124">
            <v>84.69</v>
          </cell>
          <cell r="G2124">
            <v>2136.27</v>
          </cell>
        </row>
        <row r="2125">
          <cell r="A2125" t="str">
            <v>37.10</v>
          </cell>
          <cell r="B2125" t="str">
            <v>Barramentos</v>
          </cell>
        </row>
        <row r="2126">
          <cell r="A2126" t="str">
            <v>37.10.010</v>
          </cell>
          <cell r="C2126" t="str">
            <v>Barramento de cobre nu</v>
          </cell>
          <cell r="D2126" t="str">
            <v>kg</v>
          </cell>
          <cell r="E2126">
            <v>46.81</v>
          </cell>
          <cell r="F2126">
            <v>5.69</v>
          </cell>
          <cell r="G2126">
            <v>52.5</v>
          </cell>
        </row>
        <row r="2127">
          <cell r="A2127" t="str">
            <v>37.11</v>
          </cell>
          <cell r="B2127" t="str">
            <v>Bases</v>
          </cell>
        </row>
        <row r="2128">
          <cell r="A2128" t="str">
            <v>37.11.020</v>
          </cell>
          <cell r="C2128" t="str">
            <v>Base de fusível Diazed completa para 25 A</v>
          </cell>
          <cell r="D2128" t="str">
            <v>un</v>
          </cell>
          <cell r="E2128">
            <v>23.46</v>
          </cell>
          <cell r="F2128">
            <v>9.59</v>
          </cell>
          <cell r="G2128">
            <v>33.049999999999997</v>
          </cell>
        </row>
        <row r="2129">
          <cell r="A2129" t="str">
            <v>37.11.040</v>
          </cell>
          <cell r="C2129" t="str">
            <v>Base de fusível Diazed completa para 63 A</v>
          </cell>
          <cell r="D2129" t="str">
            <v>un</v>
          </cell>
          <cell r="E2129">
            <v>37.5</v>
          </cell>
          <cell r="F2129">
            <v>15.98</v>
          </cell>
          <cell r="G2129">
            <v>53.48</v>
          </cell>
        </row>
        <row r="2130">
          <cell r="A2130" t="str">
            <v>37.11.060</v>
          </cell>
          <cell r="C2130" t="str">
            <v>Base de fusível NH até 125 A, com fusível</v>
          </cell>
          <cell r="D2130" t="str">
            <v>un</v>
          </cell>
          <cell r="E2130">
            <v>31.88</v>
          </cell>
          <cell r="F2130">
            <v>31.94</v>
          </cell>
          <cell r="G2130">
            <v>63.82</v>
          </cell>
        </row>
        <row r="2131">
          <cell r="A2131" t="str">
            <v>37.11.080</v>
          </cell>
          <cell r="C2131" t="str">
            <v>Base de fusível NH até 250 A, com fusível</v>
          </cell>
          <cell r="D2131" t="str">
            <v>un</v>
          </cell>
          <cell r="E2131">
            <v>101.26</v>
          </cell>
          <cell r="F2131">
            <v>31.94</v>
          </cell>
          <cell r="G2131">
            <v>133.19999999999999</v>
          </cell>
        </row>
        <row r="2132">
          <cell r="A2132" t="str">
            <v>37.11.100</v>
          </cell>
          <cell r="C2132" t="str">
            <v>Base de fusível NH até 400 A, com fusível</v>
          </cell>
          <cell r="D2132" t="str">
            <v>un</v>
          </cell>
          <cell r="E2132">
            <v>141.36000000000001</v>
          </cell>
          <cell r="F2132">
            <v>31.94</v>
          </cell>
          <cell r="G2132">
            <v>173.3</v>
          </cell>
        </row>
        <row r="2133">
          <cell r="A2133" t="str">
            <v>37.11.120</v>
          </cell>
          <cell r="C2133" t="str">
            <v>Base de fusível tripolar de 15 kV</v>
          </cell>
          <cell r="D2133" t="str">
            <v>un</v>
          </cell>
          <cell r="E2133">
            <v>500.99</v>
          </cell>
          <cell r="F2133">
            <v>38.33</v>
          </cell>
          <cell r="G2133">
            <v>539.32000000000005</v>
          </cell>
        </row>
        <row r="2134">
          <cell r="A2134" t="str">
            <v>37.11.130</v>
          </cell>
          <cell r="C2134" t="str">
            <v>Base de fusível tripolar de 25 kV</v>
          </cell>
          <cell r="D2134" t="str">
            <v>un</v>
          </cell>
          <cell r="E2134">
            <v>675.49</v>
          </cell>
          <cell r="F2134">
            <v>38.33</v>
          </cell>
          <cell r="G2134">
            <v>713.82</v>
          </cell>
        </row>
        <row r="2135">
          <cell r="A2135" t="str">
            <v>37.11.140</v>
          </cell>
          <cell r="C2135" t="str">
            <v>Base de fusível unipolar de 15 kV</v>
          </cell>
          <cell r="D2135" t="str">
            <v>un</v>
          </cell>
          <cell r="E2135">
            <v>207.63</v>
          </cell>
          <cell r="F2135">
            <v>38.33</v>
          </cell>
          <cell r="G2135">
            <v>245.96</v>
          </cell>
        </row>
        <row r="2136">
          <cell r="A2136" t="str">
            <v>37.12</v>
          </cell>
          <cell r="B2136" t="str">
            <v>Fusíveis</v>
          </cell>
        </row>
        <row r="2137">
          <cell r="A2137" t="str">
            <v>37.12.020</v>
          </cell>
          <cell r="C2137" t="str">
            <v>Fusível tipo NH 00 de 6 A até 160 A</v>
          </cell>
          <cell r="D2137" t="str">
            <v>un</v>
          </cell>
          <cell r="E2137">
            <v>13.44</v>
          </cell>
          <cell r="F2137">
            <v>6.39</v>
          </cell>
          <cell r="G2137">
            <v>19.829999999999998</v>
          </cell>
        </row>
        <row r="2138">
          <cell r="A2138" t="str">
            <v>37.12.040</v>
          </cell>
          <cell r="C2138" t="str">
            <v>Fusível tipo NH 1 de 36 A até 250 A</v>
          </cell>
          <cell r="D2138" t="str">
            <v>un</v>
          </cell>
          <cell r="E2138">
            <v>35.630000000000003</v>
          </cell>
          <cell r="F2138">
            <v>6.39</v>
          </cell>
          <cell r="G2138">
            <v>42.02</v>
          </cell>
        </row>
        <row r="2139">
          <cell r="A2139" t="str">
            <v>37.12.060</v>
          </cell>
          <cell r="C2139" t="str">
            <v>Fusível tipo NH 2 de 224 A até 400 A</v>
          </cell>
          <cell r="D2139" t="str">
            <v>un</v>
          </cell>
          <cell r="E2139">
            <v>49.71</v>
          </cell>
          <cell r="F2139">
            <v>6.39</v>
          </cell>
          <cell r="G2139">
            <v>56.1</v>
          </cell>
        </row>
        <row r="2140">
          <cell r="A2140" t="str">
            <v>37.12.080</v>
          </cell>
          <cell r="C2140" t="str">
            <v>Fusível tipo NH 3 de 400 A até 630 A</v>
          </cell>
          <cell r="D2140" t="str">
            <v>un</v>
          </cell>
          <cell r="E2140">
            <v>76.95</v>
          </cell>
          <cell r="F2140">
            <v>6.39</v>
          </cell>
          <cell r="G2140">
            <v>83.34</v>
          </cell>
        </row>
        <row r="2141">
          <cell r="A2141" t="str">
            <v>37.12.100</v>
          </cell>
          <cell r="C2141" t="str">
            <v>Fusível tipo NH 4 de 800 A até 1250 A</v>
          </cell>
          <cell r="D2141" t="str">
            <v>un</v>
          </cell>
          <cell r="E2141">
            <v>596.97</v>
          </cell>
          <cell r="F2141">
            <v>6.39</v>
          </cell>
          <cell r="G2141">
            <v>603.36</v>
          </cell>
        </row>
        <row r="2142">
          <cell r="A2142" t="str">
            <v>37.12.120</v>
          </cell>
          <cell r="C2142" t="str">
            <v>Fusível tipo HH para 15 kV de 2,5 A até 50 A</v>
          </cell>
          <cell r="D2142" t="str">
            <v>un</v>
          </cell>
          <cell r="E2142">
            <v>162.46</v>
          </cell>
          <cell r="F2142">
            <v>6.39</v>
          </cell>
          <cell r="G2142">
            <v>168.85</v>
          </cell>
        </row>
        <row r="2143">
          <cell r="A2143" t="str">
            <v>37.12.130</v>
          </cell>
          <cell r="C2143" t="str">
            <v>Fusível tipo HH para 25 kV de 6 A até 63 A</v>
          </cell>
          <cell r="D2143" t="str">
            <v>un</v>
          </cell>
          <cell r="E2143">
            <v>287.33999999999997</v>
          </cell>
          <cell r="F2143">
            <v>6.39</v>
          </cell>
          <cell r="G2143">
            <v>293.73</v>
          </cell>
        </row>
        <row r="2144">
          <cell r="A2144" t="str">
            <v>37.12.140</v>
          </cell>
          <cell r="C2144" t="str">
            <v>Fusível tipo HH para 15 kV de 60 A até 100 A</v>
          </cell>
          <cell r="D2144" t="str">
            <v>un</v>
          </cell>
          <cell r="E2144">
            <v>256.5</v>
          </cell>
          <cell r="F2144">
            <v>6.39</v>
          </cell>
          <cell r="G2144">
            <v>262.89</v>
          </cell>
        </row>
        <row r="2145">
          <cell r="A2145" t="str">
            <v>37.12.200</v>
          </cell>
          <cell r="C2145" t="str">
            <v>Fusível diazed retardado de 2 A até 25 A</v>
          </cell>
          <cell r="D2145" t="str">
            <v>un</v>
          </cell>
          <cell r="E2145">
            <v>3.33</v>
          </cell>
          <cell r="F2145">
            <v>6.39</v>
          </cell>
          <cell r="G2145">
            <v>9.7200000000000006</v>
          </cell>
        </row>
        <row r="2146">
          <cell r="A2146" t="str">
            <v>37.12.220</v>
          </cell>
          <cell r="C2146" t="str">
            <v>Fusível diazed retardado de 35 A até 63 A</v>
          </cell>
          <cell r="D2146" t="str">
            <v>un</v>
          </cell>
          <cell r="E2146">
            <v>4.83</v>
          </cell>
          <cell r="F2146">
            <v>6.39</v>
          </cell>
          <cell r="G2146">
            <v>11.22</v>
          </cell>
        </row>
        <row r="2147">
          <cell r="A2147" t="str">
            <v>37.12.300</v>
          </cell>
          <cell r="C2147" t="str">
            <v>Fusível em vidro para ´TP´ de 0,5 A</v>
          </cell>
          <cell r="D2147" t="str">
            <v>un</v>
          </cell>
          <cell r="E2147">
            <v>23.69</v>
          </cell>
          <cell r="F2147">
            <v>1.6</v>
          </cell>
          <cell r="G2147">
            <v>25.29</v>
          </cell>
        </row>
        <row r="2148">
          <cell r="A2148" t="str">
            <v>37.13</v>
          </cell>
          <cell r="B2148" t="str">
            <v>Disjuntores</v>
          </cell>
        </row>
        <row r="2149">
          <cell r="A2149" t="str">
            <v>37.13.510</v>
          </cell>
          <cell r="C2149" t="str">
            <v>Disjuntor fixo PVO trifásico, 17,5 kV, 630 A x 350 MVA, 50/60 Hz, com acessórios</v>
          </cell>
          <cell r="D2149" t="str">
            <v>un</v>
          </cell>
          <cell r="E2149">
            <v>12959.58</v>
          </cell>
          <cell r="F2149">
            <v>200.53</v>
          </cell>
          <cell r="G2149">
            <v>13160.11</v>
          </cell>
        </row>
        <row r="2150">
          <cell r="A2150" t="str">
            <v>37.13.520</v>
          </cell>
          <cell r="C2150" t="str">
            <v>Disjuntor a seco aberto trifásico, 600 V de 800 A, 50/60 Hz, com acessórios</v>
          </cell>
          <cell r="D2150" t="str">
            <v>un</v>
          </cell>
          <cell r="E2150">
            <v>17950.12</v>
          </cell>
          <cell r="F2150">
            <v>179.72</v>
          </cell>
          <cell r="G2150">
            <v>18129.84</v>
          </cell>
        </row>
        <row r="2151">
          <cell r="A2151" t="str">
            <v>37.13.530</v>
          </cell>
          <cell r="C2151" t="str">
            <v>Disjuntor fixo PVO trifásico, 15 kV, 630 A x 350 MVA, com relé de proteção de sobrecorrente e transformadores de corrente</v>
          </cell>
          <cell r="D2151" t="str">
            <v>cj</v>
          </cell>
          <cell r="E2151">
            <v>24481.64</v>
          </cell>
          <cell r="F2151">
            <v>264.93</v>
          </cell>
          <cell r="G2151">
            <v>24746.57</v>
          </cell>
        </row>
        <row r="2152">
          <cell r="A2152" t="str">
            <v>37.13.550</v>
          </cell>
          <cell r="C2152" t="str">
            <v>Disjuntor em caixa aberta tripolar extraível, 500V de 3200A, com acessórios</v>
          </cell>
          <cell r="D2152" t="str">
            <v>un</v>
          </cell>
          <cell r="E2152">
            <v>47016.959999999999</v>
          </cell>
          <cell r="F2152">
            <v>31.94</v>
          </cell>
          <cell r="G2152">
            <v>47048.9</v>
          </cell>
        </row>
        <row r="2153">
          <cell r="A2153" t="str">
            <v>37.13.570</v>
          </cell>
          <cell r="C2153" t="str">
            <v>Disjuntor em caixa aberta tripolar extraível, 500V de 4000A, com acessórios</v>
          </cell>
          <cell r="D2153" t="str">
            <v>un</v>
          </cell>
          <cell r="E2153">
            <v>89625.98</v>
          </cell>
          <cell r="F2153">
            <v>31.94</v>
          </cell>
          <cell r="G2153">
            <v>89657.919999999998</v>
          </cell>
        </row>
        <row r="2154">
          <cell r="A2154" t="str">
            <v>37.13.590</v>
          </cell>
          <cell r="C2154" t="str">
            <v>Disjuntor em caixa aberta tripolar extraível, 500V de 5000A, com acessórios</v>
          </cell>
          <cell r="D2154" t="str">
            <v>un</v>
          </cell>
          <cell r="E2154">
            <v>110136.55</v>
          </cell>
          <cell r="F2154">
            <v>31.94</v>
          </cell>
          <cell r="G2154">
            <v>110168.49</v>
          </cell>
        </row>
        <row r="2155">
          <cell r="A2155" t="str">
            <v>37.13.600</v>
          </cell>
          <cell r="C2155" t="str">
            <v>Disjuntor termomagnético, unipolar 127/220 V, corrente de 10 A até 30 A</v>
          </cell>
          <cell r="D2155" t="str">
            <v>un</v>
          </cell>
          <cell r="E2155">
            <v>10.01</v>
          </cell>
          <cell r="F2155">
            <v>9.59</v>
          </cell>
          <cell r="G2155">
            <v>19.600000000000001</v>
          </cell>
        </row>
        <row r="2156">
          <cell r="A2156" t="str">
            <v>37.13.610</v>
          </cell>
          <cell r="C2156" t="str">
            <v>Disjuntor termomagnético, unipolar 127/220 V, corrente de 35 A até 50 A</v>
          </cell>
          <cell r="D2156" t="str">
            <v>un</v>
          </cell>
          <cell r="E2156">
            <v>17.59</v>
          </cell>
          <cell r="F2156">
            <v>9.59</v>
          </cell>
          <cell r="G2156">
            <v>27.18</v>
          </cell>
        </row>
        <row r="2157">
          <cell r="A2157" t="str">
            <v>37.13.620</v>
          </cell>
          <cell r="C2157" t="str">
            <v>Disjuntor termomagnético, unipolar 127/220 V, corrente de 60 A até 70 A</v>
          </cell>
          <cell r="D2157" t="str">
            <v>un</v>
          </cell>
          <cell r="E2157">
            <v>33.909999999999997</v>
          </cell>
          <cell r="F2157">
            <v>9.59</v>
          </cell>
          <cell r="G2157">
            <v>43.5</v>
          </cell>
        </row>
        <row r="2158">
          <cell r="A2158" t="str">
            <v>37.13.630</v>
          </cell>
          <cell r="C2158" t="str">
            <v>Disjuntor termomagnético, bipolar 220/380 V, corrente de 10 A até 50 A</v>
          </cell>
          <cell r="D2158" t="str">
            <v>un</v>
          </cell>
          <cell r="E2158">
            <v>65.08</v>
          </cell>
          <cell r="F2158">
            <v>19.16</v>
          </cell>
          <cell r="G2158">
            <v>84.24</v>
          </cell>
        </row>
        <row r="2159">
          <cell r="A2159" t="str">
            <v>37.13.640</v>
          </cell>
          <cell r="C2159" t="str">
            <v>Disjuntor termomagnético, bipolar 220/380 V, corrente de 60 A até 100 A</v>
          </cell>
          <cell r="D2159" t="str">
            <v>un</v>
          </cell>
          <cell r="E2159">
            <v>90.65</v>
          </cell>
          <cell r="F2159">
            <v>19.16</v>
          </cell>
          <cell r="G2159">
            <v>109.81</v>
          </cell>
        </row>
        <row r="2160">
          <cell r="A2160" t="str">
            <v>37.13.650</v>
          </cell>
          <cell r="C2160" t="str">
            <v>Disjuntor termomagnético, tripolar 220/380 V, corrente de 10 A até 50 A</v>
          </cell>
          <cell r="D2160" t="str">
            <v>un</v>
          </cell>
          <cell r="E2160">
            <v>78.92</v>
          </cell>
          <cell r="F2160">
            <v>28.76</v>
          </cell>
          <cell r="G2160">
            <v>107.68</v>
          </cell>
        </row>
        <row r="2161">
          <cell r="A2161" t="str">
            <v>37.13.660</v>
          </cell>
          <cell r="C2161" t="str">
            <v>Disjuntor termomagnético, tripolar 220/380 V, corrente de 60 A até 100 A</v>
          </cell>
          <cell r="D2161" t="str">
            <v>un</v>
          </cell>
          <cell r="E2161">
            <v>97.51</v>
          </cell>
          <cell r="F2161">
            <v>28.76</v>
          </cell>
          <cell r="G2161">
            <v>126.27</v>
          </cell>
        </row>
        <row r="2162">
          <cell r="A2162" t="str">
            <v>37.13.690</v>
          </cell>
          <cell r="C2162" t="str">
            <v>Disjuntor série universal, em caixa moldada, térmico e magnético fixos, bipolar 480 V, corrente de 60 A até 100 A</v>
          </cell>
          <cell r="D2162" t="str">
            <v>un</v>
          </cell>
          <cell r="E2162">
            <v>304.55</v>
          </cell>
          <cell r="F2162">
            <v>31.94</v>
          </cell>
          <cell r="G2162">
            <v>336.49</v>
          </cell>
        </row>
        <row r="2163">
          <cell r="A2163" t="str">
            <v>37.13.700</v>
          </cell>
          <cell r="C2163" t="str">
            <v>Disjuntor série universal, em caixa moldada, térmico e magnético fixos, bipolar 480/600 V, corrente de 125 A</v>
          </cell>
          <cell r="D2163" t="str">
            <v>un</v>
          </cell>
          <cell r="E2163">
            <v>483.16</v>
          </cell>
          <cell r="F2163">
            <v>31.94</v>
          </cell>
          <cell r="G2163">
            <v>515.1</v>
          </cell>
        </row>
        <row r="2164">
          <cell r="A2164" t="str">
            <v>37.13.720</v>
          </cell>
          <cell r="C2164" t="str">
            <v>Disjuntor série universal, em caixa moldada, térmico fixo e magnético ajustável, tripolar 600 V, corrente de 300 A até 400 A</v>
          </cell>
          <cell r="D2164" t="str">
            <v>un</v>
          </cell>
          <cell r="E2164">
            <v>1700.97</v>
          </cell>
          <cell r="F2164">
            <v>63.88</v>
          </cell>
          <cell r="G2164">
            <v>1764.85</v>
          </cell>
        </row>
        <row r="2165">
          <cell r="A2165" t="str">
            <v>37.13.730</v>
          </cell>
          <cell r="C2165" t="str">
            <v>Disjuntor série universal, em caixa moldada, térmico fixo e magnético ajustável, tripolar 600 V, corrente de 500 A até 630 A</v>
          </cell>
          <cell r="D2165" t="str">
            <v>un</v>
          </cell>
          <cell r="E2165">
            <v>2754.23</v>
          </cell>
          <cell r="F2165">
            <v>63.88</v>
          </cell>
          <cell r="G2165">
            <v>2818.11</v>
          </cell>
        </row>
        <row r="2166">
          <cell r="A2166" t="str">
            <v>37.13.740</v>
          </cell>
          <cell r="C2166" t="str">
            <v>Disjuntor série universal, em caixa moldada, térmico fixo e magnético ajustável, tripolar 600 V, corrente de 700 A até 800 A</v>
          </cell>
          <cell r="D2166" t="str">
            <v>un</v>
          </cell>
          <cell r="E2166">
            <v>4879.9799999999996</v>
          </cell>
          <cell r="F2166">
            <v>63.88</v>
          </cell>
          <cell r="G2166">
            <v>4943.8599999999997</v>
          </cell>
        </row>
        <row r="2167">
          <cell r="A2167" t="str">
            <v>37.13.760</v>
          </cell>
          <cell r="C2167" t="str">
            <v>Disjuntor em caixa moldada, térmico e magnético ajustáveis, tripolar 630/690 V, faixa de ajuste de 440 até 630 A</v>
          </cell>
          <cell r="D2167" t="str">
            <v>un</v>
          </cell>
          <cell r="E2167">
            <v>3235.15</v>
          </cell>
          <cell r="F2167">
            <v>63.88</v>
          </cell>
          <cell r="G2167">
            <v>3299.03</v>
          </cell>
        </row>
        <row r="2168">
          <cell r="A2168" t="str">
            <v>37.13.770</v>
          </cell>
          <cell r="C2168" t="str">
            <v>Disjuntor em caixa moldada, térmico e magnético ajustáveis, tripolar 1250/690 V, faixa de ajuste de 800 até 1250 A</v>
          </cell>
          <cell r="D2168" t="str">
            <v>un</v>
          </cell>
          <cell r="E2168">
            <v>7324.91</v>
          </cell>
          <cell r="F2168">
            <v>63.88</v>
          </cell>
          <cell r="G2168">
            <v>7388.79</v>
          </cell>
        </row>
        <row r="2169">
          <cell r="A2169" t="str">
            <v>37.13.780</v>
          </cell>
          <cell r="C2169" t="str">
            <v>Disjuntor em caixa moldada, térmico e magnético ajustáveis, tripolar 1600/690 V, faixa de ajuste de 1000 até 1600 A</v>
          </cell>
          <cell r="D2169" t="str">
            <v>un</v>
          </cell>
          <cell r="E2169">
            <v>10384.64</v>
          </cell>
          <cell r="F2169">
            <v>63.88</v>
          </cell>
          <cell r="G2169">
            <v>10448.52</v>
          </cell>
        </row>
        <row r="2170">
          <cell r="A2170" t="str">
            <v>37.13.800</v>
          </cell>
          <cell r="C2170" t="str">
            <v>Mini-disjuntor termomagnético, unipolar 127/220 V, corrente de 10 A até 32 A</v>
          </cell>
          <cell r="D2170" t="str">
            <v>un</v>
          </cell>
          <cell r="E2170">
            <v>8.0299999999999994</v>
          </cell>
          <cell r="F2170">
            <v>6.39</v>
          </cell>
          <cell r="G2170">
            <v>14.42</v>
          </cell>
        </row>
        <row r="2171">
          <cell r="A2171" t="str">
            <v>37.13.810</v>
          </cell>
          <cell r="C2171" t="str">
            <v>Mini-disjuntor termomagnético, unipolar 127/220 V, corrente de 40 A até 50 A</v>
          </cell>
          <cell r="D2171" t="str">
            <v>un</v>
          </cell>
          <cell r="E2171">
            <v>9.9499999999999993</v>
          </cell>
          <cell r="F2171">
            <v>6.39</v>
          </cell>
          <cell r="G2171">
            <v>16.34</v>
          </cell>
        </row>
        <row r="2172">
          <cell r="A2172" t="str">
            <v>37.13.820</v>
          </cell>
          <cell r="C2172" t="str">
            <v>Mini-disjuntor termomagnético, unipolar 127/220 V, corrente de 63 A</v>
          </cell>
          <cell r="D2172" t="str">
            <v>un</v>
          </cell>
          <cell r="E2172">
            <v>18.170000000000002</v>
          </cell>
          <cell r="F2172">
            <v>6.39</v>
          </cell>
          <cell r="G2172">
            <v>24.56</v>
          </cell>
        </row>
        <row r="2173">
          <cell r="A2173" t="str">
            <v>37.13.840</v>
          </cell>
          <cell r="C2173" t="str">
            <v>Mini-disjuntor termomagnético, bipolar 220/380 V, corrente de 10 A até 32 A</v>
          </cell>
          <cell r="D2173" t="str">
            <v>un</v>
          </cell>
          <cell r="E2173">
            <v>32.979999999999997</v>
          </cell>
          <cell r="F2173">
            <v>6.39</v>
          </cell>
          <cell r="G2173">
            <v>39.369999999999997</v>
          </cell>
        </row>
        <row r="2174">
          <cell r="A2174" t="str">
            <v>37.13.850</v>
          </cell>
          <cell r="C2174" t="str">
            <v>Mini-disjuntor termomagnético, bipolar 220/380 V, corrente de 40 A até 50 A</v>
          </cell>
          <cell r="D2174" t="str">
            <v>un</v>
          </cell>
          <cell r="E2174">
            <v>34.770000000000003</v>
          </cell>
          <cell r="F2174">
            <v>6.39</v>
          </cell>
          <cell r="G2174">
            <v>41.16</v>
          </cell>
        </row>
        <row r="2175">
          <cell r="A2175" t="str">
            <v>37.13.860</v>
          </cell>
          <cell r="C2175" t="str">
            <v>Mini-disjuntor termomagnético, bipolar 220/380 V, corrente de 63 A</v>
          </cell>
          <cell r="D2175" t="str">
            <v>un</v>
          </cell>
          <cell r="E2175">
            <v>47.99</v>
          </cell>
          <cell r="F2175">
            <v>6.39</v>
          </cell>
          <cell r="G2175">
            <v>54.38</v>
          </cell>
        </row>
        <row r="2176">
          <cell r="A2176" t="str">
            <v>37.13.870</v>
          </cell>
          <cell r="C2176" t="str">
            <v>Mini-disjuntor termomagnético, bipolar 400 V, corrente de 80 A até 100 A</v>
          </cell>
          <cell r="D2176" t="str">
            <v>un</v>
          </cell>
          <cell r="E2176">
            <v>671.1</v>
          </cell>
          <cell r="F2176">
            <v>6.39</v>
          </cell>
          <cell r="G2176">
            <v>677.49</v>
          </cell>
        </row>
        <row r="2177">
          <cell r="A2177" t="str">
            <v>37.13.880</v>
          </cell>
          <cell r="C2177" t="str">
            <v>Mini-disjuntor termomagnético, tripolar 220/380 V, corrente de 10 A até 32 A</v>
          </cell>
          <cell r="D2177" t="str">
            <v>un</v>
          </cell>
          <cell r="E2177">
            <v>44.24</v>
          </cell>
          <cell r="F2177">
            <v>6.39</v>
          </cell>
          <cell r="G2177">
            <v>50.63</v>
          </cell>
        </row>
        <row r="2178">
          <cell r="A2178" t="str">
            <v>37.13.890</v>
          </cell>
          <cell r="C2178" t="str">
            <v>Mini-disjuntor termomagnético, tripolar 220/380 V, corrente de 40 A até 50 A</v>
          </cell>
          <cell r="D2178" t="str">
            <v>un</v>
          </cell>
          <cell r="E2178">
            <v>43.39</v>
          </cell>
          <cell r="F2178">
            <v>6.39</v>
          </cell>
          <cell r="G2178">
            <v>49.78</v>
          </cell>
        </row>
        <row r="2179">
          <cell r="A2179" t="str">
            <v>37.13.900</v>
          </cell>
          <cell r="C2179" t="str">
            <v>Mini-disjuntor termomagnético, tripolar 220/380 V, corrente de 63 A</v>
          </cell>
          <cell r="D2179" t="str">
            <v>un</v>
          </cell>
          <cell r="E2179">
            <v>58.73</v>
          </cell>
          <cell r="F2179">
            <v>6.39</v>
          </cell>
          <cell r="G2179">
            <v>65.12</v>
          </cell>
        </row>
        <row r="2180">
          <cell r="A2180" t="str">
            <v>37.13.910</v>
          </cell>
          <cell r="C2180" t="str">
            <v>Mini-disjuntor termomagnético, tripolar 400 V, corrente de 80 A até 125 A</v>
          </cell>
          <cell r="D2180" t="str">
            <v>un</v>
          </cell>
          <cell r="E2180">
            <v>1022</v>
          </cell>
          <cell r="F2180">
            <v>6.39</v>
          </cell>
          <cell r="G2180">
            <v>1028.3900000000001</v>
          </cell>
        </row>
        <row r="2181">
          <cell r="A2181" t="str">
            <v>37.13.920</v>
          </cell>
          <cell r="C2181" t="str">
            <v>Disjuntor em caixa moldada, térmico ajustável e magnético fixo, tripolar 2000/1200 V, faixa de ajuste de 1600 até 2000 A</v>
          </cell>
          <cell r="D2181" t="str">
            <v>un</v>
          </cell>
          <cell r="E2181">
            <v>21484.400000000001</v>
          </cell>
          <cell r="F2181">
            <v>63.88</v>
          </cell>
          <cell r="G2181">
            <v>21548.28</v>
          </cell>
        </row>
        <row r="2182">
          <cell r="A2182" t="str">
            <v>37.13.930</v>
          </cell>
          <cell r="C2182" t="str">
            <v>Disjuntor em caixa moldada, térmico ajustável e magnético fixo, tripolar 2500/1200 V, faixa de ajuste de 2000 até 2500 A</v>
          </cell>
          <cell r="D2182" t="str">
            <v>un</v>
          </cell>
          <cell r="E2182">
            <v>30480.82</v>
          </cell>
          <cell r="F2182">
            <v>63.88</v>
          </cell>
          <cell r="G2182">
            <v>30544.7</v>
          </cell>
        </row>
        <row r="2183">
          <cell r="A2183" t="str">
            <v>37.13.940</v>
          </cell>
          <cell r="C2183" t="str">
            <v>Disjuntor em caixa aberta tripolar extraível, 500 V de 6300 A, com acessórios</v>
          </cell>
          <cell r="D2183" t="str">
            <v>un</v>
          </cell>
          <cell r="E2183">
            <v>204216.86</v>
          </cell>
          <cell r="F2183">
            <v>31.94</v>
          </cell>
          <cell r="G2183">
            <v>204248.8</v>
          </cell>
        </row>
        <row r="2184">
          <cell r="A2184" t="str">
            <v>37.14</v>
          </cell>
          <cell r="B2184" t="str">
            <v>Chave de baixa tensão</v>
          </cell>
        </row>
        <row r="2185">
          <cell r="A2185" t="str">
            <v>37.14.050</v>
          </cell>
          <cell r="C2185" t="str">
            <v>Chave comutadora, reversão sob carga, tetrapolar, sem porta fusível, para 100 A</v>
          </cell>
          <cell r="D2185" t="str">
            <v>un</v>
          </cell>
          <cell r="E2185">
            <v>2078.81</v>
          </cell>
          <cell r="F2185">
            <v>31.94</v>
          </cell>
          <cell r="G2185">
            <v>2110.75</v>
          </cell>
        </row>
        <row r="2186">
          <cell r="A2186" t="str">
            <v>37.14.300</v>
          </cell>
          <cell r="C2186" t="str">
            <v>Chave seccionadora sob carga, tripolar, acionamento rotativo, com prolongador, sem porta-fusível, de 160 A</v>
          </cell>
          <cell r="D2186" t="str">
            <v>un</v>
          </cell>
          <cell r="E2186">
            <v>950.84</v>
          </cell>
          <cell r="F2186">
            <v>25.55</v>
          </cell>
          <cell r="G2186">
            <v>976.39</v>
          </cell>
        </row>
        <row r="2187">
          <cell r="A2187" t="str">
            <v>37.14.310</v>
          </cell>
          <cell r="C2187" t="str">
            <v>Chave seccionadora sob carga, tripolar, acionamento rotativo, com prolongador, sem porta-fusível, de 250 A</v>
          </cell>
          <cell r="D2187" t="str">
            <v>un</v>
          </cell>
          <cell r="E2187">
            <v>1098.5999999999999</v>
          </cell>
          <cell r="F2187">
            <v>25.55</v>
          </cell>
          <cell r="G2187">
            <v>1124.1500000000001</v>
          </cell>
        </row>
        <row r="2188">
          <cell r="A2188" t="str">
            <v>37.14.320</v>
          </cell>
          <cell r="C2188" t="str">
            <v>Chave seccionadora sob carga, tripolar, acionamento rotativo, com prolongador, sem porta-fusível, de 400 A</v>
          </cell>
          <cell r="D2188" t="str">
            <v>un</v>
          </cell>
          <cell r="E2188">
            <v>1333.7</v>
          </cell>
          <cell r="F2188">
            <v>31.94</v>
          </cell>
          <cell r="G2188">
            <v>1365.64</v>
          </cell>
        </row>
        <row r="2189">
          <cell r="A2189" t="str">
            <v>37.14.330</v>
          </cell>
          <cell r="C2189" t="str">
            <v>Chave seccionadora sob carga, tripolar, acionamento rotativo, com prolongador, sem porta-fusível, de 630 A</v>
          </cell>
          <cell r="D2189" t="str">
            <v>un</v>
          </cell>
          <cell r="E2189">
            <v>1845.29</v>
          </cell>
          <cell r="F2189">
            <v>38.33</v>
          </cell>
          <cell r="G2189">
            <v>1883.62</v>
          </cell>
        </row>
        <row r="2190">
          <cell r="A2190" t="str">
            <v>37.14.340</v>
          </cell>
          <cell r="C2190" t="str">
            <v>Chave seccionadora sob carga, tripolar, acionamento rotativo, com prolongador, sem porta-fusível, de 1000 A</v>
          </cell>
          <cell r="D2190" t="str">
            <v>un</v>
          </cell>
          <cell r="E2190">
            <v>2900.03</v>
          </cell>
          <cell r="F2190">
            <v>47.92</v>
          </cell>
          <cell r="G2190">
            <v>2947.95</v>
          </cell>
        </row>
        <row r="2191">
          <cell r="A2191" t="str">
            <v>37.14.350</v>
          </cell>
          <cell r="C2191" t="str">
            <v>Chave seccionadora sob carga, tripolar, acionamento rotativo, com prolongador, sem porta-fusível, de 1250 A</v>
          </cell>
          <cell r="D2191" t="str">
            <v>un</v>
          </cell>
          <cell r="E2191">
            <v>6139.5</v>
          </cell>
          <cell r="F2191">
            <v>47.92</v>
          </cell>
          <cell r="G2191">
            <v>6187.42</v>
          </cell>
        </row>
        <row r="2192">
          <cell r="A2192" t="str">
            <v>37.14.410</v>
          </cell>
          <cell r="C2192" t="str">
            <v>Chave seccionadora sob carga, tripolar, acionamento rotativo, com prolongador e porta-fusível até NH-00-125 A - sem fusíveis</v>
          </cell>
          <cell r="D2192" t="str">
            <v>un</v>
          </cell>
          <cell r="E2192">
            <v>1244.83</v>
          </cell>
          <cell r="F2192">
            <v>25.55</v>
          </cell>
          <cell r="G2192">
            <v>1270.3800000000001</v>
          </cell>
        </row>
        <row r="2193">
          <cell r="A2193" t="str">
            <v>37.14.420</v>
          </cell>
          <cell r="C2193" t="str">
            <v>Chave seccionadora sob carga, tripolar, acionamento rotativo, com prolongador e porta-fusível até NH-00-160 A - sem fusíveis</v>
          </cell>
          <cell r="D2193" t="str">
            <v>un</v>
          </cell>
          <cell r="E2193">
            <v>1183.7</v>
          </cell>
          <cell r="F2193">
            <v>25.55</v>
          </cell>
          <cell r="G2193">
            <v>1209.25</v>
          </cell>
        </row>
        <row r="2194">
          <cell r="A2194" t="str">
            <v>37.14.430</v>
          </cell>
          <cell r="C2194" t="str">
            <v>Chave seccionadora sob carga, tripolar, acionamento rotativo, com prolongador e porta-fusível até NH-1-250 A - sem fusíveis</v>
          </cell>
          <cell r="D2194" t="str">
            <v>un</v>
          </cell>
          <cell r="E2194">
            <v>2205.0300000000002</v>
          </cell>
          <cell r="F2194">
            <v>25.55</v>
          </cell>
          <cell r="G2194">
            <v>2230.58</v>
          </cell>
        </row>
        <row r="2195">
          <cell r="A2195" t="str">
            <v>37.14.440</v>
          </cell>
          <cell r="C2195" t="str">
            <v>Chave seccionadora sob carga, tripolar, acionamento rotativo, com prolongador e porta-fusível até NH-2-400 A - sem fusíveis</v>
          </cell>
          <cell r="D2195" t="str">
            <v>un</v>
          </cell>
          <cell r="E2195">
            <v>2471.35</v>
          </cell>
          <cell r="F2195">
            <v>31.94</v>
          </cell>
          <cell r="G2195">
            <v>2503.29</v>
          </cell>
        </row>
        <row r="2196">
          <cell r="A2196" t="str">
            <v>37.14.450</v>
          </cell>
          <cell r="C2196" t="str">
            <v>Chave seccionadora sob carga, tripolar, acionamento rotativo, com prolongador e porta-fusível até NH-3-630 A - sem fusíveis</v>
          </cell>
          <cell r="D2196" t="str">
            <v>un</v>
          </cell>
          <cell r="E2196">
            <v>4761.1099999999997</v>
          </cell>
          <cell r="F2196">
            <v>38.33</v>
          </cell>
          <cell r="G2196">
            <v>4799.4399999999996</v>
          </cell>
        </row>
        <row r="2197">
          <cell r="A2197" t="str">
            <v>37.14.500</v>
          </cell>
          <cell r="C2197" t="str">
            <v>Chave seccionadora sob carga, tripolar, acionamento tipo punho, com porta-fusível até NH-00-160 A - sem fusíveis</v>
          </cell>
          <cell r="D2197" t="str">
            <v>un</v>
          </cell>
          <cell r="E2197">
            <v>208.37</v>
          </cell>
          <cell r="F2197">
            <v>25.55</v>
          </cell>
          <cell r="G2197">
            <v>233.92</v>
          </cell>
        </row>
        <row r="2198">
          <cell r="A2198" t="str">
            <v>37.14.510</v>
          </cell>
          <cell r="C2198" t="str">
            <v>Chave seccionadora sob carga, tripolar, acionamento tipo punho, com porta-fusível até NH-1-250 A - sem fusíveis</v>
          </cell>
          <cell r="D2198" t="str">
            <v>un</v>
          </cell>
          <cell r="E2198">
            <v>385.5</v>
          </cell>
          <cell r="F2198">
            <v>25.55</v>
          </cell>
          <cell r="G2198">
            <v>411.05</v>
          </cell>
        </row>
        <row r="2199">
          <cell r="A2199" t="str">
            <v>37.14.520</v>
          </cell>
          <cell r="C2199" t="str">
            <v>Chave seccionadora sob carga, tripolar, acionamento tipo punho, com porta-fusível até NH-2-400 A - sem fusíveis</v>
          </cell>
          <cell r="D2199" t="str">
            <v>un</v>
          </cell>
          <cell r="E2199">
            <v>540.59</v>
          </cell>
          <cell r="F2199">
            <v>31.94</v>
          </cell>
          <cell r="G2199">
            <v>572.53</v>
          </cell>
        </row>
        <row r="2200">
          <cell r="A2200" t="str">
            <v>37.14.530</v>
          </cell>
          <cell r="C2200" t="str">
            <v>Chave seccionadora sob carga, tripolar, acionamento tipo punho, com porta-fusível até NH-3-630 A - sem fusíveis</v>
          </cell>
          <cell r="D2200" t="str">
            <v>un</v>
          </cell>
          <cell r="E2200">
            <v>1114.17</v>
          </cell>
          <cell r="F2200">
            <v>38.33</v>
          </cell>
          <cell r="G2200">
            <v>1152.5</v>
          </cell>
        </row>
        <row r="2201">
          <cell r="A2201" t="str">
            <v>37.14.600</v>
          </cell>
          <cell r="C2201" t="str">
            <v>Chave comutadora, reversão sob carga, tripolar, sem porta fusível, para 400 A</v>
          </cell>
          <cell r="D2201" t="str">
            <v>un</v>
          </cell>
          <cell r="E2201">
            <v>3624.76</v>
          </cell>
          <cell r="F2201">
            <v>38.33</v>
          </cell>
          <cell r="G2201">
            <v>3663.09</v>
          </cell>
        </row>
        <row r="2202">
          <cell r="A2202" t="str">
            <v>37.14.610</v>
          </cell>
          <cell r="C2202" t="str">
            <v>Chave comutadora, reversão sob carga, tripolar, sem porta fusível, para 600/630 A</v>
          </cell>
          <cell r="D2202" t="str">
            <v>un</v>
          </cell>
          <cell r="E2202">
            <v>4994.57</v>
          </cell>
          <cell r="F2202">
            <v>47.92</v>
          </cell>
          <cell r="G2202">
            <v>5042.49</v>
          </cell>
        </row>
        <row r="2203">
          <cell r="A2203" t="str">
            <v>37.14.620</v>
          </cell>
          <cell r="C2203" t="str">
            <v>Chave comutadora, reversão sob carga, tripolar, sem porta fusível, para 1000 A</v>
          </cell>
          <cell r="D2203" t="str">
            <v>un</v>
          </cell>
          <cell r="E2203">
            <v>7289.95</v>
          </cell>
          <cell r="F2203">
            <v>57.49</v>
          </cell>
          <cell r="G2203">
            <v>7347.44</v>
          </cell>
        </row>
        <row r="2204">
          <cell r="A2204" t="str">
            <v>37.14.640</v>
          </cell>
          <cell r="C2204" t="str">
            <v>Chave comutadora, reversão sob carga, tetrapolar, sem porta fusível, para 630 A / 690 V</v>
          </cell>
          <cell r="D2204" t="str">
            <v>un</v>
          </cell>
          <cell r="E2204">
            <v>4423.2299999999996</v>
          </cell>
          <cell r="F2204">
            <v>73.56</v>
          </cell>
          <cell r="G2204">
            <v>4496.79</v>
          </cell>
        </row>
        <row r="2205">
          <cell r="A2205" t="str">
            <v>37.14.810</v>
          </cell>
          <cell r="C2205" t="str">
            <v>Barra de contato para chave seccionadora tipo NH1-250 A</v>
          </cell>
          <cell r="D2205" t="str">
            <v>un</v>
          </cell>
          <cell r="E2205">
            <v>21.18</v>
          </cell>
          <cell r="F2205">
            <v>6.39</v>
          </cell>
          <cell r="G2205">
            <v>27.57</v>
          </cell>
        </row>
        <row r="2206">
          <cell r="A2206" t="str">
            <v>37.14.820</v>
          </cell>
          <cell r="C2206" t="str">
            <v>Barra de contato para chave seccionadora tipo NH2-400 A</v>
          </cell>
          <cell r="D2206" t="str">
            <v>un</v>
          </cell>
          <cell r="E2206">
            <v>31.07</v>
          </cell>
          <cell r="F2206">
            <v>6.39</v>
          </cell>
          <cell r="G2206">
            <v>37.46</v>
          </cell>
        </row>
        <row r="2207">
          <cell r="A2207" t="str">
            <v>37.14.830</v>
          </cell>
          <cell r="C2207" t="str">
            <v>Barra de contato para chave seccionadora tipo NH3-630 A</v>
          </cell>
          <cell r="D2207" t="str">
            <v>un</v>
          </cell>
          <cell r="E2207">
            <v>51.46</v>
          </cell>
          <cell r="F2207">
            <v>6.39</v>
          </cell>
          <cell r="G2207">
            <v>57.85</v>
          </cell>
        </row>
        <row r="2208">
          <cell r="A2208" t="str">
            <v>37.14.910</v>
          </cell>
          <cell r="C2208" t="str">
            <v>Chave seccionadora tripolar, abertura sob carga seca até 160 A / 600 V</v>
          </cell>
          <cell r="D2208" t="str">
            <v>un</v>
          </cell>
          <cell r="E2208">
            <v>166.18</v>
          </cell>
          <cell r="F2208">
            <v>25.55</v>
          </cell>
          <cell r="G2208">
            <v>191.73</v>
          </cell>
        </row>
        <row r="2209">
          <cell r="A2209" t="str">
            <v>37.15</v>
          </cell>
          <cell r="B2209" t="str">
            <v>Chave de média tensão</v>
          </cell>
        </row>
        <row r="2210">
          <cell r="A2210" t="str">
            <v>37.15.110</v>
          </cell>
          <cell r="C2210" t="str">
            <v>Chave seccionadora tripolar sob carga para 400 A - 25 kV - com prolongador</v>
          </cell>
          <cell r="D2210" t="str">
            <v>un</v>
          </cell>
          <cell r="E2210">
            <v>1626.71</v>
          </cell>
          <cell r="F2210">
            <v>155.6</v>
          </cell>
          <cell r="G2210">
            <v>1782.31</v>
          </cell>
        </row>
        <row r="2211">
          <cell r="A2211" t="str">
            <v>37.15.120</v>
          </cell>
          <cell r="C2211" t="str">
            <v>Chave seccionadora tripolar sob carga para 400 A - 15 kV - com prolongador</v>
          </cell>
          <cell r="D2211" t="str">
            <v>un</v>
          </cell>
          <cell r="E2211">
            <v>1142.3800000000001</v>
          </cell>
          <cell r="F2211">
            <v>155.6</v>
          </cell>
          <cell r="G2211">
            <v>1297.98</v>
          </cell>
        </row>
        <row r="2212">
          <cell r="A2212" t="str">
            <v>37.15.140</v>
          </cell>
          <cell r="C2212" t="str">
            <v>Chave seccionadora tripolar sob carga para 600/630 A - 15 kV - com prolongador</v>
          </cell>
          <cell r="D2212" t="str">
            <v>un</v>
          </cell>
          <cell r="E2212">
            <v>1294.67</v>
          </cell>
          <cell r="F2212">
            <v>155.6</v>
          </cell>
          <cell r="G2212">
            <v>1450.27</v>
          </cell>
        </row>
        <row r="2213">
          <cell r="A2213" t="str">
            <v>37.15.150</v>
          </cell>
          <cell r="C2213" t="str">
            <v>Chave fusível base ´C´ para 15 kV/100 A, com capacidade de ruptura até 10 kA, com fusível</v>
          </cell>
          <cell r="D2213" t="str">
            <v>un</v>
          </cell>
          <cell r="E2213">
            <v>229.4</v>
          </cell>
          <cell r="F2213">
            <v>57.41</v>
          </cell>
          <cell r="G2213">
            <v>286.81</v>
          </cell>
        </row>
        <row r="2214">
          <cell r="A2214" t="str">
            <v>37.15.160</v>
          </cell>
          <cell r="C2214" t="str">
            <v>Chave fusível base ´C´ para 15 kV/200 A, com capacidade de ruptura até 10 kA, com fusível</v>
          </cell>
          <cell r="D2214" t="str">
            <v>un</v>
          </cell>
          <cell r="E2214">
            <v>286.62</v>
          </cell>
          <cell r="F2214">
            <v>57.41</v>
          </cell>
          <cell r="G2214">
            <v>344.03</v>
          </cell>
        </row>
        <row r="2215">
          <cell r="A2215" t="str">
            <v>37.15.170</v>
          </cell>
          <cell r="C2215" t="str">
            <v>Chave fusível base ´C´ para 25 kV/100 A, com capacidade de ruptura até 6,3 kA, com fusível</v>
          </cell>
          <cell r="D2215" t="str">
            <v>un</v>
          </cell>
          <cell r="E2215">
            <v>262.75</v>
          </cell>
          <cell r="F2215">
            <v>57.41</v>
          </cell>
          <cell r="G2215">
            <v>320.16000000000003</v>
          </cell>
        </row>
        <row r="2216">
          <cell r="A2216" t="str">
            <v>37.15.200</v>
          </cell>
          <cell r="C2216" t="str">
            <v>Chave seccionadora tripolar seca para 400 A - 15 kV - com prolongador</v>
          </cell>
          <cell r="D2216" t="str">
            <v>un</v>
          </cell>
          <cell r="E2216">
            <v>821.97</v>
          </cell>
          <cell r="F2216">
            <v>155.6</v>
          </cell>
          <cell r="G2216">
            <v>977.57</v>
          </cell>
        </row>
        <row r="2217">
          <cell r="A2217" t="str">
            <v>37.15.210</v>
          </cell>
          <cell r="C2217" t="str">
            <v>Chave seccionadora tripolar seca para 600 / 630 A - 15 kV - com prolongador</v>
          </cell>
          <cell r="D2217" t="str">
            <v>un</v>
          </cell>
          <cell r="E2217">
            <v>1005.92</v>
          </cell>
          <cell r="F2217">
            <v>155.6</v>
          </cell>
          <cell r="G2217">
            <v>1161.52</v>
          </cell>
        </row>
        <row r="2218">
          <cell r="A2218" t="str">
            <v>37.15.220</v>
          </cell>
          <cell r="C2218" t="str">
            <v>Chave seccionadora tripolar seca para 400 A - 25 kV - com prolongador</v>
          </cell>
          <cell r="D2218" t="str">
            <v>un</v>
          </cell>
          <cell r="E2218">
            <v>1098.6099999999999</v>
          </cell>
          <cell r="F2218">
            <v>155.6</v>
          </cell>
          <cell r="G2218">
            <v>1254.21</v>
          </cell>
        </row>
        <row r="2219">
          <cell r="A2219" t="str">
            <v>37.16</v>
          </cell>
          <cell r="B2219" t="str">
            <v>Bus-way</v>
          </cell>
        </row>
        <row r="2220">
          <cell r="A2220" t="str">
            <v>37.16.070</v>
          </cell>
          <cell r="C2220" t="str">
            <v>Sistema de barramento blindado &gt; 100 A, trifásico, barra de cobre</v>
          </cell>
          <cell r="D2220" t="str">
            <v>Axm</v>
          </cell>
          <cell r="E2220">
            <v>173.73</v>
          </cell>
          <cell r="F2220">
            <v>0.4</v>
          </cell>
          <cell r="G2220">
            <v>174.13</v>
          </cell>
        </row>
        <row r="2221">
          <cell r="A2221" t="str">
            <v>37.17</v>
          </cell>
          <cell r="B2221" t="str">
            <v>Dispositivo DR ou interruptor de corrente de fuga</v>
          </cell>
        </row>
        <row r="2222">
          <cell r="A2222" t="str">
            <v>37.17.060</v>
          </cell>
          <cell r="C2222" t="str">
            <v>Dispositivo diferencial residual de 25 A x 30 mA - 2 polos</v>
          </cell>
          <cell r="D2222" t="str">
            <v>un</v>
          </cell>
          <cell r="E2222">
            <v>129.25</v>
          </cell>
          <cell r="F2222">
            <v>7.99</v>
          </cell>
          <cell r="G2222">
            <v>137.24</v>
          </cell>
        </row>
        <row r="2223">
          <cell r="A2223" t="str">
            <v>37.17.070</v>
          </cell>
          <cell r="C2223" t="str">
            <v>Dispositivo diferencial residual de 40 A x 30 mA - 2 polos</v>
          </cell>
          <cell r="D2223" t="str">
            <v>un</v>
          </cell>
          <cell r="E2223">
            <v>140.16999999999999</v>
          </cell>
          <cell r="F2223">
            <v>7.99</v>
          </cell>
          <cell r="G2223">
            <v>148.16</v>
          </cell>
        </row>
        <row r="2224">
          <cell r="A2224" t="str">
            <v>37.17.074</v>
          </cell>
          <cell r="C2224" t="str">
            <v>Dispositivo diferencial residual de 25 A x 30 mA - 4 polos</v>
          </cell>
          <cell r="D2224" t="str">
            <v>un</v>
          </cell>
          <cell r="E2224">
            <v>166.1</v>
          </cell>
          <cell r="F2224">
            <v>7.99</v>
          </cell>
          <cell r="G2224">
            <v>174.09</v>
          </cell>
        </row>
        <row r="2225">
          <cell r="A2225" t="str">
            <v>37.17.080</v>
          </cell>
          <cell r="C2225" t="str">
            <v>Dispositivo diferencial residual de 40 A x 30 mA - 4 polos</v>
          </cell>
          <cell r="D2225" t="str">
            <v>un</v>
          </cell>
          <cell r="E2225">
            <v>165.95</v>
          </cell>
          <cell r="F2225">
            <v>7.99</v>
          </cell>
          <cell r="G2225">
            <v>173.94</v>
          </cell>
        </row>
        <row r="2226">
          <cell r="A2226" t="str">
            <v>37.17.090</v>
          </cell>
          <cell r="C2226" t="str">
            <v>Dispositivo diferencial residual de 63 A x 30 mA - 4 polos</v>
          </cell>
          <cell r="D2226" t="str">
            <v>un</v>
          </cell>
          <cell r="E2226">
            <v>197.07</v>
          </cell>
          <cell r="F2226">
            <v>7.99</v>
          </cell>
          <cell r="G2226">
            <v>205.06</v>
          </cell>
        </row>
        <row r="2227">
          <cell r="A2227" t="str">
            <v>37.17.100</v>
          </cell>
          <cell r="C2227" t="str">
            <v>Dispositivo diferencial residual de 80 A x 30 mA - 4 polos</v>
          </cell>
          <cell r="D2227" t="str">
            <v>un</v>
          </cell>
          <cell r="E2227">
            <v>312.19</v>
          </cell>
          <cell r="F2227">
            <v>7.99</v>
          </cell>
          <cell r="G2227">
            <v>320.18</v>
          </cell>
        </row>
        <row r="2228">
          <cell r="A2228" t="str">
            <v>37.17.110</v>
          </cell>
          <cell r="C2228" t="str">
            <v>Dispositivo diferencial residual de 100 A x 30 mA - 4 polos</v>
          </cell>
          <cell r="D2228" t="str">
            <v>un</v>
          </cell>
          <cell r="E2228">
            <v>368.89</v>
          </cell>
          <cell r="F2228">
            <v>7.99</v>
          </cell>
          <cell r="G2228">
            <v>376.88</v>
          </cell>
        </row>
        <row r="2229">
          <cell r="A2229" t="str">
            <v>37.17.114</v>
          </cell>
          <cell r="C2229" t="str">
            <v>Dispositivo diferencial residual de 125 A x 30 mA - 4 polos</v>
          </cell>
          <cell r="D2229" t="str">
            <v>un</v>
          </cell>
          <cell r="E2229">
            <v>569.54</v>
          </cell>
          <cell r="F2229">
            <v>7.99</v>
          </cell>
          <cell r="G2229">
            <v>577.53</v>
          </cell>
        </row>
        <row r="2230">
          <cell r="A2230" t="str">
            <v>37.17.130</v>
          </cell>
          <cell r="C2230" t="str">
            <v>Dispositivo diferencial residual de 25 A x 300 mA - 4 polos</v>
          </cell>
          <cell r="D2230" t="str">
            <v>un</v>
          </cell>
          <cell r="E2230">
            <v>214.58</v>
          </cell>
          <cell r="F2230">
            <v>7.99</v>
          </cell>
          <cell r="G2230">
            <v>222.57</v>
          </cell>
        </row>
        <row r="2231">
          <cell r="A2231" t="str">
            <v>37.18</v>
          </cell>
          <cell r="B2231" t="str">
            <v>Transformador de Potencial</v>
          </cell>
        </row>
        <row r="2232">
          <cell r="A2232" t="str">
            <v>37.18.010</v>
          </cell>
          <cell r="C2232" t="str">
            <v>Transformador de potencial monofásico até 1000 VA classe 15 kV, a seco, com fusíveis</v>
          </cell>
          <cell r="D2232" t="str">
            <v>un</v>
          </cell>
          <cell r="E2232">
            <v>2014.29</v>
          </cell>
          <cell r="F2232">
            <v>48.42</v>
          </cell>
          <cell r="G2232">
            <v>2062.71</v>
          </cell>
        </row>
        <row r="2233">
          <cell r="A2233" t="str">
            <v>37.18.020</v>
          </cell>
          <cell r="C2233" t="str">
            <v>Transformador de potencial monofásico até 2000 VA classe 15 kV, a seco, com fusíveis</v>
          </cell>
          <cell r="D2233" t="str">
            <v>un</v>
          </cell>
          <cell r="E2233">
            <v>2467.4499999999998</v>
          </cell>
          <cell r="F2233">
            <v>48.42</v>
          </cell>
          <cell r="G2233">
            <v>2515.87</v>
          </cell>
        </row>
        <row r="2234">
          <cell r="A2234" t="str">
            <v>37.18.030</v>
          </cell>
          <cell r="C2234" t="str">
            <v>Transformador de potencial monofásico até 500 VA classe 15 kV, a seco, sem fusíveis</v>
          </cell>
          <cell r="D2234" t="str">
            <v>un</v>
          </cell>
          <cell r="E2234">
            <v>1474.9</v>
          </cell>
          <cell r="F2234">
            <v>48.42</v>
          </cell>
          <cell r="G2234">
            <v>1523.32</v>
          </cell>
        </row>
        <row r="2235">
          <cell r="A2235" t="str">
            <v>37.18.040</v>
          </cell>
          <cell r="C2235" t="str">
            <v>Transformador de potencial monofásico até 1000 VA classe 25 kV, a seco, com fusíveis</v>
          </cell>
          <cell r="D2235" t="str">
            <v>un</v>
          </cell>
          <cell r="E2235">
            <v>2769.22</v>
          </cell>
          <cell r="F2235">
            <v>48.42</v>
          </cell>
          <cell r="G2235">
            <v>2817.64</v>
          </cell>
        </row>
        <row r="2236">
          <cell r="A2236" t="str">
            <v>37.19</v>
          </cell>
          <cell r="B2236" t="str">
            <v>Transformador de corrente</v>
          </cell>
        </row>
        <row r="2237">
          <cell r="A2237" t="str">
            <v>37.19.010</v>
          </cell>
          <cell r="C2237" t="str">
            <v>Transformador de corrente 800-5 A, janela</v>
          </cell>
          <cell r="D2237" t="str">
            <v>un</v>
          </cell>
          <cell r="E2237">
            <v>203.76</v>
          </cell>
          <cell r="F2237">
            <v>48.42</v>
          </cell>
          <cell r="G2237">
            <v>252.18</v>
          </cell>
        </row>
        <row r="2238">
          <cell r="A2238" t="str">
            <v>37.19.020</v>
          </cell>
          <cell r="C2238" t="str">
            <v>Transformador de corrente 200-5 A até 600-5 A, janela</v>
          </cell>
          <cell r="D2238" t="str">
            <v>un</v>
          </cell>
          <cell r="E2238">
            <v>190.85</v>
          </cell>
          <cell r="F2238">
            <v>48.42</v>
          </cell>
          <cell r="G2238">
            <v>239.27</v>
          </cell>
        </row>
        <row r="2239">
          <cell r="A2239" t="str">
            <v>37.19.030</v>
          </cell>
          <cell r="C2239" t="str">
            <v>Transformador de corrente 1000-5 A até 1500-5 A, janela</v>
          </cell>
          <cell r="D2239" t="str">
            <v>un</v>
          </cell>
          <cell r="E2239">
            <v>395.27</v>
          </cell>
          <cell r="F2239">
            <v>48.42</v>
          </cell>
          <cell r="G2239">
            <v>443.69</v>
          </cell>
        </row>
        <row r="2240">
          <cell r="A2240" t="str">
            <v>37.19.060</v>
          </cell>
          <cell r="C2240" t="str">
            <v>Transformador de corrente 50-5 A até 150-5 A, janela</v>
          </cell>
          <cell r="D2240" t="str">
            <v>un</v>
          </cell>
          <cell r="E2240">
            <v>110.45</v>
          </cell>
          <cell r="F2240">
            <v>48.42</v>
          </cell>
          <cell r="G2240">
            <v>158.87</v>
          </cell>
        </row>
        <row r="2241">
          <cell r="A2241" t="str">
            <v>37.19.080</v>
          </cell>
          <cell r="C2241" t="str">
            <v>Transformador de corrente 2000-5 A até 2500-5 A - janela</v>
          </cell>
          <cell r="D2241" t="str">
            <v>un</v>
          </cell>
          <cell r="E2241">
            <v>713.49</v>
          </cell>
          <cell r="F2241">
            <v>48.42</v>
          </cell>
          <cell r="G2241">
            <v>761.91</v>
          </cell>
        </row>
        <row r="2242">
          <cell r="A2242" t="str">
            <v>37.20</v>
          </cell>
          <cell r="B2242" t="str">
            <v>Reparos, conservações e complementos - GRUPO 37</v>
          </cell>
        </row>
        <row r="2243">
          <cell r="A2243" t="str">
            <v>37.20.010</v>
          </cell>
          <cell r="C2243" t="str">
            <v>Isolador em epóxi de 1 kV para barramento</v>
          </cell>
          <cell r="D2243" t="str">
            <v>un</v>
          </cell>
          <cell r="E2243">
            <v>15.3</v>
          </cell>
          <cell r="F2243">
            <v>4.79</v>
          </cell>
          <cell r="G2243">
            <v>20.09</v>
          </cell>
        </row>
        <row r="2244">
          <cell r="A2244" t="str">
            <v>37.20.030</v>
          </cell>
          <cell r="C2244" t="str">
            <v>Régua de bornes para 9 polos de 600 V / 50 A</v>
          </cell>
          <cell r="D2244" t="str">
            <v>un</v>
          </cell>
          <cell r="E2244">
            <v>17.22</v>
          </cell>
          <cell r="F2244">
            <v>1.6</v>
          </cell>
          <cell r="G2244">
            <v>18.82</v>
          </cell>
        </row>
        <row r="2245">
          <cell r="A2245" t="str">
            <v>37.20.080</v>
          </cell>
          <cell r="C2245" t="str">
            <v>Barra de neutro e/ou terra</v>
          </cell>
          <cell r="D2245" t="str">
            <v>un</v>
          </cell>
          <cell r="E2245">
            <v>13.16</v>
          </cell>
          <cell r="F2245">
            <v>4.79</v>
          </cell>
          <cell r="G2245">
            <v>17.95</v>
          </cell>
        </row>
        <row r="2246">
          <cell r="A2246" t="str">
            <v>37.20.090</v>
          </cell>
          <cell r="C2246" t="str">
            <v>Recolocação de chave seccionadora tripolar de 125 A até 650 A, sem base fusível</v>
          </cell>
          <cell r="D2246" t="str">
            <v>un</v>
          </cell>
          <cell r="E2246">
            <v>0</v>
          </cell>
          <cell r="F2246">
            <v>15.98</v>
          </cell>
          <cell r="G2246">
            <v>15.98</v>
          </cell>
        </row>
        <row r="2247">
          <cell r="A2247" t="str">
            <v>37.20.100</v>
          </cell>
          <cell r="C2247" t="str">
            <v>Recolocação de fundo de quadro de distribuição, sem componentes</v>
          </cell>
          <cell r="D2247" t="str">
            <v>m²</v>
          </cell>
          <cell r="E2247">
            <v>0</v>
          </cell>
          <cell r="F2247">
            <v>22.47</v>
          </cell>
          <cell r="G2247">
            <v>22.47</v>
          </cell>
        </row>
        <row r="2248">
          <cell r="A2248" t="str">
            <v>37.20.110</v>
          </cell>
          <cell r="C2248" t="str">
            <v>Recolocação de quadro de distribuição de sobrepor, sem componentes</v>
          </cell>
          <cell r="D2248" t="str">
            <v>m²</v>
          </cell>
          <cell r="E2248">
            <v>0</v>
          </cell>
          <cell r="F2248">
            <v>44.93</v>
          </cell>
          <cell r="G2248">
            <v>44.93</v>
          </cell>
        </row>
        <row r="2249">
          <cell r="A2249" t="str">
            <v>37.20.130</v>
          </cell>
          <cell r="C2249" t="str">
            <v>Banco de medição para transformadores TC/TP, padrão Eletropaulo e/ou Cesp</v>
          </cell>
          <cell r="D2249" t="str">
            <v>un</v>
          </cell>
          <cell r="E2249">
            <v>475.74</v>
          </cell>
          <cell r="F2249">
            <v>1.3</v>
          </cell>
          <cell r="G2249">
            <v>477.04</v>
          </cell>
        </row>
        <row r="2250">
          <cell r="A2250" t="str">
            <v>37.20.140</v>
          </cell>
          <cell r="C2250" t="str">
            <v>Suporte fixo para transformadores de potencial</v>
          </cell>
          <cell r="D2250" t="str">
            <v>un</v>
          </cell>
          <cell r="E2250">
            <v>95.57</v>
          </cell>
          <cell r="F2250">
            <v>3.25</v>
          </cell>
          <cell r="G2250">
            <v>98.82</v>
          </cell>
        </row>
        <row r="2251">
          <cell r="A2251" t="str">
            <v>37.20.150</v>
          </cell>
          <cell r="C2251" t="str">
            <v>Placa de montagem em chapa de aço de 2,65 mm (12 MSG)</v>
          </cell>
          <cell r="D2251" t="str">
            <v>m²</v>
          </cell>
          <cell r="E2251">
            <v>398.56</v>
          </cell>
          <cell r="F2251">
            <v>22.47</v>
          </cell>
          <cell r="G2251">
            <v>421.03</v>
          </cell>
        </row>
        <row r="2252">
          <cell r="A2252" t="str">
            <v>37.20.190</v>
          </cell>
          <cell r="C2252" t="str">
            <v>Inversor de frequência para variação de velocidade em motores, potência de 0,25 a 20 cv</v>
          </cell>
          <cell r="D2252" t="str">
            <v>un</v>
          </cell>
          <cell r="E2252">
            <v>4338.74</v>
          </cell>
          <cell r="F2252">
            <v>35.94</v>
          </cell>
          <cell r="G2252">
            <v>4374.68</v>
          </cell>
        </row>
        <row r="2253">
          <cell r="A2253" t="str">
            <v>37.20.191</v>
          </cell>
          <cell r="C2253" t="str">
            <v>Inversor de frequência para variação de velocidade em motores, potência de 25 a 30 CV</v>
          </cell>
          <cell r="D2253" t="str">
            <v>un</v>
          </cell>
          <cell r="E2253">
            <v>9506.91</v>
          </cell>
          <cell r="F2253">
            <v>35.94</v>
          </cell>
          <cell r="G2253">
            <v>9542.85</v>
          </cell>
        </row>
        <row r="2254">
          <cell r="A2254" t="str">
            <v>37.20.192</v>
          </cell>
          <cell r="C2254" t="str">
            <v>Inversor de frequência para variação de velocidade em motores, potência de 40 CV</v>
          </cell>
          <cell r="D2254" t="str">
            <v>un</v>
          </cell>
          <cell r="E2254">
            <v>11954.02</v>
          </cell>
          <cell r="F2254">
            <v>35.94</v>
          </cell>
          <cell r="G2254">
            <v>11989.96</v>
          </cell>
        </row>
        <row r="2255">
          <cell r="A2255" t="str">
            <v>37.20.193</v>
          </cell>
          <cell r="C2255" t="str">
            <v>Inversor de frequência para variação de velocidade em motores, potência de 50 cv</v>
          </cell>
          <cell r="D2255" t="str">
            <v>un</v>
          </cell>
          <cell r="E2255">
            <v>17349.38</v>
          </cell>
          <cell r="F2255">
            <v>35.94</v>
          </cell>
          <cell r="G2255">
            <v>17385.32</v>
          </cell>
        </row>
        <row r="2256">
          <cell r="A2256" t="str">
            <v>37.20.210</v>
          </cell>
          <cell r="C2256" t="str">
            <v>Punho de manobra com articulador de acionamento</v>
          </cell>
          <cell r="D2256" t="str">
            <v>un</v>
          </cell>
          <cell r="E2256">
            <v>351.62</v>
          </cell>
          <cell r="F2256">
            <v>15.98</v>
          </cell>
          <cell r="G2256">
            <v>367.6</v>
          </cell>
        </row>
        <row r="2257">
          <cell r="A2257" t="str">
            <v>37.21</v>
          </cell>
          <cell r="B2257" t="str">
            <v>Capacitor de potência</v>
          </cell>
        </row>
        <row r="2258">
          <cell r="A2258" t="str">
            <v>37.21.010</v>
          </cell>
          <cell r="C2258" t="str">
            <v>Capacitor de potência trifásico de 10 kVAr, 220 V/60 Hz, para correção de fator de potência</v>
          </cell>
          <cell r="D2258" t="str">
            <v>un</v>
          </cell>
          <cell r="E2258">
            <v>736.02</v>
          </cell>
          <cell r="F2258">
            <v>15.98</v>
          </cell>
          <cell r="G2258">
            <v>752</v>
          </cell>
        </row>
        <row r="2259">
          <cell r="A2259" t="str">
            <v>37.22</v>
          </cell>
          <cell r="B2259" t="str">
            <v>Transformador de comando</v>
          </cell>
        </row>
        <row r="2260">
          <cell r="A2260" t="str">
            <v>37.22.010</v>
          </cell>
          <cell r="C2260" t="str">
            <v>Transformador monofásico de comando de 200 VA classe 0,6 kV, a seco</v>
          </cell>
          <cell r="D2260" t="str">
            <v>un</v>
          </cell>
          <cell r="E2260">
            <v>284.02999999999997</v>
          </cell>
          <cell r="F2260">
            <v>48.42</v>
          </cell>
          <cell r="G2260">
            <v>332.45</v>
          </cell>
        </row>
        <row r="2261">
          <cell r="A2261" t="str">
            <v>37.24</v>
          </cell>
          <cell r="B2261" t="str">
            <v>Supressor de surto</v>
          </cell>
        </row>
        <row r="2262">
          <cell r="A2262" t="str">
            <v>37.24.031</v>
          </cell>
          <cell r="C2262" t="str">
            <v>Supressor de surto monofásico, Fase-Terra, In 4 a 11 kA, Imax. de surto de 12 até 15 kA</v>
          </cell>
          <cell r="D2262" t="str">
            <v>un</v>
          </cell>
          <cell r="E2262">
            <v>64.39</v>
          </cell>
          <cell r="F2262">
            <v>18.2</v>
          </cell>
          <cell r="G2262">
            <v>82.59</v>
          </cell>
        </row>
        <row r="2263">
          <cell r="A2263" t="str">
            <v>37.24.032</v>
          </cell>
          <cell r="C2263" t="str">
            <v>Supressor de surto monofásico, Fase-Terra, In &gt; ou = 20 kA, Imax. de surto de 50 até 80 Ka</v>
          </cell>
          <cell r="D2263" t="str">
            <v>un</v>
          </cell>
          <cell r="E2263">
            <v>120.66</v>
          </cell>
          <cell r="F2263">
            <v>18.2</v>
          </cell>
          <cell r="G2263">
            <v>138.86000000000001</v>
          </cell>
        </row>
        <row r="2264">
          <cell r="A2264" t="str">
            <v>37.24.040</v>
          </cell>
          <cell r="C2264" t="str">
            <v>Supressor de surto monofásico, Neutro-Terra, In &gt; ou = 20 kA, Imax. de surto de 65 até 80 kA</v>
          </cell>
          <cell r="D2264" t="str">
            <v>un</v>
          </cell>
          <cell r="E2264">
            <v>155.08000000000001</v>
          </cell>
          <cell r="F2264">
            <v>18.2</v>
          </cell>
          <cell r="G2264">
            <v>173.28</v>
          </cell>
        </row>
        <row r="2265">
          <cell r="A2265" t="str">
            <v>37.25</v>
          </cell>
          <cell r="B2265" t="str">
            <v>Disjuntores.</v>
          </cell>
        </row>
        <row r="2266">
          <cell r="A2266" t="str">
            <v>37.25.090</v>
          </cell>
          <cell r="C2266" t="str">
            <v>Disjuntor em caixa moldada tripolar, térmico e magnético fixos, tensão de isolamento 480/690V, de 10A a 60A</v>
          </cell>
          <cell r="D2266" t="str">
            <v>un</v>
          </cell>
          <cell r="E2266">
            <v>282.77999999999997</v>
          </cell>
          <cell r="F2266">
            <v>52.75</v>
          </cell>
          <cell r="G2266">
            <v>335.53</v>
          </cell>
        </row>
        <row r="2267">
          <cell r="A2267" t="str">
            <v>37.25.100</v>
          </cell>
          <cell r="C2267" t="str">
            <v>Disjuntor em caixa moldada tripolar, térmico e magnético fixos, tensão de isolamento 480/690V, de 70A até 150A</v>
          </cell>
          <cell r="D2267" t="str">
            <v>un</v>
          </cell>
          <cell r="E2267">
            <v>341.15</v>
          </cell>
          <cell r="F2267">
            <v>52.75</v>
          </cell>
          <cell r="G2267">
            <v>393.9</v>
          </cell>
        </row>
        <row r="2268">
          <cell r="A2268" t="str">
            <v>37.25.110</v>
          </cell>
          <cell r="C2268" t="str">
            <v>Disjuntor em caixa moldada tripolar, térmico e magnético fixos, tensão de isolamento 415/690V, de 175A a 250A</v>
          </cell>
          <cell r="D2268" t="str">
            <v>un</v>
          </cell>
          <cell r="E2268">
            <v>594.17999999999995</v>
          </cell>
          <cell r="F2268">
            <v>52.75</v>
          </cell>
          <cell r="G2268">
            <v>646.92999999999995</v>
          </cell>
        </row>
        <row r="2269">
          <cell r="A2269" t="str">
            <v>37.25.200</v>
          </cell>
          <cell r="C2269" t="str">
            <v>Disjuntor em caixa moldada bipolar, térmico e magnético fixos - 480V - de 10A a 50A para 120/240Vca - 25 KA e para 380/440Vca - 18KA</v>
          </cell>
          <cell r="D2269" t="str">
            <v>un</v>
          </cell>
          <cell r="E2269">
            <v>320.93</v>
          </cell>
          <cell r="F2269">
            <v>52.75</v>
          </cell>
          <cell r="G2269">
            <v>373.68</v>
          </cell>
        </row>
        <row r="2270">
          <cell r="A2270" t="str">
            <v>37.25.210</v>
          </cell>
          <cell r="C2270" t="str">
            <v>Disjuntor em caixa moldada bipolar, térmico e magnético fixos - 600V - de 150A para 120/240Vca - 25KA e para 380/440Vca - 18KA</v>
          </cell>
          <cell r="D2270" t="str">
            <v>un</v>
          </cell>
          <cell r="E2270">
            <v>523.71</v>
          </cell>
          <cell r="F2270">
            <v>52.75</v>
          </cell>
          <cell r="G2270">
            <v>576.46</v>
          </cell>
        </row>
        <row r="2271">
          <cell r="A2271" t="str">
            <v>37.25.215</v>
          </cell>
          <cell r="C2271" t="str">
            <v>Disjuntor fixo a vácuo de 15 a 17,5 kV, equipado com motorização de fechamento, com relê de proteção</v>
          </cell>
          <cell r="D2271" t="str">
            <v>cj</v>
          </cell>
          <cell r="E2271">
            <v>29910.37</v>
          </cell>
          <cell r="F2271">
            <v>73.56</v>
          </cell>
          <cell r="G2271">
            <v>29983.93</v>
          </cell>
        </row>
        <row r="2272">
          <cell r="A2272" t="str">
            <v>37.25.220</v>
          </cell>
          <cell r="C2272" t="str">
            <v>Disjuntor fixo a vácuo de 25 kV, equipado com motorização de fechamento, com rele de proteção</v>
          </cell>
          <cell r="D2272" t="str">
            <v>cj</v>
          </cell>
          <cell r="E2272">
            <v>30541.05</v>
          </cell>
          <cell r="F2272">
            <v>73.56</v>
          </cell>
          <cell r="G2272">
            <v>30614.61</v>
          </cell>
        </row>
        <row r="2273">
          <cell r="A2273" t="str">
            <v>38</v>
          </cell>
          <cell r="B2273" t="str">
            <v>TUBULAÇÃO E CONDUTOR PARA ENERGIA ELÉTRICA E TELEFONIA BÁSICA</v>
          </cell>
        </row>
        <row r="2274">
          <cell r="A2274" t="str">
            <v>38.01</v>
          </cell>
          <cell r="B2274" t="str">
            <v>Eletroduto em PVC rígido roscável</v>
          </cell>
        </row>
        <row r="2275">
          <cell r="A2275" t="str">
            <v>38.01.020</v>
          </cell>
          <cell r="C2275" t="str">
            <v>Eletroduto de PVC rígido roscável de 1/2´ - com acessórios</v>
          </cell>
          <cell r="D2275" t="str">
            <v>m</v>
          </cell>
          <cell r="E2275">
            <v>2.62</v>
          </cell>
          <cell r="F2275">
            <v>12.78</v>
          </cell>
          <cell r="G2275">
            <v>15.4</v>
          </cell>
        </row>
        <row r="2276">
          <cell r="A2276" t="str">
            <v>38.01.040</v>
          </cell>
          <cell r="C2276" t="str">
            <v>Eletroduto de PVC rígido roscável de 3/4´ - com acessórios</v>
          </cell>
          <cell r="D2276" t="str">
            <v>m</v>
          </cell>
          <cell r="E2276">
            <v>3.39</v>
          </cell>
          <cell r="F2276">
            <v>15.98</v>
          </cell>
          <cell r="G2276">
            <v>19.37</v>
          </cell>
        </row>
        <row r="2277">
          <cell r="A2277" t="str">
            <v>38.01.060</v>
          </cell>
          <cell r="C2277" t="str">
            <v>Eletroduto de PVC rígido roscável de 1´ - com acessórios</v>
          </cell>
          <cell r="D2277" t="str">
            <v>m</v>
          </cell>
          <cell r="E2277">
            <v>5.12</v>
          </cell>
          <cell r="F2277">
            <v>19.16</v>
          </cell>
          <cell r="G2277">
            <v>24.28</v>
          </cell>
        </row>
        <row r="2278">
          <cell r="A2278" t="str">
            <v>38.01.080</v>
          </cell>
          <cell r="C2278" t="str">
            <v>Eletroduto de PVC rígido roscável de 1 1/4´ - com acessórios</v>
          </cell>
          <cell r="D2278" t="str">
            <v>m</v>
          </cell>
          <cell r="E2278">
            <v>6.83</v>
          </cell>
          <cell r="F2278">
            <v>22.37</v>
          </cell>
          <cell r="G2278">
            <v>29.2</v>
          </cell>
        </row>
        <row r="2279">
          <cell r="A2279" t="str">
            <v>38.01.100</v>
          </cell>
          <cell r="C2279" t="str">
            <v>Eletroduto de PVC rígido roscável de 1 1/2´ - com acessórios</v>
          </cell>
          <cell r="D2279" t="str">
            <v>m</v>
          </cell>
          <cell r="E2279">
            <v>7.78</v>
          </cell>
          <cell r="F2279">
            <v>25.55</v>
          </cell>
          <cell r="G2279">
            <v>33.33</v>
          </cell>
        </row>
        <row r="2280">
          <cell r="A2280" t="str">
            <v>38.01.120</v>
          </cell>
          <cell r="C2280" t="str">
            <v>Eletroduto de PVC rígido roscável de 2´ - com acessórios</v>
          </cell>
          <cell r="D2280" t="str">
            <v>m</v>
          </cell>
          <cell r="E2280">
            <v>9.8000000000000007</v>
          </cell>
          <cell r="F2280">
            <v>28.76</v>
          </cell>
          <cell r="G2280">
            <v>38.56</v>
          </cell>
        </row>
        <row r="2281">
          <cell r="A2281" t="str">
            <v>38.01.140</v>
          </cell>
          <cell r="C2281" t="str">
            <v>Eletroduto de PVC rígido roscável de 2 1/2´ - com acessórios</v>
          </cell>
          <cell r="D2281" t="str">
            <v>m</v>
          </cell>
          <cell r="E2281">
            <v>17.940000000000001</v>
          </cell>
          <cell r="F2281">
            <v>31.94</v>
          </cell>
          <cell r="G2281">
            <v>49.88</v>
          </cell>
        </row>
        <row r="2282">
          <cell r="A2282" t="str">
            <v>38.01.160</v>
          </cell>
          <cell r="C2282" t="str">
            <v>Eletroduto de PVC rígido roscável de 3´ - com acessórios</v>
          </cell>
          <cell r="D2282" t="str">
            <v>m</v>
          </cell>
          <cell r="E2282">
            <v>24.5</v>
          </cell>
          <cell r="F2282">
            <v>35.14</v>
          </cell>
          <cell r="G2282">
            <v>59.64</v>
          </cell>
        </row>
        <row r="2283">
          <cell r="A2283" t="str">
            <v>38.01.180</v>
          </cell>
          <cell r="C2283" t="str">
            <v>Eletroduto de PVC rígido roscável de 4´ - com acessórios</v>
          </cell>
          <cell r="D2283" t="str">
            <v>m</v>
          </cell>
          <cell r="E2283">
            <v>36.619999999999997</v>
          </cell>
          <cell r="F2283">
            <v>41.53</v>
          </cell>
          <cell r="G2283">
            <v>78.150000000000006</v>
          </cell>
        </row>
        <row r="2284">
          <cell r="A2284" t="str">
            <v>38.04</v>
          </cell>
          <cell r="B2284" t="str">
            <v>Eletroduto galvanizado - médio</v>
          </cell>
        </row>
        <row r="2285">
          <cell r="A2285" t="str">
            <v>38.04.020</v>
          </cell>
          <cell r="C2285" t="str">
            <v>Eletroduto galvanizado, médio de 1/2´ - com acessórios</v>
          </cell>
          <cell r="D2285" t="str">
            <v>m</v>
          </cell>
          <cell r="E2285">
            <v>4.6399999999999997</v>
          </cell>
          <cell r="F2285">
            <v>15.98</v>
          </cell>
          <cell r="G2285">
            <v>20.62</v>
          </cell>
        </row>
        <row r="2286">
          <cell r="A2286" t="str">
            <v>38.04.040</v>
          </cell>
          <cell r="C2286" t="str">
            <v>Eletroduto galvanizado, médio de 3/4´ - com acessórios</v>
          </cell>
          <cell r="D2286" t="str">
            <v>m</v>
          </cell>
          <cell r="E2286">
            <v>5.49</v>
          </cell>
          <cell r="F2286">
            <v>19.16</v>
          </cell>
          <cell r="G2286">
            <v>24.65</v>
          </cell>
        </row>
        <row r="2287">
          <cell r="A2287" t="str">
            <v>38.04.060</v>
          </cell>
          <cell r="C2287" t="str">
            <v>Eletroduto galvanizado, médio de 1´ - com acessórios</v>
          </cell>
          <cell r="D2287" t="str">
            <v>m</v>
          </cell>
          <cell r="E2287">
            <v>6.54</v>
          </cell>
          <cell r="F2287">
            <v>22.37</v>
          </cell>
          <cell r="G2287">
            <v>28.91</v>
          </cell>
        </row>
        <row r="2288">
          <cell r="A2288" t="str">
            <v>38.04.080</v>
          </cell>
          <cell r="C2288" t="str">
            <v>Eletroduto galvanizado, médio de 1 1/4´ - com acessórios</v>
          </cell>
          <cell r="D2288" t="str">
            <v>m</v>
          </cell>
          <cell r="E2288">
            <v>10.01</v>
          </cell>
          <cell r="F2288">
            <v>25.55</v>
          </cell>
          <cell r="G2288">
            <v>35.56</v>
          </cell>
        </row>
        <row r="2289">
          <cell r="A2289" t="str">
            <v>38.04.100</v>
          </cell>
          <cell r="C2289" t="str">
            <v>Eletroduto galvanizado, médio de 1 1/2´ - com acessórios</v>
          </cell>
          <cell r="D2289" t="str">
            <v>m</v>
          </cell>
          <cell r="E2289">
            <v>11.54</v>
          </cell>
          <cell r="F2289">
            <v>28.76</v>
          </cell>
          <cell r="G2289">
            <v>40.299999999999997</v>
          </cell>
        </row>
        <row r="2290">
          <cell r="A2290" t="str">
            <v>38.04.120</v>
          </cell>
          <cell r="C2290" t="str">
            <v>Eletroduto galvanizado, médio de 2´ - com acessórios</v>
          </cell>
          <cell r="D2290" t="str">
            <v>m</v>
          </cell>
          <cell r="E2290">
            <v>15.51</v>
          </cell>
          <cell r="F2290">
            <v>31.94</v>
          </cell>
          <cell r="G2290">
            <v>47.45</v>
          </cell>
        </row>
        <row r="2291">
          <cell r="A2291" t="str">
            <v>38.04.140</v>
          </cell>
          <cell r="C2291" t="str">
            <v>Eletroduto galvanizado, médio de 2 1/2´ - com acessórios</v>
          </cell>
          <cell r="D2291" t="str">
            <v>m</v>
          </cell>
          <cell r="E2291">
            <v>26.32</v>
          </cell>
          <cell r="F2291">
            <v>38.33</v>
          </cell>
          <cell r="G2291">
            <v>64.650000000000006</v>
          </cell>
        </row>
        <row r="2292">
          <cell r="A2292" t="str">
            <v>38.04.160</v>
          </cell>
          <cell r="C2292" t="str">
            <v>Eletroduto galvanizado, médio de 3´ - com acessórios</v>
          </cell>
          <cell r="D2292" t="str">
            <v>m</v>
          </cell>
          <cell r="E2292">
            <v>34.159999999999997</v>
          </cell>
          <cell r="F2292">
            <v>47.92</v>
          </cell>
          <cell r="G2292">
            <v>82.08</v>
          </cell>
        </row>
        <row r="2293">
          <cell r="A2293" t="str">
            <v>38.04.180</v>
          </cell>
          <cell r="C2293" t="str">
            <v>Eletroduto galvanizado, médio de 4´ - com acessórios</v>
          </cell>
          <cell r="D2293" t="str">
            <v>m</v>
          </cell>
          <cell r="E2293">
            <v>51.54</v>
          </cell>
          <cell r="F2293">
            <v>57.49</v>
          </cell>
          <cell r="G2293">
            <v>109.03</v>
          </cell>
        </row>
        <row r="2294">
          <cell r="A2294" t="str">
            <v>38.05</v>
          </cell>
          <cell r="B2294" t="str">
            <v>Eletroduto galvanizado - pesado</v>
          </cell>
        </row>
        <row r="2295">
          <cell r="A2295" t="str">
            <v>38.05.020</v>
          </cell>
          <cell r="C2295" t="str">
            <v>Eletroduto galvanizado, pesado de 1/2´ - com acessórios</v>
          </cell>
          <cell r="D2295" t="str">
            <v>m</v>
          </cell>
          <cell r="E2295">
            <v>7.28</v>
          </cell>
          <cell r="F2295">
            <v>15.98</v>
          </cell>
          <cell r="G2295">
            <v>23.26</v>
          </cell>
        </row>
        <row r="2296">
          <cell r="A2296" t="str">
            <v>38.05.040</v>
          </cell>
          <cell r="C2296" t="str">
            <v>Eletroduto galvanizado, pesado de 3/4´ - com acessórios</v>
          </cell>
          <cell r="D2296" t="str">
            <v>m</v>
          </cell>
          <cell r="E2296">
            <v>9.33</v>
          </cell>
          <cell r="F2296">
            <v>19.16</v>
          </cell>
          <cell r="G2296">
            <v>28.49</v>
          </cell>
        </row>
        <row r="2297">
          <cell r="A2297" t="str">
            <v>38.05.060</v>
          </cell>
          <cell r="C2297" t="str">
            <v>Eletroduto galvanizado, pesado de 1´ - com acessórios</v>
          </cell>
          <cell r="D2297" t="str">
            <v>m</v>
          </cell>
          <cell r="E2297">
            <v>10.19</v>
          </cell>
          <cell r="F2297">
            <v>22.37</v>
          </cell>
          <cell r="G2297">
            <v>32.56</v>
          </cell>
        </row>
        <row r="2298">
          <cell r="A2298" t="str">
            <v>38.05.090</v>
          </cell>
          <cell r="C2298" t="str">
            <v>Eletroduto galvanizado, pesado de 1 1/4´ - com acessórios</v>
          </cell>
          <cell r="D2298" t="str">
            <v>m</v>
          </cell>
          <cell r="E2298">
            <v>17.079999999999998</v>
          </cell>
          <cell r="F2298">
            <v>25.55</v>
          </cell>
          <cell r="G2298">
            <v>42.63</v>
          </cell>
        </row>
        <row r="2299">
          <cell r="A2299" t="str">
            <v>38.05.100</v>
          </cell>
          <cell r="C2299" t="str">
            <v>Eletroduto galvanizado, pesado de 1 1/2´ - com acessórios</v>
          </cell>
          <cell r="D2299" t="str">
            <v>m</v>
          </cell>
          <cell r="E2299">
            <v>20.8</v>
          </cell>
          <cell r="F2299">
            <v>28.76</v>
          </cell>
          <cell r="G2299">
            <v>49.56</v>
          </cell>
        </row>
        <row r="2300">
          <cell r="A2300" t="str">
            <v>38.05.120</v>
          </cell>
          <cell r="C2300" t="str">
            <v>Eletroduto galvanizado, pesado de 2´ - com acessórios</v>
          </cell>
          <cell r="D2300" t="str">
            <v>m</v>
          </cell>
          <cell r="E2300">
            <v>25.42</v>
          </cell>
          <cell r="F2300">
            <v>31.94</v>
          </cell>
          <cell r="G2300">
            <v>57.36</v>
          </cell>
        </row>
        <row r="2301">
          <cell r="A2301" t="str">
            <v>38.05.140</v>
          </cell>
          <cell r="C2301" t="str">
            <v>Eletroduto galvanizado, pesado de 2 1/2´ - com acessórios</v>
          </cell>
          <cell r="D2301" t="str">
            <v>m</v>
          </cell>
          <cell r="E2301">
            <v>36.26</v>
          </cell>
          <cell r="F2301">
            <v>38.33</v>
          </cell>
          <cell r="G2301">
            <v>74.59</v>
          </cell>
        </row>
        <row r="2302">
          <cell r="A2302" t="str">
            <v>38.05.160</v>
          </cell>
          <cell r="C2302" t="str">
            <v>Eletroduto galvanizado, pesado de 3´ - com acessórios</v>
          </cell>
          <cell r="D2302" t="str">
            <v>m</v>
          </cell>
          <cell r="E2302">
            <v>45.47</v>
          </cell>
          <cell r="F2302">
            <v>47.92</v>
          </cell>
          <cell r="G2302">
            <v>93.39</v>
          </cell>
        </row>
        <row r="2303">
          <cell r="A2303" t="str">
            <v>38.05.180</v>
          </cell>
          <cell r="C2303" t="str">
            <v>Eletroduto galvanizado, pesado de 4´ - com acessórios</v>
          </cell>
          <cell r="D2303" t="str">
            <v>m</v>
          </cell>
          <cell r="E2303">
            <v>62.85</v>
          </cell>
          <cell r="F2303">
            <v>57.49</v>
          </cell>
          <cell r="G2303">
            <v>120.34</v>
          </cell>
        </row>
        <row r="2304">
          <cell r="A2304" t="str">
            <v>38.06</v>
          </cell>
          <cell r="B2304" t="str">
            <v>Eletroduto galvanizado a quente - pesado</v>
          </cell>
        </row>
        <row r="2305">
          <cell r="A2305" t="str">
            <v>38.06.020</v>
          </cell>
          <cell r="C2305" t="str">
            <v>Eletroduto galvanizado a quente, pesado de 1/2´ - com acessórios</v>
          </cell>
          <cell r="D2305" t="str">
            <v>m</v>
          </cell>
          <cell r="E2305">
            <v>10.42</v>
          </cell>
          <cell r="F2305">
            <v>15.98</v>
          </cell>
          <cell r="G2305">
            <v>26.4</v>
          </cell>
        </row>
        <row r="2306">
          <cell r="A2306" t="str">
            <v>38.06.040</v>
          </cell>
          <cell r="C2306" t="str">
            <v>Eletroduto galvanizado a quente, pesado de 3/4´ - com acessórios</v>
          </cell>
          <cell r="D2306" t="str">
            <v>m</v>
          </cell>
          <cell r="E2306">
            <v>12.62</v>
          </cell>
          <cell r="F2306">
            <v>19.16</v>
          </cell>
          <cell r="G2306">
            <v>31.78</v>
          </cell>
        </row>
        <row r="2307">
          <cell r="A2307" t="str">
            <v>38.06.060</v>
          </cell>
          <cell r="C2307" t="str">
            <v>Eletroduto galvanizado a quente, pesado de 1´ - com acessórios</v>
          </cell>
          <cell r="D2307" t="str">
            <v>m</v>
          </cell>
          <cell r="E2307">
            <v>16.05</v>
          </cell>
          <cell r="F2307">
            <v>22.37</v>
          </cell>
          <cell r="G2307">
            <v>38.42</v>
          </cell>
        </row>
        <row r="2308">
          <cell r="A2308" t="str">
            <v>38.06.080</v>
          </cell>
          <cell r="C2308" t="str">
            <v>Eletroduto galvanizado a quente, pesado de 1 1/4´ - com acessórios</v>
          </cell>
          <cell r="D2308" t="str">
            <v>m</v>
          </cell>
          <cell r="E2308">
            <v>23.76</v>
          </cell>
          <cell r="F2308">
            <v>25.55</v>
          </cell>
          <cell r="G2308">
            <v>49.31</v>
          </cell>
        </row>
        <row r="2309">
          <cell r="A2309" t="str">
            <v>38.06.100</v>
          </cell>
          <cell r="C2309" t="str">
            <v>Eletroduto galvanizado a quente, pesado de 1 1/2´ - com acessórios</v>
          </cell>
          <cell r="D2309" t="str">
            <v>m</v>
          </cell>
          <cell r="E2309">
            <v>27.99</v>
          </cell>
          <cell r="F2309">
            <v>28.76</v>
          </cell>
          <cell r="G2309">
            <v>56.75</v>
          </cell>
        </row>
        <row r="2310">
          <cell r="A2310" t="str">
            <v>38.06.120</v>
          </cell>
          <cell r="C2310" t="str">
            <v>Eletroduto galvanizado a quente, pesado de 2´ - com acessórios</v>
          </cell>
          <cell r="D2310" t="str">
            <v>m</v>
          </cell>
          <cell r="E2310">
            <v>34.69</v>
          </cell>
          <cell r="F2310">
            <v>31.94</v>
          </cell>
          <cell r="G2310">
            <v>66.63</v>
          </cell>
        </row>
        <row r="2311">
          <cell r="A2311" t="str">
            <v>38.06.140</v>
          </cell>
          <cell r="C2311" t="str">
            <v>Eletroduto galvanizado a quente, pesado de 2 1/2´ - com acessórios</v>
          </cell>
          <cell r="D2311" t="str">
            <v>m</v>
          </cell>
          <cell r="E2311">
            <v>50.39</v>
          </cell>
          <cell r="F2311">
            <v>38.33</v>
          </cell>
          <cell r="G2311">
            <v>88.72</v>
          </cell>
        </row>
        <row r="2312">
          <cell r="A2312" t="str">
            <v>38.06.160</v>
          </cell>
          <cell r="C2312" t="str">
            <v>Eletroduto galvanizado a quente, pesado de 3´ - com acessórios</v>
          </cell>
          <cell r="D2312" t="str">
            <v>m</v>
          </cell>
          <cell r="E2312">
            <v>61.02</v>
          </cell>
          <cell r="F2312">
            <v>47.92</v>
          </cell>
          <cell r="G2312">
            <v>108.94</v>
          </cell>
        </row>
        <row r="2313">
          <cell r="A2313" t="str">
            <v>38.06.180</v>
          </cell>
          <cell r="C2313" t="str">
            <v>Eletroduto galvanizado a quente, pesado de 4´ - com acessórios</v>
          </cell>
          <cell r="D2313" t="str">
            <v>m</v>
          </cell>
          <cell r="E2313">
            <v>81.28</v>
          </cell>
          <cell r="F2313">
            <v>57.49</v>
          </cell>
          <cell r="G2313">
            <v>138.77000000000001</v>
          </cell>
        </row>
        <row r="2314">
          <cell r="A2314" t="str">
            <v>38.07</v>
          </cell>
          <cell r="B2314" t="str">
            <v>Canaleta, perfilado e acessórios</v>
          </cell>
        </row>
        <row r="2315">
          <cell r="A2315" t="str">
            <v>38.07.030</v>
          </cell>
          <cell r="C2315" t="str">
            <v>Grampo tipo ´C´ diâmetro 3/8`, com balancim tamanho grande</v>
          </cell>
          <cell r="D2315" t="str">
            <v>cj</v>
          </cell>
          <cell r="E2315">
            <v>4.8099999999999996</v>
          </cell>
          <cell r="F2315">
            <v>7.99</v>
          </cell>
          <cell r="G2315">
            <v>12.8</v>
          </cell>
        </row>
        <row r="2316">
          <cell r="A2316" t="str">
            <v>38.07.050</v>
          </cell>
          <cell r="C2316" t="str">
            <v>Tampa de pressão para perfilado de 38 x 38 mm</v>
          </cell>
          <cell r="D2316" t="str">
            <v>m</v>
          </cell>
          <cell r="E2316">
            <v>3.15</v>
          </cell>
          <cell r="F2316">
            <v>1.6</v>
          </cell>
          <cell r="G2316">
            <v>4.75</v>
          </cell>
        </row>
        <row r="2317">
          <cell r="A2317" t="str">
            <v>38.07.120</v>
          </cell>
          <cell r="C2317" t="str">
            <v>Saída final, diâmetro de 3/4´</v>
          </cell>
          <cell r="D2317" t="str">
            <v>un</v>
          </cell>
          <cell r="E2317">
            <v>0.59</v>
          </cell>
          <cell r="F2317">
            <v>4.79</v>
          </cell>
          <cell r="G2317">
            <v>5.38</v>
          </cell>
        </row>
        <row r="2318">
          <cell r="A2318" t="str">
            <v>38.07.130</v>
          </cell>
          <cell r="C2318" t="str">
            <v>Saída lateral simples, diâmetro de 3/4´</v>
          </cell>
          <cell r="D2318" t="str">
            <v>un</v>
          </cell>
          <cell r="E2318">
            <v>1.45</v>
          </cell>
          <cell r="F2318">
            <v>5.74</v>
          </cell>
          <cell r="G2318">
            <v>7.19</v>
          </cell>
        </row>
        <row r="2319">
          <cell r="A2319" t="str">
            <v>38.07.134</v>
          </cell>
          <cell r="C2319" t="str">
            <v>Saída lateral simples, diâmetro de 1´</v>
          </cell>
          <cell r="D2319" t="str">
            <v>un</v>
          </cell>
          <cell r="E2319">
            <v>1.6</v>
          </cell>
          <cell r="F2319">
            <v>5.74</v>
          </cell>
          <cell r="G2319">
            <v>7.34</v>
          </cell>
        </row>
        <row r="2320">
          <cell r="A2320" t="str">
            <v>38.07.140</v>
          </cell>
          <cell r="C2320" t="str">
            <v>Saída superior, diâmetro de 3/4´</v>
          </cell>
          <cell r="D2320" t="str">
            <v>un</v>
          </cell>
          <cell r="E2320">
            <v>1.26</v>
          </cell>
          <cell r="F2320">
            <v>4.79</v>
          </cell>
          <cell r="G2320">
            <v>6.05</v>
          </cell>
        </row>
        <row r="2321">
          <cell r="A2321" t="str">
            <v>38.07.172</v>
          </cell>
          <cell r="C2321" t="str">
            <v>Canaleta em PVC de 20 x 12 mm, inclusive acessórios</v>
          </cell>
          <cell r="D2321" t="str">
            <v>m</v>
          </cell>
          <cell r="E2321">
            <v>2.93</v>
          </cell>
          <cell r="F2321">
            <v>9.59</v>
          </cell>
          <cell r="G2321">
            <v>12.52</v>
          </cell>
        </row>
        <row r="2322">
          <cell r="A2322" t="str">
            <v>38.07.200</v>
          </cell>
          <cell r="C2322" t="str">
            <v>Vergalhão com rosca, porca e arruela de diâmetro 3/8´ (tirante)</v>
          </cell>
          <cell r="D2322" t="str">
            <v>m</v>
          </cell>
          <cell r="E2322">
            <v>4.96</v>
          </cell>
          <cell r="F2322">
            <v>4.5</v>
          </cell>
          <cell r="G2322">
            <v>9.4600000000000009</v>
          </cell>
        </row>
        <row r="2323">
          <cell r="A2323" t="str">
            <v>38.07.210</v>
          </cell>
          <cell r="C2323" t="str">
            <v>Vergalhão com rosca, porca e arruela de diâmetro 1/4´ (tirante)</v>
          </cell>
          <cell r="D2323" t="str">
            <v>m</v>
          </cell>
          <cell r="E2323">
            <v>2.37</v>
          </cell>
          <cell r="F2323">
            <v>4.5</v>
          </cell>
          <cell r="G2323">
            <v>6.87</v>
          </cell>
        </row>
        <row r="2324">
          <cell r="A2324" t="str">
            <v>38.07.216</v>
          </cell>
          <cell r="C2324" t="str">
            <v>Vergalhão com rosca, porca e arruela de diâmetro 5/16´ (tirante)</v>
          </cell>
          <cell r="D2324" t="str">
            <v>m</v>
          </cell>
          <cell r="E2324">
            <v>3.41</v>
          </cell>
          <cell r="F2324">
            <v>4.5</v>
          </cell>
          <cell r="G2324">
            <v>7.91</v>
          </cell>
        </row>
        <row r="2325">
          <cell r="A2325" t="str">
            <v>38.07.220</v>
          </cell>
          <cell r="C2325" t="str">
            <v>Caixa de derivação ´C´ para perfilado 38 x 38 mm em chapa 18 pré-zincada</v>
          </cell>
          <cell r="D2325" t="str">
            <v>un</v>
          </cell>
          <cell r="E2325">
            <v>11.44</v>
          </cell>
          <cell r="F2325">
            <v>15.98</v>
          </cell>
          <cell r="G2325">
            <v>27.42</v>
          </cell>
        </row>
        <row r="2326">
          <cell r="A2326" t="str">
            <v>38.07.230</v>
          </cell>
          <cell r="C2326" t="str">
            <v>Caixa de derivação ´X´ para perfilado 38 x 38 mm em chapa 18 pré-zincada</v>
          </cell>
          <cell r="D2326" t="str">
            <v>un</v>
          </cell>
          <cell r="E2326">
            <v>14.93</v>
          </cell>
          <cell r="F2326">
            <v>23.95</v>
          </cell>
          <cell r="G2326">
            <v>38.880000000000003</v>
          </cell>
        </row>
        <row r="2327">
          <cell r="A2327" t="str">
            <v>38.07.240</v>
          </cell>
          <cell r="C2327" t="str">
            <v>Caixa de derivação ´X´ para perfilado 2 x 38 mm / 2 x 76 mm</v>
          </cell>
          <cell r="D2327" t="str">
            <v>un</v>
          </cell>
          <cell r="E2327">
            <v>24.66</v>
          </cell>
          <cell r="F2327">
            <v>23.95</v>
          </cell>
          <cell r="G2327">
            <v>48.61</v>
          </cell>
        </row>
        <row r="2328">
          <cell r="A2328" t="str">
            <v>38.07.300</v>
          </cell>
          <cell r="C2328" t="str">
            <v>Perfilado perfurado 38 x 38 mm em chapa #14 pré-zincada, com acessórios</v>
          </cell>
          <cell r="D2328" t="str">
            <v>m</v>
          </cell>
          <cell r="E2328">
            <v>13.3</v>
          </cell>
          <cell r="F2328">
            <v>7.99</v>
          </cell>
          <cell r="G2328">
            <v>21.29</v>
          </cell>
        </row>
        <row r="2329">
          <cell r="A2329" t="str">
            <v>38.07.310</v>
          </cell>
          <cell r="C2329" t="str">
            <v>Perfilado perfurado 38 x 76 mm em chapa #14 pré-zincada, com acessórios</v>
          </cell>
          <cell r="D2329" t="str">
            <v>m</v>
          </cell>
          <cell r="E2329">
            <v>21.86</v>
          </cell>
          <cell r="F2329">
            <v>7.99</v>
          </cell>
          <cell r="G2329">
            <v>29.85</v>
          </cell>
        </row>
        <row r="2330">
          <cell r="A2330" t="str">
            <v>38.07.340</v>
          </cell>
          <cell r="C2330" t="str">
            <v>Perfilado liso 38 x 38 mm - com acessórios</v>
          </cell>
          <cell r="D2330" t="str">
            <v>m</v>
          </cell>
          <cell r="E2330">
            <v>17.559999999999999</v>
          </cell>
          <cell r="F2330">
            <v>7.99</v>
          </cell>
          <cell r="G2330">
            <v>25.55</v>
          </cell>
        </row>
        <row r="2331">
          <cell r="A2331" t="str">
            <v>38.07.700</v>
          </cell>
          <cell r="C2331" t="str">
            <v>Canaleta aparente com tampa em PVC, autoextinguível, de 85 x 35 mm, com acessórios</v>
          </cell>
          <cell r="D2331" t="str">
            <v>m</v>
          </cell>
          <cell r="E2331">
            <v>42.52</v>
          </cell>
          <cell r="F2331">
            <v>9.59</v>
          </cell>
          <cell r="G2331">
            <v>52.11</v>
          </cell>
        </row>
        <row r="2332">
          <cell r="A2332" t="str">
            <v>38.07.710</v>
          </cell>
          <cell r="C2332" t="str">
            <v>Canaleta aparente com duas tampas em PVC, autoextinguível, de 120 x 35 mm, com acessórios</v>
          </cell>
          <cell r="D2332" t="str">
            <v>m</v>
          </cell>
          <cell r="E2332">
            <v>61.54</v>
          </cell>
          <cell r="F2332">
            <v>11.17</v>
          </cell>
          <cell r="G2332">
            <v>72.709999999999994</v>
          </cell>
        </row>
        <row r="2333">
          <cell r="A2333" t="str">
            <v>38.07.720</v>
          </cell>
          <cell r="C2333" t="str">
            <v>Canaleta aparente com duas tampas em PVC, autoextinguível, de 120 x 60 mm, com acessórios</v>
          </cell>
          <cell r="D2333" t="str">
            <v>m</v>
          </cell>
          <cell r="E2333">
            <v>78.849999999999994</v>
          </cell>
          <cell r="F2333">
            <v>12.78</v>
          </cell>
          <cell r="G2333">
            <v>91.63</v>
          </cell>
        </row>
        <row r="2334">
          <cell r="A2334" t="str">
            <v>38.07.730</v>
          </cell>
          <cell r="C2334" t="str">
            <v>Suporte com furos de tomada em PVC de 60 x 35 x 150 mm, para canaleta aparente</v>
          </cell>
          <cell r="D2334" t="str">
            <v>un</v>
          </cell>
          <cell r="E2334">
            <v>6.43</v>
          </cell>
          <cell r="F2334">
            <v>1.3</v>
          </cell>
          <cell r="G2334">
            <v>7.73</v>
          </cell>
        </row>
        <row r="2335">
          <cell r="A2335" t="str">
            <v>38.07.740</v>
          </cell>
          <cell r="C2335" t="str">
            <v>Suporte com furos de tomada em PVC de 85 x 35 x 150 mm, para canaleta aparente</v>
          </cell>
          <cell r="D2335" t="str">
            <v>un</v>
          </cell>
          <cell r="E2335">
            <v>7.15</v>
          </cell>
          <cell r="F2335">
            <v>1.3</v>
          </cell>
          <cell r="G2335">
            <v>8.4499999999999993</v>
          </cell>
        </row>
        <row r="2336">
          <cell r="A2336" t="str">
            <v>38.07.750</v>
          </cell>
          <cell r="C2336" t="str">
            <v>Suporte com furos de tomada em PVC de 60 x 60 x 150 mm, para canaleta aparente</v>
          </cell>
          <cell r="D2336" t="str">
            <v>un</v>
          </cell>
          <cell r="E2336">
            <v>6.94</v>
          </cell>
          <cell r="F2336">
            <v>1.3</v>
          </cell>
          <cell r="G2336">
            <v>8.24</v>
          </cell>
        </row>
        <row r="2337">
          <cell r="A2337" t="str">
            <v>38.07.760</v>
          </cell>
          <cell r="C2337" t="str">
            <v>Caixa com furos de tomada em PVC de 85 x 35 mm, para canaleta aparente</v>
          </cell>
          <cell r="D2337" t="str">
            <v>un</v>
          </cell>
          <cell r="E2337">
            <v>10.02</v>
          </cell>
          <cell r="F2337">
            <v>6.09</v>
          </cell>
          <cell r="G2337">
            <v>16.11</v>
          </cell>
        </row>
        <row r="2338">
          <cell r="A2338" t="str">
            <v>38.07.770</v>
          </cell>
          <cell r="C2338" t="str">
            <v>Caixa com furos de tomada em PVC de 120 x 35 mm, para canaleta aparente</v>
          </cell>
          <cell r="D2338" t="str">
            <v>un</v>
          </cell>
          <cell r="E2338">
            <v>23.55</v>
          </cell>
          <cell r="F2338">
            <v>7.69</v>
          </cell>
          <cell r="G2338">
            <v>31.24</v>
          </cell>
        </row>
        <row r="2339">
          <cell r="A2339" t="str">
            <v>38.07.780</v>
          </cell>
          <cell r="C2339" t="str">
            <v>Tomada simples 2P+T de 20 A - 250 V com rabicho de 2,5 mm² x 180 mm, para canaleta aparente</v>
          </cell>
          <cell r="D2339" t="str">
            <v>un</v>
          </cell>
          <cell r="E2339">
            <v>10.7</v>
          </cell>
          <cell r="F2339">
            <v>9.59</v>
          </cell>
          <cell r="G2339">
            <v>20.29</v>
          </cell>
        </row>
        <row r="2340">
          <cell r="A2340" t="str">
            <v>38.07.790</v>
          </cell>
          <cell r="C2340" t="str">
            <v>Tomada dupla 2P+T de 20 A - 250 V com rabicho de 2,5 mm² x 180 mm, para canaleta aparente</v>
          </cell>
          <cell r="D2340" t="str">
            <v>un</v>
          </cell>
          <cell r="E2340">
            <v>14.76</v>
          </cell>
          <cell r="F2340">
            <v>15.98</v>
          </cell>
          <cell r="G2340">
            <v>30.74</v>
          </cell>
        </row>
        <row r="2341">
          <cell r="A2341" t="str">
            <v>38.10</v>
          </cell>
          <cell r="B2341" t="str">
            <v>Duto fechado de piso e acessórios</v>
          </cell>
        </row>
        <row r="2342">
          <cell r="A2342" t="str">
            <v>38.10.010</v>
          </cell>
          <cell r="C2342" t="str">
            <v>Duto de piso liso em aço, medindo 2 x 25 x 70 mm, com acessórios</v>
          </cell>
          <cell r="D2342" t="str">
            <v>m</v>
          </cell>
          <cell r="E2342">
            <v>22.65</v>
          </cell>
          <cell r="F2342">
            <v>9.59</v>
          </cell>
          <cell r="G2342">
            <v>32.24</v>
          </cell>
        </row>
        <row r="2343">
          <cell r="A2343" t="str">
            <v>38.10.020</v>
          </cell>
          <cell r="C2343" t="str">
            <v>Duto de piso liso em aço, medindo 3 x 25 x 70 mm, com acessórios</v>
          </cell>
          <cell r="D2343" t="str">
            <v>m</v>
          </cell>
          <cell r="E2343">
            <v>27.8</v>
          </cell>
          <cell r="F2343">
            <v>9.59</v>
          </cell>
          <cell r="G2343">
            <v>37.39</v>
          </cell>
        </row>
        <row r="2344">
          <cell r="A2344" t="str">
            <v>38.10.024</v>
          </cell>
          <cell r="C2344" t="str">
            <v>Caixa de derivação ou passagem, para cruzamento de duto, medindo 4 x 25 x 70 mm, sem cruzadora</v>
          </cell>
          <cell r="D2344" t="str">
            <v>un</v>
          </cell>
          <cell r="E2344">
            <v>30.07</v>
          </cell>
          <cell r="F2344">
            <v>9.9</v>
          </cell>
          <cell r="G2344">
            <v>39.97</v>
          </cell>
        </row>
        <row r="2345">
          <cell r="A2345" t="str">
            <v>38.10.026</v>
          </cell>
          <cell r="C2345" t="str">
            <v>Caixa de derivação ou passagem, para cruzamento de duto, medindo 12 x 25 x 70 mm, com cruzadora</v>
          </cell>
          <cell r="D2345" t="str">
            <v>un</v>
          </cell>
          <cell r="E2345">
            <v>70.88</v>
          </cell>
          <cell r="F2345">
            <v>19.16</v>
          </cell>
          <cell r="G2345">
            <v>90.04</v>
          </cell>
        </row>
        <row r="2346">
          <cell r="A2346" t="str">
            <v>38.10.030</v>
          </cell>
          <cell r="C2346" t="str">
            <v>Caixa de derivação ou passagem, para cruzamento de duto, medindo 16 x 25 x 70 mm, com cruzadora</v>
          </cell>
          <cell r="D2346" t="str">
            <v>un</v>
          </cell>
          <cell r="E2346">
            <v>99.98</v>
          </cell>
          <cell r="F2346">
            <v>19.16</v>
          </cell>
          <cell r="G2346">
            <v>119.14</v>
          </cell>
        </row>
        <row r="2347">
          <cell r="A2347" t="str">
            <v>38.10.060</v>
          </cell>
          <cell r="C2347" t="str">
            <v>Caixa de tomada e tampa basculante com rebaixo de 2 x (25 x 70 mm)</v>
          </cell>
          <cell r="D2347" t="str">
            <v>un</v>
          </cell>
          <cell r="E2347">
            <v>82.11</v>
          </cell>
          <cell r="F2347">
            <v>6.09</v>
          </cell>
          <cell r="G2347">
            <v>88.2</v>
          </cell>
        </row>
        <row r="2348">
          <cell r="A2348" t="str">
            <v>38.10.070</v>
          </cell>
          <cell r="C2348" t="str">
            <v>Caixa de tomada e tampa basculante com rebaixo de 3 x (25 x 70 mm)</v>
          </cell>
          <cell r="D2348" t="str">
            <v>un</v>
          </cell>
          <cell r="E2348">
            <v>89.04</v>
          </cell>
          <cell r="F2348">
            <v>6.09</v>
          </cell>
          <cell r="G2348">
            <v>95.13</v>
          </cell>
        </row>
        <row r="2349">
          <cell r="A2349" t="str">
            <v>38.10.080</v>
          </cell>
          <cell r="C2349" t="str">
            <v>Caixa de tomada e tampa basculante com rebaixo de 4 x (25 x 70 mm)</v>
          </cell>
          <cell r="D2349" t="str">
            <v>un</v>
          </cell>
          <cell r="E2349">
            <v>213.83</v>
          </cell>
          <cell r="F2349">
            <v>6.09</v>
          </cell>
          <cell r="G2349">
            <v>219.92</v>
          </cell>
        </row>
        <row r="2350">
          <cell r="A2350" t="str">
            <v>38.10.090</v>
          </cell>
          <cell r="C2350" t="str">
            <v>Suporte de tomada para caixas com 2, 3 ou 4 vias</v>
          </cell>
          <cell r="D2350" t="str">
            <v>un</v>
          </cell>
          <cell r="E2350">
            <v>5.82</v>
          </cell>
          <cell r="F2350">
            <v>0.65</v>
          </cell>
          <cell r="G2350">
            <v>6.47</v>
          </cell>
        </row>
        <row r="2351">
          <cell r="A2351" t="str">
            <v>38.12</v>
          </cell>
          <cell r="B2351" t="str">
            <v>Leitos e acessórios</v>
          </cell>
        </row>
        <row r="2352">
          <cell r="A2352" t="str">
            <v>38.12.086</v>
          </cell>
          <cell r="C2352" t="str">
            <v>Leito para cabos, tipo pesado, em aço galvanizado de 300 x 100 mm - com acessórios</v>
          </cell>
          <cell r="D2352" t="str">
            <v>m</v>
          </cell>
          <cell r="E2352">
            <v>112.36</v>
          </cell>
          <cell r="F2352">
            <v>9.59</v>
          </cell>
          <cell r="G2352">
            <v>121.95</v>
          </cell>
        </row>
        <row r="2353">
          <cell r="A2353" t="str">
            <v>38.12.090</v>
          </cell>
          <cell r="C2353" t="str">
            <v>Leito para cabos, tipo pesado, em aço galvanizado de 400 x 100 mm - com acessórios</v>
          </cell>
          <cell r="D2353" t="str">
            <v>m</v>
          </cell>
          <cell r="E2353">
            <v>123.53</v>
          </cell>
          <cell r="F2353">
            <v>9.59</v>
          </cell>
          <cell r="G2353">
            <v>133.12</v>
          </cell>
        </row>
        <row r="2354">
          <cell r="A2354" t="str">
            <v>38.12.100</v>
          </cell>
          <cell r="C2354" t="str">
            <v>Leito para cabos, tipo pesado, em aço galvanizado de 600 x 100 mm - com acessórios</v>
          </cell>
          <cell r="D2354" t="str">
            <v>m</v>
          </cell>
          <cell r="E2354">
            <v>145.80000000000001</v>
          </cell>
          <cell r="F2354">
            <v>9.59</v>
          </cell>
          <cell r="G2354">
            <v>155.38999999999999</v>
          </cell>
        </row>
        <row r="2355">
          <cell r="A2355" t="str">
            <v>38.12.120</v>
          </cell>
          <cell r="C2355" t="str">
            <v>Leito para cabos, tipo pesado, em aço galvanizado de 500 x 100 mm - com acessórios</v>
          </cell>
          <cell r="D2355" t="str">
            <v>m</v>
          </cell>
          <cell r="E2355">
            <v>135.51</v>
          </cell>
          <cell r="F2355">
            <v>9.59</v>
          </cell>
          <cell r="G2355">
            <v>145.1</v>
          </cell>
        </row>
        <row r="2356">
          <cell r="A2356" t="str">
            <v>38.12.130</v>
          </cell>
          <cell r="C2356" t="str">
            <v>Leito para cabos, tipo pesado, em aço galvanizado de 800 x 100 mm - com acessórios</v>
          </cell>
          <cell r="D2356" t="str">
            <v>m</v>
          </cell>
          <cell r="E2356">
            <v>169.46</v>
          </cell>
          <cell r="F2356">
            <v>9.59</v>
          </cell>
          <cell r="G2356">
            <v>179.05</v>
          </cell>
        </row>
        <row r="2357">
          <cell r="A2357" t="str">
            <v>38.12.140</v>
          </cell>
          <cell r="C2357" t="str">
            <v>Leito para cabos, tipo pesado, em aço galvanizado de 1000 x 100 mm - com acessórios</v>
          </cell>
          <cell r="D2357" t="str">
            <v>m</v>
          </cell>
          <cell r="E2357">
            <v>186.79</v>
          </cell>
          <cell r="F2357">
            <v>9.59</v>
          </cell>
          <cell r="G2357">
            <v>196.38</v>
          </cell>
        </row>
        <row r="2358">
          <cell r="A2358" t="str">
            <v>38.13</v>
          </cell>
          <cell r="B2358" t="str">
            <v>Eletroduto em polietileno de alta densidade</v>
          </cell>
        </row>
        <row r="2359">
          <cell r="A2359" t="str">
            <v>38.13.010</v>
          </cell>
          <cell r="C2359" t="str">
            <v>Eletroduto corrugado em polietileno de alta densidade, DN= 30 mm, com acessórios</v>
          </cell>
          <cell r="D2359" t="str">
            <v>m</v>
          </cell>
          <cell r="E2359">
            <v>6.6</v>
          </cell>
          <cell r="F2359">
            <v>1.28</v>
          </cell>
          <cell r="G2359">
            <v>7.88</v>
          </cell>
        </row>
        <row r="2360">
          <cell r="A2360" t="str">
            <v>38.13.016</v>
          </cell>
          <cell r="C2360" t="str">
            <v>Eletroduto corrugado em polietileno de alta densidade, DN= 40 mm, com acessórios</v>
          </cell>
          <cell r="D2360" t="str">
            <v>m</v>
          </cell>
          <cell r="E2360">
            <v>7.57</v>
          </cell>
          <cell r="F2360">
            <v>1.28</v>
          </cell>
          <cell r="G2360">
            <v>8.85</v>
          </cell>
        </row>
        <row r="2361">
          <cell r="A2361" t="str">
            <v>38.13.020</v>
          </cell>
          <cell r="C2361" t="str">
            <v>Eletroduto corrugado em polietileno de alta densidade, DN= 50 mm, com acessórios</v>
          </cell>
          <cell r="D2361" t="str">
            <v>m</v>
          </cell>
          <cell r="E2361">
            <v>8.26</v>
          </cell>
          <cell r="F2361">
            <v>1.28</v>
          </cell>
          <cell r="G2361">
            <v>9.5399999999999991</v>
          </cell>
        </row>
        <row r="2362">
          <cell r="A2362" t="str">
            <v>38.13.030</v>
          </cell>
          <cell r="C2362" t="str">
            <v>Eletroduto corrugado em polietileno de alta densidade, DN= 75 mm, com acessórios</v>
          </cell>
          <cell r="D2362" t="str">
            <v>m</v>
          </cell>
          <cell r="E2362">
            <v>11.64</v>
          </cell>
          <cell r="F2362">
            <v>1.28</v>
          </cell>
          <cell r="G2362">
            <v>12.92</v>
          </cell>
        </row>
        <row r="2363">
          <cell r="A2363" t="str">
            <v>38.13.040</v>
          </cell>
          <cell r="C2363" t="str">
            <v>Eletroduto corrugado em polietileno de alta densidade, DN= 100 mm, com acessórios</v>
          </cell>
          <cell r="D2363" t="str">
            <v>m</v>
          </cell>
          <cell r="E2363">
            <v>17.54</v>
          </cell>
          <cell r="F2363">
            <v>1.28</v>
          </cell>
          <cell r="G2363">
            <v>18.82</v>
          </cell>
        </row>
        <row r="2364">
          <cell r="A2364" t="str">
            <v>38.13.050</v>
          </cell>
          <cell r="C2364" t="str">
            <v>Eletroduto corrugado em polietileno de alta densidade, DN= 125 mm, com acessórios</v>
          </cell>
          <cell r="D2364" t="str">
            <v>m</v>
          </cell>
          <cell r="E2364">
            <v>30.1</v>
          </cell>
          <cell r="F2364">
            <v>1.28</v>
          </cell>
          <cell r="G2364">
            <v>31.38</v>
          </cell>
        </row>
        <row r="2365">
          <cell r="A2365" t="str">
            <v>38.13.060</v>
          </cell>
          <cell r="C2365" t="str">
            <v>Eletroduto corrugado em polietileno de alta densidade, DN= 150 mm, com acessórios</v>
          </cell>
          <cell r="D2365" t="str">
            <v>m</v>
          </cell>
          <cell r="E2365">
            <v>44.21</v>
          </cell>
          <cell r="F2365">
            <v>1.28</v>
          </cell>
          <cell r="G2365">
            <v>45.49</v>
          </cell>
        </row>
        <row r="2366">
          <cell r="A2366" t="str">
            <v>38.15</v>
          </cell>
          <cell r="B2366" t="str">
            <v>Eletroduto metálico flexível</v>
          </cell>
        </row>
        <row r="2367">
          <cell r="A2367" t="str">
            <v>38.15.010</v>
          </cell>
          <cell r="C2367" t="str">
            <v>Eletroduto metálico flexível com capa em PVC de 3/4´</v>
          </cell>
          <cell r="D2367" t="str">
            <v>m</v>
          </cell>
          <cell r="E2367">
            <v>6.75</v>
          </cell>
          <cell r="F2367">
            <v>11.24</v>
          </cell>
          <cell r="G2367">
            <v>17.989999999999998</v>
          </cell>
        </row>
        <row r="2368">
          <cell r="A2368" t="str">
            <v>38.15.020</v>
          </cell>
          <cell r="C2368" t="str">
            <v>Eletroduto metálico flexível com capa em PVC de 1´</v>
          </cell>
          <cell r="D2368" t="str">
            <v>m</v>
          </cell>
          <cell r="E2368">
            <v>8.8699999999999992</v>
          </cell>
          <cell r="F2368">
            <v>11.24</v>
          </cell>
          <cell r="G2368">
            <v>20.11</v>
          </cell>
        </row>
        <row r="2369">
          <cell r="A2369" t="str">
            <v>38.15.030</v>
          </cell>
          <cell r="C2369" t="str">
            <v>Eletroduto metálico flexível com capa em PVC de 1 1/2´</v>
          </cell>
          <cell r="D2369" t="str">
            <v>m</v>
          </cell>
          <cell r="E2369">
            <v>16.68</v>
          </cell>
          <cell r="F2369">
            <v>11.24</v>
          </cell>
          <cell r="G2369">
            <v>27.92</v>
          </cell>
        </row>
        <row r="2370">
          <cell r="A2370" t="str">
            <v>38.15.040</v>
          </cell>
          <cell r="C2370" t="str">
            <v>Eletroduto metálico flexível com capa em PVC de 2´</v>
          </cell>
          <cell r="D2370" t="str">
            <v>m</v>
          </cell>
          <cell r="E2370">
            <v>19.43</v>
          </cell>
          <cell r="F2370">
            <v>11.24</v>
          </cell>
          <cell r="G2370">
            <v>30.67</v>
          </cell>
        </row>
        <row r="2371">
          <cell r="A2371" t="str">
            <v>38.15.110</v>
          </cell>
          <cell r="C2371" t="str">
            <v>Terminal macho fixo em latão zincado de 3/4´</v>
          </cell>
          <cell r="D2371" t="str">
            <v>un</v>
          </cell>
          <cell r="E2371">
            <v>9.44</v>
          </cell>
          <cell r="F2371">
            <v>2.16</v>
          </cell>
          <cell r="G2371">
            <v>11.6</v>
          </cell>
        </row>
        <row r="2372">
          <cell r="A2372" t="str">
            <v>38.15.120</v>
          </cell>
          <cell r="C2372" t="str">
            <v>Terminal macho fixo em latão zincado de 1´</v>
          </cell>
          <cell r="D2372" t="str">
            <v>un</v>
          </cell>
          <cell r="E2372">
            <v>14.55</v>
          </cell>
          <cell r="F2372">
            <v>2.16</v>
          </cell>
          <cell r="G2372">
            <v>16.71</v>
          </cell>
        </row>
        <row r="2373">
          <cell r="A2373" t="str">
            <v>38.15.130</v>
          </cell>
          <cell r="C2373" t="str">
            <v>Terminal macho fixo em latão zincado de 1 1/2´</v>
          </cell>
          <cell r="D2373" t="str">
            <v>un</v>
          </cell>
          <cell r="E2373">
            <v>24.48</v>
          </cell>
          <cell r="F2373">
            <v>2.16</v>
          </cell>
          <cell r="G2373">
            <v>26.64</v>
          </cell>
        </row>
        <row r="2374">
          <cell r="A2374" t="str">
            <v>38.15.140</v>
          </cell>
          <cell r="C2374" t="str">
            <v>Terminal macho fixo em latão zincado de 2´</v>
          </cell>
          <cell r="D2374" t="str">
            <v>un</v>
          </cell>
          <cell r="E2374">
            <v>41.33</v>
          </cell>
          <cell r="F2374">
            <v>2.16</v>
          </cell>
          <cell r="G2374">
            <v>43.49</v>
          </cell>
        </row>
        <row r="2375">
          <cell r="A2375" t="str">
            <v>38.15.310</v>
          </cell>
          <cell r="C2375" t="str">
            <v>Terminal macho giratório em latão zincado de 3/4´</v>
          </cell>
          <cell r="D2375" t="str">
            <v>un</v>
          </cell>
          <cell r="E2375">
            <v>10.81</v>
          </cell>
          <cell r="F2375">
            <v>2.16</v>
          </cell>
          <cell r="G2375">
            <v>12.97</v>
          </cell>
        </row>
        <row r="2376">
          <cell r="A2376" t="str">
            <v>38.15.320</v>
          </cell>
          <cell r="C2376" t="str">
            <v>Terminal macho giratório em latão zincado de 1´</v>
          </cell>
          <cell r="D2376" t="str">
            <v>un</v>
          </cell>
          <cell r="E2376">
            <v>15.97</v>
          </cell>
          <cell r="F2376">
            <v>2.16</v>
          </cell>
          <cell r="G2376">
            <v>18.13</v>
          </cell>
        </row>
        <row r="2377">
          <cell r="A2377" t="str">
            <v>38.15.330</v>
          </cell>
          <cell r="C2377" t="str">
            <v>Terminal macho giratório em latão zincado de 1 1/2´</v>
          </cell>
          <cell r="D2377" t="str">
            <v>un</v>
          </cell>
          <cell r="E2377">
            <v>36.76</v>
          </cell>
          <cell r="F2377">
            <v>2.16</v>
          </cell>
          <cell r="G2377">
            <v>38.92</v>
          </cell>
        </row>
        <row r="2378">
          <cell r="A2378" t="str">
            <v>38.15.340</v>
          </cell>
          <cell r="C2378" t="str">
            <v>Terminal macho giratório em latão zincado de 2´</v>
          </cell>
          <cell r="D2378" t="str">
            <v>un</v>
          </cell>
          <cell r="E2378">
            <v>50.33</v>
          </cell>
          <cell r="F2378">
            <v>2.16</v>
          </cell>
          <cell r="G2378">
            <v>52.49</v>
          </cell>
        </row>
        <row r="2379">
          <cell r="A2379" t="str">
            <v>38.16</v>
          </cell>
          <cell r="B2379" t="str">
            <v>Rodapé técnico e acessórios</v>
          </cell>
        </row>
        <row r="2380">
          <cell r="A2380" t="str">
            <v>38.16.030</v>
          </cell>
          <cell r="C2380" t="str">
            <v>Rodapé técnico triplo e tampa com pintura eletrostática</v>
          </cell>
          <cell r="D2380" t="str">
            <v>m</v>
          </cell>
          <cell r="E2380">
            <v>35.54</v>
          </cell>
          <cell r="F2380">
            <v>9.59</v>
          </cell>
          <cell r="G2380">
            <v>45.13</v>
          </cell>
        </row>
        <row r="2381">
          <cell r="A2381" t="str">
            <v>38.16.060</v>
          </cell>
          <cell r="C2381" t="str">
            <v>Curva horizontal tripla de 90°, interna ou externa e tampa com pintura eletrostática</v>
          </cell>
          <cell r="D2381" t="str">
            <v>un</v>
          </cell>
          <cell r="E2381">
            <v>36.94</v>
          </cell>
          <cell r="F2381">
            <v>15.98</v>
          </cell>
          <cell r="G2381">
            <v>52.92</v>
          </cell>
        </row>
        <row r="2382">
          <cell r="A2382" t="str">
            <v>38.16.080</v>
          </cell>
          <cell r="C2382" t="str">
            <v>Tê triplo de 90°, horizontal ou vertical e tampa com pintura eletrostática</v>
          </cell>
          <cell r="D2382" t="str">
            <v>un</v>
          </cell>
          <cell r="E2382">
            <v>46.66</v>
          </cell>
          <cell r="F2382">
            <v>15.98</v>
          </cell>
          <cell r="G2382">
            <v>62.64</v>
          </cell>
        </row>
        <row r="2383">
          <cell r="A2383" t="str">
            <v>38.16.090</v>
          </cell>
          <cell r="C2383" t="str">
            <v>Caixa para tomadas: de energia, RJ, sobressalente, interruptor ou espelho, com pintura eletrostática, para rodapé técnico triplo</v>
          </cell>
          <cell r="D2383" t="str">
            <v>un</v>
          </cell>
          <cell r="E2383">
            <v>9.5299999999999994</v>
          </cell>
          <cell r="F2383">
            <v>6.09</v>
          </cell>
          <cell r="G2383">
            <v>15.62</v>
          </cell>
        </row>
        <row r="2384">
          <cell r="A2384" t="str">
            <v>38.16.110</v>
          </cell>
          <cell r="C2384" t="str">
            <v>Caixa de derivação embutida ou externa com pintura eletrostática, para rodapé técnico triplo</v>
          </cell>
          <cell r="D2384" t="str">
            <v>un</v>
          </cell>
          <cell r="E2384">
            <v>19.84</v>
          </cell>
          <cell r="F2384">
            <v>15.98</v>
          </cell>
          <cell r="G2384">
            <v>35.82</v>
          </cell>
        </row>
        <row r="2385">
          <cell r="A2385" t="str">
            <v>38.16.130</v>
          </cell>
          <cell r="C2385" t="str">
            <v>Caixa para tomadas: de energia, RJ, sobressalente, interruptor ou espelho, com pintura eletrostática, para rodapé técnico duplo</v>
          </cell>
          <cell r="D2385" t="str">
            <v>un</v>
          </cell>
          <cell r="E2385">
            <v>7.69</v>
          </cell>
          <cell r="F2385">
            <v>6.09</v>
          </cell>
          <cell r="G2385">
            <v>13.78</v>
          </cell>
        </row>
        <row r="2386">
          <cell r="A2386" t="str">
            <v>38.16.140</v>
          </cell>
          <cell r="C2386" t="str">
            <v>Terminal de fechamento ou mata junta com pintura eletrostática, para rodapé técnico triplo</v>
          </cell>
          <cell r="D2386" t="str">
            <v>un</v>
          </cell>
          <cell r="E2386">
            <v>4.59</v>
          </cell>
          <cell r="F2386">
            <v>4.79</v>
          </cell>
          <cell r="G2386">
            <v>9.3800000000000008</v>
          </cell>
        </row>
        <row r="2387">
          <cell r="A2387" t="str">
            <v>38.16.150</v>
          </cell>
          <cell r="C2387" t="str">
            <v>Rodapé técnico duplo e tampa com pintura eletrostática</v>
          </cell>
          <cell r="D2387" t="str">
            <v>m</v>
          </cell>
          <cell r="E2387">
            <v>30.01</v>
          </cell>
          <cell r="F2387">
            <v>9.59</v>
          </cell>
          <cell r="G2387">
            <v>39.6</v>
          </cell>
        </row>
        <row r="2388">
          <cell r="A2388" t="str">
            <v>38.16.160</v>
          </cell>
          <cell r="C2388" t="str">
            <v>Curva vertical dupla de 90°, interna ou externa e tampa com pintura eletrostática</v>
          </cell>
          <cell r="D2388" t="str">
            <v>un</v>
          </cell>
          <cell r="E2388">
            <v>30.8</v>
          </cell>
          <cell r="F2388">
            <v>15.98</v>
          </cell>
          <cell r="G2388">
            <v>46.78</v>
          </cell>
        </row>
        <row r="2389">
          <cell r="A2389" t="str">
            <v>38.16.190</v>
          </cell>
          <cell r="C2389" t="str">
            <v>Terminal de fechamento ou mata junta com pintura eletrostática, para rodapé técnico duplo</v>
          </cell>
          <cell r="D2389" t="str">
            <v>un</v>
          </cell>
          <cell r="E2389">
            <v>3.41</v>
          </cell>
          <cell r="F2389">
            <v>4.79</v>
          </cell>
          <cell r="G2389">
            <v>8.1999999999999993</v>
          </cell>
        </row>
        <row r="2390">
          <cell r="A2390" t="str">
            <v>38.16.200</v>
          </cell>
          <cell r="C2390" t="str">
            <v>Curva horizontal dupla de 90°, interna ou externa e tampa com pintura eletrostática</v>
          </cell>
          <cell r="D2390" t="str">
            <v>un</v>
          </cell>
          <cell r="E2390">
            <v>27.94</v>
          </cell>
          <cell r="F2390">
            <v>15.98</v>
          </cell>
          <cell r="G2390">
            <v>43.92</v>
          </cell>
        </row>
        <row r="2391">
          <cell r="A2391" t="str">
            <v>38.16.230</v>
          </cell>
          <cell r="C2391" t="str">
            <v>Curva vertical tripla de 90°, interna ou externa e tampa com pintura eletrostática</v>
          </cell>
          <cell r="D2391" t="str">
            <v>un</v>
          </cell>
          <cell r="E2391">
            <v>38.58</v>
          </cell>
          <cell r="F2391">
            <v>15.98</v>
          </cell>
          <cell r="G2391">
            <v>54.56</v>
          </cell>
        </row>
        <row r="2392">
          <cell r="A2392" t="str">
            <v>38.16.250</v>
          </cell>
          <cell r="C2392" t="str">
            <v>Poste condutor metálico para distribuição, com suporte para tomadas elétricas e RJ, com pintura eletrostática, altura de 3,00 m</v>
          </cell>
          <cell r="D2392" t="str">
            <v>un</v>
          </cell>
          <cell r="E2392">
            <v>348</v>
          </cell>
          <cell r="F2392">
            <v>21.52</v>
          </cell>
          <cell r="G2392">
            <v>369.52</v>
          </cell>
        </row>
        <row r="2393">
          <cell r="A2393" t="str">
            <v>38.16.260</v>
          </cell>
          <cell r="C2393" t="str">
            <v>Tê duplo de 90°, horizontal ou vertical, e tampa com pintura eletrostática</v>
          </cell>
          <cell r="D2393" t="str">
            <v>un</v>
          </cell>
          <cell r="E2393">
            <v>34.520000000000003</v>
          </cell>
          <cell r="F2393">
            <v>15.98</v>
          </cell>
          <cell r="G2393">
            <v>50.5</v>
          </cell>
        </row>
        <row r="2394">
          <cell r="A2394" t="str">
            <v>38.16.270</v>
          </cell>
          <cell r="C2394" t="str">
            <v>Caixa de derivação embutida ou externa para rodapé técnico duplo</v>
          </cell>
          <cell r="D2394" t="str">
            <v>un</v>
          </cell>
          <cell r="E2394">
            <v>25.36</v>
          </cell>
          <cell r="F2394">
            <v>15.98</v>
          </cell>
          <cell r="G2394">
            <v>41.34</v>
          </cell>
        </row>
        <row r="2395">
          <cell r="A2395" t="str">
            <v>38.19</v>
          </cell>
          <cell r="B2395" t="str">
            <v>Eletroduto em PVC corrugado flexível</v>
          </cell>
        </row>
        <row r="2396">
          <cell r="A2396" t="str">
            <v>38.19.010</v>
          </cell>
          <cell r="C2396" t="str">
            <v>Eletroduto de PVC corrugado flexível leve, diâmetro externo de 16 mm</v>
          </cell>
          <cell r="D2396" t="str">
            <v>m</v>
          </cell>
          <cell r="E2396">
            <v>1.51</v>
          </cell>
          <cell r="F2396">
            <v>9.59</v>
          </cell>
          <cell r="G2396">
            <v>11.1</v>
          </cell>
        </row>
        <row r="2397">
          <cell r="A2397" t="str">
            <v>38.19.020</v>
          </cell>
          <cell r="C2397" t="str">
            <v>Eletroduto de PVC corrugado flexível leve, diâmetro externo de 20 mm</v>
          </cell>
          <cell r="D2397" t="str">
            <v>m</v>
          </cell>
          <cell r="E2397">
            <v>1.51</v>
          </cell>
          <cell r="F2397">
            <v>9.59</v>
          </cell>
          <cell r="G2397">
            <v>11.1</v>
          </cell>
        </row>
        <row r="2398">
          <cell r="A2398" t="str">
            <v>38.19.030</v>
          </cell>
          <cell r="C2398" t="str">
            <v>Eletroduto de PVC corrugado flexível leve, diâmetro externo de 25 mm</v>
          </cell>
          <cell r="D2398" t="str">
            <v>m</v>
          </cell>
          <cell r="E2398">
            <v>1.83</v>
          </cell>
          <cell r="F2398">
            <v>9.59</v>
          </cell>
          <cell r="G2398">
            <v>11.42</v>
          </cell>
        </row>
        <row r="2399">
          <cell r="A2399" t="str">
            <v>38.19.040</v>
          </cell>
          <cell r="C2399" t="str">
            <v>Eletroduto de PVC corrugado flexível leve, diâmetro externo de 32 mm</v>
          </cell>
          <cell r="D2399" t="str">
            <v>m</v>
          </cell>
          <cell r="E2399">
            <v>2.94</v>
          </cell>
          <cell r="F2399">
            <v>9.59</v>
          </cell>
          <cell r="G2399">
            <v>12.53</v>
          </cell>
        </row>
        <row r="2400">
          <cell r="A2400" t="str">
            <v>38.19.200</v>
          </cell>
          <cell r="C2400" t="str">
            <v>Eletroduto de PVC corrugado flexível reforçado, diâmetro externo de 20 mm</v>
          </cell>
          <cell r="D2400" t="str">
            <v>m</v>
          </cell>
          <cell r="E2400">
            <v>1.64</v>
          </cell>
          <cell r="F2400">
            <v>9.59</v>
          </cell>
          <cell r="G2400">
            <v>11.23</v>
          </cell>
        </row>
        <row r="2401">
          <cell r="A2401" t="str">
            <v>38.19.210</v>
          </cell>
          <cell r="C2401" t="str">
            <v>Eletroduto de PVC corrugado flexível reforçado, diâmetro externo de 25 mm</v>
          </cell>
          <cell r="D2401" t="str">
            <v>m</v>
          </cell>
          <cell r="E2401">
            <v>2.2400000000000002</v>
          </cell>
          <cell r="F2401">
            <v>9.59</v>
          </cell>
          <cell r="G2401">
            <v>11.83</v>
          </cell>
        </row>
        <row r="2402">
          <cell r="A2402" t="str">
            <v>38.19.220</v>
          </cell>
          <cell r="C2402" t="str">
            <v>Eletroduto de PVC corrugado flexível reforçado, diâmetro externo de 32 mm</v>
          </cell>
          <cell r="D2402" t="str">
            <v>m</v>
          </cell>
          <cell r="E2402">
            <v>3.4</v>
          </cell>
          <cell r="F2402">
            <v>9.59</v>
          </cell>
          <cell r="G2402">
            <v>12.99</v>
          </cell>
        </row>
        <row r="2403">
          <cell r="A2403" t="str">
            <v>38.21</v>
          </cell>
          <cell r="B2403" t="str">
            <v>Eletrocalha e acessórios</v>
          </cell>
        </row>
        <row r="2404">
          <cell r="A2404" t="str">
            <v>38.21.110</v>
          </cell>
          <cell r="C2404" t="str">
            <v>Eletrocalha lisa galvanizada a fogo, 50 x 50 mm, com acessórios</v>
          </cell>
          <cell r="D2404" t="str">
            <v>m</v>
          </cell>
          <cell r="E2404">
            <v>21.58</v>
          </cell>
          <cell r="F2404">
            <v>15.98</v>
          </cell>
          <cell r="G2404">
            <v>37.56</v>
          </cell>
        </row>
        <row r="2405">
          <cell r="A2405" t="str">
            <v>38.21.120</v>
          </cell>
          <cell r="C2405" t="str">
            <v>Eletrocalha lisa galvanizada a fogo, 100 x 50 mm, com acessórios</v>
          </cell>
          <cell r="D2405" t="str">
            <v>m</v>
          </cell>
          <cell r="E2405">
            <v>29.39</v>
          </cell>
          <cell r="F2405">
            <v>15.98</v>
          </cell>
          <cell r="G2405">
            <v>45.37</v>
          </cell>
        </row>
        <row r="2406">
          <cell r="A2406" t="str">
            <v>38.21.130</v>
          </cell>
          <cell r="C2406" t="str">
            <v>Eletrocalha lisa galvanizada a fogo, 150 x 50 mm, com acessórios</v>
          </cell>
          <cell r="D2406" t="str">
            <v>m</v>
          </cell>
          <cell r="E2406">
            <v>36.75</v>
          </cell>
          <cell r="F2406">
            <v>15.98</v>
          </cell>
          <cell r="G2406">
            <v>52.73</v>
          </cell>
        </row>
        <row r="2407">
          <cell r="A2407" t="str">
            <v>38.21.140</v>
          </cell>
          <cell r="C2407" t="str">
            <v>Eletrocalha lisa galvanizada a fogo, 200 x 50 mm, com acessórios</v>
          </cell>
          <cell r="D2407" t="str">
            <v>m</v>
          </cell>
          <cell r="E2407">
            <v>44.1</v>
          </cell>
          <cell r="F2407">
            <v>15.98</v>
          </cell>
          <cell r="G2407">
            <v>60.08</v>
          </cell>
        </row>
        <row r="2408">
          <cell r="A2408" t="str">
            <v>38.21.150</v>
          </cell>
          <cell r="C2408" t="str">
            <v>Eletrocalha lisa galvanizada a fogo, 250 x 50 mm, com acessórios</v>
          </cell>
          <cell r="D2408" t="str">
            <v>m</v>
          </cell>
          <cell r="E2408">
            <v>51.44</v>
          </cell>
          <cell r="F2408">
            <v>15.98</v>
          </cell>
          <cell r="G2408">
            <v>67.42</v>
          </cell>
        </row>
        <row r="2409">
          <cell r="A2409" t="str">
            <v>38.21.310</v>
          </cell>
          <cell r="C2409" t="str">
            <v>Eletrocalha lisa galvanizada a fogo, 100 x 100 mm, com acessórios</v>
          </cell>
          <cell r="D2409" t="str">
            <v>m</v>
          </cell>
          <cell r="E2409">
            <v>43.15</v>
          </cell>
          <cell r="F2409">
            <v>23.95</v>
          </cell>
          <cell r="G2409">
            <v>67.099999999999994</v>
          </cell>
        </row>
        <row r="2410">
          <cell r="A2410" t="str">
            <v>38.21.320</v>
          </cell>
          <cell r="C2410" t="str">
            <v>Eletrocalha lisa galvanizada a fogo, 150 x 100 mm, com acessórios</v>
          </cell>
          <cell r="D2410" t="str">
            <v>m</v>
          </cell>
          <cell r="E2410">
            <v>49.97</v>
          </cell>
          <cell r="F2410">
            <v>23.95</v>
          </cell>
          <cell r="G2410">
            <v>73.92</v>
          </cell>
        </row>
        <row r="2411">
          <cell r="A2411" t="str">
            <v>38.21.330</v>
          </cell>
          <cell r="C2411" t="str">
            <v>Eletrocalha lisa galvanizada a fogo, 200 x 100 mm, com acessórios</v>
          </cell>
          <cell r="D2411" t="str">
            <v>m</v>
          </cell>
          <cell r="E2411">
            <v>58.55</v>
          </cell>
          <cell r="F2411">
            <v>23.95</v>
          </cell>
          <cell r="G2411">
            <v>82.5</v>
          </cell>
        </row>
        <row r="2412">
          <cell r="A2412" t="str">
            <v>38.21.340</v>
          </cell>
          <cell r="C2412" t="str">
            <v>Eletrocalha lisa galvanizada a fogo, 250 x 100 mm, com acessórios</v>
          </cell>
          <cell r="D2412" t="str">
            <v>m</v>
          </cell>
          <cell r="E2412">
            <v>62.3</v>
          </cell>
          <cell r="F2412">
            <v>23.95</v>
          </cell>
          <cell r="G2412">
            <v>86.25</v>
          </cell>
        </row>
        <row r="2413">
          <cell r="A2413" t="str">
            <v>38.21.350</v>
          </cell>
          <cell r="C2413" t="str">
            <v>Eletrocalha lisa galvanizada a fogo, 300 x 100 mm, com acessórios</v>
          </cell>
          <cell r="D2413" t="str">
            <v>m</v>
          </cell>
          <cell r="E2413">
            <v>71.92</v>
          </cell>
          <cell r="F2413">
            <v>31.94</v>
          </cell>
          <cell r="G2413">
            <v>103.86</v>
          </cell>
        </row>
        <row r="2414">
          <cell r="A2414" t="str">
            <v>38.21.360</v>
          </cell>
          <cell r="C2414" t="str">
            <v>Eletrocalha lisa galvanizada a fogo, 400 x 100 mm, com acessórios</v>
          </cell>
          <cell r="D2414" t="str">
            <v>m</v>
          </cell>
          <cell r="E2414">
            <v>105.85</v>
          </cell>
          <cell r="F2414">
            <v>31.94</v>
          </cell>
          <cell r="G2414">
            <v>137.79</v>
          </cell>
        </row>
        <row r="2415">
          <cell r="A2415" t="str">
            <v>38.21.370</v>
          </cell>
          <cell r="C2415" t="str">
            <v>Eletrocalha lisa galvanizada a fogo, 500 x 100 mm, com acessórios</v>
          </cell>
          <cell r="D2415" t="str">
            <v>m</v>
          </cell>
          <cell r="E2415">
            <v>123.5</v>
          </cell>
          <cell r="F2415">
            <v>31.94</v>
          </cell>
          <cell r="G2415">
            <v>155.44</v>
          </cell>
        </row>
        <row r="2416">
          <cell r="A2416" t="str">
            <v>38.21.920</v>
          </cell>
          <cell r="C2416" t="str">
            <v>Eletrocalha perfurada galvanizada a fogo, 100 x 50 mm, com acessórios</v>
          </cell>
          <cell r="D2416" t="str">
            <v>m</v>
          </cell>
          <cell r="E2416">
            <v>30.43</v>
          </cell>
          <cell r="F2416">
            <v>15.98</v>
          </cell>
          <cell r="G2416">
            <v>46.41</v>
          </cell>
        </row>
        <row r="2417">
          <cell r="A2417" t="str">
            <v>38.21.930</v>
          </cell>
          <cell r="C2417" t="str">
            <v>Eletrocalha perfurada galvanizada a fogo, 150 x 50 mm, com acessórios</v>
          </cell>
          <cell r="D2417" t="str">
            <v>m</v>
          </cell>
          <cell r="E2417">
            <v>35.43</v>
          </cell>
          <cell r="F2417">
            <v>15.98</v>
          </cell>
          <cell r="G2417">
            <v>51.41</v>
          </cell>
        </row>
        <row r="2418">
          <cell r="A2418" t="str">
            <v>38.21.940</v>
          </cell>
          <cell r="C2418" t="str">
            <v>Eletrocalha perfurada galvanizada a fogo, 200 x 50 mm, com acessórios</v>
          </cell>
          <cell r="D2418" t="str">
            <v>m</v>
          </cell>
          <cell r="E2418">
            <v>43.03</v>
          </cell>
          <cell r="F2418">
            <v>15.98</v>
          </cell>
          <cell r="G2418">
            <v>59.01</v>
          </cell>
        </row>
        <row r="2419">
          <cell r="A2419" t="str">
            <v>38.21.950</v>
          </cell>
          <cell r="C2419" t="str">
            <v>Eletrocalha perfurada galvanizada a fogo, 250 x 50 mm, com acessórios</v>
          </cell>
          <cell r="D2419" t="str">
            <v>m</v>
          </cell>
          <cell r="E2419">
            <v>48.97</v>
          </cell>
          <cell r="F2419">
            <v>15.98</v>
          </cell>
          <cell r="G2419">
            <v>64.95</v>
          </cell>
        </row>
        <row r="2420">
          <cell r="A2420" t="str">
            <v>38.22</v>
          </cell>
          <cell r="B2420" t="str">
            <v>Eletrocalha e acessórios.</v>
          </cell>
        </row>
        <row r="2421">
          <cell r="A2421" t="str">
            <v>38.22.120</v>
          </cell>
          <cell r="C2421" t="str">
            <v>Eletrocalha perfurada galvanizada a fogo, 150x100mm, com acessórios</v>
          </cell>
          <cell r="D2421" t="str">
            <v>m</v>
          </cell>
          <cell r="E2421">
            <v>48.97</v>
          </cell>
          <cell r="F2421">
            <v>23.95</v>
          </cell>
          <cell r="G2421">
            <v>72.92</v>
          </cell>
        </row>
        <row r="2422">
          <cell r="A2422" t="str">
            <v>38.22.130</v>
          </cell>
          <cell r="C2422" t="str">
            <v>Eletrocalha perfurada galvanizada a fogo, 200x100mm, com acessórios</v>
          </cell>
          <cell r="D2422" t="str">
            <v>m</v>
          </cell>
          <cell r="E2422">
            <v>56.68</v>
          </cell>
          <cell r="F2422">
            <v>23.95</v>
          </cell>
          <cell r="G2422">
            <v>80.63</v>
          </cell>
        </row>
        <row r="2423">
          <cell r="A2423" t="str">
            <v>38.22.140</v>
          </cell>
          <cell r="C2423" t="str">
            <v>Eletrocalha perfurada galvanizada a fogo, 250x100mm, com acessórios</v>
          </cell>
          <cell r="D2423" t="str">
            <v>m</v>
          </cell>
          <cell r="E2423">
            <v>63.75</v>
          </cell>
          <cell r="F2423">
            <v>23.95</v>
          </cell>
          <cell r="G2423">
            <v>87.7</v>
          </cell>
        </row>
        <row r="2424">
          <cell r="A2424" t="str">
            <v>38.22.150</v>
          </cell>
          <cell r="C2424" t="str">
            <v>Eletrocalha perfurada galvanizada a fogo, 300x100mm, com acessórios</v>
          </cell>
          <cell r="D2424" t="str">
            <v>m</v>
          </cell>
          <cell r="E2424">
            <v>72.81</v>
          </cell>
          <cell r="F2424">
            <v>31.94</v>
          </cell>
          <cell r="G2424">
            <v>104.75</v>
          </cell>
        </row>
        <row r="2425">
          <cell r="A2425" t="str">
            <v>38.22.160</v>
          </cell>
          <cell r="C2425" t="str">
            <v>Eletrocalha perfurada galvanizada a fogo, 400x100mm, com acessórios</v>
          </cell>
          <cell r="D2425" t="str">
            <v>m</v>
          </cell>
          <cell r="E2425">
            <v>106.13</v>
          </cell>
          <cell r="F2425">
            <v>31.94</v>
          </cell>
          <cell r="G2425">
            <v>138.07</v>
          </cell>
        </row>
        <row r="2426">
          <cell r="A2426" t="str">
            <v>38.22.170</v>
          </cell>
          <cell r="C2426" t="str">
            <v>Eletrocalha perfurada galvanizada a fogo, 500x100mm, com acessórios</v>
          </cell>
          <cell r="D2426" t="str">
            <v>m</v>
          </cell>
          <cell r="E2426">
            <v>125.31</v>
          </cell>
          <cell r="F2426">
            <v>31.94</v>
          </cell>
          <cell r="G2426">
            <v>157.25</v>
          </cell>
        </row>
        <row r="2427">
          <cell r="A2427" t="str">
            <v>38.22.180</v>
          </cell>
          <cell r="C2427" t="str">
            <v>Eletrocalha perfurada galvanizada a fogo, 700x100mm, com acessórios</v>
          </cell>
          <cell r="D2427" t="str">
            <v>m</v>
          </cell>
          <cell r="E2427">
            <v>161.24</v>
          </cell>
          <cell r="F2427">
            <v>31.94</v>
          </cell>
          <cell r="G2427">
            <v>193.18</v>
          </cell>
        </row>
        <row r="2428">
          <cell r="A2428" t="str">
            <v>38.22.610</v>
          </cell>
          <cell r="C2428" t="str">
            <v>Tampa de encaixe para eletrocalha, galvanizada a fogo, L= 50mm</v>
          </cell>
          <cell r="D2428" t="str">
            <v>m</v>
          </cell>
          <cell r="E2428">
            <v>9.93</v>
          </cell>
          <cell r="F2428">
            <v>1.6</v>
          </cell>
          <cell r="G2428">
            <v>11.53</v>
          </cell>
        </row>
        <row r="2429">
          <cell r="A2429" t="str">
            <v>38.22.620</v>
          </cell>
          <cell r="C2429" t="str">
            <v>Tampa de encaixe para eletrocalha, galvanizada a fogo, L= 100mm</v>
          </cell>
          <cell r="D2429" t="str">
            <v>m</v>
          </cell>
          <cell r="E2429">
            <v>16.190000000000001</v>
          </cell>
          <cell r="F2429">
            <v>1.6</v>
          </cell>
          <cell r="G2429">
            <v>17.79</v>
          </cell>
        </row>
        <row r="2430">
          <cell r="A2430" t="str">
            <v>38.22.630</v>
          </cell>
          <cell r="C2430" t="str">
            <v>Tampa de encaixe para eletrocalha, galvanizada a fogo, L= 150mm</v>
          </cell>
          <cell r="D2430" t="str">
            <v>m</v>
          </cell>
          <cell r="E2430">
            <v>23.57</v>
          </cell>
          <cell r="F2430">
            <v>1.6</v>
          </cell>
          <cell r="G2430">
            <v>25.17</v>
          </cell>
        </row>
        <row r="2431">
          <cell r="A2431" t="str">
            <v>38.22.640</v>
          </cell>
          <cell r="C2431" t="str">
            <v>Tampa de encaixe para eletrocalha, galvanizada a fogo, L= 200mm</v>
          </cell>
          <cell r="D2431" t="str">
            <v>m</v>
          </cell>
          <cell r="E2431">
            <v>29.86</v>
          </cell>
          <cell r="F2431">
            <v>1.6</v>
          </cell>
          <cell r="G2431">
            <v>31.46</v>
          </cell>
        </row>
        <row r="2432">
          <cell r="A2432" t="str">
            <v>38.22.650</v>
          </cell>
          <cell r="C2432" t="str">
            <v>Tampa de encaixe para eletrocalha, galvanizada a fogo, L= 250mm</v>
          </cell>
          <cell r="D2432" t="str">
            <v>m</v>
          </cell>
          <cell r="E2432">
            <v>38.78</v>
          </cell>
          <cell r="F2432">
            <v>1.6</v>
          </cell>
          <cell r="G2432">
            <v>40.380000000000003</v>
          </cell>
        </row>
        <row r="2433">
          <cell r="A2433" t="str">
            <v>38.22.660</v>
          </cell>
          <cell r="C2433" t="str">
            <v>Tampa de encaixe para eletrocalha, galvanizada a fogo, L= 300mm</v>
          </cell>
          <cell r="D2433" t="str">
            <v>m</v>
          </cell>
          <cell r="E2433">
            <v>43.88</v>
          </cell>
          <cell r="F2433">
            <v>1.6</v>
          </cell>
          <cell r="G2433">
            <v>45.48</v>
          </cell>
        </row>
        <row r="2434">
          <cell r="A2434" t="str">
            <v>38.22.670</v>
          </cell>
          <cell r="C2434" t="str">
            <v>Tampa de encaixe para eletrocalha, galvanizada a fogo, L= 400mm</v>
          </cell>
          <cell r="D2434" t="str">
            <v>m</v>
          </cell>
          <cell r="E2434">
            <v>56.95</v>
          </cell>
          <cell r="F2434">
            <v>1.6</v>
          </cell>
          <cell r="G2434">
            <v>58.55</v>
          </cell>
        </row>
        <row r="2435">
          <cell r="A2435" t="str">
            <v>38.22.680</v>
          </cell>
          <cell r="C2435" t="str">
            <v>Tampa de encaixe para eletrocalha, galvanizada a fogo, L= 500mm</v>
          </cell>
          <cell r="D2435" t="str">
            <v>m</v>
          </cell>
          <cell r="E2435">
            <v>70.849999999999994</v>
          </cell>
          <cell r="F2435">
            <v>1.6</v>
          </cell>
          <cell r="G2435">
            <v>72.45</v>
          </cell>
        </row>
        <row r="2436">
          <cell r="A2436" t="str">
            <v>38.22.690</v>
          </cell>
          <cell r="C2436" t="str">
            <v>Tampa de encaixe para eletrocalha, galvanizada a fogo, L= 700mm</v>
          </cell>
          <cell r="D2436" t="str">
            <v>m</v>
          </cell>
          <cell r="E2436">
            <v>89.74</v>
          </cell>
          <cell r="F2436">
            <v>1.6</v>
          </cell>
          <cell r="G2436">
            <v>91.34</v>
          </cell>
        </row>
        <row r="2437">
          <cell r="A2437" t="str">
            <v>38.23</v>
          </cell>
          <cell r="B2437" t="str">
            <v>Eletrocalha e acessórios..</v>
          </cell>
        </row>
        <row r="2438">
          <cell r="A2438" t="str">
            <v>38.23.010</v>
          </cell>
          <cell r="C2438" t="str">
            <v>Suporte para eletrocalha, galvanizado a fogo, 50x50mm</v>
          </cell>
          <cell r="D2438" t="str">
            <v>un</v>
          </cell>
          <cell r="E2438">
            <v>2.7</v>
          </cell>
          <cell r="F2438">
            <v>7.99</v>
          </cell>
          <cell r="G2438">
            <v>10.69</v>
          </cell>
        </row>
        <row r="2439">
          <cell r="A2439" t="str">
            <v>38.23.020</v>
          </cell>
          <cell r="C2439" t="str">
            <v>Suporte para eletrocalha, galvanizado a fogo, 100x50mm</v>
          </cell>
          <cell r="D2439" t="str">
            <v>un</v>
          </cell>
          <cell r="E2439">
            <v>3.23</v>
          </cell>
          <cell r="F2439">
            <v>7.99</v>
          </cell>
          <cell r="G2439">
            <v>11.22</v>
          </cell>
        </row>
        <row r="2440">
          <cell r="A2440" t="str">
            <v>38.23.030</v>
          </cell>
          <cell r="C2440" t="str">
            <v>Suporte para eletrocalha, galvanizado a fogo, 150x50mm</v>
          </cell>
          <cell r="D2440" t="str">
            <v>un</v>
          </cell>
          <cell r="E2440">
            <v>4.2699999999999996</v>
          </cell>
          <cell r="F2440">
            <v>7.99</v>
          </cell>
          <cell r="G2440">
            <v>12.26</v>
          </cell>
        </row>
        <row r="2441">
          <cell r="A2441" t="str">
            <v>38.23.040</v>
          </cell>
          <cell r="C2441" t="str">
            <v>Suporte para eletrocalha, galvanizado a fogo, 200x50mm</v>
          </cell>
          <cell r="D2441" t="str">
            <v>un</v>
          </cell>
          <cell r="E2441">
            <v>5.28</v>
          </cell>
          <cell r="F2441">
            <v>7.99</v>
          </cell>
          <cell r="G2441">
            <v>13.27</v>
          </cell>
        </row>
        <row r="2442">
          <cell r="A2442" t="str">
            <v>38.23.050</v>
          </cell>
          <cell r="C2442" t="str">
            <v>Suporte para eletrocalha, galvanizado a fogo, 250x50mm</v>
          </cell>
          <cell r="D2442" t="str">
            <v>un</v>
          </cell>
          <cell r="E2442">
            <v>6.24</v>
          </cell>
          <cell r="F2442">
            <v>7.99</v>
          </cell>
          <cell r="G2442">
            <v>14.23</v>
          </cell>
        </row>
        <row r="2443">
          <cell r="A2443" t="str">
            <v>38.23.060</v>
          </cell>
          <cell r="C2443" t="str">
            <v>Suporte para eletrocalha, galvanizado a fogo, 300x50mm</v>
          </cell>
          <cell r="D2443" t="str">
            <v>un</v>
          </cell>
          <cell r="E2443">
            <v>6.59</v>
          </cell>
          <cell r="F2443">
            <v>7.99</v>
          </cell>
          <cell r="G2443">
            <v>14.58</v>
          </cell>
        </row>
        <row r="2444">
          <cell r="A2444" t="str">
            <v>38.23.110</v>
          </cell>
          <cell r="C2444" t="str">
            <v>Suporte para eletrocalha, galvanizado a fogo, 100x100mm</v>
          </cell>
          <cell r="D2444" t="str">
            <v>un</v>
          </cell>
          <cell r="E2444">
            <v>4.43</v>
          </cell>
          <cell r="F2444">
            <v>7.99</v>
          </cell>
          <cell r="G2444">
            <v>12.42</v>
          </cell>
        </row>
        <row r="2445">
          <cell r="A2445" t="str">
            <v>38.23.120</v>
          </cell>
          <cell r="C2445" t="str">
            <v>Suporte para eletrocalha, galvanizado a fogo, 150x100mm</v>
          </cell>
          <cell r="D2445" t="str">
            <v>un</v>
          </cell>
          <cell r="E2445">
            <v>5.07</v>
          </cell>
          <cell r="F2445">
            <v>7.99</v>
          </cell>
          <cell r="G2445">
            <v>13.06</v>
          </cell>
        </row>
        <row r="2446">
          <cell r="A2446" t="str">
            <v>38.23.130</v>
          </cell>
          <cell r="C2446" t="str">
            <v>Suporte para eletrocalha, galvanizado a fogo, 200x100mm</v>
          </cell>
          <cell r="D2446" t="str">
            <v>un</v>
          </cell>
          <cell r="E2446">
            <v>5.96</v>
          </cell>
          <cell r="F2446">
            <v>7.99</v>
          </cell>
          <cell r="G2446">
            <v>13.95</v>
          </cell>
        </row>
        <row r="2447">
          <cell r="A2447" t="str">
            <v>38.23.140</v>
          </cell>
          <cell r="C2447" t="str">
            <v>Suporte para eletrocalha, galvanizado a fogo, 250x100mm</v>
          </cell>
          <cell r="D2447" t="str">
            <v>un</v>
          </cell>
          <cell r="E2447">
            <v>7.17</v>
          </cell>
          <cell r="F2447">
            <v>7.99</v>
          </cell>
          <cell r="G2447">
            <v>15.16</v>
          </cell>
        </row>
        <row r="2448">
          <cell r="A2448" t="str">
            <v>38.23.150</v>
          </cell>
          <cell r="C2448" t="str">
            <v>Suporte para eletrocalha, galvanizado a fogo, 300x100mm</v>
          </cell>
          <cell r="D2448" t="str">
            <v>un</v>
          </cell>
          <cell r="E2448">
            <v>7.58</v>
          </cell>
          <cell r="F2448">
            <v>7.99</v>
          </cell>
          <cell r="G2448">
            <v>15.57</v>
          </cell>
        </row>
        <row r="2449">
          <cell r="A2449" t="str">
            <v>38.23.160</v>
          </cell>
          <cell r="C2449" t="str">
            <v>Suporte para eletrocalha, galvanizado a fogo, 400x100mm</v>
          </cell>
          <cell r="D2449" t="str">
            <v>un</v>
          </cell>
          <cell r="E2449">
            <v>9.08</v>
          </cell>
          <cell r="F2449">
            <v>7.99</v>
          </cell>
          <cell r="G2449">
            <v>17.07</v>
          </cell>
        </row>
        <row r="2450">
          <cell r="A2450" t="str">
            <v>38.23.170</v>
          </cell>
          <cell r="C2450" t="str">
            <v>Suporte para eletrocalha, galvanizado a fogo, 500x100mm</v>
          </cell>
          <cell r="D2450" t="str">
            <v>un</v>
          </cell>
          <cell r="E2450">
            <v>10.8</v>
          </cell>
          <cell r="F2450">
            <v>7.99</v>
          </cell>
          <cell r="G2450">
            <v>18.79</v>
          </cell>
        </row>
        <row r="2451">
          <cell r="A2451" t="str">
            <v>38.23.180</v>
          </cell>
          <cell r="C2451" t="str">
            <v>Suporte para eletrocalha, galvanizado a fogo, 700x100mm</v>
          </cell>
          <cell r="D2451" t="str">
            <v>un</v>
          </cell>
          <cell r="E2451">
            <v>16.7</v>
          </cell>
          <cell r="F2451">
            <v>7.99</v>
          </cell>
          <cell r="G2451">
            <v>24.69</v>
          </cell>
        </row>
        <row r="2452">
          <cell r="A2452" t="str">
            <v>38.23.210</v>
          </cell>
          <cell r="C2452" t="str">
            <v>Mão francesa simples, galvanizada a fogo, L= 200mm</v>
          </cell>
          <cell r="D2452" t="str">
            <v>un</v>
          </cell>
          <cell r="E2452">
            <v>6.7</v>
          </cell>
          <cell r="F2452">
            <v>7.99</v>
          </cell>
          <cell r="G2452">
            <v>14.69</v>
          </cell>
        </row>
        <row r="2453">
          <cell r="A2453" t="str">
            <v>38.23.220</v>
          </cell>
          <cell r="C2453" t="str">
            <v>Mão francesa simples, galvanizada a fogo, L= 300mm</v>
          </cell>
          <cell r="D2453" t="str">
            <v>un</v>
          </cell>
          <cell r="E2453">
            <v>8.76</v>
          </cell>
          <cell r="F2453">
            <v>7.99</v>
          </cell>
          <cell r="G2453">
            <v>16.75</v>
          </cell>
        </row>
        <row r="2454">
          <cell r="A2454" t="str">
            <v>38.23.230</v>
          </cell>
          <cell r="C2454" t="str">
            <v>Mão francesa simples, galvanizada a fogo, L= 400mm</v>
          </cell>
          <cell r="D2454" t="str">
            <v>un</v>
          </cell>
          <cell r="E2454">
            <v>10.93</v>
          </cell>
          <cell r="F2454">
            <v>7.99</v>
          </cell>
          <cell r="G2454">
            <v>18.920000000000002</v>
          </cell>
        </row>
        <row r="2455">
          <cell r="A2455" t="str">
            <v>38.23.240</v>
          </cell>
          <cell r="C2455" t="str">
            <v>Mão francesa simples, galvanizada a fogo, L= 500mm</v>
          </cell>
          <cell r="D2455" t="str">
            <v>un</v>
          </cell>
          <cell r="E2455">
            <v>12.71</v>
          </cell>
          <cell r="F2455">
            <v>7.99</v>
          </cell>
          <cell r="G2455">
            <v>20.7</v>
          </cell>
        </row>
        <row r="2456">
          <cell r="A2456" t="str">
            <v>38.23.310</v>
          </cell>
          <cell r="C2456" t="str">
            <v>Mão francesa dupla, galvanizada a fogo, L= 300mm</v>
          </cell>
          <cell r="D2456" t="str">
            <v>un</v>
          </cell>
          <cell r="E2456">
            <v>17.53</v>
          </cell>
          <cell r="F2456">
            <v>11.17</v>
          </cell>
          <cell r="G2456">
            <v>28.7</v>
          </cell>
        </row>
        <row r="2457">
          <cell r="A2457" t="str">
            <v>38.23.320</v>
          </cell>
          <cell r="C2457" t="str">
            <v>Mão francesa dupla, galvanizada a fogo, L= 400mm</v>
          </cell>
          <cell r="D2457" t="str">
            <v>un</v>
          </cell>
          <cell r="E2457">
            <v>21.39</v>
          </cell>
          <cell r="F2457">
            <v>11.17</v>
          </cell>
          <cell r="G2457">
            <v>32.56</v>
          </cell>
        </row>
        <row r="2458">
          <cell r="A2458" t="str">
            <v>38.23.330</v>
          </cell>
          <cell r="C2458" t="str">
            <v>Mão francesa dupla, galvanizada a fogo, L= 500mm</v>
          </cell>
          <cell r="D2458" t="str">
            <v>un</v>
          </cell>
          <cell r="E2458">
            <v>28.17</v>
          </cell>
          <cell r="F2458">
            <v>11.17</v>
          </cell>
          <cell r="G2458">
            <v>39.340000000000003</v>
          </cell>
        </row>
        <row r="2459">
          <cell r="A2459" t="str">
            <v>38.23.350</v>
          </cell>
          <cell r="C2459" t="str">
            <v>Mão francesa dupla, galvanizada a fogo, L= 700mm</v>
          </cell>
          <cell r="D2459" t="str">
            <v>un</v>
          </cell>
          <cell r="E2459">
            <v>35.409999999999997</v>
          </cell>
          <cell r="F2459">
            <v>11.17</v>
          </cell>
          <cell r="G2459">
            <v>46.58</v>
          </cell>
        </row>
        <row r="2460">
          <cell r="A2460" t="str">
            <v>38.23.410</v>
          </cell>
          <cell r="C2460" t="str">
            <v>Mão francesa reforçada, galvanizada a fogo, L= 900mm</v>
          </cell>
          <cell r="D2460" t="str">
            <v>un</v>
          </cell>
          <cell r="E2460">
            <v>54.3</v>
          </cell>
          <cell r="F2460">
            <v>15.98</v>
          </cell>
          <cell r="G2460">
            <v>70.28</v>
          </cell>
        </row>
        <row r="2461">
          <cell r="A2461" t="str">
            <v>39</v>
          </cell>
          <cell r="B2461" t="str">
            <v>CONDUTOR E ENFIAÇÃO DE ENERGIA ELÉTRICA E TELEFONIA</v>
          </cell>
        </row>
        <row r="2462">
          <cell r="A2462" t="str">
            <v>39.02</v>
          </cell>
          <cell r="B2462" t="str">
            <v>Cabo de cobre, isolamento 450V / 750 V, isolação em PVC 70°C</v>
          </cell>
        </row>
        <row r="2463">
          <cell r="A2463" t="str">
            <v>39.02.010</v>
          </cell>
          <cell r="C2463" t="str">
            <v>Cabo de cobre de 1,5 mm², isolamento 750 V - isolação em PVC 70°C</v>
          </cell>
          <cell r="D2463" t="str">
            <v>m</v>
          </cell>
          <cell r="E2463">
            <v>0.7</v>
          </cell>
          <cell r="F2463">
            <v>1.28</v>
          </cell>
          <cell r="G2463">
            <v>1.98</v>
          </cell>
        </row>
        <row r="2464">
          <cell r="A2464" t="str">
            <v>39.02.016</v>
          </cell>
          <cell r="C2464" t="str">
            <v>Cabo de cobre de 2,5 mm², isolamento 750 V - isolação em PVC 70°C</v>
          </cell>
          <cell r="D2464" t="str">
            <v>m</v>
          </cell>
          <cell r="E2464">
            <v>1.1000000000000001</v>
          </cell>
          <cell r="F2464">
            <v>1.28</v>
          </cell>
          <cell r="G2464">
            <v>2.38</v>
          </cell>
        </row>
        <row r="2465">
          <cell r="A2465" t="str">
            <v>39.02.020</v>
          </cell>
          <cell r="C2465" t="str">
            <v>Cabo de cobre de 4 mm², isolamento 750 V - isolação em PVC 70°C</v>
          </cell>
          <cell r="D2465" t="str">
            <v>m</v>
          </cell>
          <cell r="E2465">
            <v>1.8</v>
          </cell>
          <cell r="F2465">
            <v>1.91</v>
          </cell>
          <cell r="G2465">
            <v>3.71</v>
          </cell>
        </row>
        <row r="2466">
          <cell r="A2466" t="str">
            <v>39.02.030</v>
          </cell>
          <cell r="C2466" t="str">
            <v>Cabo de cobre de 6 mm², isolamento 750 V - isolação em PVC 70°C</v>
          </cell>
          <cell r="D2466" t="str">
            <v>m</v>
          </cell>
          <cell r="E2466">
            <v>2.65</v>
          </cell>
          <cell r="F2466">
            <v>2.2400000000000002</v>
          </cell>
          <cell r="G2466">
            <v>4.8899999999999997</v>
          </cell>
        </row>
        <row r="2467">
          <cell r="A2467" t="str">
            <v>39.02.040</v>
          </cell>
          <cell r="C2467" t="str">
            <v>Cabo de cobre de 10 mm², isolamento 750 V - isolação em PVC 70°C</v>
          </cell>
          <cell r="D2467" t="str">
            <v>m</v>
          </cell>
          <cell r="E2467">
            <v>3.7</v>
          </cell>
          <cell r="F2467">
            <v>2.5499999999999998</v>
          </cell>
          <cell r="G2467">
            <v>6.25</v>
          </cell>
        </row>
        <row r="2468">
          <cell r="A2468" t="str">
            <v>39.03</v>
          </cell>
          <cell r="B2468" t="str">
            <v>Cabo de cobre, isolamento 0,6/1kV, isolação em PVC 70°C</v>
          </cell>
        </row>
        <row r="2469">
          <cell r="A2469" t="str">
            <v>39.03.160</v>
          </cell>
          <cell r="C2469" t="str">
            <v>Cabo de cobre de 1,5 mm², isolamento 0,6/1 kV - isolação em PVC 70°C</v>
          </cell>
          <cell r="D2469" t="str">
            <v>m</v>
          </cell>
          <cell r="E2469">
            <v>1.1599999999999999</v>
          </cell>
          <cell r="F2469">
            <v>1.28</v>
          </cell>
          <cell r="G2469">
            <v>2.44</v>
          </cell>
        </row>
        <row r="2470">
          <cell r="A2470" t="str">
            <v>39.03.170</v>
          </cell>
          <cell r="C2470" t="str">
            <v>Cabo de cobre de 2,5 mm², isolamento 0,6/1 kV - isolação em PVC 70°C</v>
          </cell>
          <cell r="D2470" t="str">
            <v>m</v>
          </cell>
          <cell r="E2470">
            <v>1.57</v>
          </cell>
          <cell r="F2470">
            <v>1.6</v>
          </cell>
          <cell r="G2470">
            <v>3.17</v>
          </cell>
        </row>
        <row r="2471">
          <cell r="A2471" t="str">
            <v>39.03.174</v>
          </cell>
          <cell r="C2471" t="str">
            <v>Cabo de cobre de 4 mm², isolamento 0,6/1 kV - isolação em PVC 70°C.</v>
          </cell>
          <cell r="D2471" t="str">
            <v>m</v>
          </cell>
          <cell r="E2471">
            <v>2.46</v>
          </cell>
          <cell r="F2471">
            <v>1.91</v>
          </cell>
          <cell r="G2471">
            <v>4.37</v>
          </cell>
        </row>
        <row r="2472">
          <cell r="A2472" t="str">
            <v>39.03.178</v>
          </cell>
          <cell r="C2472" t="str">
            <v>Cabo de cobre de 6 mm², isolamento 0,6/1 kV - isolação em PVC 70°C</v>
          </cell>
          <cell r="D2472" t="str">
            <v>m</v>
          </cell>
          <cell r="E2472">
            <v>3.11</v>
          </cell>
          <cell r="F2472">
            <v>2.2400000000000002</v>
          </cell>
          <cell r="G2472">
            <v>5.35</v>
          </cell>
        </row>
        <row r="2473">
          <cell r="A2473" t="str">
            <v>39.03.182</v>
          </cell>
          <cell r="C2473" t="str">
            <v>Cabo de cobre de 10 mm², isolamento 0,6/1 kV - isolação em PVC 70°C</v>
          </cell>
          <cell r="D2473" t="str">
            <v>m</v>
          </cell>
          <cell r="E2473">
            <v>5.38</v>
          </cell>
          <cell r="F2473">
            <v>2.5499999999999998</v>
          </cell>
          <cell r="G2473">
            <v>7.93</v>
          </cell>
        </row>
        <row r="2474">
          <cell r="A2474" t="str">
            <v>39.04</v>
          </cell>
          <cell r="B2474" t="str">
            <v>Cabo de cobre nu, têmpera mole, classe 2</v>
          </cell>
        </row>
        <row r="2475">
          <cell r="A2475" t="str">
            <v>39.04.040</v>
          </cell>
          <cell r="C2475" t="str">
            <v>Cabo de cobre nu, têmpera mole, classe 2, de 10 mm²</v>
          </cell>
          <cell r="D2475" t="str">
            <v>m</v>
          </cell>
          <cell r="E2475">
            <v>4.37</v>
          </cell>
          <cell r="F2475">
            <v>1.6</v>
          </cell>
          <cell r="G2475">
            <v>5.97</v>
          </cell>
        </row>
        <row r="2476">
          <cell r="A2476" t="str">
            <v>39.04.050</v>
          </cell>
          <cell r="C2476" t="str">
            <v>Cabo de cobre nu, têmpera mole, classe 2, de 16 mm²</v>
          </cell>
          <cell r="D2476" t="str">
            <v>m</v>
          </cell>
          <cell r="E2476">
            <v>6.53</v>
          </cell>
          <cell r="F2476">
            <v>1.6</v>
          </cell>
          <cell r="G2476">
            <v>8.1300000000000008</v>
          </cell>
        </row>
        <row r="2477">
          <cell r="A2477" t="str">
            <v>39.04.060</v>
          </cell>
          <cell r="C2477" t="str">
            <v>Cabo de cobre nu, têmpera mole, classe 2, de 25 mm²</v>
          </cell>
          <cell r="D2477" t="str">
            <v>m</v>
          </cell>
          <cell r="E2477">
            <v>9.7200000000000006</v>
          </cell>
          <cell r="F2477">
            <v>3.2</v>
          </cell>
          <cell r="G2477">
            <v>12.92</v>
          </cell>
        </row>
        <row r="2478">
          <cell r="A2478" t="str">
            <v>39.04.070</v>
          </cell>
          <cell r="C2478" t="str">
            <v>Cabo de cobre nu, têmpera mole, classe 2, de 35 mm²</v>
          </cell>
          <cell r="D2478" t="str">
            <v>m</v>
          </cell>
          <cell r="E2478">
            <v>12.36</v>
          </cell>
          <cell r="F2478">
            <v>4.79</v>
          </cell>
          <cell r="G2478">
            <v>17.149999999999999</v>
          </cell>
        </row>
        <row r="2479">
          <cell r="A2479" t="str">
            <v>39.04.080</v>
          </cell>
          <cell r="C2479" t="str">
            <v>Cabo de cobre nu, têmpera mole, classe 2, de 50 mm²</v>
          </cell>
          <cell r="D2479" t="str">
            <v>m</v>
          </cell>
          <cell r="E2479">
            <v>21.85</v>
          </cell>
          <cell r="F2479">
            <v>6.39</v>
          </cell>
          <cell r="G2479">
            <v>28.24</v>
          </cell>
        </row>
        <row r="2480">
          <cell r="A2480" t="str">
            <v>39.04.100</v>
          </cell>
          <cell r="C2480" t="str">
            <v>Cabo de cobre nu, têmpera mole, classe 2, de 70 mm²</v>
          </cell>
          <cell r="D2480" t="str">
            <v>m</v>
          </cell>
          <cell r="E2480">
            <v>28.04</v>
          </cell>
          <cell r="F2480">
            <v>7.99</v>
          </cell>
          <cell r="G2480">
            <v>36.03</v>
          </cell>
        </row>
        <row r="2481">
          <cell r="A2481" t="str">
            <v>39.04.120</v>
          </cell>
          <cell r="C2481" t="str">
            <v>Cabo de cobre nu, têmpera mole, classe 2, de 95 mm²</v>
          </cell>
          <cell r="D2481" t="str">
            <v>m</v>
          </cell>
          <cell r="E2481">
            <v>47.24</v>
          </cell>
          <cell r="F2481">
            <v>9.59</v>
          </cell>
          <cell r="G2481">
            <v>56.83</v>
          </cell>
        </row>
        <row r="2482">
          <cell r="A2482" t="str">
            <v>39.04.140</v>
          </cell>
          <cell r="C2482" t="str">
            <v>Cabo de cobre nu, têmpera mole, classe 2, de 120 mm²</v>
          </cell>
          <cell r="D2482" t="str">
            <v>m</v>
          </cell>
          <cell r="E2482">
            <v>56.66</v>
          </cell>
          <cell r="F2482">
            <v>11.17</v>
          </cell>
          <cell r="G2482">
            <v>67.83</v>
          </cell>
        </row>
        <row r="2483">
          <cell r="A2483" t="str">
            <v>39.04.160</v>
          </cell>
          <cell r="C2483" t="str">
            <v>Cabo de cobre nu, têmpera mole, classe 2, de 150 mm²</v>
          </cell>
          <cell r="D2483" t="str">
            <v>m</v>
          </cell>
          <cell r="E2483">
            <v>76.91</v>
          </cell>
          <cell r="F2483">
            <v>12.78</v>
          </cell>
          <cell r="G2483">
            <v>89.69</v>
          </cell>
        </row>
        <row r="2484">
          <cell r="A2484" t="str">
            <v>39.04.180</v>
          </cell>
          <cell r="C2484" t="str">
            <v>Cabo de cobre nu, têmpera mole, classe 2, de 185 mm²</v>
          </cell>
          <cell r="D2484" t="str">
            <v>m</v>
          </cell>
          <cell r="E2484">
            <v>94.82</v>
          </cell>
          <cell r="F2484">
            <v>14.38</v>
          </cell>
          <cell r="G2484">
            <v>109.2</v>
          </cell>
        </row>
        <row r="2485">
          <cell r="A2485" t="str">
            <v>39.04.200</v>
          </cell>
          <cell r="C2485" t="str">
            <v>Cabo de cobre nu, têmpera mole, classe 2, de 240 mm²</v>
          </cell>
          <cell r="D2485" t="str">
            <v>m</v>
          </cell>
          <cell r="E2485">
            <v>118.02</v>
          </cell>
          <cell r="F2485">
            <v>15.98</v>
          </cell>
          <cell r="G2485">
            <v>134</v>
          </cell>
        </row>
        <row r="2486">
          <cell r="A2486" t="str">
            <v>39.05</v>
          </cell>
          <cell r="B2486" t="str">
            <v>Cabo de cobre tripolar, isolamento 8,7/15 kV, isolação EPR 90°C</v>
          </cell>
        </row>
        <row r="2487">
          <cell r="A2487" t="str">
            <v>39.05.060</v>
          </cell>
          <cell r="C2487" t="str">
            <v>Cabo de cobre de 3x25 mm², isolamento 8,7/15 kV - isolação EPR 90°C</v>
          </cell>
          <cell r="D2487" t="str">
            <v>m</v>
          </cell>
          <cell r="E2487">
            <v>112.08</v>
          </cell>
          <cell r="F2487">
            <v>23.17</v>
          </cell>
          <cell r="G2487">
            <v>135.25</v>
          </cell>
        </row>
        <row r="2488">
          <cell r="A2488" t="str">
            <v>39.05.070</v>
          </cell>
          <cell r="C2488" t="str">
            <v>Cabo de cobre de 3x35 mm², isolamento 8,7/15 kV - isolação EPR 90°C</v>
          </cell>
          <cell r="D2488" t="str">
            <v>m</v>
          </cell>
          <cell r="E2488">
            <v>124.91</v>
          </cell>
          <cell r="F2488">
            <v>28.97</v>
          </cell>
          <cell r="G2488">
            <v>153.88</v>
          </cell>
        </row>
        <row r="2489">
          <cell r="A2489" t="str">
            <v>39.06</v>
          </cell>
          <cell r="B2489" t="str">
            <v>Cabo de cobre unipolar, isolamento 8,7/15 kV, isolação EPR 90°C</v>
          </cell>
        </row>
        <row r="2490">
          <cell r="A2490" t="str">
            <v>39.06.060</v>
          </cell>
          <cell r="C2490" t="str">
            <v>Cabo de cobre de 25 mm², isolamento 8,7/15 kV - isolação EPR 90°C</v>
          </cell>
          <cell r="D2490" t="str">
            <v>m</v>
          </cell>
          <cell r="E2490">
            <v>29.44</v>
          </cell>
          <cell r="F2490">
            <v>17.39</v>
          </cell>
          <cell r="G2490">
            <v>46.83</v>
          </cell>
        </row>
        <row r="2491">
          <cell r="A2491" t="str">
            <v>39.06.070</v>
          </cell>
          <cell r="C2491" t="str">
            <v>Cabo de cobre de 35 mm², isolamento 8,7/15 kV - isolação EPR 90°C</v>
          </cell>
          <cell r="D2491" t="str">
            <v>m</v>
          </cell>
          <cell r="E2491">
            <v>36.659999999999997</v>
          </cell>
          <cell r="F2491">
            <v>20.92</v>
          </cell>
          <cell r="G2491">
            <v>57.58</v>
          </cell>
        </row>
        <row r="2492">
          <cell r="A2492" t="str">
            <v>39.06.074</v>
          </cell>
          <cell r="C2492" t="str">
            <v>Cabo de cobre de 50 mm², isolamento 8,7/15 kV - isolação EPR 90°C</v>
          </cell>
          <cell r="D2492" t="str">
            <v>m</v>
          </cell>
          <cell r="E2492">
            <v>41.98</v>
          </cell>
          <cell r="F2492">
            <v>28.97</v>
          </cell>
          <cell r="G2492">
            <v>70.95</v>
          </cell>
        </row>
        <row r="2493">
          <cell r="A2493" t="str">
            <v>39.06.076</v>
          </cell>
          <cell r="C2493" t="str">
            <v>Cabo de cobre de 70 mm², isolamento 8,7/15 kV - isolação EPR 90°C</v>
          </cell>
          <cell r="D2493" t="str">
            <v>m</v>
          </cell>
          <cell r="E2493">
            <v>55.05</v>
          </cell>
          <cell r="F2493">
            <v>28.97</v>
          </cell>
          <cell r="G2493">
            <v>84.02</v>
          </cell>
        </row>
        <row r="2494">
          <cell r="A2494" t="str">
            <v>39.06.080</v>
          </cell>
          <cell r="C2494" t="str">
            <v>Cabo de cobre de 95 mm², isolamento 8,7/15 kV - isolação EPR 90°C</v>
          </cell>
          <cell r="D2494" t="str">
            <v>m</v>
          </cell>
          <cell r="E2494">
            <v>67.62</v>
          </cell>
          <cell r="F2494">
            <v>28.97</v>
          </cell>
          <cell r="G2494">
            <v>96.59</v>
          </cell>
        </row>
        <row r="2495">
          <cell r="A2495" t="str">
            <v>39.06.084</v>
          </cell>
          <cell r="C2495" t="str">
            <v>Cabo de cobre de 120 mm², isolamento 8,7/15 kV - isolação EPR 90°C</v>
          </cell>
          <cell r="D2495" t="str">
            <v>m</v>
          </cell>
          <cell r="E2495">
            <v>87.54</v>
          </cell>
          <cell r="F2495">
            <v>34.75</v>
          </cell>
          <cell r="G2495">
            <v>122.29</v>
          </cell>
        </row>
        <row r="2496">
          <cell r="A2496" t="str">
            <v>39.06.086</v>
          </cell>
          <cell r="C2496" t="str">
            <v>Cabo de cobre de 185 mm², isolamento 8,7/15 kV - isolação EPR 90°C</v>
          </cell>
          <cell r="D2496" t="str">
            <v>m</v>
          </cell>
          <cell r="E2496">
            <v>124.05</v>
          </cell>
          <cell r="F2496">
            <v>34.75</v>
          </cell>
          <cell r="G2496">
            <v>158.80000000000001</v>
          </cell>
        </row>
        <row r="2497">
          <cell r="A2497" t="str">
            <v>39.09</v>
          </cell>
          <cell r="B2497" t="str">
            <v>Conectores</v>
          </cell>
        </row>
        <row r="2498">
          <cell r="A2498" t="str">
            <v>39.09.010</v>
          </cell>
          <cell r="C2498" t="str">
            <v>Conector terminal tipo BNC para cabo coaxial RG 59</v>
          </cell>
          <cell r="D2498" t="str">
            <v>un</v>
          </cell>
          <cell r="E2498">
            <v>4.54</v>
          </cell>
          <cell r="F2498">
            <v>3.2</v>
          </cell>
          <cell r="G2498">
            <v>7.74</v>
          </cell>
        </row>
        <row r="2499">
          <cell r="A2499" t="str">
            <v>39.09.015</v>
          </cell>
          <cell r="C2499" t="str">
            <v>Conector de emenda tipo BNC para cabo coaxial RG 59</v>
          </cell>
          <cell r="D2499" t="str">
            <v>un</v>
          </cell>
          <cell r="E2499">
            <v>3.2</v>
          </cell>
          <cell r="F2499">
            <v>3.2</v>
          </cell>
          <cell r="G2499">
            <v>6.4</v>
          </cell>
        </row>
        <row r="2500">
          <cell r="A2500" t="str">
            <v>39.09.020</v>
          </cell>
          <cell r="C2500" t="str">
            <v>Conector split-bolt para cabo de 25 mm², latão, simples</v>
          </cell>
          <cell r="D2500" t="str">
            <v>un</v>
          </cell>
          <cell r="E2500">
            <v>5</v>
          </cell>
          <cell r="F2500">
            <v>3.2</v>
          </cell>
          <cell r="G2500">
            <v>8.1999999999999993</v>
          </cell>
        </row>
        <row r="2501">
          <cell r="A2501" t="str">
            <v>39.09.040</v>
          </cell>
          <cell r="C2501" t="str">
            <v>Conector split-bolt para cabo de 35 mm², latão, simples</v>
          </cell>
          <cell r="D2501" t="str">
            <v>un</v>
          </cell>
          <cell r="E2501">
            <v>7.08</v>
          </cell>
          <cell r="F2501">
            <v>3.2</v>
          </cell>
          <cell r="G2501">
            <v>10.28</v>
          </cell>
        </row>
        <row r="2502">
          <cell r="A2502" t="str">
            <v>39.09.060</v>
          </cell>
          <cell r="C2502" t="str">
            <v>Conector split-bolt para cabo de 50 mm², latão, simples</v>
          </cell>
          <cell r="D2502" t="str">
            <v>un</v>
          </cell>
          <cell r="E2502">
            <v>7.17</v>
          </cell>
          <cell r="F2502">
            <v>3.2</v>
          </cell>
          <cell r="G2502">
            <v>10.37</v>
          </cell>
        </row>
        <row r="2503">
          <cell r="A2503" t="str">
            <v>39.09.080</v>
          </cell>
          <cell r="C2503" t="str">
            <v>Conector split-bolt para cabo de 70 mm², latão, simples</v>
          </cell>
          <cell r="D2503" t="str">
            <v>un</v>
          </cell>
          <cell r="E2503">
            <v>11.41</v>
          </cell>
          <cell r="F2503">
            <v>3.2</v>
          </cell>
          <cell r="G2503">
            <v>14.61</v>
          </cell>
        </row>
        <row r="2504">
          <cell r="A2504" t="str">
            <v>39.09.100</v>
          </cell>
          <cell r="C2504" t="str">
            <v>Conector split-bolt para cabo de 25 mm², latão, com rabicho</v>
          </cell>
          <cell r="D2504" t="str">
            <v>un</v>
          </cell>
          <cell r="E2504">
            <v>7.9</v>
          </cell>
          <cell r="F2504">
            <v>3.2</v>
          </cell>
          <cell r="G2504">
            <v>11.1</v>
          </cell>
        </row>
        <row r="2505">
          <cell r="A2505" t="str">
            <v>39.09.120</v>
          </cell>
          <cell r="C2505" t="str">
            <v>Conector split-bolt para cabo de 35 mm², latão, com rabicho</v>
          </cell>
          <cell r="D2505" t="str">
            <v>un</v>
          </cell>
          <cell r="E2505">
            <v>9.67</v>
          </cell>
          <cell r="F2505">
            <v>3.2</v>
          </cell>
          <cell r="G2505">
            <v>12.87</v>
          </cell>
        </row>
        <row r="2506">
          <cell r="A2506" t="str">
            <v>39.09.140</v>
          </cell>
          <cell r="C2506" t="str">
            <v>Conector split-bolt para cabo de 50 mm², latão, com rabicho</v>
          </cell>
          <cell r="D2506" t="str">
            <v>un</v>
          </cell>
          <cell r="E2506">
            <v>10.9</v>
          </cell>
          <cell r="F2506">
            <v>3.2</v>
          </cell>
          <cell r="G2506">
            <v>14.1</v>
          </cell>
        </row>
        <row r="2507">
          <cell r="A2507" t="str">
            <v>39.09.160</v>
          </cell>
          <cell r="C2507" t="str">
            <v>Conector split-bolt para cabo de 70 mm², latão, com rabicho</v>
          </cell>
          <cell r="D2507" t="str">
            <v>un</v>
          </cell>
          <cell r="E2507">
            <v>17.309999999999999</v>
          </cell>
          <cell r="F2507">
            <v>3.2</v>
          </cell>
          <cell r="G2507">
            <v>20.51</v>
          </cell>
        </row>
        <row r="2508">
          <cell r="A2508" t="str">
            <v>39.09.190</v>
          </cell>
          <cell r="C2508" t="str">
            <v>Conector de passagem com sistema de conexão por parafuso, para cabos de 10 até 35 mm², inclusive sistema de fixação</v>
          </cell>
          <cell r="D2508" t="str">
            <v>un</v>
          </cell>
          <cell r="E2508">
            <v>13.91</v>
          </cell>
          <cell r="F2508">
            <v>4.79</v>
          </cell>
          <cell r="G2508">
            <v>18.7</v>
          </cell>
        </row>
        <row r="2509">
          <cell r="A2509" t="str">
            <v>39.10</v>
          </cell>
          <cell r="B2509" t="str">
            <v>Terminais de pressão e compressão</v>
          </cell>
        </row>
        <row r="2510">
          <cell r="A2510" t="str">
            <v>39.10.050</v>
          </cell>
          <cell r="C2510" t="str">
            <v>Terminal de compressão para cabo de 2,5 mm²</v>
          </cell>
          <cell r="D2510" t="str">
            <v>un</v>
          </cell>
          <cell r="E2510">
            <v>0.51</v>
          </cell>
          <cell r="F2510">
            <v>2.5499999999999998</v>
          </cell>
          <cell r="G2510">
            <v>3.06</v>
          </cell>
        </row>
        <row r="2511">
          <cell r="A2511" t="str">
            <v>39.10.060</v>
          </cell>
          <cell r="C2511" t="str">
            <v>Terminal de pressão/compressão para cabo de 6 até 10 mm²</v>
          </cell>
          <cell r="D2511" t="str">
            <v>un</v>
          </cell>
          <cell r="E2511">
            <v>3.36</v>
          </cell>
          <cell r="F2511">
            <v>4.79</v>
          </cell>
          <cell r="G2511">
            <v>8.15</v>
          </cell>
        </row>
        <row r="2512">
          <cell r="A2512" t="str">
            <v>39.10.080</v>
          </cell>
          <cell r="C2512" t="str">
            <v>Terminal de pressão/compressão para cabo de 16 mm²</v>
          </cell>
          <cell r="D2512" t="str">
            <v>un</v>
          </cell>
          <cell r="E2512">
            <v>4.75</v>
          </cell>
          <cell r="F2512">
            <v>4.79</v>
          </cell>
          <cell r="G2512">
            <v>9.5399999999999991</v>
          </cell>
        </row>
        <row r="2513">
          <cell r="A2513" t="str">
            <v>39.10.120</v>
          </cell>
          <cell r="C2513" t="str">
            <v>Terminal de pressão/compressão para cabo de 25 mm²</v>
          </cell>
          <cell r="D2513" t="str">
            <v>un</v>
          </cell>
          <cell r="E2513">
            <v>4.66</v>
          </cell>
          <cell r="F2513">
            <v>4.79</v>
          </cell>
          <cell r="G2513">
            <v>9.4499999999999993</v>
          </cell>
        </row>
        <row r="2514">
          <cell r="A2514" t="str">
            <v>39.10.130</v>
          </cell>
          <cell r="C2514" t="str">
            <v>Terminal de pressão/compressão para cabo de 35 mm²</v>
          </cell>
          <cell r="D2514" t="str">
            <v>un</v>
          </cell>
          <cell r="E2514">
            <v>4.87</v>
          </cell>
          <cell r="F2514">
            <v>4.79</v>
          </cell>
          <cell r="G2514">
            <v>9.66</v>
          </cell>
        </row>
        <row r="2515">
          <cell r="A2515" t="str">
            <v>39.10.160</v>
          </cell>
          <cell r="C2515" t="str">
            <v>Terminal de pressão/compressão para cabo de 50 mm²</v>
          </cell>
          <cell r="D2515" t="str">
            <v>un</v>
          </cell>
          <cell r="E2515">
            <v>7.02</v>
          </cell>
          <cell r="F2515">
            <v>4.79</v>
          </cell>
          <cell r="G2515">
            <v>11.81</v>
          </cell>
        </row>
        <row r="2516">
          <cell r="A2516" t="str">
            <v>39.10.200</v>
          </cell>
          <cell r="C2516" t="str">
            <v>Terminal de pressão/compressão para cabo de 70 mm²</v>
          </cell>
          <cell r="D2516" t="str">
            <v>un</v>
          </cell>
          <cell r="E2516">
            <v>7.12</v>
          </cell>
          <cell r="F2516">
            <v>4.79</v>
          </cell>
          <cell r="G2516">
            <v>11.91</v>
          </cell>
        </row>
        <row r="2517">
          <cell r="A2517" t="str">
            <v>39.10.240</v>
          </cell>
          <cell r="C2517" t="str">
            <v>Terminal de pressão/compressão para cabo de 95 mm²</v>
          </cell>
          <cell r="D2517" t="str">
            <v>un</v>
          </cell>
          <cell r="E2517">
            <v>10.7</v>
          </cell>
          <cell r="F2517">
            <v>4.79</v>
          </cell>
          <cell r="G2517">
            <v>15.49</v>
          </cell>
        </row>
        <row r="2518">
          <cell r="A2518" t="str">
            <v>39.10.246</v>
          </cell>
          <cell r="C2518" t="str">
            <v>Terminal de pressão/compressão para cabo de 120 mm²</v>
          </cell>
          <cell r="D2518" t="str">
            <v>un</v>
          </cell>
          <cell r="E2518">
            <v>16.3</v>
          </cell>
          <cell r="F2518">
            <v>6.39</v>
          </cell>
          <cell r="G2518">
            <v>22.69</v>
          </cell>
        </row>
        <row r="2519">
          <cell r="A2519" t="str">
            <v>39.10.250</v>
          </cell>
          <cell r="C2519" t="str">
            <v>Terminal de pressão/compressão para cabo de 150 mm²</v>
          </cell>
          <cell r="D2519" t="str">
            <v>un</v>
          </cell>
          <cell r="E2519">
            <v>15.05</v>
          </cell>
          <cell r="F2519">
            <v>6.39</v>
          </cell>
          <cell r="G2519">
            <v>21.44</v>
          </cell>
        </row>
        <row r="2520">
          <cell r="A2520" t="str">
            <v>39.10.280</v>
          </cell>
          <cell r="C2520" t="str">
            <v>Terminal de pressão/compressão para cabo de 185 mm²</v>
          </cell>
          <cell r="D2520" t="str">
            <v>un</v>
          </cell>
          <cell r="E2520">
            <v>20.309999999999999</v>
          </cell>
          <cell r="F2520">
            <v>6.39</v>
          </cell>
          <cell r="G2520">
            <v>26.7</v>
          </cell>
        </row>
        <row r="2521">
          <cell r="A2521" t="str">
            <v>39.10.300</v>
          </cell>
          <cell r="C2521" t="str">
            <v>Terminal de pressão/compressão para cabo de 240 mm²</v>
          </cell>
          <cell r="D2521" t="str">
            <v>un</v>
          </cell>
          <cell r="E2521">
            <v>21.76</v>
          </cell>
          <cell r="F2521">
            <v>6.39</v>
          </cell>
          <cell r="G2521">
            <v>28.15</v>
          </cell>
        </row>
        <row r="2522">
          <cell r="A2522" t="str">
            <v>39.11</v>
          </cell>
          <cell r="B2522" t="str">
            <v>Fios e cabos telefônicos</v>
          </cell>
        </row>
        <row r="2523">
          <cell r="A2523" t="str">
            <v>39.11.020</v>
          </cell>
          <cell r="C2523" t="str">
            <v>Cabo telefônico CI, com 10 pares de 0,50 mm, para centrais telefônicas, equipamentos e rede interna</v>
          </cell>
          <cell r="D2523" t="str">
            <v>m</v>
          </cell>
          <cell r="E2523">
            <v>3.29</v>
          </cell>
          <cell r="F2523">
            <v>4.79</v>
          </cell>
          <cell r="G2523">
            <v>8.08</v>
          </cell>
        </row>
        <row r="2524">
          <cell r="A2524" t="str">
            <v>39.11.040</v>
          </cell>
          <cell r="C2524" t="str">
            <v>Cabo telefônico CI, com 20 pares de 0,50 mm, para centrais telefônicas, equipamentos e rede interna</v>
          </cell>
          <cell r="D2524" t="str">
            <v>m</v>
          </cell>
          <cell r="E2524">
            <v>5.92</v>
          </cell>
          <cell r="F2524">
            <v>4.79</v>
          </cell>
          <cell r="G2524">
            <v>10.71</v>
          </cell>
        </row>
        <row r="2525">
          <cell r="A2525" t="str">
            <v>39.11.080</v>
          </cell>
          <cell r="C2525" t="str">
            <v>Cabo telefônico CI, com 50 pares de 0,50 mm, para centrais telefônicas, equipamentos e rede interna</v>
          </cell>
          <cell r="D2525" t="str">
            <v>m</v>
          </cell>
          <cell r="E2525">
            <v>13.15</v>
          </cell>
          <cell r="F2525">
            <v>4.79</v>
          </cell>
          <cell r="G2525">
            <v>17.940000000000001</v>
          </cell>
        </row>
        <row r="2526">
          <cell r="A2526" t="str">
            <v>39.11.090</v>
          </cell>
          <cell r="C2526" t="str">
            <v>Fio telefônico tipo FI-60, para ligação de aparelhos telefônicos</v>
          </cell>
          <cell r="D2526" t="str">
            <v>m</v>
          </cell>
          <cell r="E2526">
            <v>0.32</v>
          </cell>
          <cell r="F2526">
            <v>2.5499999999999998</v>
          </cell>
          <cell r="G2526">
            <v>2.87</v>
          </cell>
        </row>
        <row r="2527">
          <cell r="A2527" t="str">
            <v>39.11.110</v>
          </cell>
          <cell r="C2527" t="str">
            <v>Fio telefônico externo tipo FE-160</v>
          </cell>
          <cell r="D2527" t="str">
            <v>m</v>
          </cell>
          <cell r="E2527">
            <v>1.28</v>
          </cell>
          <cell r="F2527">
            <v>9.59</v>
          </cell>
          <cell r="G2527">
            <v>10.87</v>
          </cell>
        </row>
        <row r="2528">
          <cell r="A2528" t="str">
            <v>39.11.120</v>
          </cell>
          <cell r="C2528" t="str">
            <v>Cabo telefônico CTP-APL-SN, com 10 pares de 0,50 mm, para cotos de transição em caixas e entradas</v>
          </cell>
          <cell r="D2528" t="str">
            <v>m</v>
          </cell>
          <cell r="E2528">
            <v>3.53</v>
          </cell>
          <cell r="F2528">
            <v>3.84</v>
          </cell>
          <cell r="G2528">
            <v>7.37</v>
          </cell>
        </row>
        <row r="2529">
          <cell r="A2529" t="str">
            <v>39.11.190</v>
          </cell>
          <cell r="C2529" t="str">
            <v>Cabo telefônico CCE-APL, com 4 pares de 0,50 mm, para conexões em rede externa</v>
          </cell>
          <cell r="D2529" t="str">
            <v>m</v>
          </cell>
          <cell r="E2529">
            <v>2.54</v>
          </cell>
          <cell r="F2529">
            <v>3.2</v>
          </cell>
          <cell r="G2529">
            <v>5.74</v>
          </cell>
        </row>
        <row r="2530">
          <cell r="A2530" t="str">
            <v>39.11.200</v>
          </cell>
          <cell r="C2530" t="str">
            <v>Cabo telefônico secundário de distribuição CTP-APL, com 10 pares de 0,50 mm, para rede externa</v>
          </cell>
          <cell r="D2530" t="str">
            <v>m</v>
          </cell>
          <cell r="E2530">
            <v>3.99</v>
          </cell>
          <cell r="F2530">
            <v>3.84</v>
          </cell>
          <cell r="G2530">
            <v>7.83</v>
          </cell>
        </row>
        <row r="2531">
          <cell r="A2531" t="str">
            <v>39.11.210</v>
          </cell>
          <cell r="C2531" t="str">
            <v>Cabo telefônico secundário de distribuição CTP-APL, com 20 pares de 0,50 mm, para rede externa</v>
          </cell>
          <cell r="D2531" t="str">
            <v>m</v>
          </cell>
          <cell r="E2531">
            <v>6.68</v>
          </cell>
          <cell r="F2531">
            <v>4.1500000000000004</v>
          </cell>
          <cell r="G2531">
            <v>10.83</v>
          </cell>
        </row>
        <row r="2532">
          <cell r="A2532" t="str">
            <v>39.11.230</v>
          </cell>
          <cell r="C2532" t="str">
            <v>Cabo telefônico secundário de distribuição CTP-APL, com 50 pares de 0,50 mm, para rede externa</v>
          </cell>
          <cell r="D2532" t="str">
            <v>m</v>
          </cell>
          <cell r="E2532">
            <v>13.86</v>
          </cell>
          <cell r="F2532">
            <v>5.1100000000000003</v>
          </cell>
          <cell r="G2532">
            <v>18.97</v>
          </cell>
        </row>
        <row r="2533">
          <cell r="A2533" t="str">
            <v>39.11.240</v>
          </cell>
          <cell r="C2533" t="str">
            <v>Cabo telefônico secundário de distribuição CTP-APL, com 100 pares de 0,50 mm, para rede externa</v>
          </cell>
          <cell r="D2533" t="str">
            <v>m</v>
          </cell>
          <cell r="E2533">
            <v>26.72</v>
          </cell>
          <cell r="F2533">
            <v>6.71</v>
          </cell>
          <cell r="G2533">
            <v>33.43</v>
          </cell>
        </row>
        <row r="2534">
          <cell r="A2534" t="str">
            <v>39.11.270</v>
          </cell>
          <cell r="C2534" t="str">
            <v>Cabo telefônico secundário de distribuição CTP-APL-G, com 10 pares de 0,50 mm, para rede subterrânea</v>
          </cell>
          <cell r="D2534" t="str">
            <v>m</v>
          </cell>
          <cell r="E2534">
            <v>5.17</v>
          </cell>
          <cell r="F2534">
            <v>3.84</v>
          </cell>
          <cell r="G2534">
            <v>9.01</v>
          </cell>
        </row>
        <row r="2535">
          <cell r="A2535" t="str">
            <v>39.11.280</v>
          </cell>
          <cell r="C2535" t="str">
            <v>Cabo telefônico secundário de distribuição CTP-APL-G, com 20 pares de 0,50 mm, para rede subterrânea</v>
          </cell>
          <cell r="D2535" t="str">
            <v>m</v>
          </cell>
          <cell r="E2535">
            <v>7.83</v>
          </cell>
          <cell r="F2535">
            <v>4.1500000000000004</v>
          </cell>
          <cell r="G2535">
            <v>11.98</v>
          </cell>
        </row>
        <row r="2536">
          <cell r="A2536" t="str">
            <v>39.11.300</v>
          </cell>
          <cell r="C2536" t="str">
            <v>Cabo telefônico secundário de distribuição CTP-APL-G, com 50 pares de 0,50 mm, para rede subterrânea</v>
          </cell>
          <cell r="D2536" t="str">
            <v>m</v>
          </cell>
          <cell r="E2536">
            <v>15.94</v>
          </cell>
          <cell r="F2536">
            <v>5.1100000000000003</v>
          </cell>
          <cell r="G2536">
            <v>21.05</v>
          </cell>
        </row>
        <row r="2537">
          <cell r="A2537" t="str">
            <v>39.11.400</v>
          </cell>
          <cell r="C2537" t="str">
            <v>Cabo telefônico secundário de distribuição CTP-APL, com 10 pares de 0,65 mm, para rede externa</v>
          </cell>
          <cell r="D2537" t="str">
            <v>m</v>
          </cell>
          <cell r="E2537">
            <v>5.0999999999999996</v>
          </cell>
          <cell r="F2537">
            <v>3.84</v>
          </cell>
          <cell r="G2537">
            <v>8.94</v>
          </cell>
        </row>
        <row r="2538">
          <cell r="A2538" t="str">
            <v>39.11.410</v>
          </cell>
          <cell r="C2538" t="str">
            <v>Cabo telefônico secundário de distribuição CTP-APL, com 20 pares de 0,65 mm, para rede externa</v>
          </cell>
          <cell r="D2538" t="str">
            <v>m</v>
          </cell>
          <cell r="E2538">
            <v>7.01</v>
          </cell>
          <cell r="F2538">
            <v>4.1500000000000004</v>
          </cell>
          <cell r="G2538">
            <v>11.16</v>
          </cell>
        </row>
        <row r="2539">
          <cell r="A2539" t="str">
            <v>39.11.430</v>
          </cell>
          <cell r="C2539" t="str">
            <v>Cabo telefônico secundário de distribuição CTP-APL, com 50 pares de 0,65 mm, para rede externa</v>
          </cell>
          <cell r="D2539" t="str">
            <v>m</v>
          </cell>
          <cell r="E2539">
            <v>14.47</v>
          </cell>
          <cell r="F2539">
            <v>5.1100000000000003</v>
          </cell>
          <cell r="G2539">
            <v>19.579999999999998</v>
          </cell>
        </row>
        <row r="2540">
          <cell r="A2540" t="str">
            <v>39.12</v>
          </cell>
          <cell r="B2540" t="str">
            <v>Cabo de cobre flexível, isolamento 600 V, isolação em VC/E 105°C</v>
          </cell>
        </row>
        <row r="2541">
          <cell r="A2541" t="str">
            <v>39.12.510</v>
          </cell>
          <cell r="C2541" t="str">
            <v>Cabo de cobre flexível blindado de 2 x 1,5 mm², isolamento 600V, isolação em VC/E 105°C - para detecção de incêndio</v>
          </cell>
          <cell r="D2541" t="str">
            <v>m</v>
          </cell>
          <cell r="E2541">
            <v>2.61</v>
          </cell>
          <cell r="F2541">
            <v>3.2</v>
          </cell>
          <cell r="G2541">
            <v>5.81</v>
          </cell>
        </row>
        <row r="2542">
          <cell r="A2542" t="str">
            <v>39.12.520</v>
          </cell>
          <cell r="C2542" t="str">
            <v>Cabo de cobre flexível blindado de 3 x 1,5 mm², isolamento 600V, isolação em VC/E 105°C - para detecção de incêndio</v>
          </cell>
          <cell r="D2542" t="str">
            <v>m</v>
          </cell>
          <cell r="E2542">
            <v>3.42</v>
          </cell>
          <cell r="F2542">
            <v>3.2</v>
          </cell>
          <cell r="G2542">
            <v>6.62</v>
          </cell>
        </row>
        <row r="2543">
          <cell r="A2543" t="str">
            <v>39.12.530</v>
          </cell>
          <cell r="C2543" t="str">
            <v>Cabo de cobre flexível blindado de 2 x 2,5 mm², isolamento 600V, isolação em VC/E 105°C - para detecção de incêndio</v>
          </cell>
          <cell r="D2543" t="str">
            <v>m</v>
          </cell>
          <cell r="E2543">
            <v>3.64</v>
          </cell>
          <cell r="F2543">
            <v>3.2</v>
          </cell>
          <cell r="G2543">
            <v>6.84</v>
          </cell>
        </row>
        <row r="2544">
          <cell r="A2544" t="str">
            <v>39.14</v>
          </cell>
          <cell r="B2544" t="str">
            <v>Cabo de alumínio nu com alma de aço</v>
          </cell>
        </row>
        <row r="2545">
          <cell r="A2545" t="str">
            <v>39.14.010</v>
          </cell>
          <cell r="C2545" t="str">
            <v>Cabo de alumínio nu com alma de aço CAA, 1/0 AWG - Raven</v>
          </cell>
          <cell r="D2545" t="str">
            <v>m</v>
          </cell>
          <cell r="E2545">
            <v>5.36</v>
          </cell>
          <cell r="F2545">
            <v>4.57</v>
          </cell>
          <cell r="G2545">
            <v>9.93</v>
          </cell>
        </row>
        <row r="2546">
          <cell r="A2546" t="str">
            <v>39.14.050</v>
          </cell>
          <cell r="C2546" t="str">
            <v>Cabo de alumínio nu com alma de aço CAA, 4 AWG - Swan</v>
          </cell>
          <cell r="D2546" t="str">
            <v>m</v>
          </cell>
          <cell r="E2546">
            <v>2.11</v>
          </cell>
          <cell r="F2546">
            <v>4.57</v>
          </cell>
          <cell r="G2546">
            <v>6.68</v>
          </cell>
        </row>
        <row r="2547">
          <cell r="A2547" t="str">
            <v>39.15</v>
          </cell>
          <cell r="B2547" t="str">
            <v>Cabo de alumínio nu sem alma de aço</v>
          </cell>
        </row>
        <row r="2548">
          <cell r="A2548" t="str">
            <v>39.15.040</v>
          </cell>
          <cell r="C2548" t="str">
            <v>Cabo de alumínio nu sem alma de aço CA, 2 AWG - Iris</v>
          </cell>
          <cell r="D2548" t="str">
            <v>m</v>
          </cell>
          <cell r="E2548">
            <v>2.31</v>
          </cell>
          <cell r="F2548">
            <v>4.57</v>
          </cell>
          <cell r="G2548">
            <v>6.88</v>
          </cell>
        </row>
        <row r="2549">
          <cell r="A2549" t="str">
            <v>39.15.070</v>
          </cell>
          <cell r="C2549" t="str">
            <v>Cabo de alumínio nu sem alma de aço CA, 2/0 AWG - Aster</v>
          </cell>
          <cell r="D2549" t="str">
            <v>m</v>
          </cell>
          <cell r="E2549">
            <v>4.6399999999999997</v>
          </cell>
          <cell r="F2549">
            <v>4.57</v>
          </cell>
          <cell r="G2549">
            <v>9.2100000000000009</v>
          </cell>
        </row>
        <row r="2550">
          <cell r="A2550" t="str">
            <v>39.18</v>
          </cell>
          <cell r="B2550" t="str">
            <v>Cabo para transmissão de dados</v>
          </cell>
        </row>
        <row r="2551">
          <cell r="A2551" t="str">
            <v>39.18.100</v>
          </cell>
          <cell r="C2551" t="str">
            <v>Cabo coaxial tipo RG 6</v>
          </cell>
          <cell r="D2551" t="str">
            <v>m</v>
          </cell>
          <cell r="E2551">
            <v>1.29</v>
          </cell>
          <cell r="F2551">
            <v>3.51</v>
          </cell>
          <cell r="G2551">
            <v>4.8</v>
          </cell>
        </row>
        <row r="2552">
          <cell r="A2552" t="str">
            <v>39.18.104</v>
          </cell>
          <cell r="C2552" t="str">
            <v>Cabo coaxial tipo RG 11</v>
          </cell>
          <cell r="D2552" t="str">
            <v>m</v>
          </cell>
          <cell r="E2552">
            <v>8.34</v>
          </cell>
          <cell r="F2552">
            <v>3.51</v>
          </cell>
          <cell r="G2552">
            <v>11.85</v>
          </cell>
        </row>
        <row r="2553">
          <cell r="A2553" t="str">
            <v>39.18.106</v>
          </cell>
          <cell r="C2553" t="str">
            <v>Cabo coaxial tipo RG 59</v>
          </cell>
          <cell r="D2553" t="str">
            <v>m</v>
          </cell>
          <cell r="E2553">
            <v>2.95</v>
          </cell>
          <cell r="F2553">
            <v>2.72</v>
          </cell>
          <cell r="G2553">
            <v>5.67</v>
          </cell>
        </row>
        <row r="2554">
          <cell r="A2554" t="str">
            <v>39.18.110</v>
          </cell>
          <cell r="C2554" t="str">
            <v>Cabo coaxial tipo RGC 06</v>
          </cell>
          <cell r="D2554" t="str">
            <v>m</v>
          </cell>
          <cell r="E2554">
            <v>1.94</v>
          </cell>
          <cell r="F2554">
            <v>3.51</v>
          </cell>
          <cell r="G2554">
            <v>5.45</v>
          </cell>
        </row>
        <row r="2555">
          <cell r="A2555" t="str">
            <v>39.18.114</v>
          </cell>
          <cell r="C2555" t="str">
            <v>Cabo coaxial tipo RGC 59</v>
          </cell>
          <cell r="D2555" t="str">
            <v>m</v>
          </cell>
          <cell r="E2555">
            <v>1.81</v>
          </cell>
          <cell r="F2555">
            <v>2.72</v>
          </cell>
          <cell r="G2555">
            <v>4.53</v>
          </cell>
        </row>
        <row r="2556">
          <cell r="A2556" t="str">
            <v>39.18.120</v>
          </cell>
          <cell r="C2556" t="str">
            <v>Cabo para rede U/UTP 23 AWG com 4 pares - categoria 6A</v>
          </cell>
          <cell r="D2556" t="str">
            <v>m</v>
          </cell>
          <cell r="E2556">
            <v>9.24</v>
          </cell>
          <cell r="F2556">
            <v>3.51</v>
          </cell>
          <cell r="G2556">
            <v>12.75</v>
          </cell>
        </row>
        <row r="2557">
          <cell r="A2557" t="str">
            <v>39.18.126</v>
          </cell>
          <cell r="C2557" t="str">
            <v>Cabo para rede 24 AWG com 4 pares, categoria 6</v>
          </cell>
          <cell r="D2557" t="str">
            <v>m</v>
          </cell>
          <cell r="E2557">
            <v>3.46</v>
          </cell>
          <cell r="F2557">
            <v>3.51</v>
          </cell>
          <cell r="G2557">
            <v>6.97</v>
          </cell>
        </row>
        <row r="2558">
          <cell r="A2558" t="str">
            <v>39.20</v>
          </cell>
          <cell r="B2558" t="str">
            <v>Reparos, conservações e complementos - GRUPO 39</v>
          </cell>
        </row>
        <row r="2559">
          <cell r="A2559" t="str">
            <v>39.20.005</v>
          </cell>
          <cell r="C2559" t="str">
            <v>Conector prensa-cabo de 3/4´</v>
          </cell>
          <cell r="D2559" t="str">
            <v>un</v>
          </cell>
          <cell r="E2559">
            <v>5.49</v>
          </cell>
          <cell r="F2559">
            <v>5.32</v>
          </cell>
          <cell r="G2559">
            <v>10.81</v>
          </cell>
        </row>
        <row r="2560">
          <cell r="A2560" t="str">
            <v>39.20.010</v>
          </cell>
          <cell r="C2560" t="str">
            <v>Recolocação de condutor aparente com diâmetro externo até 6,5 mm</v>
          </cell>
          <cell r="D2560" t="str">
            <v>m</v>
          </cell>
          <cell r="E2560">
            <v>0</v>
          </cell>
          <cell r="F2560">
            <v>4.57</v>
          </cell>
          <cell r="G2560">
            <v>4.57</v>
          </cell>
        </row>
        <row r="2561">
          <cell r="A2561" t="str">
            <v>39.20.030</v>
          </cell>
          <cell r="C2561" t="str">
            <v>Recolocação de condutor aparente com diâmetro externo acima de 6,5 mm</v>
          </cell>
          <cell r="D2561" t="str">
            <v>m</v>
          </cell>
          <cell r="E2561">
            <v>0</v>
          </cell>
          <cell r="F2561">
            <v>9.15</v>
          </cell>
          <cell r="G2561">
            <v>9.15</v>
          </cell>
        </row>
        <row r="2562">
          <cell r="A2562" t="str">
            <v>39.21</v>
          </cell>
          <cell r="B2562" t="str">
            <v>Cabo de cobre flexível, isolamento 0,6/1 kV, isolação em HEPR 90°C</v>
          </cell>
        </row>
        <row r="2563">
          <cell r="A2563" t="str">
            <v>39.21.010</v>
          </cell>
          <cell r="C2563" t="str">
            <v>Cabo de cobre flexível de 1,5 mm², isolamento 0,6/1kV - isolação HEPR 90°C</v>
          </cell>
          <cell r="D2563" t="str">
            <v>m</v>
          </cell>
          <cell r="E2563">
            <v>0.83</v>
          </cell>
          <cell r="F2563">
            <v>0.64</v>
          </cell>
          <cell r="G2563">
            <v>1.47</v>
          </cell>
        </row>
        <row r="2564">
          <cell r="A2564" t="str">
            <v>39.21.020</v>
          </cell>
          <cell r="C2564" t="str">
            <v>Cabo de cobre flexível de 2,5 mm², isolamento 0,6/1kV - isolação HEPR 90°C</v>
          </cell>
          <cell r="D2564" t="str">
            <v>m</v>
          </cell>
          <cell r="E2564">
            <v>1.19</v>
          </cell>
          <cell r="F2564">
            <v>0.64</v>
          </cell>
          <cell r="G2564">
            <v>1.83</v>
          </cell>
        </row>
        <row r="2565">
          <cell r="A2565" t="str">
            <v>39.21.030</v>
          </cell>
          <cell r="C2565" t="str">
            <v>Cabo de cobre flexível de 4 mm², isolamento 0,6/1kV - isolação HEPR 90°C</v>
          </cell>
          <cell r="D2565" t="str">
            <v>m</v>
          </cell>
          <cell r="E2565">
            <v>1.71</v>
          </cell>
          <cell r="F2565">
            <v>0.64</v>
          </cell>
          <cell r="G2565">
            <v>2.35</v>
          </cell>
        </row>
        <row r="2566">
          <cell r="A2566" t="str">
            <v>39.21.040</v>
          </cell>
          <cell r="C2566" t="str">
            <v>Cabo de cobre flexível de 6 mm², isolamento 0,6/1kV - isolação HEPR 90°C</v>
          </cell>
          <cell r="D2566" t="str">
            <v>m</v>
          </cell>
          <cell r="E2566">
            <v>2.14</v>
          </cell>
          <cell r="F2566">
            <v>0.64</v>
          </cell>
          <cell r="G2566">
            <v>2.78</v>
          </cell>
        </row>
        <row r="2567">
          <cell r="A2567" t="str">
            <v>39.21.050</v>
          </cell>
          <cell r="C2567" t="str">
            <v>Cabo de cobre flexível de 10 mm², isolamento 0,6/1kV - isolação HEPR 90°C</v>
          </cell>
          <cell r="D2567" t="str">
            <v>m</v>
          </cell>
          <cell r="E2567">
            <v>3.45</v>
          </cell>
          <cell r="F2567">
            <v>2.5499999999999998</v>
          </cell>
          <cell r="G2567">
            <v>6</v>
          </cell>
        </row>
        <row r="2568">
          <cell r="A2568" t="str">
            <v>39.21.060</v>
          </cell>
          <cell r="C2568" t="str">
            <v>Cabo de cobre flexível de 16 mm², isolamento 0,6/1kV - isolação HEPR 90°C</v>
          </cell>
          <cell r="D2568" t="str">
            <v>m</v>
          </cell>
          <cell r="E2568">
            <v>5.46</v>
          </cell>
          <cell r="F2568">
            <v>2.88</v>
          </cell>
          <cell r="G2568">
            <v>8.34</v>
          </cell>
        </row>
        <row r="2569">
          <cell r="A2569" t="str">
            <v>39.21.070</v>
          </cell>
          <cell r="C2569" t="str">
            <v>Cabo de cobre flexível de 25 mm², isolamento 0,6/1kV - isolação HEPR 90°C</v>
          </cell>
          <cell r="D2569" t="str">
            <v>m</v>
          </cell>
          <cell r="E2569">
            <v>8.1999999999999993</v>
          </cell>
          <cell r="F2569">
            <v>3.2</v>
          </cell>
          <cell r="G2569">
            <v>11.4</v>
          </cell>
        </row>
        <row r="2570">
          <cell r="A2570" t="str">
            <v>39.21.080</v>
          </cell>
          <cell r="C2570" t="str">
            <v>Cabo de cobre flexível de 35 mm², isolamento 0,6/1kV - isolação HEPR 90°C</v>
          </cell>
          <cell r="D2570" t="str">
            <v>m</v>
          </cell>
          <cell r="E2570">
            <v>11.06</v>
          </cell>
          <cell r="F2570">
            <v>4.79</v>
          </cell>
          <cell r="G2570">
            <v>15.85</v>
          </cell>
        </row>
        <row r="2571">
          <cell r="A2571" t="str">
            <v>39.21.090</v>
          </cell>
          <cell r="C2571" t="str">
            <v>Cabo de cobre flexível de 50 mm², isolamento 0,6/1kV - isolação HEPR 90°C</v>
          </cell>
          <cell r="D2571" t="str">
            <v>m</v>
          </cell>
          <cell r="E2571">
            <v>19</v>
          </cell>
          <cell r="F2571">
            <v>6.39</v>
          </cell>
          <cell r="G2571">
            <v>25.39</v>
          </cell>
        </row>
        <row r="2572">
          <cell r="A2572" t="str">
            <v>39.21.100</v>
          </cell>
          <cell r="C2572" t="str">
            <v>Cabo de cobre flexível de 70 mm², isolamento 0,6/1kV - isolação HEPR 90°C</v>
          </cell>
          <cell r="D2572" t="str">
            <v>m</v>
          </cell>
          <cell r="E2572">
            <v>21.94</v>
          </cell>
          <cell r="F2572">
            <v>7.99</v>
          </cell>
          <cell r="G2572">
            <v>29.93</v>
          </cell>
        </row>
        <row r="2573">
          <cell r="A2573" t="str">
            <v>39.21.110</v>
          </cell>
          <cell r="C2573" t="str">
            <v>Cabo de cobre flexível de 95 mm², isolamento 0,6/1kV - isolação HEPR 90°C</v>
          </cell>
          <cell r="D2573" t="str">
            <v>m</v>
          </cell>
          <cell r="E2573">
            <v>30.41</v>
          </cell>
          <cell r="F2573">
            <v>9.59</v>
          </cell>
          <cell r="G2573">
            <v>40</v>
          </cell>
        </row>
        <row r="2574">
          <cell r="A2574" t="str">
            <v>39.21.120</v>
          </cell>
          <cell r="C2574" t="str">
            <v>Cabo de cobre flexível de 120 mm², isolamento 0,6/1kV - isolação HEPR 90°C</v>
          </cell>
          <cell r="D2574" t="str">
            <v>m</v>
          </cell>
          <cell r="E2574">
            <v>40.26</v>
          </cell>
          <cell r="F2574">
            <v>11.17</v>
          </cell>
          <cell r="G2574">
            <v>51.43</v>
          </cell>
        </row>
        <row r="2575">
          <cell r="A2575" t="str">
            <v>39.21.125</v>
          </cell>
          <cell r="C2575" t="str">
            <v>Cabo de cobre flexível de 150 mm², isolamento 0,6/1 kV - isolação HEPR 90°C</v>
          </cell>
          <cell r="D2575" t="str">
            <v>m</v>
          </cell>
          <cell r="E2575">
            <v>46.68</v>
          </cell>
          <cell r="F2575">
            <v>11.17</v>
          </cell>
          <cell r="G2575">
            <v>57.85</v>
          </cell>
        </row>
        <row r="2576">
          <cell r="A2576" t="str">
            <v>39.21.130</v>
          </cell>
          <cell r="C2576" t="str">
            <v>Cabo de cobre flexível de 185 mm², isolamento 0,6/1kV - isolação HEPR 90°C</v>
          </cell>
          <cell r="D2576" t="str">
            <v>m</v>
          </cell>
          <cell r="E2576">
            <v>59.87</v>
          </cell>
          <cell r="F2576">
            <v>12.78</v>
          </cell>
          <cell r="G2576">
            <v>72.650000000000006</v>
          </cell>
        </row>
        <row r="2577">
          <cell r="A2577" t="str">
            <v>39.21.140</v>
          </cell>
          <cell r="C2577" t="str">
            <v>Cabo de cobre flexível de 240 mm², isolamento 0,6/1kV - isolação HEPR 90°C</v>
          </cell>
          <cell r="D2577" t="str">
            <v>m</v>
          </cell>
          <cell r="E2577">
            <v>80.84</v>
          </cell>
          <cell r="F2577">
            <v>14.38</v>
          </cell>
          <cell r="G2577">
            <v>95.22</v>
          </cell>
        </row>
        <row r="2578">
          <cell r="A2578" t="str">
            <v>39.21.200</v>
          </cell>
          <cell r="C2578" t="str">
            <v>Cabo de cobre flexível de 2 x 1,5 mm², isolamento 0,6/1 kV - isolação HEPR 90°C</v>
          </cell>
          <cell r="D2578" t="str">
            <v>m</v>
          </cell>
          <cell r="E2578">
            <v>1.84</v>
          </cell>
          <cell r="F2578">
            <v>0.64</v>
          </cell>
          <cell r="G2578">
            <v>2.48</v>
          </cell>
        </row>
        <row r="2579">
          <cell r="A2579" t="str">
            <v>39.21.201</v>
          </cell>
          <cell r="C2579" t="str">
            <v>Cabo de cobre flexível de 2 x 2,5 mm², isolamento 0,6/1 kV - isolação HEPR 90°C</v>
          </cell>
          <cell r="D2579" t="str">
            <v>m</v>
          </cell>
          <cell r="E2579">
            <v>2.67</v>
          </cell>
          <cell r="F2579">
            <v>1.28</v>
          </cell>
          <cell r="G2579">
            <v>3.95</v>
          </cell>
        </row>
        <row r="2580">
          <cell r="A2580" t="str">
            <v>39.21.202</v>
          </cell>
          <cell r="C2580" t="str">
            <v>Cabo de cobre flexível de 2 x 4 mm², isolamento 0,6/1 kV - isolação HEPR 90°C</v>
          </cell>
          <cell r="D2580" t="str">
            <v>m</v>
          </cell>
          <cell r="E2580">
            <v>4.17</v>
          </cell>
          <cell r="F2580">
            <v>1.28</v>
          </cell>
          <cell r="G2580">
            <v>5.45</v>
          </cell>
        </row>
        <row r="2581">
          <cell r="A2581" t="str">
            <v>39.21.203</v>
          </cell>
          <cell r="C2581" t="str">
            <v>Cabo de cobre flexível de 2 x 6 mm², isolamento 0,6/1 kV - isolação HEPR 90°C</v>
          </cell>
          <cell r="D2581" t="str">
            <v>m</v>
          </cell>
          <cell r="E2581">
            <v>6.33</v>
          </cell>
          <cell r="F2581">
            <v>1.28</v>
          </cell>
          <cell r="G2581">
            <v>7.61</v>
          </cell>
        </row>
        <row r="2582">
          <cell r="A2582" t="str">
            <v>39.21.204</v>
          </cell>
          <cell r="C2582" t="str">
            <v>Cabo de cobre flexível de 2 x 10 mm², isolamento 0,6/1 kV - isolação HEPR 90°C</v>
          </cell>
          <cell r="D2582" t="str">
            <v>m</v>
          </cell>
          <cell r="E2582">
            <v>9.6999999999999993</v>
          </cell>
          <cell r="F2582">
            <v>1.28</v>
          </cell>
          <cell r="G2582">
            <v>10.98</v>
          </cell>
        </row>
        <row r="2583">
          <cell r="A2583" t="str">
            <v>39.21.230</v>
          </cell>
          <cell r="C2583" t="str">
            <v>Cabo de cobre flexível de 3 x 1,5 mm², isolamento 0,6/1 kV - isolação HEPR 90°C</v>
          </cell>
          <cell r="D2583" t="str">
            <v>m</v>
          </cell>
          <cell r="E2583">
            <v>1.88</v>
          </cell>
          <cell r="F2583">
            <v>0.64</v>
          </cell>
          <cell r="G2583">
            <v>2.52</v>
          </cell>
        </row>
        <row r="2584">
          <cell r="A2584" t="str">
            <v>39.21.231</v>
          </cell>
          <cell r="C2584" t="str">
            <v>Cabo de cobre flexível de 3 x 2,5 mm², isolamento 0,6/1 kV - isolação HEPR 90°C</v>
          </cell>
          <cell r="D2584" t="str">
            <v>m</v>
          </cell>
          <cell r="E2584">
            <v>3.05</v>
          </cell>
          <cell r="F2584">
            <v>1.6</v>
          </cell>
          <cell r="G2584">
            <v>4.6500000000000004</v>
          </cell>
        </row>
        <row r="2585">
          <cell r="A2585" t="str">
            <v>39.21.232</v>
          </cell>
          <cell r="C2585" t="str">
            <v>Cabo de cobre flexível de 3 x 4 mm², isolamento 0,6/1 kV - isolação HEPR 90°C</v>
          </cell>
          <cell r="D2585" t="str">
            <v>m</v>
          </cell>
          <cell r="E2585">
            <v>4.55</v>
          </cell>
          <cell r="F2585">
            <v>1.6</v>
          </cell>
          <cell r="G2585">
            <v>6.15</v>
          </cell>
        </row>
        <row r="2586">
          <cell r="A2586" t="str">
            <v>39.21.233</v>
          </cell>
          <cell r="C2586" t="str">
            <v>Cabo de cobre flexível de 3 x 6 mm², isolamento 0,6/1 kV - isolação HEPR 90°C</v>
          </cell>
          <cell r="D2586" t="str">
            <v>m</v>
          </cell>
          <cell r="E2586">
            <v>6.43</v>
          </cell>
          <cell r="F2586">
            <v>1.6</v>
          </cell>
          <cell r="G2586">
            <v>8.0299999999999994</v>
          </cell>
        </row>
        <row r="2587">
          <cell r="A2587" t="str">
            <v>39.21.234</v>
          </cell>
          <cell r="C2587" t="str">
            <v>Cabo de cobre flexível de 3 x 10 mm², isolamento 0,6/1 kV - isolação HEPR 90°C</v>
          </cell>
          <cell r="D2587" t="str">
            <v>m</v>
          </cell>
          <cell r="E2587">
            <v>10.38</v>
          </cell>
          <cell r="F2587">
            <v>3.2</v>
          </cell>
          <cell r="G2587">
            <v>13.58</v>
          </cell>
        </row>
        <row r="2588">
          <cell r="A2588" t="str">
            <v>39.21.235</v>
          </cell>
          <cell r="C2588" t="str">
            <v>Cabo de cobre flexível de 3 x 16 mm², isolamento 0,6/1 kV - isolação HEPR 90°C</v>
          </cell>
          <cell r="D2588" t="str">
            <v>m</v>
          </cell>
          <cell r="E2588">
            <v>21.55</v>
          </cell>
          <cell r="F2588">
            <v>4.79</v>
          </cell>
          <cell r="G2588">
            <v>26.34</v>
          </cell>
        </row>
        <row r="2589">
          <cell r="A2589" t="str">
            <v>39.21.236</v>
          </cell>
          <cell r="C2589" t="str">
            <v>Cabo de cobre flexível de 3 x 25 mm², isolamento 0,6/1 kV - isolação HEPR 90°C</v>
          </cell>
          <cell r="D2589" t="str">
            <v>m</v>
          </cell>
          <cell r="E2589">
            <v>25</v>
          </cell>
          <cell r="F2589">
            <v>9.59</v>
          </cell>
          <cell r="G2589">
            <v>34.590000000000003</v>
          </cell>
        </row>
        <row r="2590">
          <cell r="A2590" t="str">
            <v>39.21.237</v>
          </cell>
          <cell r="C2590" t="str">
            <v>Cabo de cobre flexível de 3 x 35 mm², isolamento 0,6/1 kV - isolação HEPR 90°C</v>
          </cell>
          <cell r="D2590" t="str">
            <v>m</v>
          </cell>
          <cell r="E2590">
            <v>36.9</v>
          </cell>
          <cell r="F2590">
            <v>12.78</v>
          </cell>
          <cell r="G2590">
            <v>49.68</v>
          </cell>
        </row>
        <row r="2591">
          <cell r="A2591" t="str">
            <v>39.21.250</v>
          </cell>
          <cell r="C2591" t="str">
            <v>Cabo de cobre flexível de 4 x 1,5 mm², isolamento 0,6/1 kV - isolação HEPR 90°C</v>
          </cell>
          <cell r="D2591" t="str">
            <v>m</v>
          </cell>
          <cell r="E2591">
            <v>3.23</v>
          </cell>
          <cell r="F2591">
            <v>0.96</v>
          </cell>
          <cell r="G2591">
            <v>4.1900000000000004</v>
          </cell>
        </row>
        <row r="2592">
          <cell r="A2592" t="str">
            <v>39.21.251</v>
          </cell>
          <cell r="C2592" t="str">
            <v>Cabo de cobre flexível de 4 x 2,5 mm², isolamento 0,6/1 kV - isolação HEPR 90°C</v>
          </cell>
          <cell r="D2592" t="str">
            <v>m</v>
          </cell>
          <cell r="E2592">
            <v>4.83</v>
          </cell>
          <cell r="F2592">
            <v>1.91</v>
          </cell>
          <cell r="G2592">
            <v>6.74</v>
          </cell>
        </row>
        <row r="2593">
          <cell r="A2593" t="str">
            <v>39.21.252</v>
          </cell>
          <cell r="C2593" t="str">
            <v>Cabo de cobre flexível de 4 x 4 mm², isolamento 0,6/1 kV - isolação HEPR 90°C</v>
          </cell>
          <cell r="D2593" t="str">
            <v>m</v>
          </cell>
          <cell r="E2593">
            <v>7.55</v>
          </cell>
          <cell r="F2593">
            <v>1.91</v>
          </cell>
          <cell r="G2593">
            <v>9.4600000000000009</v>
          </cell>
        </row>
        <row r="2594">
          <cell r="A2594" t="str">
            <v>39.21.253</v>
          </cell>
          <cell r="C2594" t="str">
            <v>Cabo de cobre flexível de 4 x 6 mm², isolamento 0,6/1 kV - isolação HEPR 90°C</v>
          </cell>
          <cell r="D2594" t="str">
            <v>m</v>
          </cell>
          <cell r="E2594">
            <v>10.63</v>
          </cell>
          <cell r="F2594">
            <v>1.91</v>
          </cell>
          <cell r="G2594">
            <v>12.54</v>
          </cell>
        </row>
        <row r="2595">
          <cell r="A2595" t="str">
            <v>39.21.254</v>
          </cell>
          <cell r="C2595" t="str">
            <v>Cabo de cobre flexível de 4 x 10 mm², isolamento 0,6/1 kV - isolação HEPR 90°C</v>
          </cell>
          <cell r="D2595" t="str">
            <v>m</v>
          </cell>
          <cell r="E2595">
            <v>17.690000000000001</v>
          </cell>
          <cell r="F2595">
            <v>4.1500000000000004</v>
          </cell>
          <cell r="G2595">
            <v>21.84</v>
          </cell>
        </row>
        <row r="2596">
          <cell r="A2596" t="str">
            <v>39.24</v>
          </cell>
          <cell r="B2596" t="str">
            <v>Cabo de cobre flexível, isolamento 500 V, isolação PP 70°C</v>
          </cell>
        </row>
        <row r="2597">
          <cell r="A2597" t="str">
            <v>39.24.130</v>
          </cell>
          <cell r="C2597" t="str">
            <v>Cabo de cobre flexível de 2 x 1 mm², isolamento 500 V - isolação PP 70° C</v>
          </cell>
          <cell r="D2597" t="str">
            <v>m</v>
          </cell>
          <cell r="E2597">
            <v>1.1599999999999999</v>
          </cell>
          <cell r="F2597">
            <v>2.5499999999999998</v>
          </cell>
          <cell r="G2597">
            <v>3.71</v>
          </cell>
        </row>
        <row r="2598">
          <cell r="A2598" t="str">
            <v>39.24.131</v>
          </cell>
          <cell r="C2598" t="str">
            <v>Cabo de cobre flexível de 2 x 1,5 mm², isolamento 500 V - isolação PP 70° C</v>
          </cell>
          <cell r="D2598" t="str">
            <v>m</v>
          </cell>
          <cell r="E2598">
            <v>1.57</v>
          </cell>
          <cell r="F2598">
            <v>2.88</v>
          </cell>
          <cell r="G2598">
            <v>4.45</v>
          </cell>
        </row>
        <row r="2599">
          <cell r="A2599" t="str">
            <v>39.24.132</v>
          </cell>
          <cell r="C2599" t="str">
            <v>Cabo de cobre flexível de 2 x 2,5 mm², isolamento 500 V - isolação PP 70° C</v>
          </cell>
          <cell r="D2599" t="str">
            <v>m</v>
          </cell>
          <cell r="E2599">
            <v>2.4900000000000002</v>
          </cell>
          <cell r="F2599">
            <v>3.2</v>
          </cell>
          <cell r="G2599">
            <v>5.69</v>
          </cell>
        </row>
        <row r="2600">
          <cell r="A2600" t="str">
            <v>39.24.133</v>
          </cell>
          <cell r="C2600" t="str">
            <v>Cabo de cobre flexível de 2 x 4 mm², isolamento 500 V - isolação PP 70° C</v>
          </cell>
          <cell r="D2600" t="str">
            <v>m</v>
          </cell>
          <cell r="E2600">
            <v>4.1900000000000004</v>
          </cell>
          <cell r="F2600">
            <v>3.84</v>
          </cell>
          <cell r="G2600">
            <v>8.0299999999999994</v>
          </cell>
        </row>
        <row r="2601">
          <cell r="A2601" t="str">
            <v>39.24.150</v>
          </cell>
          <cell r="C2601" t="str">
            <v>Cabo de cobre flexível de 3 x 1 mm², isolamento 500 V - isolação PP 70° C</v>
          </cell>
          <cell r="D2601" t="str">
            <v>m</v>
          </cell>
          <cell r="E2601">
            <v>1.83</v>
          </cell>
          <cell r="F2601">
            <v>2.88</v>
          </cell>
          <cell r="G2601">
            <v>4.71</v>
          </cell>
        </row>
        <row r="2602">
          <cell r="A2602" t="str">
            <v>39.24.151</v>
          </cell>
          <cell r="C2602" t="str">
            <v>Cabo de cobre flexível de 3 x 1,5 mm², isolamento 500 V - isolação PP 70° C</v>
          </cell>
          <cell r="D2602" t="str">
            <v>m</v>
          </cell>
          <cell r="E2602">
            <v>2.5299999999999998</v>
          </cell>
          <cell r="F2602">
            <v>3.84</v>
          </cell>
          <cell r="G2602">
            <v>6.37</v>
          </cell>
        </row>
        <row r="2603">
          <cell r="A2603" t="str">
            <v>39.24.152</v>
          </cell>
          <cell r="C2603" t="str">
            <v>Cabo de cobre flexível de 3 x 2,5 mm², isolamento 500 V - isolação PP 70° C</v>
          </cell>
          <cell r="D2603" t="str">
            <v>m</v>
          </cell>
          <cell r="E2603">
            <v>4.0199999999999996</v>
          </cell>
          <cell r="F2603">
            <v>4.79</v>
          </cell>
          <cell r="G2603">
            <v>8.81</v>
          </cell>
        </row>
        <row r="2604">
          <cell r="A2604" t="str">
            <v>39.24.153</v>
          </cell>
          <cell r="C2604" t="str">
            <v>Cabo de cobre flexível de 3 x 4 mm², isolamento 500 V - isolação PP 70° C</v>
          </cell>
          <cell r="D2604" t="str">
            <v>m</v>
          </cell>
          <cell r="E2604">
            <v>6.45</v>
          </cell>
          <cell r="F2604">
            <v>5.75</v>
          </cell>
          <cell r="G2604">
            <v>12.2</v>
          </cell>
        </row>
        <row r="2605">
          <cell r="A2605" t="str">
            <v>39.24.154</v>
          </cell>
          <cell r="C2605" t="str">
            <v>Cabo de cobre flexível de 3 x 6 mm², isolamento 500 V - isolação PP 70° C</v>
          </cell>
          <cell r="D2605" t="str">
            <v>m</v>
          </cell>
          <cell r="E2605">
            <v>9.2200000000000006</v>
          </cell>
          <cell r="F2605">
            <v>6.71</v>
          </cell>
          <cell r="G2605">
            <v>15.93</v>
          </cell>
        </row>
        <row r="2606">
          <cell r="A2606" t="str">
            <v>39.24.170</v>
          </cell>
          <cell r="C2606" t="str">
            <v>Cabo de cobre flexível de 4 x 1 mm², isolamento 500 V - isolação PP 70° C</v>
          </cell>
          <cell r="D2606" t="str">
            <v>m</v>
          </cell>
          <cell r="E2606">
            <v>2.4</v>
          </cell>
          <cell r="F2606">
            <v>2.88</v>
          </cell>
          <cell r="G2606">
            <v>5.28</v>
          </cell>
        </row>
        <row r="2607">
          <cell r="A2607" t="str">
            <v>39.24.171</v>
          </cell>
          <cell r="C2607" t="str">
            <v>Cabo de cobre flexível de 4 x 1,5 mm², isolamento 500 V - isolação PP 70° C</v>
          </cell>
          <cell r="D2607" t="str">
            <v>m</v>
          </cell>
          <cell r="E2607">
            <v>3.37</v>
          </cell>
          <cell r="F2607">
            <v>3.2</v>
          </cell>
          <cell r="G2607">
            <v>6.57</v>
          </cell>
        </row>
        <row r="2608">
          <cell r="A2608" t="str">
            <v>39.24.172</v>
          </cell>
          <cell r="C2608" t="str">
            <v>Cabo de cobre flexível de 4 x 2,5 mm², isolamento 500 V - isolação PP 70° C</v>
          </cell>
          <cell r="D2608" t="str">
            <v>m</v>
          </cell>
          <cell r="E2608">
            <v>5.22</v>
          </cell>
          <cell r="F2608">
            <v>3.51</v>
          </cell>
          <cell r="G2608">
            <v>8.73</v>
          </cell>
        </row>
        <row r="2609">
          <cell r="A2609" t="str">
            <v>39.24.173</v>
          </cell>
          <cell r="C2609" t="str">
            <v>Cabo de cobre flexível de 4 x 4 mm², isolamento 500 V - isolação PP 70° C</v>
          </cell>
          <cell r="D2609" t="str">
            <v>m</v>
          </cell>
          <cell r="E2609">
            <v>8.44</v>
          </cell>
          <cell r="F2609">
            <v>3.84</v>
          </cell>
          <cell r="G2609">
            <v>12.28</v>
          </cell>
        </row>
        <row r="2610">
          <cell r="A2610" t="str">
            <v>39.24.174</v>
          </cell>
          <cell r="C2610" t="str">
            <v>Cabo de cobre flexível de 4 x 6 mm², isolamento 500 V - isolação PP 70° C</v>
          </cell>
          <cell r="D2610" t="str">
            <v>m</v>
          </cell>
          <cell r="E2610">
            <v>12.5</v>
          </cell>
          <cell r="F2610">
            <v>8.93</v>
          </cell>
          <cell r="G2610">
            <v>21.43</v>
          </cell>
        </row>
        <row r="2611">
          <cell r="A2611" t="str">
            <v>39.25</v>
          </cell>
          <cell r="B2611" t="str">
            <v>Cabo de cobre unipolar, isolamento 15/25 kV, isolação EPR 90 °C / 105 °C</v>
          </cell>
        </row>
        <row r="2612">
          <cell r="A2612" t="str">
            <v>39.25.020</v>
          </cell>
          <cell r="C2612" t="str">
            <v>Cabo de cobre de 35 mm², isolamento 15/25 kV - isolação EPR 105°C</v>
          </cell>
          <cell r="D2612" t="str">
            <v>m</v>
          </cell>
          <cell r="E2612">
            <v>39.03</v>
          </cell>
          <cell r="F2612">
            <v>0.96</v>
          </cell>
          <cell r="G2612">
            <v>39.99</v>
          </cell>
        </row>
        <row r="2613">
          <cell r="A2613" t="str">
            <v>39.25.030</v>
          </cell>
          <cell r="C2613" t="str">
            <v>Cabo de cobre de 50 mm², isolamento 15/25 kV - isolação EPR 105°C</v>
          </cell>
          <cell r="D2613" t="str">
            <v>m</v>
          </cell>
          <cell r="E2613">
            <v>45.35</v>
          </cell>
          <cell r="F2613">
            <v>0.96</v>
          </cell>
          <cell r="G2613">
            <v>46.31</v>
          </cell>
        </row>
        <row r="2614">
          <cell r="A2614" t="str">
            <v>39.26</v>
          </cell>
          <cell r="B2614" t="str">
            <v>Cabo de cobre flexível, isolamento 0,6/1kV - isolação HEPR 90° C - baixa emissão fumaça e gases</v>
          </cell>
        </row>
        <row r="2615">
          <cell r="A2615" t="str">
            <v>39.26.010</v>
          </cell>
          <cell r="C2615" t="str">
            <v>Cabo de cobre flexível de 1,5 mm², isolamento 0,6/1 kV - isolação HEPR 90°C - baixa emissão de fumaça e gases</v>
          </cell>
          <cell r="D2615" t="str">
            <v>m</v>
          </cell>
          <cell r="E2615">
            <v>1.56</v>
          </cell>
          <cell r="F2615">
            <v>1.28</v>
          </cell>
          <cell r="G2615">
            <v>2.84</v>
          </cell>
        </row>
        <row r="2616">
          <cell r="A2616" t="str">
            <v>39.26.020</v>
          </cell>
          <cell r="C2616" t="str">
            <v>Cabo de cobre flexível de 2,5 mm², isolamento 0,6/1 kV - isolação HEPR 90°C - baixa emissão de fumaça e gases</v>
          </cell>
          <cell r="D2616" t="str">
            <v>m</v>
          </cell>
          <cell r="E2616">
            <v>1.95</v>
          </cell>
          <cell r="F2616">
            <v>1.6</v>
          </cell>
          <cell r="G2616">
            <v>3.55</v>
          </cell>
        </row>
        <row r="2617">
          <cell r="A2617" t="str">
            <v>39.26.030</v>
          </cell>
          <cell r="C2617" t="str">
            <v>Cabo de cobre flexível de 4 mm², isolamento 0,6/1 kV -  isolação HEPR 90°C - baixa emissão de fumaça e gases</v>
          </cell>
          <cell r="D2617" t="str">
            <v>m</v>
          </cell>
          <cell r="E2617">
            <v>2.62</v>
          </cell>
          <cell r="F2617">
            <v>1.91</v>
          </cell>
          <cell r="G2617">
            <v>4.53</v>
          </cell>
        </row>
        <row r="2618">
          <cell r="A2618" t="str">
            <v>39.26.040</v>
          </cell>
          <cell r="C2618" t="str">
            <v>Cabo de cobre flexível de 6 mm², isolamento 0,6/1 kV - isolação HEPR 90°C - baixa emissão de fumaça e gases</v>
          </cell>
          <cell r="D2618" t="str">
            <v>m</v>
          </cell>
          <cell r="E2618">
            <v>3.68</v>
          </cell>
          <cell r="F2618">
            <v>2.2400000000000002</v>
          </cell>
          <cell r="G2618">
            <v>5.92</v>
          </cell>
        </row>
        <row r="2619">
          <cell r="A2619" t="str">
            <v>39.26.050</v>
          </cell>
          <cell r="C2619" t="str">
            <v>Cabo de cobre flexível de 10 mm², isolamento 0,6/1 kV - isolação HEPR 90°C - baixa emissão de fumaça e gases</v>
          </cell>
          <cell r="D2619" t="str">
            <v>m</v>
          </cell>
          <cell r="E2619">
            <v>5.69</v>
          </cell>
          <cell r="F2619">
            <v>2.5499999999999998</v>
          </cell>
          <cell r="G2619">
            <v>8.24</v>
          </cell>
        </row>
        <row r="2620">
          <cell r="A2620" t="str">
            <v>39.26.060</v>
          </cell>
          <cell r="C2620" t="str">
            <v>Cabo de cobre flexível de 16 mm², isolamento 0,6/1 kV - isolação HEPR 90°C - baixa emissão de fumaça e gases</v>
          </cell>
          <cell r="D2620" t="str">
            <v>m</v>
          </cell>
          <cell r="E2620">
            <v>8.1999999999999993</v>
          </cell>
          <cell r="F2620">
            <v>2.88</v>
          </cell>
          <cell r="G2620">
            <v>11.08</v>
          </cell>
        </row>
        <row r="2621">
          <cell r="A2621" t="str">
            <v>39.26.070</v>
          </cell>
          <cell r="C2621" t="str">
            <v>Cabo de cobre flexível de 25 mm², isolamento 0,6/1 kV - isolação HEPR 90°C - baixa emissão de fumaça e gases</v>
          </cell>
          <cell r="D2621" t="str">
            <v>m</v>
          </cell>
          <cell r="E2621">
            <v>12.99</v>
          </cell>
          <cell r="F2621">
            <v>3.2</v>
          </cell>
          <cell r="G2621">
            <v>16.190000000000001</v>
          </cell>
        </row>
        <row r="2622">
          <cell r="A2622" t="str">
            <v>39.26.080</v>
          </cell>
          <cell r="C2622" t="str">
            <v>Cabo de cobre flexível de 35 mm², isolamento 0,6/1 kV - isolação HEPR 90°C - baixa emissão de fumaça e gases</v>
          </cell>
          <cell r="D2622" t="str">
            <v>m</v>
          </cell>
          <cell r="E2622">
            <v>16.68</v>
          </cell>
          <cell r="F2622">
            <v>4.79</v>
          </cell>
          <cell r="G2622">
            <v>21.47</v>
          </cell>
        </row>
        <row r="2623">
          <cell r="A2623" t="str">
            <v>39.26.090</v>
          </cell>
          <cell r="C2623" t="str">
            <v>Cabo de cobre flexível de 50 mm², isolamento 0,6/1 kV - isolação HEPR 90°C - baixa emissão de fumaça e gases</v>
          </cell>
          <cell r="D2623" t="str">
            <v>m</v>
          </cell>
          <cell r="E2623">
            <v>23.84</v>
          </cell>
          <cell r="F2623">
            <v>6.39</v>
          </cell>
          <cell r="G2623">
            <v>30.23</v>
          </cell>
        </row>
        <row r="2624">
          <cell r="A2624" t="str">
            <v>39.26.100</v>
          </cell>
          <cell r="C2624" t="str">
            <v>Cabo de cobre flexível de 70 mm², isolamento 0,6/1 kV - isolação HEPR 90°C - baixa emissão de fumaça e gases</v>
          </cell>
          <cell r="D2624" t="str">
            <v>m</v>
          </cell>
          <cell r="E2624">
            <v>33.25</v>
          </cell>
          <cell r="F2624">
            <v>7.99</v>
          </cell>
          <cell r="G2624">
            <v>41.24</v>
          </cell>
        </row>
        <row r="2625">
          <cell r="A2625" t="str">
            <v>39.26.110</v>
          </cell>
          <cell r="C2625" t="str">
            <v>Cabo de cobre flexível de 95 mm², isolamento 0,6/1 kV - isolação HEPR 90°C - baixa emissão de fumaça e gases</v>
          </cell>
          <cell r="D2625" t="str">
            <v>m</v>
          </cell>
          <cell r="E2625">
            <v>43.94</v>
          </cell>
          <cell r="F2625">
            <v>9.59</v>
          </cell>
          <cell r="G2625">
            <v>53.53</v>
          </cell>
        </row>
        <row r="2626">
          <cell r="A2626" t="str">
            <v>39.26.120</v>
          </cell>
          <cell r="C2626" t="str">
            <v>Cabo de cobre flexível de 120 mm², isolamento 0,6/1 kV - isolação HEPR 90°C - baixa emissão de fumaça e gases</v>
          </cell>
          <cell r="D2626" t="str">
            <v>m</v>
          </cell>
          <cell r="E2626">
            <v>55.51</v>
          </cell>
          <cell r="F2626">
            <v>11.17</v>
          </cell>
          <cell r="G2626">
            <v>66.680000000000007</v>
          </cell>
        </row>
        <row r="2627">
          <cell r="A2627" t="str">
            <v>39.26.130</v>
          </cell>
          <cell r="C2627" t="str">
            <v>Cabo de cobre flexível de 150 mm², isolamento 0,6/1 kV - isolação HEPR 90°C - baixa emissão de fumaça e gases</v>
          </cell>
          <cell r="D2627" t="str">
            <v>m</v>
          </cell>
          <cell r="E2627">
            <v>69.17</v>
          </cell>
          <cell r="F2627">
            <v>12.78</v>
          </cell>
          <cell r="G2627">
            <v>81.95</v>
          </cell>
        </row>
        <row r="2628">
          <cell r="A2628" t="str">
            <v>39.26.140</v>
          </cell>
          <cell r="C2628" t="str">
            <v>Cabo de cobre flexível de 185 mm², isolamento 0,6/1 kV - isolação HEPR 90°C - baixa emissão de fumaça e gases</v>
          </cell>
          <cell r="D2628" t="str">
            <v>m</v>
          </cell>
          <cell r="E2628">
            <v>83.69</v>
          </cell>
          <cell r="F2628">
            <v>14.38</v>
          </cell>
          <cell r="G2628">
            <v>98.07</v>
          </cell>
        </row>
        <row r="2629">
          <cell r="A2629" t="str">
            <v>39.26.150</v>
          </cell>
          <cell r="C2629" t="str">
            <v>Cabo de cobre flexível de 240 mm², isolamento 0,6/1 kV - isolação HEPR 90°C - baixa emissão de fumaça e gases</v>
          </cell>
          <cell r="D2629" t="str">
            <v>m</v>
          </cell>
          <cell r="E2629">
            <v>108.2</v>
          </cell>
          <cell r="F2629">
            <v>15.98</v>
          </cell>
          <cell r="G2629">
            <v>124.18</v>
          </cell>
        </row>
        <row r="2630">
          <cell r="A2630" t="str">
            <v>39.27</v>
          </cell>
          <cell r="B2630" t="str">
            <v>Cabo óptico</v>
          </cell>
        </row>
        <row r="2631">
          <cell r="A2631" t="str">
            <v>39.27.010</v>
          </cell>
          <cell r="C2631" t="str">
            <v>Cabo óptico de terminação, 2 fibras, 50/125 µm - uso interno/externo</v>
          </cell>
          <cell r="D2631" t="str">
            <v>m</v>
          </cell>
          <cell r="E2631">
            <v>2.75</v>
          </cell>
          <cell r="F2631">
            <v>1.6</v>
          </cell>
          <cell r="G2631">
            <v>4.3499999999999996</v>
          </cell>
        </row>
        <row r="2632">
          <cell r="A2632" t="str">
            <v>39.27.020</v>
          </cell>
          <cell r="C2632" t="str">
            <v>Cabo óptico multimodo, 4 fibras, 50/125 µm - uso interno/externo</v>
          </cell>
          <cell r="D2632" t="str">
            <v>m</v>
          </cell>
          <cell r="E2632">
            <v>4.57</v>
          </cell>
          <cell r="F2632">
            <v>3.2</v>
          </cell>
          <cell r="G2632">
            <v>7.77</v>
          </cell>
        </row>
        <row r="2633">
          <cell r="A2633" t="str">
            <v>39.27.030</v>
          </cell>
          <cell r="C2633" t="str">
            <v>Cabo óptico multimodo, 6 fibras, 50/125 µm - uso interno/externo</v>
          </cell>
          <cell r="D2633" t="str">
            <v>m</v>
          </cell>
          <cell r="E2633">
            <v>5.21</v>
          </cell>
          <cell r="F2633">
            <v>3.2</v>
          </cell>
          <cell r="G2633">
            <v>8.41</v>
          </cell>
        </row>
        <row r="2634">
          <cell r="A2634" t="str">
            <v>39.27.110</v>
          </cell>
          <cell r="C2634" t="str">
            <v>Cabo óptico multimodo, núcleo geleado, 4 fibras, 50/125 µm - uso externo</v>
          </cell>
          <cell r="D2634" t="str">
            <v>m</v>
          </cell>
          <cell r="E2634">
            <v>8.6300000000000008</v>
          </cell>
          <cell r="F2634">
            <v>3.2</v>
          </cell>
          <cell r="G2634">
            <v>11.83</v>
          </cell>
        </row>
        <row r="2635">
          <cell r="A2635" t="str">
            <v>39.27.120</v>
          </cell>
          <cell r="C2635" t="str">
            <v>Cabo óptico multimodo, núcleo geleado, 6 fibras, 50/125 µm - uso externo</v>
          </cell>
          <cell r="D2635" t="str">
            <v>m</v>
          </cell>
          <cell r="E2635">
            <v>11.67</v>
          </cell>
          <cell r="F2635">
            <v>3.2</v>
          </cell>
          <cell r="G2635">
            <v>14.87</v>
          </cell>
        </row>
        <row r="2636">
          <cell r="A2636" t="str">
            <v>39.29</v>
          </cell>
          <cell r="B2636" t="str">
            <v>Cabo de cobre flexível, isolamento 750 V - isolação 70°C, baixa emissão de fumaça e gases</v>
          </cell>
        </row>
        <row r="2637">
          <cell r="A2637" t="str">
            <v>39.29.110</v>
          </cell>
          <cell r="C2637" t="str">
            <v>Cabo de cobre flexível de 1,5 mm², isolamento 750 V - isolação LSHF/A 70° C - baixa emissão de fumaça e gases</v>
          </cell>
          <cell r="D2637" t="str">
            <v>m</v>
          </cell>
          <cell r="E2637">
            <v>0.72</v>
          </cell>
          <cell r="F2637">
            <v>1.28</v>
          </cell>
          <cell r="G2637">
            <v>2</v>
          </cell>
        </row>
        <row r="2638">
          <cell r="A2638" t="str">
            <v>39.29.111</v>
          </cell>
          <cell r="C2638" t="str">
            <v>Cabo de cobre flexível de 2,5 mm², isolamento 750 V - isolação LSHF/A 70° C - baixa emissão de fumaça e gases</v>
          </cell>
          <cell r="D2638" t="str">
            <v>m</v>
          </cell>
          <cell r="E2638">
            <v>1.21</v>
          </cell>
          <cell r="F2638">
            <v>1.6</v>
          </cell>
          <cell r="G2638">
            <v>2.81</v>
          </cell>
        </row>
        <row r="2639">
          <cell r="A2639" t="str">
            <v>39.29.112</v>
          </cell>
          <cell r="C2639" t="str">
            <v>Cabo de cobre flexível de 4 mm², isolamento 750 V - isolação LSHF/A 70° C - baixa emissão de fumaça e gases</v>
          </cell>
          <cell r="D2639" t="str">
            <v>m</v>
          </cell>
          <cell r="E2639">
            <v>1.91</v>
          </cell>
          <cell r="F2639">
            <v>1.91</v>
          </cell>
          <cell r="G2639">
            <v>3.82</v>
          </cell>
        </row>
        <row r="2640">
          <cell r="A2640" t="str">
            <v>39.29.113</v>
          </cell>
          <cell r="C2640" t="str">
            <v>Cabo de cobre flexível de 6 mm², isolamento 750 V - isolação LSHF/A 70° C - baixa emissão de fumaça e gases</v>
          </cell>
          <cell r="D2640" t="str">
            <v>m</v>
          </cell>
          <cell r="E2640">
            <v>2.79</v>
          </cell>
          <cell r="F2640">
            <v>2.2400000000000002</v>
          </cell>
          <cell r="G2640">
            <v>5.03</v>
          </cell>
        </row>
        <row r="2641">
          <cell r="A2641" t="str">
            <v>39.29.114</v>
          </cell>
          <cell r="C2641" t="str">
            <v>Cabo de cobre flexível de 10 mm², isolamento 750 V - isolação LSHF/A 70° C - baixa emissão de fumaça e gases</v>
          </cell>
          <cell r="D2641" t="str">
            <v>m</v>
          </cell>
          <cell r="E2641">
            <v>4.88</v>
          </cell>
          <cell r="F2641">
            <v>2.5499999999999998</v>
          </cell>
          <cell r="G2641">
            <v>7.43</v>
          </cell>
        </row>
        <row r="2642">
          <cell r="A2642" t="str">
            <v>39.30</v>
          </cell>
          <cell r="B2642" t="str">
            <v>Fios e cabos - áudio e vídeo</v>
          </cell>
        </row>
        <row r="2643">
          <cell r="A2643" t="str">
            <v>39.30.010</v>
          </cell>
          <cell r="C2643" t="str">
            <v>Cabo torcido flexível de 2 x 2,5 mm², isolação em PVC antichama</v>
          </cell>
          <cell r="D2643" t="str">
            <v>m</v>
          </cell>
          <cell r="E2643">
            <v>2.62</v>
          </cell>
          <cell r="F2643">
            <v>7.99</v>
          </cell>
          <cell r="G2643">
            <v>10.61</v>
          </cell>
        </row>
        <row r="2644">
          <cell r="A2644" t="str">
            <v>40</v>
          </cell>
          <cell r="B2644" t="str">
            <v>DISTRIBUIÇÃO DE FORÇA E COMANDO DE ENERGIA ELÉTRICA E TELEFONIA</v>
          </cell>
        </row>
        <row r="2645">
          <cell r="A2645" t="str">
            <v>40.01</v>
          </cell>
          <cell r="B2645" t="str">
            <v>Caixa de passagem estampada</v>
          </cell>
        </row>
        <row r="2646">
          <cell r="A2646" t="str">
            <v>40.01.020</v>
          </cell>
          <cell r="C2646" t="str">
            <v>Caixa de ferro estampada 4´ x 2´</v>
          </cell>
          <cell r="D2646" t="str">
            <v>un</v>
          </cell>
          <cell r="E2646">
            <v>2.4900000000000002</v>
          </cell>
          <cell r="F2646">
            <v>7.99</v>
          </cell>
          <cell r="G2646">
            <v>10.48</v>
          </cell>
        </row>
        <row r="2647">
          <cell r="A2647" t="str">
            <v>40.01.040</v>
          </cell>
          <cell r="C2647" t="str">
            <v>Caixa de ferro estampada 4´ x 4´</v>
          </cell>
          <cell r="D2647" t="str">
            <v>un</v>
          </cell>
          <cell r="E2647">
            <v>5.01</v>
          </cell>
          <cell r="F2647">
            <v>7.99</v>
          </cell>
          <cell r="G2647">
            <v>13</v>
          </cell>
        </row>
        <row r="2648">
          <cell r="A2648" t="str">
            <v>40.01.080</v>
          </cell>
          <cell r="C2648" t="str">
            <v>Caixa de ferro estampada octogonal fundo móvel 4´ x 4´</v>
          </cell>
          <cell r="D2648" t="str">
            <v>un</v>
          </cell>
          <cell r="E2648">
            <v>4.4800000000000004</v>
          </cell>
          <cell r="F2648">
            <v>9.59</v>
          </cell>
          <cell r="G2648">
            <v>14.07</v>
          </cell>
        </row>
        <row r="2649">
          <cell r="A2649" t="str">
            <v>40.01.090</v>
          </cell>
          <cell r="C2649" t="str">
            <v>Caixa de ferro estampada octogonal de 3´ x 3´</v>
          </cell>
          <cell r="D2649" t="str">
            <v>un</v>
          </cell>
          <cell r="E2649">
            <v>2.68</v>
          </cell>
          <cell r="F2649">
            <v>7.99</v>
          </cell>
          <cell r="G2649">
            <v>10.67</v>
          </cell>
        </row>
        <row r="2650">
          <cell r="A2650" t="str">
            <v>40.02</v>
          </cell>
          <cell r="B2650" t="str">
            <v>Caixa de passagem com tampa</v>
          </cell>
        </row>
        <row r="2651">
          <cell r="A2651" t="str">
            <v>40.02.010</v>
          </cell>
          <cell r="C2651" t="str">
            <v>Caixa de tomada em alumínio para piso 4´ x 4´</v>
          </cell>
          <cell r="D2651" t="str">
            <v>un</v>
          </cell>
          <cell r="E2651">
            <v>22.16</v>
          </cell>
          <cell r="F2651">
            <v>25.55</v>
          </cell>
          <cell r="G2651">
            <v>47.71</v>
          </cell>
        </row>
        <row r="2652">
          <cell r="A2652" t="str">
            <v>40.02.020</v>
          </cell>
          <cell r="C2652" t="str">
            <v>Caixa de passagem em chapa, com tampa parafusada, 100 x 100 x 80 mm</v>
          </cell>
          <cell r="D2652" t="str">
            <v>un</v>
          </cell>
          <cell r="E2652">
            <v>8.16</v>
          </cell>
          <cell r="F2652">
            <v>9.59</v>
          </cell>
          <cell r="G2652">
            <v>17.75</v>
          </cell>
        </row>
        <row r="2653">
          <cell r="A2653" t="str">
            <v>40.02.040</v>
          </cell>
          <cell r="C2653" t="str">
            <v>Caixa de passagem em chapa, com tampa parafusada, 150 x 150 x 80 mm</v>
          </cell>
          <cell r="D2653" t="str">
            <v>un</v>
          </cell>
          <cell r="E2653">
            <v>12.26</v>
          </cell>
          <cell r="F2653">
            <v>9.59</v>
          </cell>
          <cell r="G2653">
            <v>21.85</v>
          </cell>
        </row>
        <row r="2654">
          <cell r="A2654" t="str">
            <v>40.02.060</v>
          </cell>
          <cell r="C2654" t="str">
            <v>Caixa de passagem em chapa, com tampa parafusada, 200 x 200 x 100 mm</v>
          </cell>
          <cell r="D2654" t="str">
            <v>un</v>
          </cell>
          <cell r="E2654">
            <v>17.579999999999998</v>
          </cell>
          <cell r="F2654">
            <v>9.59</v>
          </cell>
          <cell r="G2654">
            <v>27.17</v>
          </cell>
        </row>
        <row r="2655">
          <cell r="A2655" t="str">
            <v>40.02.080</v>
          </cell>
          <cell r="C2655" t="str">
            <v>Caixa de passagem em chapa, com tampa parafusada, 300 x 300 x 120 mm</v>
          </cell>
          <cell r="D2655" t="str">
            <v>un</v>
          </cell>
          <cell r="E2655">
            <v>37.799999999999997</v>
          </cell>
          <cell r="F2655">
            <v>12.78</v>
          </cell>
          <cell r="G2655">
            <v>50.58</v>
          </cell>
        </row>
        <row r="2656">
          <cell r="A2656" t="str">
            <v>40.02.100</v>
          </cell>
          <cell r="C2656" t="str">
            <v>Caixa de passagem em chapa, com tampa parafusada, 400 x 400 x 150 mm</v>
          </cell>
          <cell r="D2656" t="str">
            <v>un</v>
          </cell>
          <cell r="E2656">
            <v>108.64</v>
          </cell>
          <cell r="F2656">
            <v>12.78</v>
          </cell>
          <cell r="G2656">
            <v>121.42</v>
          </cell>
        </row>
        <row r="2657">
          <cell r="A2657" t="str">
            <v>40.02.120</v>
          </cell>
          <cell r="C2657" t="str">
            <v>Caixa de passagem em chapa, com tampa parafusada, 500 x 500 x 150 mm</v>
          </cell>
          <cell r="D2657" t="str">
            <v>un</v>
          </cell>
          <cell r="E2657">
            <v>149.63999999999999</v>
          </cell>
          <cell r="F2657">
            <v>15.98</v>
          </cell>
          <cell r="G2657">
            <v>165.62</v>
          </cell>
        </row>
        <row r="2658">
          <cell r="A2658" t="str">
            <v>40.02.200</v>
          </cell>
          <cell r="C2658" t="str">
            <v>Caixa de passagem em poliamida, 234 x 174 x 90 mm</v>
          </cell>
          <cell r="D2658" t="str">
            <v>un</v>
          </cell>
          <cell r="E2658">
            <v>29.78</v>
          </cell>
          <cell r="F2658">
            <v>28.76</v>
          </cell>
          <cell r="G2658">
            <v>58.54</v>
          </cell>
        </row>
        <row r="2659">
          <cell r="A2659" t="str">
            <v>40.02.211</v>
          </cell>
          <cell r="C2659" t="str">
            <v>Caixa de passagem em poliamida, 462 x 384 x 120 mm</v>
          </cell>
          <cell r="D2659" t="str">
            <v>un</v>
          </cell>
          <cell r="E2659">
            <v>144.44999999999999</v>
          </cell>
          <cell r="F2659">
            <v>47.92</v>
          </cell>
          <cell r="G2659">
            <v>192.37</v>
          </cell>
        </row>
        <row r="2660">
          <cell r="A2660" t="str">
            <v>40.02.440</v>
          </cell>
          <cell r="C2660" t="str">
            <v>Caixa em alumínio fundido à prova de tempo, umidade, gases, vapores e pó, 150 x 150 x 150 mm</v>
          </cell>
          <cell r="D2660" t="str">
            <v>un</v>
          </cell>
          <cell r="E2660">
            <v>132.51</v>
          </cell>
          <cell r="F2660">
            <v>9.59</v>
          </cell>
          <cell r="G2660">
            <v>142.1</v>
          </cell>
        </row>
        <row r="2661">
          <cell r="A2661" t="str">
            <v>40.02.450</v>
          </cell>
          <cell r="C2661" t="str">
            <v>Caixa em alumínio fundido à prova de tempo, umidade, gases, vapores e pó, 200 x 200 x 200 mm</v>
          </cell>
          <cell r="D2661" t="str">
            <v>un</v>
          </cell>
          <cell r="E2661">
            <v>161.33000000000001</v>
          </cell>
          <cell r="F2661">
            <v>9.59</v>
          </cell>
          <cell r="G2661">
            <v>170.92</v>
          </cell>
        </row>
        <row r="2662">
          <cell r="A2662" t="str">
            <v>40.02.460</v>
          </cell>
          <cell r="C2662" t="str">
            <v>Caixa em alumínio fundido à prova de tempo, umidade, gases, vapores e pó, 240 x 240 x 150 mm</v>
          </cell>
          <cell r="D2662" t="str">
            <v>un</v>
          </cell>
          <cell r="E2662">
            <v>215.07</v>
          </cell>
          <cell r="F2662">
            <v>9.59</v>
          </cell>
          <cell r="G2662">
            <v>224.66</v>
          </cell>
        </row>
        <row r="2663">
          <cell r="A2663" t="str">
            <v>40.02.470</v>
          </cell>
          <cell r="C2663" t="str">
            <v>Caixa em alumínio fundido à prova de tempo, umidade, gases, vapores e pó, 445 x 350 x 220 mm</v>
          </cell>
          <cell r="D2663" t="str">
            <v>un</v>
          </cell>
          <cell r="E2663">
            <v>493.89</v>
          </cell>
          <cell r="F2663">
            <v>12.78</v>
          </cell>
          <cell r="G2663">
            <v>506.67</v>
          </cell>
        </row>
        <row r="2664">
          <cell r="A2664" t="str">
            <v>40.02.600</v>
          </cell>
          <cell r="C2664" t="str">
            <v>Caixa de passagem em alumínio fundido à prova de tempo, 100 x 100 mm</v>
          </cell>
          <cell r="D2664" t="str">
            <v>un</v>
          </cell>
          <cell r="E2664">
            <v>18.8</v>
          </cell>
          <cell r="F2664">
            <v>9.59</v>
          </cell>
          <cell r="G2664">
            <v>28.39</v>
          </cell>
        </row>
        <row r="2665">
          <cell r="A2665" t="str">
            <v>40.02.610</v>
          </cell>
          <cell r="C2665" t="str">
            <v>Caixa de passagem em alumínio fundido à prova de tempo, 200 x 200 mm</v>
          </cell>
          <cell r="D2665" t="str">
            <v>un</v>
          </cell>
          <cell r="E2665">
            <v>47.27</v>
          </cell>
          <cell r="F2665">
            <v>9.59</v>
          </cell>
          <cell r="G2665">
            <v>56.86</v>
          </cell>
        </row>
        <row r="2666">
          <cell r="A2666" t="str">
            <v>40.02.620</v>
          </cell>
          <cell r="C2666" t="str">
            <v>Caixa de passagem em alumínio fundido à prova de tempo, 300 x 300 mm</v>
          </cell>
          <cell r="D2666" t="str">
            <v>un</v>
          </cell>
          <cell r="E2666">
            <v>156.52000000000001</v>
          </cell>
          <cell r="F2666">
            <v>12.78</v>
          </cell>
          <cell r="G2666">
            <v>169.3</v>
          </cell>
        </row>
        <row r="2667">
          <cell r="A2667" t="str">
            <v>40.04</v>
          </cell>
          <cell r="B2667" t="str">
            <v>Tomadas</v>
          </cell>
        </row>
        <row r="2668">
          <cell r="A2668" t="str">
            <v>40.04.080</v>
          </cell>
          <cell r="C2668" t="str">
            <v>Tomada para telefone 4P, padrão TELEBRÁS, com placa</v>
          </cell>
          <cell r="D2668" t="str">
            <v>cj</v>
          </cell>
          <cell r="E2668">
            <v>12.02</v>
          </cell>
          <cell r="F2668">
            <v>9.59</v>
          </cell>
          <cell r="G2668">
            <v>21.61</v>
          </cell>
        </row>
        <row r="2669">
          <cell r="A2669" t="str">
            <v>40.04.090</v>
          </cell>
          <cell r="C2669" t="str">
            <v>Tomada RJ 11 para telefone, sem placa</v>
          </cell>
          <cell r="D2669" t="str">
            <v>un</v>
          </cell>
          <cell r="E2669">
            <v>17.34</v>
          </cell>
          <cell r="F2669">
            <v>9.59</v>
          </cell>
          <cell r="G2669">
            <v>26.93</v>
          </cell>
        </row>
        <row r="2670">
          <cell r="A2670" t="str">
            <v>40.04.096</v>
          </cell>
          <cell r="C2670" t="str">
            <v>Tomada RJ 45 para rede de dados, com placa</v>
          </cell>
          <cell r="D2670" t="str">
            <v>un</v>
          </cell>
          <cell r="E2670">
            <v>39.64</v>
          </cell>
          <cell r="F2670">
            <v>9.59</v>
          </cell>
          <cell r="G2670">
            <v>49.23</v>
          </cell>
        </row>
        <row r="2671">
          <cell r="A2671" t="str">
            <v>40.04.140</v>
          </cell>
          <cell r="C2671" t="str">
            <v>Tomada 3P+T de 32 A, blindada industrial de sobrepor negativa</v>
          </cell>
          <cell r="D2671" t="str">
            <v>cj</v>
          </cell>
          <cell r="E2671">
            <v>158.81</v>
          </cell>
          <cell r="F2671">
            <v>9.59</v>
          </cell>
          <cell r="G2671">
            <v>168.4</v>
          </cell>
        </row>
        <row r="2672">
          <cell r="A2672" t="str">
            <v>40.04.146</v>
          </cell>
          <cell r="C2672" t="str">
            <v>Tomada 3P+T de 63 A, blindada industrial de embutir</v>
          </cell>
          <cell r="D2672" t="str">
            <v>cj</v>
          </cell>
          <cell r="E2672">
            <v>155.53</v>
          </cell>
          <cell r="F2672">
            <v>9.59</v>
          </cell>
          <cell r="G2672">
            <v>165.12</v>
          </cell>
        </row>
        <row r="2673">
          <cell r="A2673" t="str">
            <v>40.04.230</v>
          </cell>
          <cell r="C2673" t="str">
            <v>Tomada de canaleta/perfilado universal 2P+T, com caixa e tampa</v>
          </cell>
          <cell r="D2673" t="str">
            <v>cj</v>
          </cell>
          <cell r="E2673">
            <v>8.48</v>
          </cell>
          <cell r="F2673">
            <v>9.59</v>
          </cell>
          <cell r="G2673">
            <v>18.07</v>
          </cell>
        </row>
        <row r="2674">
          <cell r="A2674" t="str">
            <v>40.04.340</v>
          </cell>
          <cell r="C2674" t="str">
            <v>Plugue e tomada 2P+T de 16 A de sobrepor - 380 / 440 V</v>
          </cell>
          <cell r="D2674" t="str">
            <v>cj</v>
          </cell>
          <cell r="E2674">
            <v>178.02</v>
          </cell>
          <cell r="F2674">
            <v>9.59</v>
          </cell>
          <cell r="G2674">
            <v>187.61</v>
          </cell>
        </row>
        <row r="2675">
          <cell r="A2675" t="str">
            <v>40.04.344</v>
          </cell>
          <cell r="C2675" t="str">
            <v>Plugue e tomada 2P+T de 32 A de sobrepor - 380 / 440 V</v>
          </cell>
          <cell r="D2675" t="str">
            <v>cj</v>
          </cell>
          <cell r="E2675">
            <v>307.69</v>
          </cell>
          <cell r="F2675">
            <v>9.59</v>
          </cell>
          <cell r="G2675">
            <v>317.27999999999997</v>
          </cell>
        </row>
        <row r="2676">
          <cell r="A2676" t="str">
            <v>40.04.346</v>
          </cell>
          <cell r="C2676" t="str">
            <v>Plugue e tomada 3P+T de 125 A de sobrepor - 380 / 440 V</v>
          </cell>
          <cell r="D2676" t="str">
            <v>cj</v>
          </cell>
          <cell r="E2676">
            <v>630.91</v>
          </cell>
          <cell r="F2676">
            <v>9.59</v>
          </cell>
          <cell r="G2676">
            <v>640.5</v>
          </cell>
        </row>
        <row r="2677">
          <cell r="A2677" t="str">
            <v>40.04.390</v>
          </cell>
          <cell r="C2677" t="str">
            <v>Tomada de energia quadrada com rabicho de 10 A - 250 V , para instalação em painel / rodapé / caixa de tomadas</v>
          </cell>
          <cell r="D2677" t="str">
            <v>un</v>
          </cell>
          <cell r="E2677">
            <v>7.14</v>
          </cell>
          <cell r="F2677">
            <v>9.59</v>
          </cell>
          <cell r="G2677">
            <v>16.73</v>
          </cell>
        </row>
        <row r="2678">
          <cell r="A2678" t="str">
            <v>40.04.450</v>
          </cell>
          <cell r="C2678" t="str">
            <v>Tomada 2P+T de 10 A - 250 V, completa</v>
          </cell>
          <cell r="D2678" t="str">
            <v>cj</v>
          </cell>
          <cell r="E2678">
            <v>7.58</v>
          </cell>
          <cell r="F2678">
            <v>9.59</v>
          </cell>
          <cell r="G2678">
            <v>17.170000000000002</v>
          </cell>
        </row>
        <row r="2679">
          <cell r="A2679" t="str">
            <v>40.04.460</v>
          </cell>
          <cell r="C2679" t="str">
            <v>Tomada 2P+T de 20 A - 250 V, completa</v>
          </cell>
          <cell r="D2679" t="str">
            <v>cj</v>
          </cell>
          <cell r="E2679">
            <v>10.32</v>
          </cell>
          <cell r="F2679">
            <v>9.59</v>
          </cell>
          <cell r="G2679">
            <v>19.91</v>
          </cell>
        </row>
        <row r="2680">
          <cell r="A2680" t="str">
            <v>40.04.470</v>
          </cell>
          <cell r="C2680" t="str">
            <v>Conjunto 2 tomadas 2P+T de 10 A, completo</v>
          </cell>
          <cell r="D2680" t="str">
            <v>cj</v>
          </cell>
          <cell r="E2680">
            <v>13.74</v>
          </cell>
          <cell r="F2680">
            <v>9.59</v>
          </cell>
          <cell r="G2680">
            <v>23.33</v>
          </cell>
        </row>
        <row r="2681">
          <cell r="A2681" t="str">
            <v>40.04.480</v>
          </cell>
          <cell r="C2681" t="str">
            <v>Conjunto 1 interruptor simples e 1 tomada 2P+T de 10 A, completo</v>
          </cell>
          <cell r="D2681" t="str">
            <v>cj</v>
          </cell>
          <cell r="E2681">
            <v>12.96</v>
          </cell>
          <cell r="F2681">
            <v>9.59</v>
          </cell>
          <cell r="G2681">
            <v>22.55</v>
          </cell>
        </row>
        <row r="2682">
          <cell r="A2682" t="str">
            <v>40.04.490</v>
          </cell>
          <cell r="C2682" t="str">
            <v>Conjunto 2 interruptores simples e 1 tomada 2P+T de 10 A, completo</v>
          </cell>
          <cell r="D2682" t="str">
            <v>cj</v>
          </cell>
          <cell r="E2682">
            <v>17.670000000000002</v>
          </cell>
          <cell r="F2682">
            <v>9.59</v>
          </cell>
          <cell r="G2682">
            <v>27.26</v>
          </cell>
        </row>
        <row r="2683">
          <cell r="A2683" t="str">
            <v>40.05</v>
          </cell>
          <cell r="B2683" t="str">
            <v>Interruptores e minuterias</v>
          </cell>
        </row>
        <row r="2684">
          <cell r="A2684" t="str">
            <v>40.05.020</v>
          </cell>
          <cell r="C2684" t="str">
            <v>Interruptor com 1 tecla simples e placa</v>
          </cell>
          <cell r="D2684" t="str">
            <v>cj</v>
          </cell>
          <cell r="E2684">
            <v>5.72</v>
          </cell>
          <cell r="F2684">
            <v>10.87</v>
          </cell>
          <cell r="G2684">
            <v>16.59</v>
          </cell>
        </row>
        <row r="2685">
          <cell r="A2685" t="str">
            <v>40.05.040</v>
          </cell>
          <cell r="C2685" t="str">
            <v>Interruptor com 2 teclas simples e placa</v>
          </cell>
          <cell r="D2685" t="str">
            <v>cj</v>
          </cell>
          <cell r="E2685">
            <v>12.33</v>
          </cell>
          <cell r="F2685">
            <v>11.17</v>
          </cell>
          <cell r="G2685">
            <v>23.5</v>
          </cell>
        </row>
        <row r="2686">
          <cell r="A2686" t="str">
            <v>40.05.060</v>
          </cell>
          <cell r="C2686" t="str">
            <v>Interruptor com 3 teclas simples e placa</v>
          </cell>
          <cell r="D2686" t="str">
            <v>cj</v>
          </cell>
          <cell r="E2686">
            <v>15.74</v>
          </cell>
          <cell r="F2686">
            <v>15.98</v>
          </cell>
          <cell r="G2686">
            <v>31.72</v>
          </cell>
        </row>
        <row r="2687">
          <cell r="A2687" t="str">
            <v>40.05.080</v>
          </cell>
          <cell r="C2687" t="str">
            <v>Interruptor com 1 tecla paralelo e placa</v>
          </cell>
          <cell r="D2687" t="str">
            <v>cj</v>
          </cell>
          <cell r="E2687">
            <v>7.97</v>
          </cell>
          <cell r="F2687">
            <v>8.6300000000000008</v>
          </cell>
          <cell r="G2687">
            <v>16.600000000000001</v>
          </cell>
        </row>
        <row r="2688">
          <cell r="A2688" t="str">
            <v>40.05.100</v>
          </cell>
          <cell r="C2688" t="str">
            <v>Interruptor com 2 teclas paralelo e placa</v>
          </cell>
          <cell r="D2688" t="str">
            <v>cj</v>
          </cell>
          <cell r="E2688">
            <v>10.79</v>
          </cell>
          <cell r="F2688">
            <v>14.38</v>
          </cell>
          <cell r="G2688">
            <v>25.17</v>
          </cell>
        </row>
        <row r="2689">
          <cell r="A2689" t="str">
            <v>40.05.120</v>
          </cell>
          <cell r="C2689" t="str">
            <v>Interruptor com 2 teclas, 1 simples, 1 paralelo e placa</v>
          </cell>
          <cell r="D2689" t="str">
            <v>cj</v>
          </cell>
          <cell r="E2689">
            <v>9.4499999999999993</v>
          </cell>
          <cell r="F2689">
            <v>12.14</v>
          </cell>
          <cell r="G2689">
            <v>21.59</v>
          </cell>
        </row>
        <row r="2690">
          <cell r="A2690" t="str">
            <v>40.05.140</v>
          </cell>
          <cell r="C2690" t="str">
            <v>Interruptor com 3 teclas, 2 simples, 1 paralelo e placa</v>
          </cell>
          <cell r="D2690" t="str">
            <v>cj</v>
          </cell>
          <cell r="E2690">
            <v>13.13</v>
          </cell>
          <cell r="F2690">
            <v>14.38</v>
          </cell>
          <cell r="G2690">
            <v>27.51</v>
          </cell>
        </row>
        <row r="2691">
          <cell r="A2691" t="str">
            <v>40.05.160</v>
          </cell>
          <cell r="C2691" t="str">
            <v>Interruptor com 3 teclas, 1 simples, 2 paralelo e placa</v>
          </cell>
          <cell r="D2691" t="str">
            <v>cj</v>
          </cell>
          <cell r="E2691">
            <v>17.86</v>
          </cell>
          <cell r="F2691">
            <v>15.98</v>
          </cell>
          <cell r="G2691">
            <v>33.840000000000003</v>
          </cell>
        </row>
        <row r="2692">
          <cell r="A2692" t="str">
            <v>40.05.170</v>
          </cell>
          <cell r="C2692" t="str">
            <v>Interruptor bipolar paralelo, 1 tecla dupla e placa</v>
          </cell>
          <cell r="D2692" t="str">
            <v>cj</v>
          </cell>
          <cell r="E2692">
            <v>22.82</v>
          </cell>
          <cell r="F2692">
            <v>11.17</v>
          </cell>
          <cell r="G2692">
            <v>33.99</v>
          </cell>
        </row>
        <row r="2693">
          <cell r="A2693" t="str">
            <v>40.05.180</v>
          </cell>
          <cell r="C2693" t="str">
            <v>Interruptor bipolar simples, 1 tecla dupla e placa</v>
          </cell>
          <cell r="D2693" t="str">
            <v>cj</v>
          </cell>
          <cell r="E2693">
            <v>18.170000000000002</v>
          </cell>
          <cell r="F2693">
            <v>11.17</v>
          </cell>
          <cell r="G2693">
            <v>29.34</v>
          </cell>
        </row>
        <row r="2694">
          <cell r="A2694" t="str">
            <v>40.05.320</v>
          </cell>
          <cell r="C2694" t="str">
            <v>Pulsador 2 A - 250 V, para minuteria com placa</v>
          </cell>
          <cell r="D2694" t="str">
            <v>cj</v>
          </cell>
          <cell r="E2694">
            <v>7.8</v>
          </cell>
          <cell r="F2694">
            <v>7.99</v>
          </cell>
          <cell r="G2694">
            <v>15.79</v>
          </cell>
        </row>
        <row r="2695">
          <cell r="A2695" t="str">
            <v>40.05.330</v>
          </cell>
          <cell r="C2695" t="str">
            <v>Variador de luminosidade rotativo até 1000 W, 127/220 V, com placa</v>
          </cell>
          <cell r="D2695" t="str">
            <v>cj</v>
          </cell>
          <cell r="E2695">
            <v>49.18</v>
          </cell>
          <cell r="F2695">
            <v>12.14</v>
          </cell>
          <cell r="G2695">
            <v>61.32</v>
          </cell>
        </row>
        <row r="2696">
          <cell r="A2696" t="str">
            <v>40.05.340</v>
          </cell>
          <cell r="C2696" t="str">
            <v>Sensor de presença para teto, com fotocélula, para lâmpada qualquer</v>
          </cell>
          <cell r="D2696" t="str">
            <v>un</v>
          </cell>
          <cell r="E2696">
            <v>27.38</v>
          </cell>
          <cell r="F2696">
            <v>9.59</v>
          </cell>
          <cell r="G2696">
            <v>36.97</v>
          </cell>
        </row>
        <row r="2697">
          <cell r="A2697" t="str">
            <v>40.05.350</v>
          </cell>
          <cell r="C2697" t="str">
            <v>Sensor de presença infravermelho passivo e microondas, alcance de 12 m - sem fio</v>
          </cell>
          <cell r="D2697" t="str">
            <v>un</v>
          </cell>
          <cell r="E2697">
            <v>56.55</v>
          </cell>
          <cell r="F2697">
            <v>15.98</v>
          </cell>
          <cell r="G2697">
            <v>72.53</v>
          </cell>
        </row>
        <row r="2698">
          <cell r="A2698" t="str">
            <v>40.06</v>
          </cell>
          <cell r="B2698" t="str">
            <v>Conduletes</v>
          </cell>
        </row>
        <row r="2699">
          <cell r="A2699" t="str">
            <v>40.06.020</v>
          </cell>
          <cell r="C2699" t="str">
            <v>Condulete metálico de 1/2´</v>
          </cell>
          <cell r="D2699" t="str">
            <v>cj</v>
          </cell>
          <cell r="E2699">
            <v>14.49</v>
          </cell>
          <cell r="F2699">
            <v>15.98</v>
          </cell>
          <cell r="G2699">
            <v>30.47</v>
          </cell>
        </row>
        <row r="2700">
          <cell r="A2700" t="str">
            <v>40.06.040</v>
          </cell>
          <cell r="C2700" t="str">
            <v>Condulete metálico de 3/4´</v>
          </cell>
          <cell r="D2700" t="str">
            <v>cj</v>
          </cell>
          <cell r="E2700">
            <v>13.72</v>
          </cell>
          <cell r="F2700">
            <v>15.98</v>
          </cell>
          <cell r="G2700">
            <v>29.7</v>
          </cell>
        </row>
        <row r="2701">
          <cell r="A2701" t="str">
            <v>40.06.060</v>
          </cell>
          <cell r="C2701" t="str">
            <v>Condulete metálico de 1´</v>
          </cell>
          <cell r="D2701" t="str">
            <v>cj</v>
          </cell>
          <cell r="E2701">
            <v>21.55</v>
          </cell>
          <cell r="F2701">
            <v>15.98</v>
          </cell>
          <cell r="G2701">
            <v>37.53</v>
          </cell>
        </row>
        <row r="2702">
          <cell r="A2702" t="str">
            <v>40.06.080</v>
          </cell>
          <cell r="C2702" t="str">
            <v>Condulete metálico de 1 1/4´</v>
          </cell>
          <cell r="D2702" t="str">
            <v>cj</v>
          </cell>
          <cell r="E2702">
            <v>28.98</v>
          </cell>
          <cell r="F2702">
            <v>15.98</v>
          </cell>
          <cell r="G2702">
            <v>44.96</v>
          </cell>
        </row>
        <row r="2703">
          <cell r="A2703" t="str">
            <v>40.06.100</v>
          </cell>
          <cell r="C2703" t="str">
            <v>Condulete metálico de 1 1/2´</v>
          </cell>
          <cell r="D2703" t="str">
            <v>cj</v>
          </cell>
          <cell r="E2703">
            <v>43.47</v>
          </cell>
          <cell r="F2703">
            <v>15.98</v>
          </cell>
          <cell r="G2703">
            <v>59.45</v>
          </cell>
        </row>
        <row r="2704">
          <cell r="A2704" t="str">
            <v>40.06.120</v>
          </cell>
          <cell r="C2704" t="str">
            <v>Condulete metálico de 2´</v>
          </cell>
          <cell r="D2704" t="str">
            <v>cj</v>
          </cell>
          <cell r="E2704">
            <v>67.61</v>
          </cell>
          <cell r="F2704">
            <v>15.98</v>
          </cell>
          <cell r="G2704">
            <v>83.59</v>
          </cell>
        </row>
        <row r="2705">
          <cell r="A2705" t="str">
            <v>40.06.140</v>
          </cell>
          <cell r="C2705" t="str">
            <v>Condulete metálico de 2 1/2´</v>
          </cell>
          <cell r="D2705" t="str">
            <v>cj</v>
          </cell>
          <cell r="E2705">
            <v>126.21</v>
          </cell>
          <cell r="F2705">
            <v>15.98</v>
          </cell>
          <cell r="G2705">
            <v>142.19</v>
          </cell>
        </row>
        <row r="2706">
          <cell r="A2706" t="str">
            <v>40.06.160</v>
          </cell>
          <cell r="C2706" t="str">
            <v>Condulete metálico de 3´</v>
          </cell>
          <cell r="D2706" t="str">
            <v>cj</v>
          </cell>
          <cell r="E2706">
            <v>167.81</v>
          </cell>
          <cell r="F2706">
            <v>15.98</v>
          </cell>
          <cell r="G2706">
            <v>183.79</v>
          </cell>
        </row>
        <row r="2707">
          <cell r="A2707" t="str">
            <v>40.06.170</v>
          </cell>
          <cell r="C2707" t="str">
            <v>Condulete metálico de 4´</v>
          </cell>
          <cell r="D2707" t="str">
            <v>cj</v>
          </cell>
          <cell r="E2707">
            <v>220.53</v>
          </cell>
          <cell r="F2707">
            <v>15.98</v>
          </cell>
          <cell r="G2707">
            <v>236.51</v>
          </cell>
        </row>
        <row r="2708">
          <cell r="A2708" t="str">
            <v>40.06.500</v>
          </cell>
          <cell r="C2708" t="str">
            <v>Condulete em PVC de 3/4´ - com tampa</v>
          </cell>
          <cell r="D2708" t="str">
            <v>cj</v>
          </cell>
          <cell r="E2708">
            <v>9.9600000000000009</v>
          </cell>
          <cell r="F2708">
            <v>15.98</v>
          </cell>
          <cell r="G2708">
            <v>25.94</v>
          </cell>
        </row>
        <row r="2709">
          <cell r="A2709" t="str">
            <v>40.06.510</v>
          </cell>
          <cell r="C2709" t="str">
            <v>Condulete em PVC de 1´ - com tampa</v>
          </cell>
          <cell r="D2709" t="str">
            <v>cj</v>
          </cell>
          <cell r="E2709">
            <v>10.199999999999999</v>
          </cell>
          <cell r="F2709">
            <v>15.98</v>
          </cell>
          <cell r="G2709">
            <v>26.18</v>
          </cell>
        </row>
        <row r="2710">
          <cell r="A2710" t="str">
            <v>40.07</v>
          </cell>
          <cell r="B2710" t="str">
            <v>Caixa de passagem em PVC</v>
          </cell>
        </row>
        <row r="2711">
          <cell r="A2711" t="str">
            <v>40.07.010</v>
          </cell>
          <cell r="C2711" t="str">
            <v>Caixa em PVC de 4´ x 2´</v>
          </cell>
          <cell r="D2711" t="str">
            <v>un</v>
          </cell>
          <cell r="E2711">
            <v>2.2400000000000002</v>
          </cell>
          <cell r="F2711">
            <v>7.99</v>
          </cell>
          <cell r="G2711">
            <v>10.23</v>
          </cell>
        </row>
        <row r="2712">
          <cell r="A2712" t="str">
            <v>40.07.020</v>
          </cell>
          <cell r="C2712" t="str">
            <v>Caixa em PVC de 4´ x 4´</v>
          </cell>
          <cell r="D2712" t="str">
            <v>un</v>
          </cell>
          <cell r="E2712">
            <v>4.3499999999999996</v>
          </cell>
          <cell r="F2712">
            <v>7.99</v>
          </cell>
          <cell r="G2712">
            <v>12.34</v>
          </cell>
        </row>
        <row r="2713">
          <cell r="A2713" t="str">
            <v>40.07.040</v>
          </cell>
          <cell r="C2713" t="str">
            <v>Caixa em PVC octogonal de 4´ x 4´</v>
          </cell>
          <cell r="D2713" t="str">
            <v>un</v>
          </cell>
          <cell r="E2713">
            <v>4.8899999999999997</v>
          </cell>
          <cell r="F2713">
            <v>7.99</v>
          </cell>
          <cell r="G2713">
            <v>12.88</v>
          </cell>
        </row>
        <row r="2714">
          <cell r="A2714" t="str">
            <v>40.10</v>
          </cell>
          <cell r="B2714" t="str">
            <v>Contator</v>
          </cell>
        </row>
        <row r="2715">
          <cell r="A2715" t="str">
            <v>40.10.016</v>
          </cell>
          <cell r="C2715" t="str">
            <v>Contator de potência 12 A - 1na+1nf</v>
          </cell>
          <cell r="D2715" t="str">
            <v>un</v>
          </cell>
          <cell r="E2715">
            <v>147.41</v>
          </cell>
          <cell r="F2715">
            <v>15.98</v>
          </cell>
          <cell r="G2715">
            <v>163.38999999999999</v>
          </cell>
        </row>
        <row r="2716">
          <cell r="A2716" t="str">
            <v>40.10.020</v>
          </cell>
          <cell r="C2716" t="str">
            <v>Contator de potência 9 A - 2na+2nf</v>
          </cell>
          <cell r="D2716" t="str">
            <v>un</v>
          </cell>
          <cell r="E2716">
            <v>148.47999999999999</v>
          </cell>
          <cell r="F2716">
            <v>15.98</v>
          </cell>
          <cell r="G2716">
            <v>164.46</v>
          </cell>
        </row>
        <row r="2717">
          <cell r="A2717" t="str">
            <v>40.10.040</v>
          </cell>
          <cell r="C2717" t="str">
            <v>Contator de potência 12 A - 2na+2nf</v>
          </cell>
          <cell r="D2717" t="str">
            <v>un</v>
          </cell>
          <cell r="E2717">
            <v>163.03</v>
          </cell>
          <cell r="F2717">
            <v>15.98</v>
          </cell>
          <cell r="G2717">
            <v>179.01</v>
          </cell>
        </row>
        <row r="2718">
          <cell r="A2718" t="str">
            <v>40.10.060</v>
          </cell>
          <cell r="C2718" t="str">
            <v>Contator de potência 16 A - 2na+2nf</v>
          </cell>
          <cell r="D2718" t="str">
            <v>un</v>
          </cell>
          <cell r="E2718">
            <v>158.08000000000001</v>
          </cell>
          <cell r="F2718">
            <v>15.98</v>
          </cell>
          <cell r="G2718">
            <v>174.06</v>
          </cell>
        </row>
        <row r="2719">
          <cell r="A2719" t="str">
            <v>40.10.080</v>
          </cell>
          <cell r="C2719" t="str">
            <v>Contator de potência 22 A/25 A - 2na+2nf</v>
          </cell>
          <cell r="D2719" t="str">
            <v>un</v>
          </cell>
          <cell r="E2719">
            <v>193.61</v>
          </cell>
          <cell r="F2719">
            <v>15.98</v>
          </cell>
          <cell r="G2719">
            <v>209.59</v>
          </cell>
        </row>
        <row r="2720">
          <cell r="A2720" t="str">
            <v>40.10.100</v>
          </cell>
          <cell r="C2720" t="str">
            <v>Contator de potência 32 A - 2na+2nf</v>
          </cell>
          <cell r="D2720" t="str">
            <v>un</v>
          </cell>
          <cell r="E2720">
            <v>285.77999999999997</v>
          </cell>
          <cell r="F2720">
            <v>15.98</v>
          </cell>
          <cell r="G2720">
            <v>301.76</v>
          </cell>
        </row>
        <row r="2721">
          <cell r="A2721" t="str">
            <v>40.10.106</v>
          </cell>
          <cell r="C2721" t="str">
            <v>Contator de potência 38 A/40 A - 2na+2nf</v>
          </cell>
          <cell r="D2721" t="str">
            <v>un</v>
          </cell>
          <cell r="E2721">
            <v>387.37</v>
          </cell>
          <cell r="F2721">
            <v>15.98</v>
          </cell>
          <cell r="G2721">
            <v>403.35</v>
          </cell>
        </row>
        <row r="2722">
          <cell r="A2722" t="str">
            <v>40.10.110</v>
          </cell>
          <cell r="C2722" t="str">
            <v>Contator de potência 50 A - 2na+2nf</v>
          </cell>
          <cell r="D2722" t="str">
            <v>un</v>
          </cell>
          <cell r="E2722">
            <v>510.69</v>
          </cell>
          <cell r="F2722">
            <v>15.98</v>
          </cell>
          <cell r="G2722">
            <v>526.66999999999996</v>
          </cell>
        </row>
        <row r="2723">
          <cell r="A2723" t="str">
            <v>40.10.132</v>
          </cell>
          <cell r="C2723" t="str">
            <v>Contator de potência 65 A - 2na+2nf</v>
          </cell>
          <cell r="D2723" t="str">
            <v>un</v>
          </cell>
          <cell r="E2723">
            <v>642.46</v>
          </cell>
          <cell r="F2723">
            <v>15.98</v>
          </cell>
          <cell r="G2723">
            <v>658.44</v>
          </cell>
        </row>
        <row r="2724">
          <cell r="A2724" t="str">
            <v>40.10.136</v>
          </cell>
          <cell r="C2724" t="str">
            <v>Contator de potência 110 A - 2na+2nf</v>
          </cell>
          <cell r="D2724" t="str">
            <v>un</v>
          </cell>
          <cell r="E2724">
            <v>1537.01</v>
          </cell>
          <cell r="F2724">
            <v>15.98</v>
          </cell>
          <cell r="G2724">
            <v>1552.99</v>
          </cell>
        </row>
        <row r="2725">
          <cell r="A2725" t="str">
            <v>40.10.140</v>
          </cell>
          <cell r="C2725" t="str">
            <v>Contator de potência 150 A - 2na+2nf</v>
          </cell>
          <cell r="D2725" t="str">
            <v>un</v>
          </cell>
          <cell r="E2725">
            <v>1853.87</v>
          </cell>
          <cell r="F2725">
            <v>15.98</v>
          </cell>
          <cell r="G2725">
            <v>1869.85</v>
          </cell>
        </row>
        <row r="2726">
          <cell r="A2726" t="str">
            <v>40.10.150</v>
          </cell>
          <cell r="C2726" t="str">
            <v>Contator de potência 220 A - 2na+2nf</v>
          </cell>
          <cell r="D2726" t="str">
            <v>un</v>
          </cell>
          <cell r="E2726">
            <v>3173.09</v>
          </cell>
          <cell r="F2726">
            <v>15.98</v>
          </cell>
          <cell r="G2726">
            <v>3189.07</v>
          </cell>
        </row>
        <row r="2727">
          <cell r="A2727" t="str">
            <v>40.10.500</v>
          </cell>
          <cell r="C2727" t="str">
            <v>Minicontator auxiliar - 4na</v>
          </cell>
          <cell r="D2727" t="str">
            <v>un</v>
          </cell>
          <cell r="E2727">
            <v>57.43</v>
          </cell>
          <cell r="F2727">
            <v>15.98</v>
          </cell>
          <cell r="G2727">
            <v>73.41</v>
          </cell>
        </row>
        <row r="2728">
          <cell r="A2728" t="str">
            <v>40.10.510</v>
          </cell>
          <cell r="C2728" t="str">
            <v>Contator auxiliar - 2na+2nf</v>
          </cell>
          <cell r="D2728" t="str">
            <v>un</v>
          </cell>
          <cell r="E2728">
            <v>77.069999999999993</v>
          </cell>
          <cell r="F2728">
            <v>15.98</v>
          </cell>
          <cell r="G2728">
            <v>93.05</v>
          </cell>
        </row>
        <row r="2729">
          <cell r="A2729" t="str">
            <v>40.10.520</v>
          </cell>
          <cell r="C2729" t="str">
            <v>Contator auxiliar - 4na+4nf</v>
          </cell>
          <cell r="D2729" t="str">
            <v>un</v>
          </cell>
          <cell r="E2729">
            <v>175.11</v>
          </cell>
          <cell r="F2729">
            <v>15.98</v>
          </cell>
          <cell r="G2729">
            <v>191.09</v>
          </cell>
        </row>
        <row r="2730">
          <cell r="A2730" t="str">
            <v>40.11</v>
          </cell>
          <cell r="B2730" t="str">
            <v>Relé</v>
          </cell>
        </row>
        <row r="2731">
          <cell r="A2731" t="str">
            <v>40.11.010</v>
          </cell>
          <cell r="C2731" t="str">
            <v>Relé fotoelétrico 50/60 Hz, 110/220 V, 1200 VA, completo</v>
          </cell>
          <cell r="D2731" t="str">
            <v>un</v>
          </cell>
          <cell r="E2731">
            <v>51</v>
          </cell>
          <cell r="F2731">
            <v>14.38</v>
          </cell>
          <cell r="G2731">
            <v>65.38</v>
          </cell>
        </row>
        <row r="2732">
          <cell r="A2732" t="str">
            <v>40.11.020</v>
          </cell>
          <cell r="C2732" t="str">
            <v>Relé bimetálico de sobrecarga para acoplamento direto, faixas de ajuste de 9,0/12 A</v>
          </cell>
          <cell r="D2732" t="str">
            <v>un</v>
          </cell>
          <cell r="E2732">
            <v>131.94</v>
          </cell>
          <cell r="F2732">
            <v>15.98</v>
          </cell>
          <cell r="G2732">
            <v>147.91999999999999</v>
          </cell>
        </row>
        <row r="2733">
          <cell r="A2733" t="str">
            <v>40.11.030</v>
          </cell>
          <cell r="C2733" t="str">
            <v>Relé bimetálico de sobrecarga para acoplamento direto, faixas de ajuste de 20/32 A até 50/63 A</v>
          </cell>
          <cell r="D2733" t="str">
            <v>un</v>
          </cell>
          <cell r="E2733">
            <v>240.22</v>
          </cell>
          <cell r="F2733">
            <v>15.98</v>
          </cell>
          <cell r="G2733">
            <v>256.2</v>
          </cell>
        </row>
        <row r="2734">
          <cell r="A2734" t="str">
            <v>40.11.050</v>
          </cell>
          <cell r="C2734" t="str">
            <v>Relé bimetálico de sobrecarga para acoplamento direto, faixas de ajuste 0,4/0,63 A até 16,0/25,0 A</v>
          </cell>
          <cell r="D2734" t="str">
            <v>un</v>
          </cell>
          <cell r="E2734">
            <v>165.09</v>
          </cell>
          <cell r="F2734">
            <v>15.98</v>
          </cell>
          <cell r="G2734">
            <v>181.07</v>
          </cell>
        </row>
        <row r="2735">
          <cell r="A2735" t="str">
            <v>40.11.060</v>
          </cell>
          <cell r="C2735" t="str">
            <v>Relé de tempo eletrônico de 0,6 até 6 s - 220V - 50/60 Hz</v>
          </cell>
          <cell r="D2735" t="str">
            <v>un</v>
          </cell>
          <cell r="E2735">
            <v>70.69</v>
          </cell>
          <cell r="F2735">
            <v>31.94</v>
          </cell>
          <cell r="G2735">
            <v>102.63</v>
          </cell>
        </row>
        <row r="2736">
          <cell r="A2736" t="str">
            <v>40.11.070</v>
          </cell>
          <cell r="C2736" t="str">
            <v>Relé supervisor trifásico contra falta de fase, inversão de fase e mínima tensão</v>
          </cell>
          <cell r="D2736" t="str">
            <v>un</v>
          </cell>
          <cell r="E2736">
            <v>1568.65</v>
          </cell>
          <cell r="F2736">
            <v>31.94</v>
          </cell>
          <cell r="G2736">
            <v>1600.59</v>
          </cell>
        </row>
        <row r="2737">
          <cell r="A2737" t="str">
            <v>40.11.120</v>
          </cell>
          <cell r="C2737" t="str">
            <v>Relé de tempo eletrônico de 1,5 até 15 minutos - 110V - 50/60Hz</v>
          </cell>
          <cell r="D2737" t="str">
            <v>un</v>
          </cell>
          <cell r="E2737">
            <v>68.38</v>
          </cell>
          <cell r="F2737">
            <v>31.94</v>
          </cell>
          <cell r="G2737">
            <v>100.32</v>
          </cell>
        </row>
        <row r="2738">
          <cell r="A2738" t="str">
            <v>40.11.140</v>
          </cell>
          <cell r="C2738" t="str">
            <v>Relé supervisor monofásico detector de mínima tensão</v>
          </cell>
          <cell r="D2738" t="str">
            <v>un</v>
          </cell>
          <cell r="E2738">
            <v>218.84</v>
          </cell>
          <cell r="F2738">
            <v>31.94</v>
          </cell>
          <cell r="G2738">
            <v>250.78</v>
          </cell>
        </row>
        <row r="2739">
          <cell r="A2739" t="str">
            <v>40.11.191</v>
          </cell>
          <cell r="C2739" t="str">
            <v>Relé de tempo eletrônico cíclico regulável - 110/127 V - 48/63 Hz</v>
          </cell>
          <cell r="D2739" t="str">
            <v>un</v>
          </cell>
          <cell r="E2739">
            <v>132.59</v>
          </cell>
          <cell r="F2739">
            <v>31.94</v>
          </cell>
          <cell r="G2739">
            <v>164.53</v>
          </cell>
        </row>
        <row r="2740">
          <cell r="A2740" t="str">
            <v>40.11.230</v>
          </cell>
          <cell r="C2740" t="str">
            <v>Relé de sobrecarga eletrônico para acoplamento direto, faixa de ajuste de 55 A até 250 A</v>
          </cell>
          <cell r="D2740" t="str">
            <v>un</v>
          </cell>
          <cell r="E2740">
            <v>1915.97</v>
          </cell>
          <cell r="F2740">
            <v>15.98</v>
          </cell>
          <cell r="G2740">
            <v>1931.95</v>
          </cell>
        </row>
        <row r="2741">
          <cell r="A2741" t="str">
            <v>40.11.240</v>
          </cell>
          <cell r="C2741" t="str">
            <v>Relé de tempo eletrônico de 3 até 30s - 220V - 50/60Hz</v>
          </cell>
          <cell r="D2741" t="str">
            <v>un</v>
          </cell>
          <cell r="E2741">
            <v>67.58</v>
          </cell>
          <cell r="F2741">
            <v>31.94</v>
          </cell>
          <cell r="G2741">
            <v>99.52</v>
          </cell>
        </row>
        <row r="2742">
          <cell r="A2742" t="str">
            <v>40.11.250</v>
          </cell>
          <cell r="C2742" t="str">
            <v>Relé de impulso bipolar, 16 A, 250 V CA</v>
          </cell>
          <cell r="D2742" t="str">
            <v>un</v>
          </cell>
          <cell r="E2742">
            <v>130.27000000000001</v>
          </cell>
          <cell r="F2742">
            <v>19.16</v>
          </cell>
          <cell r="G2742">
            <v>149.43</v>
          </cell>
        </row>
        <row r="2743">
          <cell r="A2743" t="str">
            <v>40.12</v>
          </cell>
          <cell r="B2743" t="str">
            <v>Chave comutadora e seletora</v>
          </cell>
        </row>
        <row r="2744">
          <cell r="A2744" t="str">
            <v>40.12.020</v>
          </cell>
          <cell r="C2744" t="str">
            <v>Chave comutadora/seletora com 1 polo e 3 posições para 63 A</v>
          </cell>
          <cell r="D2744" t="str">
            <v>un</v>
          </cell>
          <cell r="E2744">
            <v>343.88</v>
          </cell>
          <cell r="F2744">
            <v>12.78</v>
          </cell>
          <cell r="G2744">
            <v>356.66</v>
          </cell>
        </row>
        <row r="2745">
          <cell r="A2745" t="str">
            <v>40.12.030</v>
          </cell>
          <cell r="C2745" t="str">
            <v>Chave comutadora/seletora com 1 polo e 3 posições para 25 A</v>
          </cell>
          <cell r="D2745" t="str">
            <v>un</v>
          </cell>
          <cell r="E2745">
            <v>167.77</v>
          </cell>
          <cell r="F2745">
            <v>12.78</v>
          </cell>
          <cell r="G2745">
            <v>180.55</v>
          </cell>
        </row>
        <row r="2746">
          <cell r="A2746" t="str">
            <v>40.12.190</v>
          </cell>
          <cell r="C2746" t="str">
            <v>Chave comutadora/seletora com 2 polos e 2 posições para 25 A</v>
          </cell>
          <cell r="D2746" t="str">
            <v>un</v>
          </cell>
          <cell r="E2746">
            <v>124.63</v>
          </cell>
          <cell r="F2746">
            <v>12.78</v>
          </cell>
          <cell r="G2746">
            <v>137.41</v>
          </cell>
        </row>
        <row r="2747">
          <cell r="A2747" t="str">
            <v>40.12.200</v>
          </cell>
          <cell r="C2747" t="str">
            <v>Chave comutadora/seletora com 1 pólo e 2 posições para 25 A</v>
          </cell>
          <cell r="D2747" t="str">
            <v>un</v>
          </cell>
          <cell r="E2747">
            <v>79.040000000000006</v>
          </cell>
          <cell r="F2747">
            <v>12.78</v>
          </cell>
          <cell r="G2747">
            <v>91.82</v>
          </cell>
        </row>
        <row r="2748">
          <cell r="A2748" t="str">
            <v>40.12.210</v>
          </cell>
          <cell r="C2748" t="str">
            <v>Chave comutadora/seletora com 3 polos e 3 posições para 25 A</v>
          </cell>
          <cell r="D2748" t="str">
            <v>un</v>
          </cell>
          <cell r="E2748">
            <v>258.11</v>
          </cell>
          <cell r="F2748">
            <v>12.78</v>
          </cell>
          <cell r="G2748">
            <v>270.89</v>
          </cell>
        </row>
        <row r="2749">
          <cell r="A2749" t="str">
            <v>40.13</v>
          </cell>
          <cell r="B2749" t="str">
            <v>Amperímetro</v>
          </cell>
        </row>
        <row r="2750">
          <cell r="A2750" t="str">
            <v>40.13.010</v>
          </cell>
          <cell r="C2750" t="str">
            <v>Chave comutadora para amperímetro</v>
          </cell>
          <cell r="D2750" t="str">
            <v>un</v>
          </cell>
          <cell r="E2750">
            <v>86.53</v>
          </cell>
          <cell r="F2750">
            <v>12.78</v>
          </cell>
          <cell r="G2750">
            <v>99.31</v>
          </cell>
        </row>
        <row r="2751">
          <cell r="A2751" t="str">
            <v>40.13.040</v>
          </cell>
          <cell r="C2751" t="str">
            <v>Amperímetro de ferro móvel de 96x96mm, para ligação em transformador de corrente, escala fixa de 0A/50A até 0A/2,0kA</v>
          </cell>
          <cell r="D2751" t="str">
            <v>un</v>
          </cell>
          <cell r="E2751">
            <v>323.38</v>
          </cell>
          <cell r="F2751">
            <v>7.99</v>
          </cell>
          <cell r="G2751">
            <v>331.37</v>
          </cell>
        </row>
        <row r="2752">
          <cell r="A2752" t="str">
            <v>40.14</v>
          </cell>
          <cell r="B2752" t="str">
            <v>Voltímetro</v>
          </cell>
        </row>
        <row r="2753">
          <cell r="A2753" t="str">
            <v>40.14.010</v>
          </cell>
          <cell r="C2753" t="str">
            <v>Chave comutadora para voltímetro</v>
          </cell>
          <cell r="D2753" t="str">
            <v>un</v>
          </cell>
          <cell r="E2753">
            <v>69.19</v>
          </cell>
          <cell r="F2753">
            <v>12.78</v>
          </cell>
          <cell r="G2753">
            <v>81.97</v>
          </cell>
        </row>
        <row r="2754">
          <cell r="A2754" t="str">
            <v>40.14.030</v>
          </cell>
          <cell r="C2754" t="str">
            <v>Voltímetro de ferro móvel de 96 x 96 mm, escalas variáveis de 0/150 V, 0/250 V, 0/300 V, 0/500 V e 0/600 V</v>
          </cell>
          <cell r="D2754" t="str">
            <v>un</v>
          </cell>
          <cell r="E2754">
            <v>173.19</v>
          </cell>
          <cell r="F2754">
            <v>15.98</v>
          </cell>
          <cell r="G2754">
            <v>189.17</v>
          </cell>
        </row>
        <row r="2755">
          <cell r="A2755" t="str">
            <v>40.20</v>
          </cell>
          <cell r="B2755" t="str">
            <v>Reparos, conservações e complementos - GRUPO 40</v>
          </cell>
        </row>
        <row r="2756">
          <cell r="A2756" t="str">
            <v>40.20.020</v>
          </cell>
          <cell r="C2756" t="str">
            <v>Plugue com 3P+T de 63 A, 220/240 V, industrial</v>
          </cell>
          <cell r="D2756" t="str">
            <v>un</v>
          </cell>
          <cell r="E2756">
            <v>134.47</v>
          </cell>
          <cell r="F2756">
            <v>6.39</v>
          </cell>
          <cell r="G2756">
            <v>140.86000000000001</v>
          </cell>
        </row>
        <row r="2757">
          <cell r="A2757" t="str">
            <v>40.20.050</v>
          </cell>
          <cell r="C2757" t="str">
            <v>Sinalizador com lâmpada</v>
          </cell>
          <cell r="D2757" t="str">
            <v>un</v>
          </cell>
          <cell r="E2757">
            <v>57.27</v>
          </cell>
          <cell r="F2757">
            <v>25.55</v>
          </cell>
          <cell r="G2757">
            <v>82.82</v>
          </cell>
        </row>
        <row r="2758">
          <cell r="A2758" t="str">
            <v>40.20.060</v>
          </cell>
          <cell r="C2758" t="str">
            <v>Botão de comando duplo sem sinalizador</v>
          </cell>
          <cell r="D2758" t="str">
            <v>un</v>
          </cell>
          <cell r="E2758">
            <v>40.159999999999997</v>
          </cell>
          <cell r="F2758">
            <v>25.55</v>
          </cell>
          <cell r="G2758">
            <v>65.709999999999994</v>
          </cell>
        </row>
        <row r="2759">
          <cell r="A2759" t="str">
            <v>40.20.070</v>
          </cell>
          <cell r="C2759" t="str">
            <v>Botão de comando duplo com sinalizador</v>
          </cell>
          <cell r="D2759" t="str">
            <v>un</v>
          </cell>
          <cell r="E2759">
            <v>70.89</v>
          </cell>
          <cell r="F2759">
            <v>25.55</v>
          </cell>
          <cell r="G2759">
            <v>96.44</v>
          </cell>
        </row>
        <row r="2760">
          <cell r="A2760" t="str">
            <v>40.20.090</v>
          </cell>
          <cell r="C2760" t="str">
            <v>Botoeira com retenção para quadro/painel</v>
          </cell>
          <cell r="D2760" t="str">
            <v>un</v>
          </cell>
          <cell r="E2760">
            <v>47.74</v>
          </cell>
          <cell r="F2760">
            <v>9.59</v>
          </cell>
          <cell r="G2760">
            <v>57.33</v>
          </cell>
        </row>
        <row r="2761">
          <cell r="A2761" t="str">
            <v>40.20.100</v>
          </cell>
          <cell r="C2761" t="str">
            <v>Botoeira de comando liga-desliga, sem sinalização</v>
          </cell>
          <cell r="D2761" t="str">
            <v>un</v>
          </cell>
          <cell r="E2761">
            <v>103.12</v>
          </cell>
          <cell r="F2761">
            <v>9.59</v>
          </cell>
          <cell r="G2761">
            <v>112.71</v>
          </cell>
        </row>
        <row r="2762">
          <cell r="A2762" t="str">
            <v>40.20.110</v>
          </cell>
          <cell r="C2762" t="str">
            <v>Alarme sonoro bitonal 220 V para painel de comando</v>
          </cell>
          <cell r="D2762" t="str">
            <v>un</v>
          </cell>
          <cell r="E2762">
            <v>244.78</v>
          </cell>
          <cell r="F2762">
            <v>9.59</v>
          </cell>
          <cell r="G2762">
            <v>254.37</v>
          </cell>
        </row>
        <row r="2763">
          <cell r="A2763" t="str">
            <v>40.20.120</v>
          </cell>
          <cell r="C2763" t="str">
            <v>Placa de 4´ x 2´</v>
          </cell>
          <cell r="D2763" t="str">
            <v>un</v>
          </cell>
          <cell r="E2763">
            <v>2.41</v>
          </cell>
          <cell r="F2763">
            <v>1.04</v>
          </cell>
          <cell r="G2763">
            <v>3.45</v>
          </cell>
        </row>
        <row r="2764">
          <cell r="A2764" t="str">
            <v>40.20.140</v>
          </cell>
          <cell r="C2764" t="str">
            <v>Placa de 4´ x 4´</v>
          </cell>
          <cell r="D2764" t="str">
            <v>un</v>
          </cell>
          <cell r="E2764">
            <v>5.7</v>
          </cell>
          <cell r="F2764">
            <v>1.04</v>
          </cell>
          <cell r="G2764">
            <v>6.74</v>
          </cell>
        </row>
        <row r="2765">
          <cell r="A2765" t="str">
            <v>40.20.200</v>
          </cell>
          <cell r="C2765" t="str">
            <v>Chave de boia normalmente fechada ou aberta</v>
          </cell>
          <cell r="D2765" t="str">
            <v>un</v>
          </cell>
          <cell r="E2765">
            <v>37.57</v>
          </cell>
          <cell r="F2765">
            <v>12.78</v>
          </cell>
          <cell r="G2765">
            <v>50.35</v>
          </cell>
        </row>
        <row r="2766">
          <cell r="A2766" t="str">
            <v>40.20.220</v>
          </cell>
          <cell r="C2766" t="str">
            <v>Plugue com 3P+T de 32A, 220/240V, industrial</v>
          </cell>
          <cell r="D2766" t="str">
            <v>un</v>
          </cell>
          <cell r="E2766">
            <v>40.409999999999997</v>
          </cell>
          <cell r="F2766">
            <v>9.59</v>
          </cell>
          <cell r="G2766">
            <v>50</v>
          </cell>
        </row>
        <row r="2767">
          <cell r="A2767" t="str">
            <v>40.20.230</v>
          </cell>
          <cell r="C2767" t="str">
            <v>Plugue com 3P+N+T de 63A, 220/240V, industrial</v>
          </cell>
          <cell r="D2767" t="str">
            <v>un</v>
          </cell>
          <cell r="E2767">
            <v>323.47000000000003</v>
          </cell>
          <cell r="F2767">
            <v>9.59</v>
          </cell>
          <cell r="G2767">
            <v>333.06</v>
          </cell>
        </row>
        <row r="2768">
          <cell r="A2768" t="str">
            <v>40.20.240</v>
          </cell>
          <cell r="C2768" t="str">
            <v>Plugue com 2P+T de 10A, 250V</v>
          </cell>
          <cell r="D2768" t="str">
            <v>un</v>
          </cell>
          <cell r="E2768">
            <v>4.8099999999999996</v>
          </cell>
          <cell r="F2768">
            <v>6.39</v>
          </cell>
          <cell r="G2768">
            <v>11.2</v>
          </cell>
        </row>
        <row r="2769">
          <cell r="A2769" t="str">
            <v>40.20.250</v>
          </cell>
          <cell r="C2769" t="str">
            <v>Plugue prolongador com 2P+T de 10A, 250V</v>
          </cell>
          <cell r="D2769" t="str">
            <v>un</v>
          </cell>
          <cell r="E2769">
            <v>6.13</v>
          </cell>
          <cell r="F2769">
            <v>6.39</v>
          </cell>
          <cell r="G2769">
            <v>12.52</v>
          </cell>
        </row>
        <row r="2770">
          <cell r="A2770" t="str">
            <v>40.20.300</v>
          </cell>
          <cell r="C2770" t="str">
            <v>Chave de nível tipo boia pendular (pera), com contato microswitch</v>
          </cell>
          <cell r="D2770" t="str">
            <v>un</v>
          </cell>
          <cell r="E2770">
            <v>341.85</v>
          </cell>
          <cell r="F2770">
            <v>31.94</v>
          </cell>
          <cell r="G2770">
            <v>373.79</v>
          </cell>
        </row>
        <row r="2771">
          <cell r="A2771" t="str">
            <v>40.20.310</v>
          </cell>
          <cell r="C2771" t="str">
            <v>Placa/espelho em latão escovado 4´ x 4´, para 02 tomadas elétrica</v>
          </cell>
          <cell r="D2771" t="str">
            <v>un</v>
          </cell>
          <cell r="E2771">
            <v>16.36</v>
          </cell>
          <cell r="F2771">
            <v>14.5</v>
          </cell>
          <cell r="G2771">
            <v>30.86</v>
          </cell>
        </row>
        <row r="2772">
          <cell r="A2772" t="str">
            <v>40.20.320</v>
          </cell>
          <cell r="C2772" t="str">
            <v>Placa/espelho em latão escovado 4´ x 4´, para 01 tomada elétrica</v>
          </cell>
          <cell r="D2772" t="str">
            <v>un</v>
          </cell>
          <cell r="E2772">
            <v>13.67</v>
          </cell>
          <cell r="F2772">
            <v>14.5</v>
          </cell>
          <cell r="G2772">
            <v>28.17</v>
          </cell>
        </row>
        <row r="2773">
          <cell r="A2773" t="str">
            <v>40.20.330</v>
          </cell>
          <cell r="C2773" t="str">
            <v>Placa/espelho em latão escovado 4´ x 4´, para tomada de lógica RJ-45</v>
          </cell>
          <cell r="D2773" t="str">
            <v>un</v>
          </cell>
          <cell r="E2773">
            <v>18.16</v>
          </cell>
          <cell r="F2773">
            <v>14.5</v>
          </cell>
          <cell r="G2773">
            <v>32.659999999999997</v>
          </cell>
        </row>
        <row r="2774">
          <cell r="A2774" t="str">
            <v>41</v>
          </cell>
          <cell r="B2774" t="str">
            <v>ILUMINAÇÃO</v>
          </cell>
        </row>
        <row r="2775">
          <cell r="A2775" t="str">
            <v>41.02</v>
          </cell>
          <cell r="B2775" t="str">
            <v>Lâmpadas</v>
          </cell>
        </row>
        <row r="2776">
          <cell r="A2776" t="str">
            <v>41.02.541</v>
          </cell>
          <cell r="C2776" t="str">
            <v>Lâmpada LED tubular T8 com base G13, de 900 até 1050 Im - 9 a 10W</v>
          </cell>
          <cell r="D2776" t="str">
            <v>un</v>
          </cell>
          <cell r="E2776">
            <v>23.43</v>
          </cell>
          <cell r="F2776">
            <v>2.6</v>
          </cell>
          <cell r="G2776">
            <v>26.03</v>
          </cell>
        </row>
        <row r="2777">
          <cell r="A2777" t="str">
            <v>41.02.551</v>
          </cell>
          <cell r="C2777" t="str">
            <v>Lâmpada LED tubular T8 com base G13, de 1850 até 2000 Im - 18 a 20W</v>
          </cell>
          <cell r="D2777" t="str">
            <v>un</v>
          </cell>
          <cell r="E2777">
            <v>28.99</v>
          </cell>
          <cell r="F2777">
            <v>2.6</v>
          </cell>
          <cell r="G2777">
            <v>31.59</v>
          </cell>
        </row>
        <row r="2778">
          <cell r="A2778" t="str">
            <v>41.02.562</v>
          </cell>
          <cell r="C2778" t="str">
            <v>Lâmpada LED tubular T8 com base G13, de 3400 até 4000 Im - 36 a 40W</v>
          </cell>
          <cell r="D2778" t="str">
            <v>un</v>
          </cell>
          <cell r="E2778">
            <v>109.32</v>
          </cell>
          <cell r="F2778">
            <v>2.6</v>
          </cell>
          <cell r="G2778">
            <v>111.92</v>
          </cell>
        </row>
        <row r="2779">
          <cell r="A2779" t="str">
            <v>41.02.580</v>
          </cell>
          <cell r="C2779" t="str">
            <v>Lâmpada LED 13,5W, com base E-27, 1400 até 1510lm</v>
          </cell>
          <cell r="D2779" t="str">
            <v>un</v>
          </cell>
          <cell r="E2779">
            <v>30.91</v>
          </cell>
          <cell r="F2779">
            <v>2.6</v>
          </cell>
          <cell r="G2779">
            <v>33.51</v>
          </cell>
        </row>
        <row r="2780">
          <cell r="A2780" t="str">
            <v>41.04</v>
          </cell>
          <cell r="B2780" t="str">
            <v>Acessórios para iluminação</v>
          </cell>
        </row>
        <row r="2781">
          <cell r="A2781" t="str">
            <v>41.04.020</v>
          </cell>
          <cell r="C2781" t="str">
            <v>Receptáculo de porcelana com parafuso de fixação com rosca E-27</v>
          </cell>
          <cell r="D2781" t="str">
            <v>un</v>
          </cell>
          <cell r="E2781">
            <v>2.86</v>
          </cell>
          <cell r="F2781">
            <v>2.5499999999999998</v>
          </cell>
          <cell r="G2781">
            <v>5.41</v>
          </cell>
        </row>
        <row r="2782">
          <cell r="A2782" t="str">
            <v>41.04.040</v>
          </cell>
          <cell r="C2782" t="str">
            <v>Receptáculo de porcelana com parafuso de fixação com rosca E-40</v>
          </cell>
          <cell r="D2782" t="str">
            <v>un</v>
          </cell>
          <cell r="E2782">
            <v>18.920000000000002</v>
          </cell>
          <cell r="F2782">
            <v>2.5499999999999998</v>
          </cell>
          <cell r="G2782">
            <v>21.47</v>
          </cell>
        </row>
        <row r="2783">
          <cell r="A2783" t="str">
            <v>41.04.050</v>
          </cell>
          <cell r="C2783" t="str">
            <v>Trilho eletrificado de alimentação com 1 circuito, em alumínio com pintura na cor branco, inclusive acessórios</v>
          </cell>
          <cell r="D2783" t="str">
            <v>m</v>
          </cell>
          <cell r="E2783">
            <v>93.67</v>
          </cell>
          <cell r="F2783">
            <v>12.78</v>
          </cell>
          <cell r="G2783">
            <v>106.45</v>
          </cell>
        </row>
        <row r="2784">
          <cell r="A2784" t="str">
            <v>41.04.060</v>
          </cell>
          <cell r="C2784" t="str">
            <v>Soquete convencional para lâmpada fluorescente</v>
          </cell>
          <cell r="D2784" t="str">
            <v>un</v>
          </cell>
          <cell r="E2784">
            <v>1.46</v>
          </cell>
          <cell r="F2784">
            <v>2.5499999999999998</v>
          </cell>
          <cell r="G2784">
            <v>4.01</v>
          </cell>
        </row>
        <row r="2785">
          <cell r="A2785" t="str">
            <v>41.04.100</v>
          </cell>
          <cell r="C2785" t="str">
            <v>Soquete antivibratório para lâmpada fluorescente com placa de pressão e fixação</v>
          </cell>
          <cell r="D2785" t="str">
            <v>un</v>
          </cell>
          <cell r="E2785">
            <v>1.86</v>
          </cell>
          <cell r="F2785">
            <v>2.5499999999999998</v>
          </cell>
          <cell r="G2785">
            <v>4.41</v>
          </cell>
        </row>
        <row r="2786">
          <cell r="A2786" t="str">
            <v>41.05</v>
          </cell>
          <cell r="B2786" t="str">
            <v>Lâmpada de descarga de alta potência</v>
          </cell>
        </row>
        <row r="2787">
          <cell r="A2787" t="str">
            <v>41.05.010</v>
          </cell>
          <cell r="C2787" t="str">
            <v>Lâmpada mista, base E27 de 160 W</v>
          </cell>
          <cell r="D2787" t="str">
            <v>un</v>
          </cell>
          <cell r="E2787">
            <v>20.12</v>
          </cell>
          <cell r="F2787">
            <v>2.6</v>
          </cell>
          <cell r="G2787">
            <v>22.72</v>
          </cell>
        </row>
        <row r="2788">
          <cell r="A2788" t="str">
            <v>41.05.020</v>
          </cell>
          <cell r="C2788" t="str">
            <v>Lâmpada mista, base E27 ou E40 de 250 W</v>
          </cell>
          <cell r="D2788" t="str">
            <v>un</v>
          </cell>
          <cell r="E2788">
            <v>33.94</v>
          </cell>
          <cell r="F2788">
            <v>2.6</v>
          </cell>
          <cell r="G2788">
            <v>36.54</v>
          </cell>
        </row>
        <row r="2789">
          <cell r="A2789" t="str">
            <v>41.05.030</v>
          </cell>
          <cell r="C2789" t="str">
            <v>Lâmpada mista, base E40 de 500 W</v>
          </cell>
          <cell r="D2789" t="str">
            <v>un</v>
          </cell>
          <cell r="E2789">
            <v>65.11</v>
          </cell>
          <cell r="F2789">
            <v>2.6</v>
          </cell>
          <cell r="G2789">
            <v>67.709999999999994</v>
          </cell>
        </row>
        <row r="2790">
          <cell r="A2790" t="str">
            <v>41.05.210</v>
          </cell>
          <cell r="C2790" t="str">
            <v>Lâmpada de vapor de sódio elipsoidal ou tubular, base E27 de 70 W</v>
          </cell>
          <cell r="D2790" t="str">
            <v>un</v>
          </cell>
          <cell r="E2790">
            <v>20.6</v>
          </cell>
          <cell r="F2790">
            <v>2.6</v>
          </cell>
          <cell r="G2790">
            <v>23.2</v>
          </cell>
        </row>
        <row r="2791">
          <cell r="A2791" t="str">
            <v>41.05.220</v>
          </cell>
          <cell r="C2791" t="str">
            <v>Lâmpada de vapor de sódio elipsoidal ou tubular, base E40 de 150 W</v>
          </cell>
          <cell r="D2791" t="str">
            <v>un</v>
          </cell>
          <cell r="E2791">
            <v>31.21</v>
          </cell>
          <cell r="F2791">
            <v>2.6</v>
          </cell>
          <cell r="G2791">
            <v>33.81</v>
          </cell>
        </row>
        <row r="2792">
          <cell r="A2792" t="str">
            <v>41.05.240</v>
          </cell>
          <cell r="C2792" t="str">
            <v>Lâmpada de vapor de sódio elipsoidal ou tubular, base E40 de 250 W</v>
          </cell>
          <cell r="D2792" t="str">
            <v>un</v>
          </cell>
          <cell r="E2792">
            <v>37.18</v>
          </cell>
          <cell r="F2792">
            <v>2.6</v>
          </cell>
          <cell r="G2792">
            <v>39.78</v>
          </cell>
        </row>
        <row r="2793">
          <cell r="A2793" t="str">
            <v>41.05.260</v>
          </cell>
          <cell r="C2793" t="str">
            <v>Lâmpada de vapor de sódio elipsoidal ou tubular, base E40 de 400 W</v>
          </cell>
          <cell r="D2793" t="str">
            <v>un</v>
          </cell>
          <cell r="E2793">
            <v>43</v>
          </cell>
          <cell r="F2793">
            <v>2.6</v>
          </cell>
          <cell r="G2793">
            <v>45.6</v>
          </cell>
        </row>
        <row r="2794">
          <cell r="A2794" t="str">
            <v>41.05.440</v>
          </cell>
          <cell r="C2794" t="str">
            <v>Lâmpada fluorescente compacta eletrônica, base E27 com 59W a 65W de potência</v>
          </cell>
          <cell r="D2794" t="str">
            <v>un</v>
          </cell>
          <cell r="E2794">
            <v>41.13</v>
          </cell>
          <cell r="F2794">
            <v>2.6</v>
          </cell>
          <cell r="G2794">
            <v>43.73</v>
          </cell>
        </row>
        <row r="2795">
          <cell r="A2795" t="str">
            <v>41.05.520</v>
          </cell>
          <cell r="C2795" t="str">
            <v>Lâmpada de vapor metálico elipsoidal, base E40 de 250 W</v>
          </cell>
          <cell r="D2795" t="str">
            <v>un</v>
          </cell>
          <cell r="E2795">
            <v>63.68</v>
          </cell>
          <cell r="F2795">
            <v>2.6</v>
          </cell>
          <cell r="G2795">
            <v>66.28</v>
          </cell>
        </row>
        <row r="2796">
          <cell r="A2796" t="str">
            <v>41.05.530</v>
          </cell>
          <cell r="C2796" t="str">
            <v>Lâmpada de vapor metálico elipsoidal, base E40 de 400 W</v>
          </cell>
          <cell r="D2796" t="str">
            <v>un</v>
          </cell>
          <cell r="E2796">
            <v>66.760000000000005</v>
          </cell>
          <cell r="F2796">
            <v>2.6</v>
          </cell>
          <cell r="G2796">
            <v>69.36</v>
          </cell>
        </row>
        <row r="2797">
          <cell r="A2797" t="str">
            <v>41.05.710</v>
          </cell>
          <cell r="C2797" t="str">
            <v>Lâmpada de vapor metálico tubular, base G12 de 70 W</v>
          </cell>
          <cell r="D2797" t="str">
            <v>un</v>
          </cell>
          <cell r="E2797">
            <v>85.41</v>
          </cell>
          <cell r="F2797">
            <v>2.6</v>
          </cell>
          <cell r="G2797">
            <v>88.01</v>
          </cell>
        </row>
        <row r="2798">
          <cell r="A2798" t="str">
            <v>41.05.720</v>
          </cell>
          <cell r="C2798" t="str">
            <v>Lâmpada de vapor metálico tubular, base G12 de 150 W</v>
          </cell>
          <cell r="D2798" t="str">
            <v>un</v>
          </cell>
          <cell r="E2798">
            <v>108.27</v>
          </cell>
          <cell r="F2798">
            <v>2.6</v>
          </cell>
          <cell r="G2798">
            <v>110.87</v>
          </cell>
        </row>
        <row r="2799">
          <cell r="A2799" t="str">
            <v>41.05.800</v>
          </cell>
          <cell r="C2799" t="str">
            <v>Lâmpada de vapor metálico tubular, base RX7s bilateral de 70 W</v>
          </cell>
          <cell r="D2799" t="str">
            <v>un</v>
          </cell>
          <cell r="E2799">
            <v>48.39</v>
          </cell>
          <cell r="F2799">
            <v>2.6</v>
          </cell>
          <cell r="G2799">
            <v>50.99</v>
          </cell>
        </row>
        <row r="2800">
          <cell r="A2800" t="str">
            <v>41.06</v>
          </cell>
          <cell r="B2800" t="str">
            <v>Lâmpada halógena</v>
          </cell>
        </row>
        <row r="2801">
          <cell r="A2801" t="str">
            <v>41.06.100</v>
          </cell>
          <cell r="C2801" t="str">
            <v>Lâmpada halógena refletora PAR20, base E27 de 50 W - 220 V</v>
          </cell>
          <cell r="D2801" t="str">
            <v>un</v>
          </cell>
          <cell r="E2801">
            <v>16.02</v>
          </cell>
          <cell r="F2801">
            <v>2.6</v>
          </cell>
          <cell r="G2801">
            <v>18.62</v>
          </cell>
        </row>
        <row r="2802">
          <cell r="A2802" t="str">
            <v>41.06.110</v>
          </cell>
          <cell r="C2802" t="str">
            <v>Lâmpada halógena refletora PAR20, base E27 de 50 W - 110 V</v>
          </cell>
          <cell r="D2802" t="str">
            <v>un</v>
          </cell>
          <cell r="E2802">
            <v>18.579999999999998</v>
          </cell>
          <cell r="F2802">
            <v>2.6</v>
          </cell>
          <cell r="G2802">
            <v>21.18</v>
          </cell>
        </row>
        <row r="2803">
          <cell r="A2803" t="str">
            <v>41.06.120</v>
          </cell>
          <cell r="C2803" t="str">
            <v>Lâmpada halógena refletora PAR30, base E27 de 75 W - 220 V</v>
          </cell>
          <cell r="D2803" t="str">
            <v>un</v>
          </cell>
          <cell r="E2803">
            <v>25.37</v>
          </cell>
          <cell r="F2803">
            <v>2.6</v>
          </cell>
          <cell r="G2803">
            <v>27.97</v>
          </cell>
        </row>
        <row r="2804">
          <cell r="A2804" t="str">
            <v>41.06.130</v>
          </cell>
          <cell r="C2804" t="str">
            <v>Lâmpada halógena com refletor dicróico de 50 W - 12 V</v>
          </cell>
          <cell r="D2804" t="str">
            <v>un</v>
          </cell>
          <cell r="E2804">
            <v>4.5599999999999996</v>
          </cell>
          <cell r="F2804">
            <v>2.6</v>
          </cell>
          <cell r="G2804">
            <v>7.16</v>
          </cell>
        </row>
        <row r="2805">
          <cell r="A2805" t="str">
            <v>41.06.410</v>
          </cell>
          <cell r="C2805" t="str">
            <v>Lâmpada halógena tubular, base R7s bilateral de 300 W - 110 ou 220 V</v>
          </cell>
          <cell r="D2805" t="str">
            <v>un</v>
          </cell>
          <cell r="E2805">
            <v>6.19</v>
          </cell>
          <cell r="F2805">
            <v>2.6</v>
          </cell>
          <cell r="G2805">
            <v>8.7899999999999991</v>
          </cell>
        </row>
        <row r="2806">
          <cell r="A2806" t="str">
            <v>41.07</v>
          </cell>
          <cell r="B2806" t="str">
            <v>Lâmpada fluorescente</v>
          </cell>
        </row>
        <row r="2807">
          <cell r="A2807" t="str">
            <v>41.07.020</v>
          </cell>
          <cell r="C2807" t="str">
            <v>Lâmpada fluorescente tubular, base bipino bilateral de 15 W</v>
          </cell>
          <cell r="D2807" t="str">
            <v>un</v>
          </cell>
          <cell r="E2807">
            <v>11.46</v>
          </cell>
          <cell r="F2807">
            <v>2.6</v>
          </cell>
          <cell r="G2807">
            <v>14.06</v>
          </cell>
        </row>
        <row r="2808">
          <cell r="A2808" t="str">
            <v>41.07.030</v>
          </cell>
          <cell r="C2808" t="str">
            <v>Lâmpada fluorescente tubular, base bipino bilateral de 16 W</v>
          </cell>
          <cell r="D2808" t="str">
            <v>un</v>
          </cell>
          <cell r="E2808">
            <v>5.15</v>
          </cell>
          <cell r="F2808">
            <v>2.6</v>
          </cell>
          <cell r="G2808">
            <v>7.75</v>
          </cell>
        </row>
        <row r="2809">
          <cell r="A2809" t="str">
            <v>41.07.050</v>
          </cell>
          <cell r="C2809" t="str">
            <v>Lâmpada fluorescente tubular, base bipino bilateral de 20 W</v>
          </cell>
          <cell r="D2809" t="str">
            <v>un</v>
          </cell>
          <cell r="E2809">
            <v>6.18</v>
          </cell>
          <cell r="F2809">
            <v>2.6</v>
          </cell>
          <cell r="G2809">
            <v>8.7799999999999994</v>
          </cell>
        </row>
        <row r="2810">
          <cell r="A2810" t="str">
            <v>41.07.060</v>
          </cell>
          <cell r="C2810" t="str">
            <v>Lâmpada fluorescente tubular, base bipino bilateral de 28 W</v>
          </cell>
          <cell r="D2810" t="str">
            <v>un</v>
          </cell>
          <cell r="E2810">
            <v>6.82</v>
          </cell>
          <cell r="F2810">
            <v>2.6</v>
          </cell>
          <cell r="G2810">
            <v>9.42</v>
          </cell>
        </row>
        <row r="2811">
          <cell r="A2811" t="str">
            <v>41.07.070</v>
          </cell>
          <cell r="C2811" t="str">
            <v>Lâmpada fluorescente tubular, base bipino bilateral de 32 W</v>
          </cell>
          <cell r="D2811" t="str">
            <v>un</v>
          </cell>
          <cell r="E2811">
            <v>5.26</v>
          </cell>
          <cell r="F2811">
            <v>2.6</v>
          </cell>
          <cell r="G2811">
            <v>7.86</v>
          </cell>
        </row>
        <row r="2812">
          <cell r="A2812" t="str">
            <v>41.07.200</v>
          </cell>
          <cell r="C2812" t="str">
            <v>Lâmpada fluorescente tubular, base bipino bilateral de 32 W, com camada trifósforo</v>
          </cell>
          <cell r="D2812" t="str">
            <v>un</v>
          </cell>
          <cell r="E2812">
            <v>7.98</v>
          </cell>
          <cell r="F2812">
            <v>2.6</v>
          </cell>
          <cell r="G2812">
            <v>10.58</v>
          </cell>
        </row>
        <row r="2813">
          <cell r="A2813" t="str">
            <v>41.07.320</v>
          </cell>
          <cell r="C2813" t="str">
            <v>Lâmpada fluorescente tubular "HO", base bipino bilateral de 110 W</v>
          </cell>
          <cell r="D2813" t="str">
            <v>un</v>
          </cell>
          <cell r="E2813">
            <v>16.5</v>
          </cell>
          <cell r="F2813">
            <v>2.6</v>
          </cell>
          <cell r="G2813">
            <v>19.100000000000001</v>
          </cell>
        </row>
        <row r="2814">
          <cell r="A2814" t="str">
            <v>41.07.400</v>
          </cell>
          <cell r="C2814" t="str">
            <v>Lâmpada fluorescente compacta eletrônica "2U", base E27 de 9 W - 110 ou 220 V</v>
          </cell>
          <cell r="D2814" t="str">
            <v>un</v>
          </cell>
          <cell r="E2814">
            <v>8.81</v>
          </cell>
          <cell r="F2814">
            <v>2.6</v>
          </cell>
          <cell r="G2814">
            <v>11.41</v>
          </cell>
        </row>
        <row r="2815">
          <cell r="A2815" t="str">
            <v>41.07.410</v>
          </cell>
          <cell r="C2815" t="str">
            <v>Lâmpada fluorescente compacta eletrônica "2U", base E27 de 11 W - 110 ou 220 V</v>
          </cell>
          <cell r="D2815" t="str">
            <v>un</v>
          </cell>
          <cell r="E2815">
            <v>7.61</v>
          </cell>
          <cell r="F2815">
            <v>2.6</v>
          </cell>
          <cell r="G2815">
            <v>10.210000000000001</v>
          </cell>
        </row>
        <row r="2816">
          <cell r="A2816" t="str">
            <v>41.07.420</v>
          </cell>
          <cell r="C2816" t="str">
            <v>Lâmpada fluorescente compacta eletrônica "3U", base E27 de 15 W - 110 ou 220 V</v>
          </cell>
          <cell r="D2816" t="str">
            <v>un</v>
          </cell>
          <cell r="E2816">
            <v>10.75</v>
          </cell>
          <cell r="F2816">
            <v>2.6</v>
          </cell>
          <cell r="G2816">
            <v>13.35</v>
          </cell>
        </row>
        <row r="2817">
          <cell r="A2817" t="str">
            <v>41.07.430</v>
          </cell>
          <cell r="C2817" t="str">
            <v>Lâmpada fluorescente compacta eletrônica "3U", base E27 de 20 W - 110 ou 220 V</v>
          </cell>
          <cell r="D2817" t="str">
            <v>un</v>
          </cell>
          <cell r="E2817">
            <v>11.22</v>
          </cell>
          <cell r="F2817">
            <v>2.6</v>
          </cell>
          <cell r="G2817">
            <v>13.82</v>
          </cell>
        </row>
        <row r="2818">
          <cell r="A2818" t="str">
            <v>41.07.440</v>
          </cell>
          <cell r="C2818" t="str">
            <v>Lâmpada fluorescente compacta eletrônica "3U", base E27 de 23 W - 110 ou 220 V</v>
          </cell>
          <cell r="D2818" t="str">
            <v>un</v>
          </cell>
          <cell r="E2818">
            <v>12.21</v>
          </cell>
          <cell r="F2818">
            <v>2.6</v>
          </cell>
          <cell r="G2818">
            <v>14.81</v>
          </cell>
        </row>
        <row r="2819">
          <cell r="A2819" t="str">
            <v>41.07.450</v>
          </cell>
          <cell r="C2819" t="str">
            <v>Lâmpada fluorescente compacta eletrônica "3U", base E27 de 25 W - 110 ou 220 V</v>
          </cell>
          <cell r="D2819" t="str">
            <v>un</v>
          </cell>
          <cell r="E2819">
            <v>12.74</v>
          </cell>
          <cell r="F2819">
            <v>2.6</v>
          </cell>
          <cell r="G2819">
            <v>15.34</v>
          </cell>
        </row>
        <row r="2820">
          <cell r="A2820" t="str">
            <v>41.07.800</v>
          </cell>
          <cell r="C2820" t="str">
            <v>Lâmpada fluorescente compacta "1U", base G-23 de 9 W</v>
          </cell>
          <cell r="D2820" t="str">
            <v>un</v>
          </cell>
          <cell r="E2820">
            <v>11.21</v>
          </cell>
          <cell r="F2820">
            <v>2.6</v>
          </cell>
          <cell r="G2820">
            <v>13.81</v>
          </cell>
        </row>
        <row r="2821">
          <cell r="A2821" t="str">
            <v>41.07.810</v>
          </cell>
          <cell r="C2821" t="str">
            <v>Lâmpada fluorescente compacta "2U", base G-24D-2 de 18 W</v>
          </cell>
          <cell r="D2821" t="str">
            <v>un</v>
          </cell>
          <cell r="E2821">
            <v>9.26</v>
          </cell>
          <cell r="F2821">
            <v>2.6</v>
          </cell>
          <cell r="G2821">
            <v>11.86</v>
          </cell>
        </row>
        <row r="2822">
          <cell r="A2822" t="str">
            <v>41.07.820</v>
          </cell>
          <cell r="C2822" t="str">
            <v>Lâmpada fluorescente compacta "2U", base G-24D-3 de 26 W</v>
          </cell>
          <cell r="D2822" t="str">
            <v>un</v>
          </cell>
          <cell r="E2822">
            <v>8.52</v>
          </cell>
          <cell r="F2822">
            <v>2.6</v>
          </cell>
          <cell r="G2822">
            <v>11.12</v>
          </cell>
        </row>
        <row r="2823">
          <cell r="A2823" t="str">
            <v>41.07.830</v>
          </cell>
          <cell r="C2823" t="str">
            <v>Lâmpada fluorescente compacta longa "1U", base 2G-11 de 36 W</v>
          </cell>
          <cell r="D2823" t="str">
            <v>un</v>
          </cell>
          <cell r="E2823">
            <v>23.48</v>
          </cell>
          <cell r="F2823">
            <v>2.6</v>
          </cell>
          <cell r="G2823">
            <v>26.08</v>
          </cell>
        </row>
        <row r="2824">
          <cell r="A2824" t="str">
            <v>41.07.850</v>
          </cell>
          <cell r="C2824" t="str">
            <v>Lâmpada fluorescente compacta "2U", base G24q-2 de 18 W</v>
          </cell>
          <cell r="D2824" t="str">
            <v>un</v>
          </cell>
          <cell r="E2824">
            <v>10.59</v>
          </cell>
          <cell r="F2824">
            <v>2.6</v>
          </cell>
          <cell r="G2824">
            <v>13.19</v>
          </cell>
        </row>
        <row r="2825">
          <cell r="A2825" t="str">
            <v>41.07.860</v>
          </cell>
          <cell r="C2825" t="str">
            <v>Lâmpada fluorescente compacta "2U", base G24q-3 de 26 W</v>
          </cell>
          <cell r="D2825" t="str">
            <v>un</v>
          </cell>
          <cell r="E2825">
            <v>8.68</v>
          </cell>
          <cell r="F2825">
            <v>2.6</v>
          </cell>
          <cell r="G2825">
            <v>11.28</v>
          </cell>
        </row>
        <row r="2826">
          <cell r="A2826" t="str">
            <v>41.08</v>
          </cell>
          <cell r="B2826" t="str">
            <v>Reator e equipamentos para lâmpada de descarga de alta potência</v>
          </cell>
        </row>
        <row r="2827">
          <cell r="A2827" t="str">
            <v>41.08.010</v>
          </cell>
          <cell r="C2827" t="str">
            <v>Transformador eletrônico para lâmpada halógena dicróica de 50 W - 220 V</v>
          </cell>
          <cell r="D2827" t="str">
            <v>un</v>
          </cell>
          <cell r="E2827">
            <v>15.52</v>
          </cell>
          <cell r="F2827">
            <v>6.39</v>
          </cell>
          <cell r="G2827">
            <v>21.91</v>
          </cell>
        </row>
        <row r="2828">
          <cell r="A2828" t="str">
            <v>41.08.210</v>
          </cell>
          <cell r="C2828" t="str">
            <v>Reator eletromagnético de alto fator de potência, para lâmpada vapor de sódio 70 W / 220 V</v>
          </cell>
          <cell r="D2828" t="str">
            <v>un</v>
          </cell>
          <cell r="E2828">
            <v>60.03</v>
          </cell>
          <cell r="F2828">
            <v>6.39</v>
          </cell>
          <cell r="G2828">
            <v>66.42</v>
          </cell>
        </row>
        <row r="2829">
          <cell r="A2829" t="str">
            <v>41.08.230</v>
          </cell>
          <cell r="C2829" t="str">
            <v>Reator eletromagnético de alto fator de potência, para lâmpada vapor de sódio 150 W / 220 V</v>
          </cell>
          <cell r="D2829" t="str">
            <v>un</v>
          </cell>
          <cell r="E2829">
            <v>66.91</v>
          </cell>
          <cell r="F2829">
            <v>6.39</v>
          </cell>
          <cell r="G2829">
            <v>73.3</v>
          </cell>
        </row>
        <row r="2830">
          <cell r="A2830" t="str">
            <v>41.08.250</v>
          </cell>
          <cell r="C2830" t="str">
            <v>Reator eletromagnético de alto fator de potência, para lâmpada vapor de sódio 250 W / 220 V</v>
          </cell>
          <cell r="D2830" t="str">
            <v>un</v>
          </cell>
          <cell r="E2830">
            <v>83.34</v>
          </cell>
          <cell r="F2830">
            <v>6.39</v>
          </cell>
          <cell r="G2830">
            <v>89.73</v>
          </cell>
        </row>
        <row r="2831">
          <cell r="A2831" t="str">
            <v>41.08.270</v>
          </cell>
          <cell r="C2831" t="str">
            <v>Reator eletromagnético de alto fator de potência, para lâmpada vapor de sódio 400 W / 220 V</v>
          </cell>
          <cell r="D2831" t="str">
            <v>un</v>
          </cell>
          <cell r="E2831">
            <v>103.7</v>
          </cell>
          <cell r="F2831">
            <v>6.39</v>
          </cell>
          <cell r="G2831">
            <v>110.09</v>
          </cell>
        </row>
        <row r="2832">
          <cell r="A2832" t="str">
            <v>41.08.280</v>
          </cell>
          <cell r="C2832" t="str">
            <v>Reator eletromagnético de alto fator de potência, para lâmpada vapor de sódio 1000 W / 220 V</v>
          </cell>
          <cell r="D2832" t="str">
            <v>un</v>
          </cell>
          <cell r="E2832">
            <v>291.98</v>
          </cell>
          <cell r="F2832">
            <v>6.39</v>
          </cell>
          <cell r="G2832">
            <v>298.37</v>
          </cell>
        </row>
        <row r="2833">
          <cell r="A2833" t="str">
            <v>41.08.420</v>
          </cell>
          <cell r="C2833" t="str">
            <v>Reator eletromagnético de alto fator de potência, para lâmpada vapor metálico 70 W / 220 V</v>
          </cell>
          <cell r="D2833" t="str">
            <v>un</v>
          </cell>
          <cell r="E2833">
            <v>60.51</v>
          </cell>
          <cell r="F2833">
            <v>6.39</v>
          </cell>
          <cell r="G2833">
            <v>66.900000000000006</v>
          </cell>
        </row>
        <row r="2834">
          <cell r="A2834" t="str">
            <v>41.08.440</v>
          </cell>
          <cell r="C2834" t="str">
            <v>Reator eletromagnético de alto fator de potência, para lâmpada vapor metálico 150 W / 220 V</v>
          </cell>
          <cell r="D2834" t="str">
            <v>un</v>
          </cell>
          <cell r="E2834">
            <v>76.06</v>
          </cell>
          <cell r="F2834">
            <v>6.39</v>
          </cell>
          <cell r="G2834">
            <v>82.45</v>
          </cell>
        </row>
        <row r="2835">
          <cell r="A2835" t="str">
            <v>41.08.450</v>
          </cell>
          <cell r="C2835" t="str">
            <v>Reator eletromagnético de alto fator de potência, para lâmpada vapor metálico 250 W / 220 V</v>
          </cell>
          <cell r="D2835" t="str">
            <v>un</v>
          </cell>
          <cell r="E2835">
            <v>78.91</v>
          </cell>
          <cell r="F2835">
            <v>6.39</v>
          </cell>
          <cell r="G2835">
            <v>85.3</v>
          </cell>
        </row>
        <row r="2836">
          <cell r="A2836" t="str">
            <v>41.08.460</v>
          </cell>
          <cell r="C2836" t="str">
            <v>Reator eletromagnético de alto fator de potência, para lâmpada vapor metálico 400 W / 220 V</v>
          </cell>
          <cell r="D2836" t="str">
            <v>un</v>
          </cell>
          <cell r="E2836">
            <v>80.16</v>
          </cell>
          <cell r="F2836">
            <v>6.39</v>
          </cell>
          <cell r="G2836">
            <v>86.55</v>
          </cell>
        </row>
        <row r="2837">
          <cell r="A2837" t="str">
            <v>41.09</v>
          </cell>
          <cell r="B2837" t="str">
            <v>Reator e equipamentos para lâmpada fluorescente</v>
          </cell>
        </row>
        <row r="2838">
          <cell r="A2838" t="str">
            <v>41.09.630</v>
          </cell>
          <cell r="C2838" t="str">
            <v>Reator eletrônico de alto fator de potência com partida instantânea, para uma lâmpada fluorescente tubular, base bipino bilateral, 32 W - 127 V / 220 V</v>
          </cell>
          <cell r="D2838" t="str">
            <v>un</v>
          </cell>
          <cell r="E2838">
            <v>18.7</v>
          </cell>
          <cell r="F2838">
            <v>6.39</v>
          </cell>
          <cell r="G2838">
            <v>25.09</v>
          </cell>
        </row>
        <row r="2839">
          <cell r="A2839" t="str">
            <v>41.09.710</v>
          </cell>
          <cell r="C2839" t="str">
            <v>Reator eletrônico de alto fator de potência com partida instantânea, para uma lâmpada fluorescente tubular, base bipino bilateral, 15 W - 127 V / 220 V</v>
          </cell>
          <cell r="D2839" t="str">
            <v>un</v>
          </cell>
          <cell r="E2839">
            <v>11.18</v>
          </cell>
          <cell r="F2839">
            <v>6.39</v>
          </cell>
          <cell r="G2839">
            <v>17.57</v>
          </cell>
        </row>
        <row r="2840">
          <cell r="A2840" t="str">
            <v>41.09.720</v>
          </cell>
          <cell r="C2840" t="str">
            <v>Reator eletrônico de alto fator de potência com partida instantânea, para duas lâmpadas fluorescentes tubulares, base bipino bilateral, 16 W - 127 V / 220 V</v>
          </cell>
          <cell r="D2840" t="str">
            <v>un</v>
          </cell>
          <cell r="E2840">
            <v>19.18</v>
          </cell>
          <cell r="F2840">
            <v>12.78</v>
          </cell>
          <cell r="G2840">
            <v>31.96</v>
          </cell>
        </row>
        <row r="2841">
          <cell r="A2841" t="str">
            <v>41.09.730</v>
          </cell>
          <cell r="C2841" t="str">
            <v>Reator eletrônico de alto fator de potência com partida instantânea, para uma lâmpada fluorescente tubular, base bipino bilateral, 20 W - 127 V / 220 V</v>
          </cell>
          <cell r="D2841" t="str">
            <v>un</v>
          </cell>
          <cell r="E2841">
            <v>17.440000000000001</v>
          </cell>
          <cell r="F2841">
            <v>6.39</v>
          </cell>
          <cell r="G2841">
            <v>23.83</v>
          </cell>
        </row>
        <row r="2842">
          <cell r="A2842" t="str">
            <v>41.09.740</v>
          </cell>
          <cell r="C2842" t="str">
            <v>Reator eletrônico de alto fator de potência com partida instantânea, para duas lâmpadas fluorescentes tubulares, base bipino bilateral, 28 W - 127 V / 220 V</v>
          </cell>
          <cell r="D2842" t="str">
            <v>un</v>
          </cell>
          <cell r="E2842">
            <v>42.89</v>
          </cell>
          <cell r="F2842">
            <v>6.39</v>
          </cell>
          <cell r="G2842">
            <v>49.28</v>
          </cell>
        </row>
        <row r="2843">
          <cell r="A2843" t="str">
            <v>41.09.750</v>
          </cell>
          <cell r="C2843" t="str">
            <v>Reator eletrônico de alto fator de potência com partida instantânea, para duas lâmpadas fluorescentes tubulares, base bipino bilateral, 32 W - 127 V / 220 V</v>
          </cell>
          <cell r="D2843" t="str">
            <v>un</v>
          </cell>
          <cell r="E2843">
            <v>20.97</v>
          </cell>
          <cell r="F2843">
            <v>12.78</v>
          </cell>
          <cell r="G2843">
            <v>33.75</v>
          </cell>
        </row>
        <row r="2844">
          <cell r="A2844" t="str">
            <v>41.09.820</v>
          </cell>
          <cell r="C2844" t="str">
            <v>Reator eletrônico de alto fator de potência com partida instantânea, para uma lâmpada fluorescente tubular "HO", base bipino bilateral, 110 W - 220 V</v>
          </cell>
          <cell r="D2844" t="str">
            <v>un</v>
          </cell>
          <cell r="E2844">
            <v>49.73</v>
          </cell>
          <cell r="F2844">
            <v>6.39</v>
          </cell>
          <cell r="G2844">
            <v>56.12</v>
          </cell>
        </row>
        <row r="2845">
          <cell r="A2845" t="str">
            <v>41.09.830</v>
          </cell>
          <cell r="C2845" t="str">
            <v>Reator eletrônico de alto fator de potência com partida instantânea, para duas lâmpadas fluorescentes tubulares "HO", base bipino bilateral, 110 W - 220 V</v>
          </cell>
          <cell r="D2845" t="str">
            <v>un</v>
          </cell>
          <cell r="E2845">
            <v>68.510000000000005</v>
          </cell>
          <cell r="F2845">
            <v>12.78</v>
          </cell>
          <cell r="G2845">
            <v>81.290000000000006</v>
          </cell>
        </row>
        <row r="2846">
          <cell r="A2846" t="str">
            <v>41.09.860</v>
          </cell>
          <cell r="C2846" t="str">
            <v>Reator eletrônico de alto fator de potência com partida instantânea, para uma lâmpada fluorescente compacta "2U", base G24q-2, 18W - 220 V</v>
          </cell>
          <cell r="D2846" t="str">
            <v>un</v>
          </cell>
          <cell r="E2846">
            <v>18.13</v>
          </cell>
          <cell r="F2846">
            <v>6.39</v>
          </cell>
          <cell r="G2846">
            <v>24.52</v>
          </cell>
        </row>
        <row r="2847">
          <cell r="A2847" t="str">
            <v>41.09.870</v>
          </cell>
          <cell r="C2847" t="str">
            <v>Reator eletrônico de alto fator de potência com partida instantânea, para uma lâmpada fluorescente compacta "2U", base G24q-3, 26 W - 220 V</v>
          </cell>
          <cell r="D2847" t="str">
            <v>un</v>
          </cell>
          <cell r="E2847">
            <v>18.920000000000002</v>
          </cell>
          <cell r="F2847">
            <v>6.39</v>
          </cell>
          <cell r="G2847">
            <v>25.31</v>
          </cell>
        </row>
        <row r="2848">
          <cell r="A2848" t="str">
            <v>41.09.880</v>
          </cell>
          <cell r="C2848" t="str">
            <v>Reator eletrônico de alto fator de potência com partida instantânea, para duas lâmpadas fluorescentes compactas "2U", base G24q-2, 18 W - 220 V</v>
          </cell>
          <cell r="D2848" t="str">
            <v>un</v>
          </cell>
          <cell r="E2848">
            <v>25.14</v>
          </cell>
          <cell r="F2848">
            <v>12.78</v>
          </cell>
          <cell r="G2848">
            <v>37.92</v>
          </cell>
        </row>
        <row r="2849">
          <cell r="A2849" t="str">
            <v>41.09.890</v>
          </cell>
          <cell r="C2849" t="str">
            <v>Reator eletrônico de alto fator de potência com partida instantânea, para duas lâmpadas fluorescentes compactas "2U", base G24q-3, 26 W - 220 V</v>
          </cell>
          <cell r="D2849" t="str">
            <v>un</v>
          </cell>
          <cell r="E2849">
            <v>22.5</v>
          </cell>
          <cell r="F2849">
            <v>12.78</v>
          </cell>
          <cell r="G2849">
            <v>35.28</v>
          </cell>
        </row>
        <row r="2850">
          <cell r="A2850" t="str">
            <v>41.09.950</v>
          </cell>
          <cell r="C2850" t="str">
            <v>Reator eletrônico de alto fator de potência com partida instantânea, para duas lâmpadas fluorescentes compactas longas "1U", base 2G-11, 36 W - 220 V</v>
          </cell>
          <cell r="D2850" t="str">
            <v>un</v>
          </cell>
          <cell r="E2850">
            <v>56.51</v>
          </cell>
          <cell r="F2850">
            <v>12.78</v>
          </cell>
          <cell r="G2850">
            <v>69.290000000000006</v>
          </cell>
        </row>
        <row r="2851">
          <cell r="A2851" t="str">
            <v>41.10</v>
          </cell>
          <cell r="B2851" t="str">
            <v>Postes e acessórios</v>
          </cell>
        </row>
        <row r="2852">
          <cell r="A2852" t="str">
            <v>41.10.060</v>
          </cell>
          <cell r="C2852" t="str">
            <v>Braço em tubo de ferro galvanizado de 1" x 1,00 m para fixação de uma luminária</v>
          </cell>
          <cell r="D2852" t="str">
            <v>un</v>
          </cell>
          <cell r="E2852">
            <v>34.86</v>
          </cell>
          <cell r="F2852">
            <v>44.93</v>
          </cell>
          <cell r="G2852">
            <v>79.790000000000006</v>
          </cell>
        </row>
        <row r="2853">
          <cell r="A2853" t="str">
            <v>41.10.070</v>
          </cell>
          <cell r="C2853" t="str">
            <v>Cruzeta reforçada em ferro galvanizado para fixação de quatro luminárias</v>
          </cell>
          <cell r="D2853" t="str">
            <v>un</v>
          </cell>
          <cell r="E2853">
            <v>360.6</v>
          </cell>
          <cell r="F2853">
            <v>44.93</v>
          </cell>
          <cell r="G2853">
            <v>405.53</v>
          </cell>
        </row>
        <row r="2854">
          <cell r="A2854" t="str">
            <v>41.10.080</v>
          </cell>
          <cell r="C2854" t="str">
            <v>Cruzeta reforçada em ferro galvanizado para fixação de duas luminárias</v>
          </cell>
          <cell r="D2854" t="str">
            <v>un</v>
          </cell>
          <cell r="E2854">
            <v>225.05</v>
          </cell>
          <cell r="F2854">
            <v>44.93</v>
          </cell>
          <cell r="G2854">
            <v>269.98</v>
          </cell>
        </row>
        <row r="2855">
          <cell r="A2855" t="str">
            <v>41.10.240</v>
          </cell>
          <cell r="C2855" t="str">
            <v>Poste telecônico curvo em aço SAE 1010/1020 galvanizado a fogo, altura de 7,00 m</v>
          </cell>
          <cell r="D2855" t="str">
            <v>un</v>
          </cell>
          <cell r="E2855">
            <v>1011.53</v>
          </cell>
          <cell r="F2855">
            <v>195.05</v>
          </cell>
          <cell r="G2855">
            <v>1206.58</v>
          </cell>
        </row>
        <row r="2856">
          <cell r="A2856" t="str">
            <v>41.10.250</v>
          </cell>
          <cell r="C2856" t="str">
            <v>Poste telecônico curvo duplo em aço SAE 1010/1020 galvanizado a fogo, altura de 9,00 m</v>
          </cell>
          <cell r="D2856" t="str">
            <v>un</v>
          </cell>
          <cell r="E2856">
            <v>1393.77</v>
          </cell>
          <cell r="F2856">
            <v>195.05</v>
          </cell>
          <cell r="G2856">
            <v>1588.82</v>
          </cell>
        </row>
        <row r="2857">
          <cell r="A2857" t="str">
            <v>41.10.260</v>
          </cell>
          <cell r="C2857" t="str">
            <v>Poste telecônico curvo em aço SAE 1010/1020 galvanizado a fogo, altura de 8,00 m</v>
          </cell>
          <cell r="D2857" t="str">
            <v>un</v>
          </cell>
          <cell r="E2857">
            <v>1126.1099999999999</v>
          </cell>
          <cell r="F2857">
            <v>195.05</v>
          </cell>
          <cell r="G2857">
            <v>1321.16</v>
          </cell>
        </row>
        <row r="2858">
          <cell r="A2858" t="str">
            <v>41.10.280</v>
          </cell>
          <cell r="C2858" t="str">
            <v>Poste telecônico curvo em aço SAE 1010/1020 galvanizado a fogo, altura de 10,00 m</v>
          </cell>
          <cell r="D2858" t="str">
            <v>un</v>
          </cell>
          <cell r="E2858">
            <v>1352.85</v>
          </cell>
          <cell r="F2858">
            <v>195.05</v>
          </cell>
          <cell r="G2858">
            <v>1547.9</v>
          </cell>
        </row>
        <row r="2859">
          <cell r="A2859" t="str">
            <v>41.10.320</v>
          </cell>
          <cell r="C2859" t="str">
            <v>Poste telecônico reto em aço SAE 1010/1020 galvanizado a fogo, altura de 15,00 m</v>
          </cell>
          <cell r="D2859" t="str">
            <v>un</v>
          </cell>
          <cell r="E2859">
            <v>3188.64</v>
          </cell>
          <cell r="F2859">
            <v>72.17</v>
          </cell>
          <cell r="G2859">
            <v>3260.81</v>
          </cell>
        </row>
        <row r="2860">
          <cell r="A2860" t="str">
            <v>41.10.330</v>
          </cell>
          <cell r="C2860" t="str">
            <v>Poste telecônico reto em aço SAE 1010/1020 galvanizado a fogo, altura de 10,00 m</v>
          </cell>
          <cell r="D2860" t="str">
            <v>un</v>
          </cell>
          <cell r="E2860">
            <v>1385.29</v>
          </cell>
          <cell r="F2860">
            <v>72.17</v>
          </cell>
          <cell r="G2860">
            <v>1457.46</v>
          </cell>
        </row>
        <row r="2861">
          <cell r="A2861" t="str">
            <v>41.10.340</v>
          </cell>
          <cell r="C2861" t="str">
            <v>Poste telecônico reto em aço SAE 1010/1020 galvanizado a fogo, altura de 8,00 m</v>
          </cell>
          <cell r="D2861" t="str">
            <v>un</v>
          </cell>
          <cell r="E2861">
            <v>1101.6199999999999</v>
          </cell>
          <cell r="F2861">
            <v>72.17</v>
          </cell>
          <cell r="G2861">
            <v>1173.79</v>
          </cell>
        </row>
        <row r="2862">
          <cell r="A2862" t="str">
            <v>41.10.390</v>
          </cell>
          <cell r="C2862" t="str">
            <v>Poste telecônico reto em aço SAE 1010/1020 galvanizado a fogo, altura de 9,00 m</v>
          </cell>
          <cell r="D2862" t="str">
            <v>un</v>
          </cell>
          <cell r="E2862">
            <v>1232.3599999999999</v>
          </cell>
          <cell r="F2862">
            <v>72.17</v>
          </cell>
          <cell r="G2862">
            <v>1304.53</v>
          </cell>
        </row>
        <row r="2863">
          <cell r="A2863" t="str">
            <v>41.10.400</v>
          </cell>
          <cell r="C2863" t="str">
            <v>Poste telecônico em aço SAE 1010/1020 galvanizado a fogo, com espera para uma luminária, altura de 3,00 m</v>
          </cell>
          <cell r="D2863" t="str">
            <v>un</v>
          </cell>
          <cell r="E2863">
            <v>346.4</v>
          </cell>
          <cell r="F2863">
            <v>46.53</v>
          </cell>
          <cell r="G2863">
            <v>392.93</v>
          </cell>
        </row>
        <row r="2864">
          <cell r="A2864" t="str">
            <v>41.10.410</v>
          </cell>
          <cell r="C2864" t="str">
            <v>Poste telecônico em aço SAE 1010/1020 galvanizado a fogo, com espera para duas luminárias, altura de 3,00 m</v>
          </cell>
          <cell r="D2864" t="str">
            <v>un</v>
          </cell>
          <cell r="E2864">
            <v>409.64</v>
          </cell>
          <cell r="F2864">
            <v>46.53</v>
          </cell>
          <cell r="G2864">
            <v>456.17</v>
          </cell>
        </row>
        <row r="2865">
          <cell r="A2865" t="str">
            <v>41.10.420</v>
          </cell>
          <cell r="C2865" t="str">
            <v>Poste telecônico reto em aço SAE 1010/1020 galvanizado a fogo, altura de 12,00 m</v>
          </cell>
          <cell r="D2865" t="str">
            <v>un</v>
          </cell>
          <cell r="E2865">
            <v>1970.1</v>
          </cell>
          <cell r="F2865">
            <v>72.17</v>
          </cell>
          <cell r="G2865">
            <v>2042.27</v>
          </cell>
        </row>
        <row r="2866">
          <cell r="A2866" t="str">
            <v>41.10.430</v>
          </cell>
          <cell r="C2866" t="str">
            <v>Poste telecônico reto em aço SAE 1010/1020 galvanizado a fogo, altura de 6,00 m</v>
          </cell>
          <cell r="D2866" t="str">
            <v>un</v>
          </cell>
          <cell r="E2866">
            <v>827.32</v>
          </cell>
          <cell r="F2866">
            <v>72.17</v>
          </cell>
          <cell r="G2866">
            <v>899.49</v>
          </cell>
        </row>
        <row r="2867">
          <cell r="A2867" t="str">
            <v>41.10.440</v>
          </cell>
          <cell r="C2867" t="str">
            <v>Poste tubular reto em aço SAE 1010/1020, seção quadrada, altura de 7,50 m</v>
          </cell>
          <cell r="D2867" t="str">
            <v>un</v>
          </cell>
          <cell r="E2867">
            <v>421.82</v>
          </cell>
          <cell r="F2867">
            <v>46.53</v>
          </cell>
          <cell r="G2867">
            <v>468.35</v>
          </cell>
        </row>
        <row r="2868">
          <cell r="A2868" t="str">
            <v>41.10.470</v>
          </cell>
          <cell r="C2868" t="str">
            <v>Poste telecônico curvo duplo para duas luminárias, em aço SAE 1010/1020 galvanizado a fogo, altura de 10,00 m</v>
          </cell>
          <cell r="D2868" t="str">
            <v>un</v>
          </cell>
          <cell r="E2868">
            <v>1660.78</v>
          </cell>
          <cell r="F2868">
            <v>195.05</v>
          </cell>
          <cell r="G2868">
            <v>1855.83</v>
          </cell>
        </row>
        <row r="2869">
          <cell r="A2869" t="str">
            <v>41.10.490</v>
          </cell>
          <cell r="C2869" t="str">
            <v>Poste telecônico reto em aço SAE 1010/1020 galvanizado a fogo, com base, altura de 7,00 m</v>
          </cell>
          <cell r="D2869" t="str">
            <v>un</v>
          </cell>
          <cell r="E2869">
            <v>873.86</v>
          </cell>
          <cell r="F2869">
            <v>323.52999999999997</v>
          </cell>
          <cell r="G2869">
            <v>1197.3900000000001</v>
          </cell>
        </row>
        <row r="2870">
          <cell r="A2870" t="str">
            <v>41.10.500</v>
          </cell>
          <cell r="C2870" t="str">
            <v>Poste telecônico reto em aço SAE 1010/1020 galvanizado a fogo, altura de 4,00 m</v>
          </cell>
          <cell r="D2870" t="str">
            <v>un</v>
          </cell>
          <cell r="E2870">
            <v>691.99</v>
          </cell>
          <cell r="F2870">
            <v>72.17</v>
          </cell>
          <cell r="G2870">
            <v>764.16</v>
          </cell>
        </row>
        <row r="2871">
          <cell r="A2871" t="str">
            <v>41.11</v>
          </cell>
          <cell r="B2871" t="str">
            <v>Aparelho de iluminação pública e decorativa</v>
          </cell>
        </row>
        <row r="2872">
          <cell r="A2872" t="str">
            <v>41.11.060</v>
          </cell>
          <cell r="C2872" t="str">
            <v>Luminária fechada para iluminação pública tipo pétala pequena</v>
          </cell>
          <cell r="D2872" t="str">
            <v>un</v>
          </cell>
          <cell r="E2872">
            <v>428.72</v>
          </cell>
          <cell r="F2872">
            <v>22.47</v>
          </cell>
          <cell r="G2872">
            <v>451.19</v>
          </cell>
        </row>
        <row r="2873">
          <cell r="A2873" t="str">
            <v>41.11.090</v>
          </cell>
          <cell r="C2873" t="str">
            <v>Luminária com corpo em tubo de alumínio tipo balizador para uso externo</v>
          </cell>
          <cell r="D2873" t="str">
            <v>un</v>
          </cell>
          <cell r="E2873">
            <v>113.94</v>
          </cell>
          <cell r="F2873">
            <v>9.59</v>
          </cell>
          <cell r="G2873">
            <v>123.53</v>
          </cell>
        </row>
        <row r="2874">
          <cell r="A2874" t="str">
            <v>41.11.100</v>
          </cell>
          <cell r="C2874" t="str">
            <v>Luminária retangular fechada para iluminação externa em poste, tipo pétala grande</v>
          </cell>
          <cell r="D2874" t="str">
            <v>un</v>
          </cell>
          <cell r="E2874">
            <v>302.06</v>
          </cell>
          <cell r="F2874">
            <v>22.47</v>
          </cell>
          <cell r="G2874">
            <v>324.52999999999997</v>
          </cell>
        </row>
        <row r="2875">
          <cell r="A2875" t="str">
            <v>41.11.110</v>
          </cell>
          <cell r="C2875" t="str">
            <v>Luminária retangular fechada para iluminação externa em poste, tipo pétala pequena</v>
          </cell>
          <cell r="D2875" t="str">
            <v>un</v>
          </cell>
          <cell r="E2875">
            <v>259.24</v>
          </cell>
          <cell r="F2875">
            <v>22.47</v>
          </cell>
          <cell r="G2875">
            <v>281.70999999999998</v>
          </cell>
        </row>
        <row r="2876">
          <cell r="A2876" t="str">
            <v>41.11.120</v>
          </cell>
          <cell r="C2876" t="str">
            <v>Luminária arandela retangular fechada para iluminação externa, tipo pétala pequena</v>
          </cell>
          <cell r="D2876" t="str">
            <v>un</v>
          </cell>
          <cell r="E2876">
            <v>170.03</v>
          </cell>
          <cell r="F2876">
            <v>22.47</v>
          </cell>
          <cell r="G2876">
            <v>192.5</v>
          </cell>
        </row>
        <row r="2877">
          <cell r="A2877" t="str">
            <v>41.11.160</v>
          </cell>
          <cell r="C2877" t="str">
            <v>Luminária pública fechada tipo pétala, com alojamento para reator, com abertura na parte superior</v>
          </cell>
          <cell r="D2877" t="str">
            <v>un</v>
          </cell>
          <cell r="E2877">
            <v>420.76</v>
          </cell>
          <cell r="F2877">
            <v>22.47</v>
          </cell>
          <cell r="G2877">
            <v>443.23</v>
          </cell>
        </row>
        <row r="2878">
          <cell r="A2878" t="str">
            <v>41.11.440</v>
          </cell>
          <cell r="C2878" t="str">
            <v>Suporte tubular de fixação em poste para 1 luminária tipo pétala</v>
          </cell>
          <cell r="D2878" t="str">
            <v>un</v>
          </cell>
          <cell r="E2878">
            <v>56.83</v>
          </cell>
          <cell r="F2878">
            <v>9.59</v>
          </cell>
          <cell r="G2878">
            <v>66.42</v>
          </cell>
        </row>
        <row r="2879">
          <cell r="A2879" t="str">
            <v>41.11.450</v>
          </cell>
          <cell r="C2879" t="str">
            <v>Suporte tubular de fixação em poste para 2 luminárias tipo pétala</v>
          </cell>
          <cell r="D2879" t="str">
            <v>un</v>
          </cell>
          <cell r="E2879">
            <v>72.08</v>
          </cell>
          <cell r="F2879">
            <v>9.59</v>
          </cell>
          <cell r="G2879">
            <v>81.67</v>
          </cell>
        </row>
        <row r="2880">
          <cell r="A2880" t="str">
            <v>41.11.460</v>
          </cell>
          <cell r="C2880" t="str">
            <v>Suporte tubular de fixação em poste para 3 luminárias tipo pétala</v>
          </cell>
          <cell r="D2880" t="str">
            <v>un</v>
          </cell>
          <cell r="E2880">
            <v>87.45</v>
          </cell>
          <cell r="F2880">
            <v>9.59</v>
          </cell>
          <cell r="G2880">
            <v>97.04</v>
          </cell>
        </row>
        <row r="2881">
          <cell r="A2881" t="str">
            <v>41.11.470</v>
          </cell>
          <cell r="C2881" t="str">
            <v>Suporte tubular de fixação em poste para 4 luminárias tipo pétala</v>
          </cell>
          <cell r="D2881" t="str">
            <v>un</v>
          </cell>
          <cell r="E2881">
            <v>106.7</v>
          </cell>
          <cell r="F2881">
            <v>9.59</v>
          </cell>
          <cell r="G2881">
            <v>116.29</v>
          </cell>
        </row>
        <row r="2882">
          <cell r="A2882" t="str">
            <v>41.11.703</v>
          </cell>
          <cell r="C2882" t="str">
            <v>Luminária LED retangular para poste de 10.400 até 13.200 lm, eficiência mínima 107 lm/W</v>
          </cell>
          <cell r="D2882" t="str">
            <v>un</v>
          </cell>
          <cell r="E2882">
            <v>1080.95</v>
          </cell>
          <cell r="F2882">
            <v>22.47</v>
          </cell>
          <cell r="G2882">
            <v>1103.42</v>
          </cell>
        </row>
        <row r="2883">
          <cell r="A2883" t="str">
            <v>41.11.711</v>
          </cell>
          <cell r="C2883" t="str">
            <v>Luminária LED retangular para parede/piso de 11.838 até 12.150 lm, eficiência mínima 107 lm/W</v>
          </cell>
          <cell r="D2883" t="str">
            <v>un</v>
          </cell>
          <cell r="E2883">
            <v>826.5</v>
          </cell>
          <cell r="F2883">
            <v>22.47</v>
          </cell>
          <cell r="G2883">
            <v>848.97</v>
          </cell>
        </row>
        <row r="2884">
          <cell r="A2884" t="str">
            <v>41.11.721</v>
          </cell>
          <cell r="C2884" t="str">
            <v>Luminária LED retangular para poste de 6250 até 6674 lm, eficiência mínima 113 lm/W</v>
          </cell>
          <cell r="D2884" t="str">
            <v>un</v>
          </cell>
          <cell r="E2884">
            <v>779.03</v>
          </cell>
          <cell r="F2884">
            <v>22.47</v>
          </cell>
          <cell r="G2884">
            <v>801.5</v>
          </cell>
        </row>
        <row r="2885">
          <cell r="A2885" t="str">
            <v>41.12</v>
          </cell>
          <cell r="B2885" t="str">
            <v>Aparelho de iluminação de longo alcance e específica</v>
          </cell>
        </row>
        <row r="2886">
          <cell r="A2886" t="str">
            <v>41.12.050</v>
          </cell>
          <cell r="C2886" t="str">
            <v>Projetor retangular fechado, com alojamento para reator, para lâmpada vapor metálico ou vapor de sódio de 150 W a 400 W</v>
          </cell>
          <cell r="D2886" t="str">
            <v>un</v>
          </cell>
          <cell r="E2886">
            <v>663.18</v>
          </cell>
          <cell r="F2886">
            <v>15.98</v>
          </cell>
          <cell r="G2886">
            <v>679.16</v>
          </cell>
        </row>
        <row r="2887">
          <cell r="A2887" t="str">
            <v>41.12.060</v>
          </cell>
          <cell r="C2887" t="str">
            <v>Projetor retangular fechado, para lâmpada vapor de sódio de 1000 W ou vapor metálico de 2000 W</v>
          </cell>
          <cell r="D2887" t="str">
            <v>un</v>
          </cell>
          <cell r="E2887">
            <v>776.2</v>
          </cell>
          <cell r="F2887">
            <v>15.98</v>
          </cell>
          <cell r="G2887">
            <v>792.18</v>
          </cell>
        </row>
        <row r="2888">
          <cell r="A2888" t="str">
            <v>41.12.070</v>
          </cell>
          <cell r="C2888" t="str">
            <v>Projetor retangular fechado, para lâmpada vapor metálico de 70 W/150 W ou halógena de 300 W/500 W</v>
          </cell>
          <cell r="D2888" t="str">
            <v>un</v>
          </cell>
          <cell r="E2888">
            <v>344.04</v>
          </cell>
          <cell r="F2888">
            <v>15.98</v>
          </cell>
          <cell r="G2888">
            <v>360.02</v>
          </cell>
        </row>
        <row r="2889">
          <cell r="A2889" t="str">
            <v>41.12.080</v>
          </cell>
          <cell r="C2889" t="str">
            <v>Projetor retangular fechado, para lâmpada vapor metálico ou vapor de sódio de 250 W/400 W</v>
          </cell>
          <cell r="D2889" t="str">
            <v>un</v>
          </cell>
          <cell r="E2889">
            <v>293.62</v>
          </cell>
          <cell r="F2889">
            <v>15.98</v>
          </cell>
          <cell r="G2889">
            <v>309.60000000000002</v>
          </cell>
        </row>
        <row r="2890">
          <cell r="A2890" t="str">
            <v>41.12.090</v>
          </cell>
          <cell r="C2890" t="str">
            <v>Projetor cônico fechado, para lâmpadas vapor metálico, vapor de sódio de 250 W/400 W ou mista de 250 W/500 W</v>
          </cell>
          <cell r="D2890" t="str">
            <v>un</v>
          </cell>
          <cell r="E2890">
            <v>347.23</v>
          </cell>
          <cell r="F2890">
            <v>15.98</v>
          </cell>
          <cell r="G2890">
            <v>363.21</v>
          </cell>
        </row>
        <row r="2891">
          <cell r="A2891" t="str">
            <v>41.12.130</v>
          </cell>
          <cell r="C2891" t="str">
            <v>Projetor retangular fechado, uso abrigado, para lâmpada vapor metálico ou vapor de sódio de 250 W/400 W</v>
          </cell>
          <cell r="D2891" t="str">
            <v>un</v>
          </cell>
          <cell r="E2891">
            <v>241.51</v>
          </cell>
          <cell r="F2891">
            <v>15.98</v>
          </cell>
          <cell r="G2891">
            <v>257.49</v>
          </cell>
        </row>
        <row r="2892">
          <cell r="A2892" t="str">
            <v>41.12.160</v>
          </cell>
          <cell r="C2892" t="str">
            <v>Projetor retangular fechado, para lâmpada halógena de 1000 W</v>
          </cell>
          <cell r="D2892" t="str">
            <v>un</v>
          </cell>
          <cell r="E2892">
            <v>305.64999999999998</v>
          </cell>
          <cell r="F2892">
            <v>15.98</v>
          </cell>
          <cell r="G2892">
            <v>321.63</v>
          </cell>
        </row>
        <row r="2893">
          <cell r="A2893" t="str">
            <v>41.12.190</v>
          </cell>
          <cell r="C2893" t="str">
            <v>Projetor de sobrepor com foco orientável, para lâmpada vapor metálico ou vapor de sódio de 250 W/400 W</v>
          </cell>
          <cell r="D2893" t="str">
            <v>un</v>
          </cell>
          <cell r="E2893">
            <v>300.05</v>
          </cell>
          <cell r="F2893">
            <v>15.98</v>
          </cell>
          <cell r="G2893">
            <v>316.02999999999997</v>
          </cell>
        </row>
        <row r="2894">
          <cell r="A2894" t="str">
            <v>41.13</v>
          </cell>
          <cell r="B2894" t="str">
            <v>Aparelho de iluminação a prova de tempo, gases e vapores</v>
          </cell>
        </row>
        <row r="2895">
          <cell r="A2895" t="str">
            <v>41.13.030</v>
          </cell>
          <cell r="C2895" t="str">
            <v>Luminária blindada retangular, de embutir, para lâmpada mista de 160 W</v>
          </cell>
          <cell r="D2895" t="str">
            <v>un</v>
          </cell>
          <cell r="E2895">
            <v>154.85</v>
          </cell>
          <cell r="F2895">
            <v>12.78</v>
          </cell>
          <cell r="G2895">
            <v>167.63</v>
          </cell>
        </row>
        <row r="2896">
          <cell r="A2896" t="str">
            <v>41.13.040</v>
          </cell>
          <cell r="C2896" t="str">
            <v>Luminária blindada de sobrepor ou pendente em calha fechada, para 1 lâmpada fluorescente de 32 W/36 W/40 W</v>
          </cell>
          <cell r="D2896" t="str">
            <v>un</v>
          </cell>
          <cell r="E2896">
            <v>114.48</v>
          </cell>
          <cell r="F2896">
            <v>12.78</v>
          </cell>
          <cell r="G2896">
            <v>127.26</v>
          </cell>
        </row>
        <row r="2897">
          <cell r="A2897" t="str">
            <v>41.13.050</v>
          </cell>
          <cell r="C2897" t="str">
            <v>Luminária blindada de sobrepor ou pendente em calha fechada, para 2 lâmpadas fluorescentes de 32 W/36 W/40 W</v>
          </cell>
          <cell r="D2897" t="str">
            <v>un</v>
          </cell>
          <cell r="E2897">
            <v>134.33000000000001</v>
          </cell>
          <cell r="F2897">
            <v>12.78</v>
          </cell>
          <cell r="G2897">
            <v>147.11000000000001</v>
          </cell>
        </row>
        <row r="2898">
          <cell r="A2898" t="str">
            <v>41.13.100</v>
          </cell>
          <cell r="C2898" t="str">
            <v>Luminária blindada, arandela 45º e 90º, para lâmpada mista, vapor metálico, vapor de sódio ou fluorescente compacta</v>
          </cell>
          <cell r="D2898" t="str">
            <v>un</v>
          </cell>
          <cell r="E2898">
            <v>143.05000000000001</v>
          </cell>
          <cell r="F2898">
            <v>12.78</v>
          </cell>
          <cell r="G2898">
            <v>155.83000000000001</v>
          </cell>
        </row>
        <row r="2899">
          <cell r="A2899" t="str">
            <v>41.13.200</v>
          </cell>
          <cell r="C2899" t="str">
            <v>Luminária blindada oval de sobrepor ou arandela, para lâmpada fluorescentes compacta</v>
          </cell>
          <cell r="D2899" t="str">
            <v>un</v>
          </cell>
          <cell r="E2899">
            <v>64.52</v>
          </cell>
          <cell r="F2899">
            <v>12.78</v>
          </cell>
          <cell r="G2899">
            <v>77.3</v>
          </cell>
        </row>
        <row r="2900">
          <cell r="A2900" t="str">
            <v>41.14</v>
          </cell>
          <cell r="B2900" t="str">
            <v>Aparelho de iluminação comercial e industrial</v>
          </cell>
        </row>
        <row r="2901">
          <cell r="A2901" t="str">
            <v>41.14.020</v>
          </cell>
          <cell r="C2901" t="str">
            <v>Luminária retangular de embutir tipo calha fechada, com difusor plano em acrílico, para 2 lâmpadas fluorescentes tubulares de 28 W/32 W/36 W/54 W</v>
          </cell>
          <cell r="D2901" t="str">
            <v>un</v>
          </cell>
          <cell r="E2901">
            <v>127.68</v>
          </cell>
          <cell r="F2901">
            <v>12.78</v>
          </cell>
          <cell r="G2901">
            <v>140.46</v>
          </cell>
        </row>
        <row r="2902">
          <cell r="A2902" t="str">
            <v>41.14.040</v>
          </cell>
          <cell r="C2902" t="str">
            <v>Luminária retangular de embutir tipo calha aberta, com refletor em chapa de aço com pintura eletrostática, para 2 lâmpadas fluorescentes tubulares de 32 W/36 W</v>
          </cell>
          <cell r="D2902" t="str">
            <v>un</v>
          </cell>
          <cell r="E2902">
            <v>53.37</v>
          </cell>
          <cell r="F2902">
            <v>12.78</v>
          </cell>
          <cell r="G2902">
            <v>66.150000000000006</v>
          </cell>
        </row>
        <row r="2903">
          <cell r="A2903" t="str">
            <v>41.14.070</v>
          </cell>
          <cell r="C2903" t="str">
            <v>Luminária retangular de sobrepor tipo calha aberta, para 2 lâmpadas fluorescentes tubulares de 32 W</v>
          </cell>
          <cell r="D2903" t="str">
            <v>un</v>
          </cell>
          <cell r="E2903">
            <v>43.55</v>
          </cell>
          <cell r="F2903">
            <v>12.78</v>
          </cell>
          <cell r="G2903">
            <v>56.33</v>
          </cell>
        </row>
        <row r="2904">
          <cell r="A2904" t="str">
            <v>41.14.080</v>
          </cell>
          <cell r="C2904" t="str">
            <v>Luminária retangular de sobrepor tipo calha aberta, para 4 lâmpadas fluorescentes tubulares de 32 W</v>
          </cell>
          <cell r="D2904" t="str">
            <v>un</v>
          </cell>
          <cell r="E2904">
            <v>54.66</v>
          </cell>
          <cell r="F2904">
            <v>12.78</v>
          </cell>
          <cell r="G2904">
            <v>67.44</v>
          </cell>
        </row>
        <row r="2905">
          <cell r="A2905" t="str">
            <v>41.14.090</v>
          </cell>
          <cell r="C2905" t="str">
            <v>Luminária retangular de sobrepor tipo calha fechada, com difusor em acrílico translúcido, para 2 lâmpadas fluorescentes de 28 W/32 W/36 W/54 W</v>
          </cell>
          <cell r="D2905" t="str">
            <v>un</v>
          </cell>
          <cell r="E2905">
            <v>177.43</v>
          </cell>
          <cell r="F2905">
            <v>12.78</v>
          </cell>
          <cell r="G2905">
            <v>190.21</v>
          </cell>
        </row>
        <row r="2906">
          <cell r="A2906" t="str">
            <v>41.14.120</v>
          </cell>
          <cell r="C2906" t="str">
            <v>Luminária retangular de sobrepor tipo calha aberta, para 2 lâmpadas fluorescentes tubulares de 110 W</v>
          </cell>
          <cell r="D2906" t="str">
            <v>un</v>
          </cell>
          <cell r="E2906">
            <v>107.78</v>
          </cell>
          <cell r="F2906">
            <v>12.78</v>
          </cell>
          <cell r="G2906">
            <v>120.56</v>
          </cell>
        </row>
        <row r="2907">
          <cell r="A2907" t="str">
            <v>41.14.160</v>
          </cell>
          <cell r="C2907" t="str">
            <v>Luminária retangular de sobrepor tipo calha aberta, com aletas parabólicas, para 2 lâmpadas fluorescentes tubulares de 32 W/36 W</v>
          </cell>
          <cell r="D2907" t="str">
            <v>un</v>
          </cell>
          <cell r="E2907">
            <v>132.57</v>
          </cell>
          <cell r="F2907">
            <v>12.78</v>
          </cell>
          <cell r="G2907">
            <v>145.35</v>
          </cell>
        </row>
        <row r="2908">
          <cell r="A2908" t="str">
            <v>41.14.180</v>
          </cell>
          <cell r="C2908" t="str">
            <v>Luminária industrial de sobrepor ou pendente com refletor em acrílico, para 1 lâmpada multivapor metálico elipsoidal de 250 W/400 W</v>
          </cell>
          <cell r="D2908" t="str">
            <v>un</v>
          </cell>
          <cell r="E2908">
            <v>331.88</v>
          </cell>
          <cell r="F2908">
            <v>9.59</v>
          </cell>
          <cell r="G2908">
            <v>341.47</v>
          </cell>
        </row>
        <row r="2909">
          <cell r="A2909" t="str">
            <v>41.14.210</v>
          </cell>
          <cell r="C2909" t="str">
            <v>Luminária quadrada de embutir tipo calha aberta com aletas planas, para 2 lâmpadas fluorescentes compactas de 18 W/26 W</v>
          </cell>
          <cell r="D2909" t="str">
            <v>un</v>
          </cell>
          <cell r="E2909">
            <v>56.91</v>
          </cell>
          <cell r="F2909">
            <v>15.98</v>
          </cell>
          <cell r="G2909">
            <v>72.89</v>
          </cell>
        </row>
        <row r="2910">
          <cell r="A2910" t="str">
            <v>41.14.280</v>
          </cell>
          <cell r="C2910" t="str">
            <v>Luminária retangular de sobrepor tipo calha aberta com refletor em chapa de aço pintada, para 2 lâmpadas fluorescentes tubulares 32 W/36 W</v>
          </cell>
          <cell r="D2910" t="str">
            <v>un</v>
          </cell>
          <cell r="E2910">
            <v>103.04</v>
          </cell>
          <cell r="F2910">
            <v>12.78</v>
          </cell>
          <cell r="G2910">
            <v>115.82</v>
          </cell>
        </row>
        <row r="2911">
          <cell r="A2911" t="str">
            <v>41.14.310</v>
          </cell>
          <cell r="C2911" t="str">
            <v>Luminária redonda de embutir com difusor recuado, para 1 ou 2 lâmpadas fluorescentes compactas de 15 W/18 W/20 W/23 W/26 W</v>
          </cell>
          <cell r="D2911" t="str">
            <v>un</v>
          </cell>
          <cell r="E2911">
            <v>72.98</v>
          </cell>
          <cell r="F2911">
            <v>12.78</v>
          </cell>
          <cell r="G2911">
            <v>85.76</v>
          </cell>
        </row>
        <row r="2912">
          <cell r="A2912" t="str">
            <v>41.14.360</v>
          </cell>
          <cell r="C2912" t="str">
            <v>Luminária retangular pendente tipo calha aberta instalação em perfilado, para 2 lâmpadas fluorescentes tubulares de 32 W/36 W</v>
          </cell>
          <cell r="D2912" t="str">
            <v>un</v>
          </cell>
          <cell r="E2912">
            <v>87.37</v>
          </cell>
          <cell r="F2912">
            <v>12.78</v>
          </cell>
          <cell r="G2912">
            <v>100.15</v>
          </cell>
        </row>
        <row r="2913">
          <cell r="A2913" t="str">
            <v>41.14.390</v>
          </cell>
          <cell r="C2913" t="str">
            <v>Luminária retangular de sobrepor tipo calha aberta, com refletor em alumínio de alto brilho, para 2 lâmpadas fluorescentes tubulares 32 W/36 W</v>
          </cell>
          <cell r="D2913" t="str">
            <v>un</v>
          </cell>
          <cell r="E2913">
            <v>86.52</v>
          </cell>
          <cell r="F2913">
            <v>12.78</v>
          </cell>
          <cell r="G2913">
            <v>99.3</v>
          </cell>
        </row>
        <row r="2914">
          <cell r="A2914" t="str">
            <v>41.14.400</v>
          </cell>
          <cell r="C2914" t="str">
            <v>Luminária quadrada de embutir tipo calha aberta, com refletor e aleta parabólicas em alumínio acetinado, para 2 ou 4 lâmpadas fluorescentes de 14 W/16 W/18 W/36 W/55 W</v>
          </cell>
          <cell r="D2914" t="str">
            <v>un</v>
          </cell>
          <cell r="E2914">
            <v>224.63</v>
          </cell>
          <cell r="F2914">
            <v>12.78</v>
          </cell>
          <cell r="G2914">
            <v>237.41</v>
          </cell>
        </row>
        <row r="2915">
          <cell r="A2915" t="str">
            <v>41.14.430</v>
          </cell>
          <cell r="C2915" t="str">
            <v>Luminária quadrada de embutir tipo calha aberta, com refletor e aleta parabólicas em alumínio de alto brilho, para 4 lâmpadas fluorescentes de 14 W/16 W/18 W</v>
          </cell>
          <cell r="D2915" t="str">
            <v>un</v>
          </cell>
          <cell r="E2915">
            <v>133.58000000000001</v>
          </cell>
          <cell r="F2915">
            <v>12.78</v>
          </cell>
          <cell r="G2915">
            <v>146.36000000000001</v>
          </cell>
        </row>
        <row r="2916">
          <cell r="A2916" t="str">
            <v>41.14.440</v>
          </cell>
          <cell r="C2916" t="str">
            <v>Luminária retangular de embutir tipo calha aberta, com refletor e aletas parabólicas, para 2 lâmpadas fluorescentes tubulares de 16 W/18 W</v>
          </cell>
          <cell r="D2916" t="str">
            <v>un</v>
          </cell>
          <cell r="E2916">
            <v>93.27</v>
          </cell>
          <cell r="F2916">
            <v>12.78</v>
          </cell>
          <cell r="G2916">
            <v>106.05</v>
          </cell>
        </row>
        <row r="2917">
          <cell r="A2917" t="str">
            <v>41.14.450</v>
          </cell>
          <cell r="C2917" t="str">
            <v>Luminária retangular de sobrepor tipo calha aberta, com refletor facetado em chapa de aço pintada, para 1 ou 2 lâmpadas fluorescentes de 32 W</v>
          </cell>
          <cell r="D2917" t="str">
            <v>un</v>
          </cell>
          <cell r="E2917">
            <v>58.4</v>
          </cell>
          <cell r="F2917">
            <v>12.78</v>
          </cell>
          <cell r="G2917">
            <v>71.180000000000007</v>
          </cell>
        </row>
        <row r="2918">
          <cell r="A2918" t="str">
            <v>41.14.470</v>
          </cell>
          <cell r="C2918" t="str">
            <v>Luminária retangular de sobrepor tipo calha aberta, com refletor facetado em chapa de aço pintada, para 2 lâmpadas fluorescentes de 16 W</v>
          </cell>
          <cell r="D2918" t="str">
            <v>un</v>
          </cell>
          <cell r="E2918">
            <v>35.4</v>
          </cell>
          <cell r="F2918">
            <v>12.78</v>
          </cell>
          <cell r="G2918">
            <v>48.18</v>
          </cell>
        </row>
        <row r="2919">
          <cell r="A2919" t="str">
            <v>41.14.510</v>
          </cell>
          <cell r="C2919" t="str">
            <v>Luminária industrial pendente com refletor prismático sem alojamento para reator, para lâmpadas vapor de sódio/metálico ou mista de 150/250/400W</v>
          </cell>
          <cell r="D2919" t="str">
            <v>un</v>
          </cell>
          <cell r="E2919">
            <v>131.66</v>
          </cell>
          <cell r="F2919">
            <v>9.59</v>
          </cell>
          <cell r="G2919">
            <v>141.25</v>
          </cell>
        </row>
        <row r="2920">
          <cell r="A2920" t="str">
            <v>41.14.530</v>
          </cell>
          <cell r="C2920" t="str">
            <v>Luminária redonda de sobrepor com difusor em vidro temperado jateado para 1 ou 2 lâmpadas fluorescentes compactas de 18/26W</v>
          </cell>
          <cell r="D2920" t="str">
            <v>un</v>
          </cell>
          <cell r="E2920">
            <v>146.08000000000001</v>
          </cell>
          <cell r="F2920">
            <v>9.59</v>
          </cell>
          <cell r="G2920">
            <v>155.66999999999999</v>
          </cell>
        </row>
        <row r="2921">
          <cell r="A2921" t="str">
            <v>41.14.540</v>
          </cell>
          <cell r="C2921" t="str">
            <v>Luminária retangular de sobrepor tipo calha aberta com aletas duplas parabólicas para 2 lâmpadas fluorescentes tubulares de 28/54W</v>
          </cell>
          <cell r="D2921" t="str">
            <v>un</v>
          </cell>
          <cell r="E2921">
            <v>134.27000000000001</v>
          </cell>
          <cell r="F2921">
            <v>12.78</v>
          </cell>
          <cell r="G2921">
            <v>147.05000000000001</v>
          </cell>
        </row>
        <row r="2922">
          <cell r="A2922" t="str">
            <v>41.14.550</v>
          </cell>
          <cell r="C2922" t="str">
            <v>Luminária retangular de embutir tipo calha aberta com aletas duplas parabólicas para 2 lâmpadas fluorescentes tubulares de 28/54W</v>
          </cell>
          <cell r="D2922" t="str">
            <v>un</v>
          </cell>
          <cell r="E2922">
            <v>138.34</v>
          </cell>
          <cell r="F2922">
            <v>12.78</v>
          </cell>
          <cell r="G2922">
            <v>151.12</v>
          </cell>
        </row>
        <row r="2923">
          <cell r="A2923" t="str">
            <v>41.14.560</v>
          </cell>
          <cell r="C2923" t="str">
            <v>Luminária retangular de embutir tipo calha aberta com aletas parabólicas para 2 lâmpadas fluorescentes tubulares de 28/54W</v>
          </cell>
          <cell r="D2923" t="str">
            <v>un</v>
          </cell>
          <cell r="E2923">
            <v>104</v>
          </cell>
          <cell r="F2923">
            <v>12.78</v>
          </cell>
          <cell r="G2923">
            <v>116.78</v>
          </cell>
        </row>
        <row r="2924">
          <cell r="A2924" t="str">
            <v>41.14.590</v>
          </cell>
          <cell r="C2924" t="str">
            <v>Luminária industrial pendente tipo calha aberta instalação em perfilado para 1 ou 2 lâmpadas fluorescentes tubulares 14W</v>
          </cell>
          <cell r="D2924" t="str">
            <v>un</v>
          </cell>
          <cell r="E2924">
            <v>59.92</v>
          </cell>
          <cell r="F2924">
            <v>15.98</v>
          </cell>
          <cell r="G2924">
            <v>75.900000000000006</v>
          </cell>
        </row>
        <row r="2925">
          <cell r="A2925" t="str">
            <v>41.14.600</v>
          </cell>
          <cell r="C2925" t="str">
            <v>Luminária industrial pendente tipo calha aberta instalação em perfilado para 1 ou 2 lâmpadas fluorescentes tubulares 28/54W</v>
          </cell>
          <cell r="D2925" t="str">
            <v>un</v>
          </cell>
          <cell r="E2925">
            <v>83.08</v>
          </cell>
          <cell r="F2925">
            <v>15.98</v>
          </cell>
          <cell r="G2925">
            <v>99.06</v>
          </cell>
        </row>
        <row r="2926">
          <cell r="A2926" t="str">
            <v>41.14.620</v>
          </cell>
          <cell r="C2926" t="str">
            <v>Luminária retangular de sobrepor tipo calha aberta com refletor e aletas parabólicas para 2 lâmpadas fluorescentes tubulares 28/54W</v>
          </cell>
          <cell r="D2926" t="str">
            <v>un</v>
          </cell>
          <cell r="E2926">
            <v>110.42</v>
          </cell>
          <cell r="F2926">
            <v>15.98</v>
          </cell>
          <cell r="G2926">
            <v>126.4</v>
          </cell>
        </row>
        <row r="2927">
          <cell r="A2927" t="str">
            <v>41.14.640</v>
          </cell>
          <cell r="C2927" t="str">
            <v>Luminária retangular de embutir tipo calha aberta com refletor em alumínio de alto brilho para 2 lâmpadas fluorescentes tubulares de 28/54W</v>
          </cell>
          <cell r="D2927" t="str">
            <v>un</v>
          </cell>
          <cell r="E2927">
            <v>77.66</v>
          </cell>
          <cell r="F2927">
            <v>15.98</v>
          </cell>
          <cell r="G2927">
            <v>93.64</v>
          </cell>
        </row>
        <row r="2928">
          <cell r="A2928" t="str">
            <v>41.14.660</v>
          </cell>
          <cell r="C2928" t="str">
            <v>Luminária retangular de embutir tipo calha aberta com refletor e aletas parabólicas para 2 lâmpadas fluorescentes tubulares de 28/54W</v>
          </cell>
          <cell r="D2928" t="str">
            <v>un</v>
          </cell>
          <cell r="E2928">
            <v>98.07</v>
          </cell>
          <cell r="F2928">
            <v>15.98</v>
          </cell>
          <cell r="G2928">
            <v>114.05</v>
          </cell>
        </row>
        <row r="2929">
          <cell r="A2929" t="str">
            <v>41.14.670</v>
          </cell>
          <cell r="C2929" t="str">
            <v>Luminária triangular de sobrepor tipo arandela para fluorescente compacta de 15/20/23W</v>
          </cell>
          <cell r="D2929" t="str">
            <v>un</v>
          </cell>
          <cell r="E2929">
            <v>89.46</v>
          </cell>
          <cell r="F2929">
            <v>15.98</v>
          </cell>
          <cell r="G2929">
            <v>105.44</v>
          </cell>
        </row>
        <row r="2930">
          <cell r="A2930" t="str">
            <v>41.14.700</v>
          </cell>
          <cell r="C2930" t="str">
            <v>Luminária retangular de sobrepor ou arandela tipo calha fechada com difusor em acrílico para 1 lâmpada fluorescente tubular de 28/54W</v>
          </cell>
          <cell r="D2930" t="str">
            <v>un</v>
          </cell>
          <cell r="E2930">
            <v>404.92</v>
          </cell>
          <cell r="F2930">
            <v>15.98</v>
          </cell>
          <cell r="G2930">
            <v>420.9</v>
          </cell>
        </row>
        <row r="2931">
          <cell r="A2931" t="str">
            <v>41.14.710</v>
          </cell>
          <cell r="C2931" t="str">
            <v>Luminária redonda de sobrepor com refletor em alumínio jateado e difusor em vidro para 1 lâmpada vapor metálico de 70/150W</v>
          </cell>
          <cell r="D2931" t="str">
            <v>un</v>
          </cell>
          <cell r="E2931">
            <v>174.41</v>
          </cell>
          <cell r="F2931">
            <v>12.78</v>
          </cell>
          <cell r="G2931">
            <v>187.19</v>
          </cell>
        </row>
        <row r="2932">
          <cell r="A2932" t="str">
            <v>41.14.720</v>
          </cell>
          <cell r="C2932" t="str">
            <v>Luminária redonda de embutir com refletor em alumínio jateado e difusor em vidro para 1 lâmpada vapor metálico de 70/150W</v>
          </cell>
          <cell r="D2932" t="str">
            <v>un</v>
          </cell>
          <cell r="E2932">
            <v>91.51</v>
          </cell>
          <cell r="F2932">
            <v>12.78</v>
          </cell>
          <cell r="G2932">
            <v>104.29</v>
          </cell>
        </row>
        <row r="2933">
          <cell r="A2933" t="str">
            <v>41.14.730</v>
          </cell>
          <cell r="C2933" t="str">
            <v>Luminária redonda de embutir com refletor em alumínio jateado e difusor em vidro para 2 lâmpadas fluorescentes compactas duplas de 18/26W</v>
          </cell>
          <cell r="D2933" t="str">
            <v>un</v>
          </cell>
          <cell r="E2933">
            <v>96.4</v>
          </cell>
          <cell r="F2933">
            <v>12.78</v>
          </cell>
          <cell r="G2933">
            <v>109.18</v>
          </cell>
        </row>
        <row r="2934">
          <cell r="A2934" t="str">
            <v>41.14.740</v>
          </cell>
          <cell r="C2934" t="str">
            <v>Luminária retangular de embutir assimétrica para 1 lâmpada fluorescente tubular de 14W</v>
          </cell>
          <cell r="D2934" t="str">
            <v>un</v>
          </cell>
          <cell r="E2934">
            <v>79.819999999999993</v>
          </cell>
          <cell r="F2934">
            <v>12.78</v>
          </cell>
          <cell r="G2934">
            <v>92.6</v>
          </cell>
        </row>
        <row r="2935">
          <cell r="A2935" t="str">
            <v>41.14.750</v>
          </cell>
          <cell r="C2935" t="str">
            <v>Luminária redonda de sobrepor ou pendente com refletor em alumínio anodizado facho concentrado para 1 lâmpada vapor metálico elipsoidal de 250W</v>
          </cell>
          <cell r="D2935" t="str">
            <v>un</v>
          </cell>
          <cell r="E2935">
            <v>279.75</v>
          </cell>
          <cell r="F2935">
            <v>12.78</v>
          </cell>
          <cell r="G2935">
            <v>292.52999999999997</v>
          </cell>
        </row>
        <row r="2936">
          <cell r="A2936" t="str">
            <v>41.14.770</v>
          </cell>
          <cell r="C2936" t="str">
            <v>Luminária quadrada de embutir tipo calha fechada, com difusor plano em acrílico, para 4 lâmpadas fluorescentes tubulares de 14/16/18 W</v>
          </cell>
          <cell r="D2936" t="str">
            <v>un</v>
          </cell>
          <cell r="E2936">
            <v>170.48</v>
          </cell>
          <cell r="F2936">
            <v>12.78</v>
          </cell>
          <cell r="G2936">
            <v>183.26</v>
          </cell>
        </row>
        <row r="2937">
          <cell r="A2937" t="str">
            <v>41.14.780</v>
          </cell>
          <cell r="C2937" t="str">
            <v>Luminária retangular de sobrepor tipo calha fechada, com difusor plano em acrílico, para 4 lâmpadas fluorescentes tubulares de 14/16/18 W</v>
          </cell>
          <cell r="D2937" t="str">
            <v>un</v>
          </cell>
          <cell r="E2937">
            <v>175.11</v>
          </cell>
          <cell r="F2937">
            <v>12.78</v>
          </cell>
          <cell r="G2937">
            <v>187.89</v>
          </cell>
        </row>
        <row r="2938">
          <cell r="A2938" t="str">
            <v>41.14.790</v>
          </cell>
          <cell r="C2938" t="str">
            <v>Luminária retangular de embutir tipo calha aberta com refletor assimétrico em alumínio de alto brilho para 2 lâmpadas fluorescentes tubulares de 28/54W</v>
          </cell>
          <cell r="D2938" t="str">
            <v>un</v>
          </cell>
          <cell r="E2938">
            <v>158.43</v>
          </cell>
          <cell r="F2938">
            <v>12.78</v>
          </cell>
          <cell r="G2938">
            <v>171.21</v>
          </cell>
        </row>
        <row r="2939">
          <cell r="A2939" t="str">
            <v>41.15</v>
          </cell>
          <cell r="B2939" t="str">
            <v>Aparelho de iluminação interna decorativa</v>
          </cell>
        </row>
        <row r="2940">
          <cell r="A2940" t="str">
            <v>41.15.170</v>
          </cell>
          <cell r="C2940" t="str">
            <v>Luminária redonda de embutir, com foco orientável e acessório antiofuscante, para 1 lâmpada dicroica de 50 W</v>
          </cell>
          <cell r="D2940" t="str">
            <v>un</v>
          </cell>
          <cell r="E2940">
            <v>44.4</v>
          </cell>
          <cell r="F2940">
            <v>9.59</v>
          </cell>
          <cell r="G2940">
            <v>53.99</v>
          </cell>
        </row>
        <row r="2941">
          <cell r="A2941" t="str">
            <v>41.15.240</v>
          </cell>
          <cell r="C2941" t="str">
            <v>Luminária tipo "Spot" para trilho, foco orientável, corpo em alumínio pintado, refletor em alumínio anodizado, para uma lâmpada halógena PAR30 de 75 W</v>
          </cell>
          <cell r="D2941" t="str">
            <v>un</v>
          </cell>
          <cell r="E2941">
            <v>106.97</v>
          </cell>
          <cell r="F2941">
            <v>9.59</v>
          </cell>
          <cell r="G2941">
            <v>116.56</v>
          </cell>
        </row>
        <row r="2942">
          <cell r="A2942" t="str">
            <v>41.20</v>
          </cell>
          <cell r="B2942" t="str">
            <v>Reparos, conservações e complementos - GRUPO 41</v>
          </cell>
        </row>
        <row r="2943">
          <cell r="A2943" t="str">
            <v>41.20.020</v>
          </cell>
          <cell r="C2943" t="str">
            <v>Recolocação de aparelhos de iluminação ou projetores fixos em teto, piso ou parede</v>
          </cell>
          <cell r="D2943" t="str">
            <v>un</v>
          </cell>
          <cell r="E2943">
            <v>0.28000000000000003</v>
          </cell>
          <cell r="F2943">
            <v>12.78</v>
          </cell>
          <cell r="G2943">
            <v>13.06</v>
          </cell>
        </row>
        <row r="2944">
          <cell r="A2944" t="str">
            <v>41.20.080</v>
          </cell>
          <cell r="C2944" t="str">
            <v>Plafon plástico e/ou PVC para acabamento de ponto de luz, com soquete E-27 para lâmpada fluorescente compacta</v>
          </cell>
          <cell r="D2944" t="str">
            <v>un</v>
          </cell>
          <cell r="E2944">
            <v>4.71</v>
          </cell>
          <cell r="F2944">
            <v>2.6</v>
          </cell>
          <cell r="G2944">
            <v>7.31</v>
          </cell>
        </row>
        <row r="2945">
          <cell r="A2945" t="str">
            <v>41.30</v>
          </cell>
          <cell r="B2945" t="str">
            <v>Luminária e acessórios especiais</v>
          </cell>
        </row>
        <row r="2946">
          <cell r="A2946" t="str">
            <v>41.30.250</v>
          </cell>
          <cell r="C2946" t="str">
            <v>Luminária tipo arandela para lâmpada vapor metálico de 250 W ou 400 W</v>
          </cell>
          <cell r="D2946" t="str">
            <v>un</v>
          </cell>
          <cell r="E2946">
            <v>275.91000000000003</v>
          </cell>
          <cell r="F2946">
            <v>16.57</v>
          </cell>
          <cell r="G2946">
            <v>292.48</v>
          </cell>
        </row>
        <row r="2947">
          <cell r="A2947" t="str">
            <v>41.31</v>
          </cell>
          <cell r="B2947" t="str">
            <v>Iluminação Led</v>
          </cell>
        </row>
        <row r="2948">
          <cell r="A2948" t="str">
            <v>41.31.010</v>
          </cell>
          <cell r="C2948" t="str">
            <v>Luminária LED retangular de embutir com difusor translúcido, 4000 K, fluxo luminoso de 3520 a 3700 lm, potência de 31 a 37 W</v>
          </cell>
          <cell r="D2948" t="str">
            <v>un</v>
          </cell>
          <cell r="E2948">
            <v>269.86</v>
          </cell>
          <cell r="F2948">
            <v>12.78</v>
          </cell>
          <cell r="G2948">
            <v>282.64</v>
          </cell>
        </row>
        <row r="2949">
          <cell r="A2949" t="str">
            <v>41.31.012</v>
          </cell>
          <cell r="C2949" t="str">
            <v>Luminária LED retangular de embutir com refletor e aletas parabólicas, 4000 K, fluxo luminoso de 3351 a 3520 lm, potência de 31 a 37 W</v>
          </cell>
          <cell r="D2949" t="str">
            <v>un</v>
          </cell>
          <cell r="E2949">
            <v>316.68</v>
          </cell>
          <cell r="F2949">
            <v>9.59</v>
          </cell>
          <cell r="G2949">
            <v>326.27</v>
          </cell>
        </row>
        <row r="2950">
          <cell r="A2950" t="str">
            <v>41.31.040</v>
          </cell>
          <cell r="C2950" t="str">
            <v>Luminária LED retangular de sobrepor com difusor translúcido, 4000 K, fluxo luminoso de 3350 3700 lm, potência de 31 a 37 W</v>
          </cell>
          <cell r="D2950" t="str">
            <v>un</v>
          </cell>
          <cell r="E2950">
            <v>318.60000000000002</v>
          </cell>
          <cell r="F2950">
            <v>12.78</v>
          </cell>
          <cell r="G2950">
            <v>331.38</v>
          </cell>
        </row>
        <row r="2951">
          <cell r="A2951" t="str">
            <v>41.31.044</v>
          </cell>
          <cell r="C2951" t="str">
            <v>Luminária LED retangular de sobrepor ou pendente com difusor translúcido ou transparente, 4000 K, fluxo luminoso de 2924 a 3400 lm, potência de 31 a 37 W</v>
          </cell>
          <cell r="D2951" t="str">
            <v>un</v>
          </cell>
          <cell r="E2951">
            <v>363.01</v>
          </cell>
          <cell r="F2951">
            <v>12.78</v>
          </cell>
          <cell r="G2951">
            <v>375.79</v>
          </cell>
        </row>
        <row r="2952">
          <cell r="A2952" t="str">
            <v>41.31.048</v>
          </cell>
          <cell r="C2952" t="str">
            <v>Luminária LED retangular de sobrepor ou pendente com difusor translúcido ou transparente, 4000 K, fluxo luminoso de 4252 a 4350 lm, potência de 33 a 37 W</v>
          </cell>
          <cell r="D2952" t="str">
            <v>un</v>
          </cell>
          <cell r="E2952">
            <v>349.35</v>
          </cell>
          <cell r="F2952">
            <v>12.78</v>
          </cell>
          <cell r="G2952">
            <v>362.13</v>
          </cell>
        </row>
        <row r="2953">
          <cell r="A2953" t="str">
            <v>41.31.050</v>
          </cell>
          <cell r="C2953" t="str">
            <v>Luminária LED retangular de sobrepor ou pendente com difusor translúcido ou transparente, 4000 K, fluxo luminoso de 8700 a 9782 lm, potência de 73 a 78 W</v>
          </cell>
          <cell r="D2953" t="str">
            <v>un</v>
          </cell>
          <cell r="E2953">
            <v>515.34</v>
          </cell>
          <cell r="F2953">
            <v>12.78</v>
          </cell>
          <cell r="G2953">
            <v>528.12</v>
          </cell>
        </row>
        <row r="2954">
          <cell r="A2954" t="str">
            <v>41.31.060</v>
          </cell>
          <cell r="C2954" t="str">
            <v>Luminária LED quadrada de embutir com difusor em translúcido, 4000 K, fluxo luminoso de 3780 a 4140 lm, potência de 31 a 37 W</v>
          </cell>
          <cell r="D2954" t="str">
            <v>un</v>
          </cell>
          <cell r="E2954">
            <v>377.46</v>
          </cell>
          <cell r="F2954">
            <v>12.78</v>
          </cell>
          <cell r="G2954">
            <v>390.24</v>
          </cell>
        </row>
        <row r="2955">
          <cell r="A2955" t="str">
            <v>41.31.064</v>
          </cell>
          <cell r="C2955" t="str">
            <v>Luminária LED quadrada de sobrepor com refletor e aletas em alumínio de alto brilho, 4000 K, fluxo luminoso de 3211 a 3930 lm, potência de 31 a 37 W</v>
          </cell>
          <cell r="D2955" t="str">
            <v>un</v>
          </cell>
          <cell r="E2955">
            <v>375.87</v>
          </cell>
          <cell r="F2955">
            <v>12.78</v>
          </cell>
          <cell r="G2955">
            <v>388.65</v>
          </cell>
        </row>
        <row r="2956">
          <cell r="A2956" t="str">
            <v>41.31.070</v>
          </cell>
          <cell r="C2956" t="str">
            <v>Luminária LED quadrada de sobrepor com difusor prismático translúcido, 4000 K, fluxo luminoso de 1450 a 1800 lm, potência de 15 a 19 W</v>
          </cell>
          <cell r="D2956" t="str">
            <v>un</v>
          </cell>
          <cell r="E2956">
            <v>267.94</v>
          </cell>
          <cell r="F2956">
            <v>9.59</v>
          </cell>
          <cell r="G2956">
            <v>277.52999999999997</v>
          </cell>
        </row>
        <row r="2957">
          <cell r="A2957" t="str">
            <v>41.31.072</v>
          </cell>
          <cell r="C2957" t="str">
            <v>Luminária LED quadrada de sobrepor com difusor translúcido, 4000 K, fluxo luminoso de 4140 a 4456 lm, potência de 37 a 39 W</v>
          </cell>
          <cell r="D2957" t="str">
            <v>un</v>
          </cell>
          <cell r="E2957">
            <v>352.44</v>
          </cell>
          <cell r="F2957">
            <v>12.78</v>
          </cell>
          <cell r="G2957">
            <v>365.22</v>
          </cell>
        </row>
        <row r="2958">
          <cell r="A2958" t="str">
            <v>41.31.080</v>
          </cell>
          <cell r="C2958" t="str">
            <v>Luminária LED redonda de embutir com difusor translúcido, 4000 K, fluxo luminoso de 800 a 1000 lm, potência de 9 a 10 W</v>
          </cell>
          <cell r="D2958" t="str">
            <v>un</v>
          </cell>
          <cell r="E2958">
            <v>162.6</v>
          </cell>
          <cell r="F2958">
            <v>12.78</v>
          </cell>
          <cell r="G2958">
            <v>175.38</v>
          </cell>
        </row>
        <row r="2959">
          <cell r="A2959" t="str">
            <v>41.31.082</v>
          </cell>
          <cell r="C2959" t="str">
            <v>Luminária LED redonda de embutir com difusor translucido, 4000 K, fluxo luminoso de 1900 a 2000 lm, potência de 19 a 24 W</v>
          </cell>
          <cell r="D2959" t="str">
            <v>un</v>
          </cell>
          <cell r="E2959">
            <v>193.97</v>
          </cell>
          <cell r="F2959">
            <v>12.78</v>
          </cell>
          <cell r="G2959">
            <v>206.75</v>
          </cell>
        </row>
        <row r="2960">
          <cell r="A2960" t="str">
            <v>41.31.083</v>
          </cell>
          <cell r="C2960" t="str">
            <v>Luminária LED redonda de embutir com difusor recuado translúcido, 4000 K, fluxo luminoso de 3052 a 3200 lm, potência de 27 a 30 W</v>
          </cell>
          <cell r="D2960" t="str">
            <v>un</v>
          </cell>
          <cell r="E2960">
            <v>250.86</v>
          </cell>
          <cell r="F2960">
            <v>9.59</v>
          </cell>
          <cell r="G2960">
            <v>260.45</v>
          </cell>
        </row>
        <row r="2961">
          <cell r="A2961" t="str">
            <v>41.31.085</v>
          </cell>
          <cell r="C2961" t="str">
            <v>Luminária LED redonda de sobrepor com difusor recuado translucido, 4000 K, fluxo luminoso de 800 a 1060 lm, potência de 9 a 10 W</v>
          </cell>
          <cell r="D2961" t="str">
            <v>un</v>
          </cell>
          <cell r="E2961">
            <v>174.46</v>
          </cell>
          <cell r="F2961">
            <v>9.59</v>
          </cell>
          <cell r="G2961">
            <v>184.05</v>
          </cell>
        </row>
        <row r="2962">
          <cell r="A2962" t="str">
            <v>41.31.087</v>
          </cell>
          <cell r="C2962" t="str">
            <v>Luminária LED redonda de sobrepor com difusor recuado acrílico translucido, 4000 K, fluxo luminoso de 1900 a 2000 lm, potência de 17 a 19 W</v>
          </cell>
          <cell r="D2962" t="str">
            <v>un</v>
          </cell>
          <cell r="E2962">
            <v>372.5</v>
          </cell>
          <cell r="F2962">
            <v>9.59</v>
          </cell>
          <cell r="G2962">
            <v>382.09</v>
          </cell>
        </row>
        <row r="2963">
          <cell r="A2963" t="str">
            <v>42</v>
          </cell>
          <cell r="B2963" t="str">
            <v>PARA-RAIOS PARA EDIFICAÇÃO</v>
          </cell>
        </row>
        <row r="2964">
          <cell r="A2964" t="str">
            <v>42.01</v>
          </cell>
          <cell r="B2964" t="str">
            <v>Complementos para para-raios</v>
          </cell>
        </row>
        <row r="2965">
          <cell r="A2965" t="str">
            <v>42.01.020</v>
          </cell>
          <cell r="C2965" t="str">
            <v>Captor tipo Franklin, h= 300 mm, 4 pontos, 1 descida, acabamento cromado</v>
          </cell>
          <cell r="D2965" t="str">
            <v>un</v>
          </cell>
          <cell r="E2965">
            <v>46.94</v>
          </cell>
          <cell r="F2965">
            <v>7.99</v>
          </cell>
          <cell r="G2965">
            <v>54.93</v>
          </cell>
        </row>
        <row r="2966">
          <cell r="A2966" t="str">
            <v>42.01.040</v>
          </cell>
          <cell r="C2966" t="str">
            <v>Captor tipo Franklin, h= 300 mm, 4 pontos, 2 descidas, acabamento cromado</v>
          </cell>
          <cell r="D2966" t="str">
            <v>un</v>
          </cell>
          <cell r="E2966">
            <v>66.28</v>
          </cell>
          <cell r="F2966">
            <v>7.99</v>
          </cell>
          <cell r="G2966">
            <v>74.27</v>
          </cell>
        </row>
        <row r="2967">
          <cell r="A2967" t="str">
            <v>42.01.060</v>
          </cell>
          <cell r="C2967" t="str">
            <v>Luva de redução galvanizada de 2´ x 3/4´</v>
          </cell>
          <cell r="D2967" t="str">
            <v>un</v>
          </cell>
          <cell r="E2967">
            <v>33.06</v>
          </cell>
          <cell r="F2967">
            <v>7.99</v>
          </cell>
          <cell r="G2967">
            <v>41.05</v>
          </cell>
        </row>
        <row r="2968">
          <cell r="A2968" t="str">
            <v>42.01.080</v>
          </cell>
          <cell r="C2968" t="str">
            <v>Niple duplo galvanizado de 2´</v>
          </cell>
          <cell r="D2968" t="str">
            <v>un</v>
          </cell>
          <cell r="E2968">
            <v>24.12</v>
          </cell>
          <cell r="F2968">
            <v>7.99</v>
          </cell>
          <cell r="G2968">
            <v>32.11</v>
          </cell>
        </row>
        <row r="2969">
          <cell r="A2969" t="str">
            <v>42.01.086</v>
          </cell>
          <cell r="C2969" t="str">
            <v>Captor tipo terminal aéreo, h= 300 mm em alumínio</v>
          </cell>
          <cell r="D2969" t="str">
            <v>un</v>
          </cell>
          <cell r="E2969">
            <v>4.0999999999999996</v>
          </cell>
          <cell r="F2969">
            <v>7.99</v>
          </cell>
          <cell r="G2969">
            <v>12.09</v>
          </cell>
        </row>
        <row r="2970">
          <cell r="A2970" t="str">
            <v>42.01.090</v>
          </cell>
          <cell r="C2970" t="str">
            <v>Captor tipo terminal aéreo, h= 300 mm, diâmetro de 1/4´ em cobre</v>
          </cell>
          <cell r="D2970" t="str">
            <v>un</v>
          </cell>
          <cell r="E2970">
            <v>6.07</v>
          </cell>
          <cell r="F2970">
            <v>7.99</v>
          </cell>
          <cell r="G2970">
            <v>14.06</v>
          </cell>
        </row>
        <row r="2971">
          <cell r="A2971" t="str">
            <v>42.01.096</v>
          </cell>
          <cell r="C2971" t="str">
            <v>Captor tipo terminal aéreo, h= 250 mm, diâmetro de 3/8´ galvanizado a fogo</v>
          </cell>
          <cell r="D2971" t="str">
            <v>un</v>
          </cell>
          <cell r="E2971">
            <v>5.7</v>
          </cell>
          <cell r="F2971">
            <v>7.99</v>
          </cell>
          <cell r="G2971">
            <v>13.69</v>
          </cell>
        </row>
        <row r="2972">
          <cell r="A2972" t="str">
            <v>42.01.098</v>
          </cell>
          <cell r="C2972" t="str">
            <v>Captor tipo terminal aéreo, h= 600 mm, diâmetro de 3/8´ galvanizado a fogo</v>
          </cell>
          <cell r="D2972" t="str">
            <v>un</v>
          </cell>
          <cell r="E2972">
            <v>8.11</v>
          </cell>
          <cell r="F2972">
            <v>7.99</v>
          </cell>
          <cell r="G2972">
            <v>16.100000000000001</v>
          </cell>
        </row>
        <row r="2973">
          <cell r="A2973" t="str">
            <v>42.02</v>
          </cell>
          <cell r="B2973" t="str">
            <v>Isolador galvanizado uso geral</v>
          </cell>
        </row>
        <row r="2974">
          <cell r="A2974" t="str">
            <v>42.02.010</v>
          </cell>
          <cell r="C2974" t="str">
            <v>Isolador galvanizado uso geral, simples com rosca mecânica</v>
          </cell>
          <cell r="D2974" t="str">
            <v>un</v>
          </cell>
          <cell r="E2974">
            <v>3.24</v>
          </cell>
          <cell r="F2974">
            <v>7.99</v>
          </cell>
          <cell r="G2974">
            <v>11.23</v>
          </cell>
        </row>
        <row r="2975">
          <cell r="A2975" t="str">
            <v>42.02.020</v>
          </cell>
          <cell r="C2975" t="str">
            <v>Isolador galvanizado uso geral, reforçado para fixação a 90°</v>
          </cell>
          <cell r="D2975" t="str">
            <v>un</v>
          </cell>
          <cell r="E2975">
            <v>9.0500000000000007</v>
          </cell>
          <cell r="F2975">
            <v>7.99</v>
          </cell>
          <cell r="G2975">
            <v>17.04</v>
          </cell>
        </row>
        <row r="2976">
          <cell r="A2976" t="str">
            <v>42.02.030</v>
          </cell>
          <cell r="C2976" t="str">
            <v>Isolador galvanizado uso geral, reforçado com rosca mecânica</v>
          </cell>
          <cell r="D2976" t="str">
            <v>un</v>
          </cell>
          <cell r="E2976">
            <v>4.58</v>
          </cell>
          <cell r="F2976">
            <v>7.99</v>
          </cell>
          <cell r="G2976">
            <v>12.57</v>
          </cell>
        </row>
        <row r="2977">
          <cell r="A2977" t="str">
            <v>42.02.040</v>
          </cell>
          <cell r="C2977" t="str">
            <v>Isolador galvanizado uso geral, simples com chapa de encosto</v>
          </cell>
          <cell r="D2977" t="str">
            <v>un</v>
          </cell>
          <cell r="E2977">
            <v>3.19</v>
          </cell>
          <cell r="F2977">
            <v>7.99</v>
          </cell>
          <cell r="G2977">
            <v>11.18</v>
          </cell>
        </row>
        <row r="2978">
          <cell r="A2978" t="str">
            <v>42.02.050</v>
          </cell>
          <cell r="C2978" t="str">
            <v>Isolador galvanizado uso geral, reforçado com rosca soberba</v>
          </cell>
          <cell r="D2978" t="str">
            <v>un</v>
          </cell>
          <cell r="E2978">
            <v>4.18</v>
          </cell>
          <cell r="F2978">
            <v>7.99</v>
          </cell>
          <cell r="G2978">
            <v>12.17</v>
          </cell>
        </row>
        <row r="2979">
          <cell r="A2979" t="str">
            <v>42.02.060</v>
          </cell>
          <cell r="C2979" t="str">
            <v>Isolador galvanizado uso geral, reforçado com chapa de encosto</v>
          </cell>
          <cell r="D2979" t="str">
            <v>un</v>
          </cell>
          <cell r="E2979">
            <v>4.51</v>
          </cell>
          <cell r="F2979">
            <v>7.99</v>
          </cell>
          <cell r="G2979">
            <v>12.5</v>
          </cell>
        </row>
        <row r="2980">
          <cell r="A2980" t="str">
            <v>42.02.080</v>
          </cell>
          <cell r="C2980" t="str">
            <v>Isolador galvanizado uso geral, simples com calha para telha ondulada</v>
          </cell>
          <cell r="D2980" t="str">
            <v>un</v>
          </cell>
          <cell r="E2980">
            <v>8.2899999999999991</v>
          </cell>
          <cell r="F2980">
            <v>7.99</v>
          </cell>
          <cell r="G2980">
            <v>16.28</v>
          </cell>
        </row>
        <row r="2981">
          <cell r="A2981" t="str">
            <v>42.02.100</v>
          </cell>
          <cell r="C2981" t="str">
            <v>Isolador galvanizado uso geral, reforçado com calha para telha ondulada</v>
          </cell>
          <cell r="D2981" t="str">
            <v>un</v>
          </cell>
          <cell r="E2981">
            <v>10.62</v>
          </cell>
          <cell r="F2981">
            <v>7.99</v>
          </cell>
          <cell r="G2981">
            <v>18.61</v>
          </cell>
        </row>
        <row r="2982">
          <cell r="A2982" t="str">
            <v>42.02.140</v>
          </cell>
          <cell r="C2982" t="str">
            <v>Isolador galvanizado uso geral, reforçado com grapa para chumbar</v>
          </cell>
          <cell r="D2982" t="str">
            <v>un</v>
          </cell>
          <cell r="E2982">
            <v>4.83</v>
          </cell>
          <cell r="F2982">
            <v>7.99</v>
          </cell>
          <cell r="G2982">
            <v>12.82</v>
          </cell>
        </row>
        <row r="2983">
          <cell r="A2983" t="str">
            <v>42.03</v>
          </cell>
          <cell r="B2983" t="str">
            <v>Isolador galvanizado para mastro</v>
          </cell>
        </row>
        <row r="2984">
          <cell r="A2984" t="str">
            <v>42.03.020</v>
          </cell>
          <cell r="C2984" t="str">
            <v>Isolador galvanizado para mastro de diâmetro 2´, simples com 1 descida</v>
          </cell>
          <cell r="D2984" t="str">
            <v>un</v>
          </cell>
          <cell r="E2984">
            <v>6.58</v>
          </cell>
          <cell r="F2984">
            <v>7.99</v>
          </cell>
          <cell r="G2984">
            <v>14.57</v>
          </cell>
        </row>
        <row r="2985">
          <cell r="A2985" t="str">
            <v>42.03.040</v>
          </cell>
          <cell r="C2985" t="str">
            <v>Isolador galvanizado para mastro de diâmetro 2´, simples com 2 descidas</v>
          </cell>
          <cell r="D2985" t="str">
            <v>un</v>
          </cell>
          <cell r="E2985">
            <v>9.2899999999999991</v>
          </cell>
          <cell r="F2985">
            <v>7.99</v>
          </cell>
          <cell r="G2985">
            <v>17.28</v>
          </cell>
        </row>
        <row r="2986">
          <cell r="A2986" t="str">
            <v>42.03.060</v>
          </cell>
          <cell r="C2986" t="str">
            <v>Isolador galvanizado para mastro de diâmetro 2´, reforçado com 1 descida</v>
          </cell>
          <cell r="D2986" t="str">
            <v>un</v>
          </cell>
          <cell r="E2986">
            <v>8.0399999999999991</v>
          </cell>
          <cell r="F2986">
            <v>7.99</v>
          </cell>
          <cell r="G2986">
            <v>16.03</v>
          </cell>
        </row>
        <row r="2987">
          <cell r="A2987" t="str">
            <v>42.03.080</v>
          </cell>
          <cell r="C2987" t="str">
            <v>Isolador galvanizado para mastro de diâmetro 2´, reforçado com 2 descidas</v>
          </cell>
          <cell r="D2987" t="str">
            <v>un</v>
          </cell>
          <cell r="E2987">
            <v>10.98</v>
          </cell>
          <cell r="F2987">
            <v>7.99</v>
          </cell>
          <cell r="G2987">
            <v>18.97</v>
          </cell>
        </row>
        <row r="2988">
          <cell r="A2988" t="str">
            <v>42.04</v>
          </cell>
          <cell r="B2988" t="str">
            <v>Componentes de sustentação para mastro galvanizado</v>
          </cell>
        </row>
        <row r="2989">
          <cell r="A2989" t="str">
            <v>42.04.020</v>
          </cell>
          <cell r="C2989" t="str">
            <v>Braçadeira de contraventagem para mastro de diâmetro 2´</v>
          </cell>
          <cell r="D2989" t="str">
            <v>un</v>
          </cell>
          <cell r="E2989">
            <v>7.02</v>
          </cell>
          <cell r="F2989">
            <v>7.99</v>
          </cell>
          <cell r="G2989">
            <v>15.01</v>
          </cell>
        </row>
        <row r="2990">
          <cell r="A2990" t="str">
            <v>42.04.040</v>
          </cell>
          <cell r="C2990" t="str">
            <v>Apoio para mastro de diâmetro 2´</v>
          </cell>
          <cell r="D2990" t="str">
            <v>un</v>
          </cell>
          <cell r="E2990">
            <v>5.54</v>
          </cell>
          <cell r="F2990">
            <v>7.99</v>
          </cell>
          <cell r="G2990">
            <v>13.53</v>
          </cell>
        </row>
        <row r="2991">
          <cell r="A2991" t="str">
            <v>42.04.060</v>
          </cell>
          <cell r="C2991" t="str">
            <v>Base para mastro de diâmetro 2´</v>
          </cell>
          <cell r="D2991" t="str">
            <v>un</v>
          </cell>
          <cell r="E2991">
            <v>38.42</v>
          </cell>
          <cell r="F2991">
            <v>7.99</v>
          </cell>
          <cell r="G2991">
            <v>46.41</v>
          </cell>
        </row>
        <row r="2992">
          <cell r="A2992" t="str">
            <v>42.04.080</v>
          </cell>
          <cell r="C2992" t="str">
            <v>Contraventagem com cabo para mastro de diâmetro 2´</v>
          </cell>
          <cell r="D2992" t="str">
            <v>un</v>
          </cell>
          <cell r="E2992">
            <v>95.54</v>
          </cell>
          <cell r="F2992">
            <v>9.59</v>
          </cell>
          <cell r="G2992">
            <v>105.13</v>
          </cell>
        </row>
        <row r="2993">
          <cell r="A2993" t="str">
            <v>42.04.100</v>
          </cell>
          <cell r="C2993" t="str">
            <v>Contraventagem com tubo para mastro de diâmetro 2´</v>
          </cell>
          <cell r="D2993" t="str">
            <v>un</v>
          </cell>
          <cell r="E2993">
            <v>84.71</v>
          </cell>
          <cell r="F2993">
            <v>9.59</v>
          </cell>
          <cell r="G2993">
            <v>94.3</v>
          </cell>
        </row>
        <row r="2994">
          <cell r="A2994" t="str">
            <v>42.04.120</v>
          </cell>
          <cell r="C2994" t="str">
            <v>Mastro simples galvanizado de diâmetro 2´</v>
          </cell>
          <cell r="D2994" t="str">
            <v>m</v>
          </cell>
          <cell r="E2994">
            <v>42.48</v>
          </cell>
          <cell r="F2994">
            <v>9.59</v>
          </cell>
          <cell r="G2994">
            <v>52.07</v>
          </cell>
        </row>
        <row r="2995">
          <cell r="A2995" t="str">
            <v>42.04.140</v>
          </cell>
          <cell r="C2995" t="str">
            <v>Suporte porta bandeira simples para mastro de diâmetro 2´</v>
          </cell>
          <cell r="D2995" t="str">
            <v>un</v>
          </cell>
          <cell r="E2995">
            <v>15.24</v>
          </cell>
          <cell r="F2995">
            <v>7.99</v>
          </cell>
          <cell r="G2995">
            <v>23.23</v>
          </cell>
        </row>
        <row r="2996">
          <cell r="A2996" t="str">
            <v>42.04.160</v>
          </cell>
          <cell r="C2996" t="str">
            <v>Suporte porta bandeira reforçado para mastro de diâmetro 2´</v>
          </cell>
          <cell r="D2996" t="str">
            <v>un</v>
          </cell>
          <cell r="E2996">
            <v>23</v>
          </cell>
          <cell r="F2996">
            <v>7.99</v>
          </cell>
          <cell r="G2996">
            <v>30.99</v>
          </cell>
        </row>
        <row r="2997">
          <cell r="A2997" t="str">
            <v>42.05</v>
          </cell>
          <cell r="B2997" t="str">
            <v>Componentes para cabo de descida</v>
          </cell>
        </row>
        <row r="2998">
          <cell r="A2998" t="str">
            <v>42.05.010</v>
          </cell>
          <cell r="C2998" t="str">
            <v>Sinalizador de obstáculo simples, sem célula fotoelétrica</v>
          </cell>
          <cell r="D2998" t="str">
            <v>un</v>
          </cell>
          <cell r="E2998">
            <v>23.84</v>
          </cell>
          <cell r="F2998">
            <v>7.99</v>
          </cell>
          <cell r="G2998">
            <v>31.83</v>
          </cell>
        </row>
        <row r="2999">
          <cell r="A2999" t="str">
            <v>42.05.020</v>
          </cell>
          <cell r="C2999" t="str">
            <v>Braçadeira para fixação do aparelho sinalizador para mastro de diâmetro 2´</v>
          </cell>
          <cell r="D2999" t="str">
            <v>un</v>
          </cell>
          <cell r="E2999">
            <v>8.6</v>
          </cell>
          <cell r="F2999">
            <v>7.99</v>
          </cell>
          <cell r="G2999">
            <v>16.59</v>
          </cell>
        </row>
        <row r="3000">
          <cell r="A3000" t="str">
            <v>42.05.030</v>
          </cell>
          <cell r="C3000" t="str">
            <v>Sinalizador de obstáculo duplo, sem célula fotoelétrica</v>
          </cell>
          <cell r="D3000" t="str">
            <v>un</v>
          </cell>
          <cell r="E3000">
            <v>48.93</v>
          </cell>
          <cell r="F3000">
            <v>7.99</v>
          </cell>
          <cell r="G3000">
            <v>56.92</v>
          </cell>
        </row>
        <row r="3001">
          <cell r="A3001" t="str">
            <v>42.05.050</v>
          </cell>
          <cell r="C3001" t="str">
            <v>Sinalizador de obstáculo simples, com célula fotoelétrica</v>
          </cell>
          <cell r="D3001" t="str">
            <v>un</v>
          </cell>
          <cell r="E3001">
            <v>36.47</v>
          </cell>
          <cell r="F3001">
            <v>7.99</v>
          </cell>
          <cell r="G3001">
            <v>44.46</v>
          </cell>
        </row>
        <row r="3002">
          <cell r="A3002" t="str">
            <v>42.05.070</v>
          </cell>
          <cell r="C3002" t="str">
            <v>Sinalizador de obstáculo duplo, com célula fotoelétrica</v>
          </cell>
          <cell r="D3002" t="str">
            <v>un</v>
          </cell>
          <cell r="E3002">
            <v>74.930000000000007</v>
          </cell>
          <cell r="F3002">
            <v>7.99</v>
          </cell>
          <cell r="G3002">
            <v>82.92</v>
          </cell>
        </row>
        <row r="3003">
          <cell r="A3003" t="str">
            <v>42.05.100</v>
          </cell>
          <cell r="C3003" t="str">
            <v>Caixa de inspeção suspensa</v>
          </cell>
          <cell r="D3003" t="str">
            <v>un</v>
          </cell>
          <cell r="E3003">
            <v>12.22</v>
          </cell>
          <cell r="F3003">
            <v>31.94</v>
          </cell>
          <cell r="G3003">
            <v>44.16</v>
          </cell>
        </row>
        <row r="3004">
          <cell r="A3004" t="str">
            <v>42.05.110</v>
          </cell>
          <cell r="C3004" t="str">
            <v>Conector cabo/haste de 3/4´</v>
          </cell>
          <cell r="D3004" t="str">
            <v>un</v>
          </cell>
          <cell r="E3004">
            <v>12.39</v>
          </cell>
          <cell r="F3004">
            <v>3.2</v>
          </cell>
          <cell r="G3004">
            <v>15.59</v>
          </cell>
        </row>
        <row r="3005">
          <cell r="A3005" t="str">
            <v>42.05.120</v>
          </cell>
          <cell r="C3005" t="str">
            <v>Conector de emenda em latão para cabo de até 50 mm² com 4 parafusos</v>
          </cell>
          <cell r="D3005" t="str">
            <v>un</v>
          </cell>
          <cell r="E3005">
            <v>15.55</v>
          </cell>
          <cell r="F3005">
            <v>3.2</v>
          </cell>
          <cell r="G3005">
            <v>18.75</v>
          </cell>
        </row>
        <row r="3006">
          <cell r="A3006" t="str">
            <v>42.05.140</v>
          </cell>
          <cell r="C3006" t="str">
            <v>Conector olhal cabo/haste de 3/4´</v>
          </cell>
          <cell r="D3006" t="str">
            <v>un</v>
          </cell>
          <cell r="E3006">
            <v>3.66</v>
          </cell>
          <cell r="F3006">
            <v>3.2</v>
          </cell>
          <cell r="G3006">
            <v>6.86</v>
          </cell>
        </row>
        <row r="3007">
          <cell r="A3007" t="str">
            <v>42.05.160</v>
          </cell>
          <cell r="C3007" t="str">
            <v>Conector olhal cabo/haste de 5/8´</v>
          </cell>
          <cell r="D3007" t="str">
            <v>un</v>
          </cell>
          <cell r="E3007">
            <v>2.89</v>
          </cell>
          <cell r="F3007">
            <v>3.2</v>
          </cell>
          <cell r="G3007">
            <v>6.09</v>
          </cell>
        </row>
        <row r="3008">
          <cell r="A3008" t="str">
            <v>42.05.170</v>
          </cell>
          <cell r="C3008" t="str">
            <v>Vergalhão liso de aço galvanizado, diâmetro de 3/8´</v>
          </cell>
          <cell r="D3008" t="str">
            <v>m</v>
          </cell>
          <cell r="E3008">
            <v>7.24</v>
          </cell>
          <cell r="F3008">
            <v>12.78</v>
          </cell>
          <cell r="G3008">
            <v>20.02</v>
          </cell>
        </row>
        <row r="3009">
          <cell r="A3009" t="str">
            <v>42.05.180</v>
          </cell>
          <cell r="C3009" t="str">
            <v>Esticador em latão para cabo de cobre</v>
          </cell>
          <cell r="D3009" t="str">
            <v>un</v>
          </cell>
          <cell r="E3009">
            <v>12.67</v>
          </cell>
          <cell r="F3009">
            <v>7.99</v>
          </cell>
          <cell r="G3009">
            <v>20.66</v>
          </cell>
        </row>
        <row r="3010">
          <cell r="A3010" t="str">
            <v>42.05.190</v>
          </cell>
          <cell r="C3010" t="str">
            <v>Haste de aterramento de 3/4´ x 3,00 m</v>
          </cell>
          <cell r="D3010" t="str">
            <v>un</v>
          </cell>
          <cell r="E3010">
            <v>102.26</v>
          </cell>
          <cell r="F3010">
            <v>15.98</v>
          </cell>
          <cell r="G3010">
            <v>118.24</v>
          </cell>
        </row>
        <row r="3011">
          <cell r="A3011" t="str">
            <v>42.05.200</v>
          </cell>
          <cell r="C3011" t="str">
            <v>Haste de aterramento de 5/8´ x 2,40 m</v>
          </cell>
          <cell r="D3011" t="str">
            <v>un</v>
          </cell>
          <cell r="E3011">
            <v>59.73</v>
          </cell>
          <cell r="F3011">
            <v>15.98</v>
          </cell>
          <cell r="G3011">
            <v>75.709999999999994</v>
          </cell>
        </row>
        <row r="3012">
          <cell r="A3012" t="str">
            <v>42.05.210</v>
          </cell>
          <cell r="C3012" t="str">
            <v>Haste de aterramento de 5/8´ x 3,00 m</v>
          </cell>
          <cell r="D3012" t="str">
            <v>un</v>
          </cell>
          <cell r="E3012">
            <v>75.67</v>
          </cell>
          <cell r="F3012">
            <v>15.98</v>
          </cell>
          <cell r="G3012">
            <v>91.65</v>
          </cell>
        </row>
        <row r="3013">
          <cell r="A3013" t="str">
            <v>42.05.220</v>
          </cell>
          <cell r="C3013" t="str">
            <v>Mastro para sinalizador de obstáculo, de 1,50 m x 3/4´</v>
          </cell>
          <cell r="D3013" t="str">
            <v>un</v>
          </cell>
          <cell r="E3013">
            <v>30.95</v>
          </cell>
          <cell r="F3013">
            <v>7.99</v>
          </cell>
          <cell r="G3013">
            <v>38.94</v>
          </cell>
        </row>
        <row r="3014">
          <cell r="A3014" t="str">
            <v>42.05.230</v>
          </cell>
          <cell r="C3014" t="str">
            <v>Clips de fixação para vergalhão em aço galvanizado de 3/8´</v>
          </cell>
          <cell r="D3014" t="str">
            <v>un</v>
          </cell>
          <cell r="E3014">
            <v>2.2200000000000002</v>
          </cell>
          <cell r="F3014">
            <v>6.39</v>
          </cell>
          <cell r="G3014">
            <v>8.61</v>
          </cell>
        </row>
        <row r="3015">
          <cell r="A3015" t="str">
            <v>42.05.240</v>
          </cell>
          <cell r="C3015" t="str">
            <v>Suporte para tubo de proteção com chapa de encosto, diâmetro 2´</v>
          </cell>
          <cell r="D3015" t="str">
            <v>un</v>
          </cell>
          <cell r="E3015">
            <v>6.21</v>
          </cell>
          <cell r="F3015">
            <v>7.99</v>
          </cell>
          <cell r="G3015">
            <v>14.2</v>
          </cell>
        </row>
        <row r="3016">
          <cell r="A3016" t="str">
            <v>42.05.250</v>
          </cell>
          <cell r="C3016" t="str">
            <v>Barra condutora chata de alumínio, 3/4´ x 1/4´ - inclusive acessórios de fixação</v>
          </cell>
          <cell r="D3016" t="str">
            <v>m</v>
          </cell>
          <cell r="E3016">
            <v>9.8000000000000007</v>
          </cell>
          <cell r="F3016">
            <v>15.98</v>
          </cell>
          <cell r="G3016">
            <v>25.78</v>
          </cell>
        </row>
        <row r="3017">
          <cell r="A3017" t="str">
            <v>42.05.260</v>
          </cell>
          <cell r="C3017" t="str">
            <v>Suporte para tubo de proteção com grapa para chumbar, diâmetro 2´</v>
          </cell>
          <cell r="D3017" t="str">
            <v>un</v>
          </cell>
          <cell r="E3017">
            <v>6.25</v>
          </cell>
          <cell r="F3017">
            <v>7.99</v>
          </cell>
          <cell r="G3017">
            <v>14.24</v>
          </cell>
        </row>
        <row r="3018">
          <cell r="A3018" t="str">
            <v>42.05.270</v>
          </cell>
          <cell r="C3018" t="str">
            <v>Conector em latão estanhado para cabos de 16 a 50 mm² e vergalhões até 3/8"</v>
          </cell>
          <cell r="D3018" t="str">
            <v>un</v>
          </cell>
          <cell r="E3018">
            <v>14.57</v>
          </cell>
          <cell r="F3018">
            <v>6.39</v>
          </cell>
          <cell r="G3018">
            <v>20.96</v>
          </cell>
        </row>
        <row r="3019">
          <cell r="A3019" t="str">
            <v>42.05.280</v>
          </cell>
          <cell r="C3019" t="str">
            <v>Suporte para tubo de proteção com rosca soberba, diâmetro 2´</v>
          </cell>
          <cell r="D3019" t="str">
            <v>un</v>
          </cell>
          <cell r="E3019">
            <v>6.02</v>
          </cell>
          <cell r="F3019">
            <v>7.99</v>
          </cell>
          <cell r="G3019">
            <v>14.01</v>
          </cell>
        </row>
        <row r="3020">
          <cell r="A3020" t="str">
            <v>42.05.290</v>
          </cell>
          <cell r="C3020" t="str">
            <v>Suporte para fixação de terminal aéreo e/ou de cabo de cobre nu, com base plana</v>
          </cell>
          <cell r="D3020" t="str">
            <v>un</v>
          </cell>
          <cell r="E3020">
            <v>3.52</v>
          </cell>
          <cell r="F3020">
            <v>7.99</v>
          </cell>
          <cell r="G3020">
            <v>11.51</v>
          </cell>
        </row>
        <row r="3021">
          <cell r="A3021" t="str">
            <v>42.05.300</v>
          </cell>
          <cell r="C3021" t="str">
            <v>Tampa para caixa de inspeção cilíndrica, aço galvanizado</v>
          </cell>
          <cell r="D3021" t="str">
            <v>un</v>
          </cell>
          <cell r="E3021">
            <v>25.06</v>
          </cell>
          <cell r="F3021">
            <v>1.6</v>
          </cell>
          <cell r="G3021">
            <v>26.66</v>
          </cell>
        </row>
        <row r="3022">
          <cell r="A3022" t="str">
            <v>42.05.310</v>
          </cell>
          <cell r="C3022" t="str">
            <v>Caixa de inspeção do terra cilíndrica em PVC rígido, diâmetro de 300 mm - h= 250 mm</v>
          </cell>
          <cell r="D3022" t="str">
            <v>un</v>
          </cell>
          <cell r="E3022">
            <v>13.94</v>
          </cell>
          <cell r="F3022">
            <v>7.99</v>
          </cell>
          <cell r="G3022">
            <v>21.93</v>
          </cell>
        </row>
        <row r="3023">
          <cell r="A3023" t="str">
            <v>42.05.320</v>
          </cell>
          <cell r="C3023" t="str">
            <v>Caixa de inspeção do terra cilíndrica em PVC rígido, diâmetro de 300 mm - h= 400 mm</v>
          </cell>
          <cell r="D3023" t="str">
            <v>un</v>
          </cell>
          <cell r="E3023">
            <v>21.77</v>
          </cell>
          <cell r="F3023">
            <v>7.99</v>
          </cell>
          <cell r="G3023">
            <v>29.76</v>
          </cell>
        </row>
        <row r="3024">
          <cell r="A3024" t="str">
            <v>42.05.330</v>
          </cell>
          <cell r="C3024" t="str">
            <v>Caixa de inspeção do terra cilíndrica em PVC rígido, diâmetro de 300 mm - h= 600 mm</v>
          </cell>
          <cell r="D3024" t="str">
            <v>un</v>
          </cell>
          <cell r="E3024">
            <v>30.49</v>
          </cell>
          <cell r="F3024">
            <v>7.99</v>
          </cell>
          <cell r="G3024">
            <v>38.479999999999997</v>
          </cell>
        </row>
        <row r="3025">
          <cell r="A3025" t="str">
            <v>42.05.340</v>
          </cell>
          <cell r="C3025" t="str">
            <v>Barra condutora chata em cobre, 3/4" x 3/16", inclusive acessórios de fixação</v>
          </cell>
          <cell r="D3025" t="str">
            <v>m</v>
          </cell>
          <cell r="E3025">
            <v>44.53</v>
          </cell>
          <cell r="F3025">
            <v>15.98</v>
          </cell>
          <cell r="G3025">
            <v>60.51</v>
          </cell>
        </row>
        <row r="3026">
          <cell r="A3026" t="str">
            <v>42.05.370</v>
          </cell>
          <cell r="C3026" t="str">
            <v>Caixa de equalização, de embutir, em aço com barramento, de 400 x 400 mm e tampa</v>
          </cell>
          <cell r="D3026" t="str">
            <v>un</v>
          </cell>
          <cell r="E3026">
            <v>392.32</v>
          </cell>
          <cell r="F3026">
            <v>31.94</v>
          </cell>
          <cell r="G3026">
            <v>424.26</v>
          </cell>
        </row>
        <row r="3027">
          <cell r="A3027" t="str">
            <v>42.05.380</v>
          </cell>
          <cell r="C3027" t="str">
            <v>Caixa de equalização, de embutir, em aço com barramento, de 200 x 200 mm e tampa</v>
          </cell>
          <cell r="D3027" t="str">
            <v>un</v>
          </cell>
          <cell r="E3027">
            <v>240.05</v>
          </cell>
          <cell r="F3027">
            <v>31.94</v>
          </cell>
          <cell r="G3027">
            <v>271.99</v>
          </cell>
        </row>
        <row r="3028">
          <cell r="A3028" t="str">
            <v>42.05.390</v>
          </cell>
          <cell r="C3028" t="str">
            <v>Presilha em latão para cabos de 16 até 50 mm²</v>
          </cell>
          <cell r="D3028" t="str">
            <v>un</v>
          </cell>
          <cell r="E3028">
            <v>1.05</v>
          </cell>
          <cell r="F3028">
            <v>1.3</v>
          </cell>
          <cell r="G3028">
            <v>2.35</v>
          </cell>
        </row>
        <row r="3029">
          <cell r="A3029" t="str">
            <v>42.05.400</v>
          </cell>
          <cell r="C3029" t="str">
            <v>Presilha em latão para cabos acima de 50 até 120 mm²</v>
          </cell>
          <cell r="D3029" t="str">
            <v>un</v>
          </cell>
          <cell r="E3029">
            <v>1.23</v>
          </cell>
          <cell r="F3029">
            <v>1.3</v>
          </cell>
          <cell r="G3029">
            <v>2.5299999999999998</v>
          </cell>
        </row>
        <row r="3030">
          <cell r="A3030" t="str">
            <v>42.05.410</v>
          </cell>
          <cell r="C3030" t="str">
            <v>Suporte para fixação de terminal aéreo e/ou de cabo de cobre nu, com base ondulada</v>
          </cell>
          <cell r="D3030" t="str">
            <v>un</v>
          </cell>
          <cell r="E3030">
            <v>3.29</v>
          </cell>
          <cell r="F3030">
            <v>7.99</v>
          </cell>
          <cell r="G3030">
            <v>11.28</v>
          </cell>
        </row>
        <row r="3031">
          <cell r="A3031" t="str">
            <v>42.05.420</v>
          </cell>
          <cell r="C3031" t="str">
            <v>Suporte para fixação de terminal aéreo e/ou cabo de cobre nu, com base em alumínio</v>
          </cell>
          <cell r="D3031" t="str">
            <v>un</v>
          </cell>
          <cell r="E3031">
            <v>2.94</v>
          </cell>
          <cell r="F3031">
            <v>7.99</v>
          </cell>
          <cell r="G3031">
            <v>10.93</v>
          </cell>
        </row>
        <row r="3032">
          <cell r="A3032" t="str">
            <v>42.05.440</v>
          </cell>
          <cell r="C3032" t="str">
            <v>Barra condutora chata em alumínio, 7/8" x 1/8", inclusive acessórios de fixação</v>
          </cell>
          <cell r="D3032" t="str">
            <v>m</v>
          </cell>
          <cell r="E3032">
            <v>3.8</v>
          </cell>
          <cell r="F3032">
            <v>15.98</v>
          </cell>
          <cell r="G3032">
            <v>19.78</v>
          </cell>
        </row>
        <row r="3033">
          <cell r="A3033" t="str">
            <v>42.05.450</v>
          </cell>
          <cell r="C3033" t="str">
            <v>Conector com rabicho e porca em latão para cabo de 16 a 35 mm²</v>
          </cell>
          <cell r="D3033" t="str">
            <v>un</v>
          </cell>
          <cell r="E3033">
            <v>9.18</v>
          </cell>
          <cell r="F3033">
            <v>3.2</v>
          </cell>
          <cell r="G3033">
            <v>12.38</v>
          </cell>
        </row>
        <row r="3034">
          <cell r="A3034" t="str">
            <v>42.05.490</v>
          </cell>
          <cell r="C3034" t="str">
            <v>Sinalizador visual para advertência</v>
          </cell>
          <cell r="D3034" t="str">
            <v>un</v>
          </cell>
          <cell r="E3034">
            <v>197.08</v>
          </cell>
          <cell r="F3034">
            <v>7.99</v>
          </cell>
          <cell r="G3034">
            <v>205.07</v>
          </cell>
        </row>
        <row r="3035">
          <cell r="A3035" t="str">
            <v>42.05.500</v>
          </cell>
          <cell r="C3035" t="str">
            <v>Sinalizador audio-visual para advertência</v>
          </cell>
          <cell r="D3035" t="str">
            <v>un</v>
          </cell>
          <cell r="E3035">
            <v>215.69</v>
          </cell>
          <cell r="F3035">
            <v>7.99</v>
          </cell>
          <cell r="G3035">
            <v>223.68</v>
          </cell>
        </row>
        <row r="3036">
          <cell r="A3036" t="str">
            <v>42.05.510</v>
          </cell>
          <cell r="C3036" t="str">
            <v>Suporte para fixação de fita de alumínio 7/8" x 1/8" e/ou cabo de cobre nú, com base ondulada</v>
          </cell>
          <cell r="D3036" t="str">
            <v>un</v>
          </cell>
          <cell r="E3036">
            <v>3.34</v>
          </cell>
          <cell r="F3036">
            <v>7.99</v>
          </cell>
          <cell r="G3036">
            <v>11.33</v>
          </cell>
        </row>
        <row r="3037">
          <cell r="A3037" t="str">
            <v>42.05.520</v>
          </cell>
          <cell r="C3037" t="str">
            <v>Suporte para fixação de fita de alumínio 7/8" x 1/8", com base plana</v>
          </cell>
          <cell r="D3037" t="str">
            <v>un</v>
          </cell>
          <cell r="E3037">
            <v>2.7</v>
          </cell>
          <cell r="F3037">
            <v>7.99</v>
          </cell>
          <cell r="G3037">
            <v>10.69</v>
          </cell>
        </row>
        <row r="3038">
          <cell r="A3038" t="str">
            <v>42.05.531</v>
          </cell>
          <cell r="C3038" t="str">
            <v>Fita perfurada para equipotencialização, em latão niquelado de 20 x 1,2 mm, com furos de 7 mm</v>
          </cell>
          <cell r="D3038" t="str">
            <v>m</v>
          </cell>
          <cell r="E3038">
            <v>28.45</v>
          </cell>
          <cell r="F3038">
            <v>9.59</v>
          </cell>
          <cell r="G3038">
            <v>38.04</v>
          </cell>
        </row>
        <row r="3039">
          <cell r="A3039" t="str">
            <v>42.05.542</v>
          </cell>
          <cell r="C3039" t="str">
            <v>Tela equipotencial em aço inoxidável, largura de 200 mm, espessura de 1,4 mm</v>
          </cell>
          <cell r="D3039" t="str">
            <v>m</v>
          </cell>
          <cell r="E3039">
            <v>40.659999999999997</v>
          </cell>
          <cell r="F3039">
            <v>7.99</v>
          </cell>
          <cell r="G3039">
            <v>48.65</v>
          </cell>
        </row>
        <row r="3040">
          <cell r="A3040" t="str">
            <v>42.05.550</v>
          </cell>
          <cell r="C3040" t="str">
            <v>Cordoalha flexível "Jumpers" de 25 x 235 mm, com 4 furos de 11 mm</v>
          </cell>
          <cell r="D3040" t="str">
            <v>un</v>
          </cell>
          <cell r="E3040">
            <v>36.630000000000003</v>
          </cell>
          <cell r="F3040">
            <v>7.99</v>
          </cell>
          <cell r="G3040">
            <v>44.62</v>
          </cell>
        </row>
        <row r="3041">
          <cell r="A3041" t="str">
            <v>42.05.560</v>
          </cell>
          <cell r="C3041" t="str">
            <v>Cordoalha flexível "Jumpers" de 25 x 300 mm, com 4 furos de 11 mm</v>
          </cell>
          <cell r="D3041" t="str">
            <v>un</v>
          </cell>
          <cell r="E3041">
            <v>37.65</v>
          </cell>
          <cell r="F3041">
            <v>7.99</v>
          </cell>
          <cell r="G3041">
            <v>45.64</v>
          </cell>
        </row>
        <row r="3042">
          <cell r="A3042" t="str">
            <v>42.05.570</v>
          </cell>
          <cell r="C3042" t="str">
            <v>Terminal estanhado com 1 furo e 1 compressão - 16 mm²</v>
          </cell>
          <cell r="D3042" t="str">
            <v>un</v>
          </cell>
          <cell r="E3042">
            <v>2.76</v>
          </cell>
          <cell r="F3042">
            <v>7.99</v>
          </cell>
          <cell r="G3042">
            <v>10.75</v>
          </cell>
        </row>
        <row r="3043">
          <cell r="A3043" t="str">
            <v>42.05.580</v>
          </cell>
          <cell r="C3043" t="str">
            <v>Terminal estanhado com 1 furo e 1 compressão - 35 mm²</v>
          </cell>
          <cell r="D3043" t="str">
            <v>un</v>
          </cell>
          <cell r="E3043">
            <v>3.39</v>
          </cell>
          <cell r="F3043">
            <v>7.99</v>
          </cell>
          <cell r="G3043">
            <v>11.38</v>
          </cell>
        </row>
        <row r="3044">
          <cell r="A3044" t="str">
            <v>42.05.590</v>
          </cell>
          <cell r="C3044" t="str">
            <v>Terminal estanhado com 1 furo e 1 compressão - 50 mm²</v>
          </cell>
          <cell r="D3044" t="str">
            <v>un</v>
          </cell>
          <cell r="E3044">
            <v>4.5199999999999996</v>
          </cell>
          <cell r="F3044">
            <v>7.99</v>
          </cell>
          <cell r="G3044">
            <v>12.51</v>
          </cell>
        </row>
        <row r="3045">
          <cell r="A3045" t="str">
            <v>42.05.600</v>
          </cell>
          <cell r="C3045" t="str">
            <v>Terminal estanhado com 2 furos e 1 compressão - 16 mm²</v>
          </cell>
          <cell r="D3045" t="str">
            <v>un</v>
          </cell>
          <cell r="E3045">
            <v>5.65</v>
          </cell>
          <cell r="F3045">
            <v>7.99</v>
          </cell>
          <cell r="G3045">
            <v>13.64</v>
          </cell>
        </row>
        <row r="3046">
          <cell r="A3046" t="str">
            <v>42.05.610</v>
          </cell>
          <cell r="C3046" t="str">
            <v>Terminal estanhado com 2 furos e 1 compressão - 35 mm²</v>
          </cell>
          <cell r="D3046" t="str">
            <v>un</v>
          </cell>
          <cell r="E3046">
            <v>7.01</v>
          </cell>
          <cell r="F3046">
            <v>7.99</v>
          </cell>
          <cell r="G3046">
            <v>15</v>
          </cell>
        </row>
        <row r="3047">
          <cell r="A3047" t="str">
            <v>42.05.620</v>
          </cell>
          <cell r="C3047" t="str">
            <v>Terminal estanhado com 2 furos e 1 compressão - 50 mm²</v>
          </cell>
          <cell r="D3047" t="str">
            <v>un</v>
          </cell>
          <cell r="E3047">
            <v>9.14</v>
          </cell>
          <cell r="F3047">
            <v>7.99</v>
          </cell>
          <cell r="G3047">
            <v>17.13</v>
          </cell>
        </row>
        <row r="3048">
          <cell r="A3048" t="str">
            <v>42.05.630</v>
          </cell>
          <cell r="C3048" t="str">
            <v>Conector tipo ´X´ para aterramento de telas, acabamento estanhado, para cabo de 16 - 50 mm²</v>
          </cell>
          <cell r="D3048" t="str">
            <v>un</v>
          </cell>
          <cell r="E3048">
            <v>20.99</v>
          </cell>
          <cell r="F3048">
            <v>7.99</v>
          </cell>
          <cell r="G3048">
            <v>28.98</v>
          </cell>
        </row>
        <row r="3049">
          <cell r="A3049" t="str">
            <v>42.05.640</v>
          </cell>
          <cell r="C3049" t="str">
            <v>Tampão / tampa em ferro fundido de 300 x 300 mm</v>
          </cell>
          <cell r="D3049" t="str">
            <v>un</v>
          </cell>
          <cell r="E3049">
            <v>96.75</v>
          </cell>
          <cell r="F3049">
            <v>31.94</v>
          </cell>
          <cell r="G3049">
            <v>128.69</v>
          </cell>
        </row>
        <row r="3050">
          <cell r="A3050" t="str">
            <v>42.05.650</v>
          </cell>
          <cell r="C3050" t="str">
            <v>Malha fechada pré-fabricada em fio de cobre de 16mm e mesch 30 x 30cm para aterramento</v>
          </cell>
          <cell r="D3050" t="str">
            <v>m²</v>
          </cell>
          <cell r="E3050">
            <v>99.49</v>
          </cell>
          <cell r="F3050">
            <v>3.25</v>
          </cell>
          <cell r="G3050">
            <v>102.74</v>
          </cell>
        </row>
        <row r="3051">
          <cell r="A3051" t="str">
            <v>42.05.660</v>
          </cell>
          <cell r="C3051" t="str">
            <v>Tampa em ferro fundido circular reforçada, com diâmetro de 300 mm, com boca de visita quadrada articulada</v>
          </cell>
          <cell r="D3051" t="str">
            <v>un</v>
          </cell>
          <cell r="E3051">
            <v>69.599999999999994</v>
          </cell>
          <cell r="F3051">
            <v>1.73</v>
          </cell>
          <cell r="G3051">
            <v>71.33</v>
          </cell>
        </row>
        <row r="3052">
          <cell r="A3052" t="str">
            <v>42.20</v>
          </cell>
          <cell r="B3052" t="str">
            <v>Reparos, conservações e complementos - GRUPO 42</v>
          </cell>
        </row>
        <row r="3053">
          <cell r="A3053" t="str">
            <v>42.20.080</v>
          </cell>
          <cell r="C3053" t="str">
            <v>Solda exotérmica conexão cabo-cabo horizontal em X, bitola do cabo de 16-16mm² a 35-35mm²</v>
          </cell>
          <cell r="D3053" t="str">
            <v>un</v>
          </cell>
          <cell r="E3053">
            <v>6.06</v>
          </cell>
          <cell r="F3053">
            <v>15.98</v>
          </cell>
          <cell r="G3053">
            <v>22.04</v>
          </cell>
        </row>
        <row r="3054">
          <cell r="A3054" t="str">
            <v>42.20.090</v>
          </cell>
          <cell r="C3054" t="str">
            <v>Solda exotérmica conexão cabo-cabo horizontal em X, bitola do cabo de 50-25mm² a 95-50mm²</v>
          </cell>
          <cell r="D3054" t="str">
            <v>un</v>
          </cell>
          <cell r="E3054">
            <v>11.04</v>
          </cell>
          <cell r="F3054">
            <v>15.98</v>
          </cell>
          <cell r="G3054">
            <v>27.02</v>
          </cell>
        </row>
        <row r="3055">
          <cell r="A3055" t="str">
            <v>42.20.100</v>
          </cell>
          <cell r="C3055" t="str">
            <v>Solda exotérmica conexão cabo-cabo horizontal em X, bitola do cabo de 95-70mm² a 95-95mm²</v>
          </cell>
          <cell r="D3055" t="str">
            <v>un</v>
          </cell>
          <cell r="E3055">
            <v>19.25</v>
          </cell>
          <cell r="F3055">
            <v>15.98</v>
          </cell>
          <cell r="G3055">
            <v>35.229999999999997</v>
          </cell>
        </row>
        <row r="3056">
          <cell r="A3056" t="str">
            <v>42.20.110</v>
          </cell>
          <cell r="C3056" t="str">
            <v>Solda exotérmica conexão cabo-cabo horizontal em X sobreposto, bitola do cabo de 16-16mm² a 25-25mm²</v>
          </cell>
          <cell r="D3056" t="str">
            <v>un</v>
          </cell>
          <cell r="E3056">
            <v>10.88</v>
          </cell>
          <cell r="F3056">
            <v>15.98</v>
          </cell>
          <cell r="G3056">
            <v>26.86</v>
          </cell>
        </row>
        <row r="3057">
          <cell r="A3057" t="str">
            <v>42.20.120</v>
          </cell>
          <cell r="C3057" t="str">
            <v>Solda exotérmica conexão cabo-cabo horizontal em X sobreposto, bitola do cabo de 35-35mm² a 50-35mm²</v>
          </cell>
          <cell r="D3057" t="str">
            <v>un</v>
          </cell>
          <cell r="E3057">
            <v>11.04</v>
          </cell>
          <cell r="F3057">
            <v>15.98</v>
          </cell>
          <cell r="G3057">
            <v>27.02</v>
          </cell>
        </row>
        <row r="3058">
          <cell r="A3058" t="str">
            <v>42.20.130</v>
          </cell>
          <cell r="C3058" t="str">
            <v>Solda exotérmica conexão cabo-cabo horizontal em X sobreposto, bitola do cabo de 50-50mm² a 95-50mm²</v>
          </cell>
          <cell r="D3058" t="str">
            <v>un</v>
          </cell>
          <cell r="E3058">
            <v>19.260000000000002</v>
          </cell>
          <cell r="F3058">
            <v>15.98</v>
          </cell>
          <cell r="G3058">
            <v>35.24</v>
          </cell>
        </row>
        <row r="3059">
          <cell r="A3059" t="str">
            <v>42.20.140</v>
          </cell>
          <cell r="C3059" t="str">
            <v>Solda exotérmica conexão cabo-cabo horizontal em X sobreposto, bitola do cabo de 95-95mm²</v>
          </cell>
          <cell r="D3059" t="str">
            <v>un</v>
          </cell>
          <cell r="E3059">
            <v>19.37</v>
          </cell>
          <cell r="F3059">
            <v>15.98</v>
          </cell>
          <cell r="G3059">
            <v>35.35</v>
          </cell>
        </row>
        <row r="3060">
          <cell r="A3060" t="str">
            <v>42.20.150</v>
          </cell>
          <cell r="C3060" t="str">
            <v>Solda exotérmica conexão cabo-cabo horizontal em T, bitola do cabo de 16-16mm² a 50-35mm², 70-35mm² e 95-35mm²</v>
          </cell>
          <cell r="D3060" t="str">
            <v>un</v>
          </cell>
          <cell r="E3060">
            <v>6.23</v>
          </cell>
          <cell r="F3060">
            <v>15.98</v>
          </cell>
          <cell r="G3060">
            <v>22.21</v>
          </cell>
        </row>
        <row r="3061">
          <cell r="A3061" t="str">
            <v>42.20.160</v>
          </cell>
          <cell r="C3061" t="str">
            <v>Solda exotérmica conexão cabo-cabo horizontal em T, bitola do cabo de 50-50mm² a 95-50mm²</v>
          </cell>
          <cell r="D3061" t="str">
            <v>un</v>
          </cell>
          <cell r="E3061">
            <v>10.97</v>
          </cell>
          <cell r="F3061">
            <v>15.98</v>
          </cell>
          <cell r="G3061">
            <v>26.95</v>
          </cell>
        </row>
        <row r="3062">
          <cell r="A3062" t="str">
            <v>42.20.170</v>
          </cell>
          <cell r="C3062" t="str">
            <v>Solda exotérmica conexão cabo-cabo horizontal reto, bitola do cabo de 16mm² a 70mm²</v>
          </cell>
          <cell r="D3062" t="str">
            <v>un</v>
          </cell>
          <cell r="E3062">
            <v>6.02</v>
          </cell>
          <cell r="F3062">
            <v>15.98</v>
          </cell>
          <cell r="G3062">
            <v>22</v>
          </cell>
        </row>
        <row r="3063">
          <cell r="A3063" t="str">
            <v>42.20.180</v>
          </cell>
          <cell r="C3063" t="str">
            <v>Solda exotérmica conexão cabo-cabo horizontal reto, bitola do cabo de 95mm²</v>
          </cell>
          <cell r="D3063" t="str">
            <v>un</v>
          </cell>
          <cell r="E3063">
            <v>10.92</v>
          </cell>
          <cell r="F3063">
            <v>15.98</v>
          </cell>
          <cell r="G3063">
            <v>26.9</v>
          </cell>
        </row>
        <row r="3064">
          <cell r="A3064" t="str">
            <v>42.20.190</v>
          </cell>
          <cell r="C3064" t="str">
            <v>Solda exotérmica conexão cabo-haste em X sobreposto, bitola do cabo de 35mm² a 50mm² para haste de 5/8" e 3/4"</v>
          </cell>
          <cell r="D3064" t="str">
            <v>un</v>
          </cell>
          <cell r="E3064">
            <v>19.920000000000002</v>
          </cell>
          <cell r="F3064">
            <v>15.98</v>
          </cell>
          <cell r="G3064">
            <v>35.9</v>
          </cell>
        </row>
        <row r="3065">
          <cell r="A3065" t="str">
            <v>42.20.200</v>
          </cell>
          <cell r="C3065" t="str">
            <v>Solda exotérmica conexão cabo-haste em X sobreposto, bitola do cabo de 70mm² a 95mm² para haste de 5/8" e 3/4"</v>
          </cell>
          <cell r="D3065" t="str">
            <v>un</v>
          </cell>
          <cell r="E3065">
            <v>19.760000000000002</v>
          </cell>
          <cell r="F3065">
            <v>15.98</v>
          </cell>
          <cell r="G3065">
            <v>35.74</v>
          </cell>
        </row>
        <row r="3066">
          <cell r="A3066" t="str">
            <v>42.20.210</v>
          </cell>
          <cell r="C3066" t="str">
            <v>Solda exotérmica conexão cabo-haste em T, bitola do cabo de 35mm² para haste de 5/8" e 3/4"</v>
          </cell>
          <cell r="D3066" t="str">
            <v>un</v>
          </cell>
          <cell r="E3066">
            <v>11.64</v>
          </cell>
          <cell r="F3066">
            <v>15.98</v>
          </cell>
          <cell r="G3066">
            <v>27.62</v>
          </cell>
        </row>
        <row r="3067">
          <cell r="A3067" t="str">
            <v>42.20.220</v>
          </cell>
          <cell r="C3067" t="str">
            <v>Solda exotérmica conexão cabo-haste em T, bitola do cabo de 50mm² a 95mm² para haste de 5/8" e 3/4"</v>
          </cell>
          <cell r="D3067" t="str">
            <v>un</v>
          </cell>
          <cell r="E3067">
            <v>19.84</v>
          </cell>
          <cell r="F3067">
            <v>15.98</v>
          </cell>
          <cell r="G3067">
            <v>35.82</v>
          </cell>
        </row>
        <row r="3068">
          <cell r="A3068" t="str">
            <v>42.20.230</v>
          </cell>
          <cell r="C3068" t="str">
            <v>Solda exotérmica conexão cabo-haste na lateral, bitola do cabo de 25mm² a 70mm² para haste de 5/8" e 3/4"</v>
          </cell>
          <cell r="D3068" t="str">
            <v>un</v>
          </cell>
          <cell r="E3068">
            <v>11.61</v>
          </cell>
          <cell r="F3068">
            <v>15.98</v>
          </cell>
          <cell r="G3068">
            <v>27.59</v>
          </cell>
        </row>
        <row r="3069">
          <cell r="A3069" t="str">
            <v>42.20.240</v>
          </cell>
          <cell r="C3069" t="str">
            <v>Solda exotérmica conexão cabo-haste no topo, bitola do cabo de 25mm² a 35mm² para haste de 5/8"</v>
          </cell>
          <cell r="D3069" t="str">
            <v>un</v>
          </cell>
          <cell r="E3069">
            <v>11</v>
          </cell>
          <cell r="F3069">
            <v>15.98</v>
          </cell>
          <cell r="G3069">
            <v>26.98</v>
          </cell>
        </row>
        <row r="3070">
          <cell r="A3070" t="str">
            <v>42.20.250</v>
          </cell>
          <cell r="C3070" t="str">
            <v>Solda exotérmica conexão cabo-haste no topo, bitola do cabo de 50mm² a 95mm² para haste de 5/8" e 3/4"</v>
          </cell>
          <cell r="D3070" t="str">
            <v>un</v>
          </cell>
          <cell r="E3070">
            <v>11.05</v>
          </cell>
          <cell r="F3070">
            <v>15.98</v>
          </cell>
          <cell r="G3070">
            <v>27.03</v>
          </cell>
        </row>
        <row r="3071">
          <cell r="A3071" t="str">
            <v>42.20.260</v>
          </cell>
          <cell r="C3071" t="str">
            <v>Solda exotérmica conexão cabo-ferro de construção com cabo paralelo, bitola do cabo de 35mm² para haste de 5/8" e 3/4"</v>
          </cell>
          <cell r="D3071" t="str">
            <v>un</v>
          </cell>
          <cell r="E3071">
            <v>5.98</v>
          </cell>
          <cell r="F3071">
            <v>15.98</v>
          </cell>
          <cell r="G3071">
            <v>21.96</v>
          </cell>
        </row>
        <row r="3072">
          <cell r="A3072" t="str">
            <v>42.20.270</v>
          </cell>
          <cell r="C3072" t="str">
            <v>Solda exotérmica conexão cabo-ferro de construção com cabo paralelo, bitola do cabo de 50mm² a 70mm² para haste de 5/8" e 3/4"</v>
          </cell>
          <cell r="D3072" t="str">
            <v>un</v>
          </cell>
          <cell r="E3072">
            <v>11.12</v>
          </cell>
          <cell r="F3072">
            <v>15.98</v>
          </cell>
          <cell r="G3072">
            <v>27.1</v>
          </cell>
        </row>
        <row r="3073">
          <cell r="A3073" t="str">
            <v>42.20.280</v>
          </cell>
          <cell r="C3073" t="str">
            <v>Solda exotérmica conexão cabo-ferro de construção com cabo em X sobreposto, bitola do cabo de 35mm² a 70mm² para haste de 5/8"</v>
          </cell>
          <cell r="D3073" t="str">
            <v>un</v>
          </cell>
          <cell r="E3073">
            <v>11.12</v>
          </cell>
          <cell r="F3073">
            <v>15.98</v>
          </cell>
          <cell r="G3073">
            <v>27.1</v>
          </cell>
        </row>
        <row r="3074">
          <cell r="A3074" t="str">
            <v>42.20.290</v>
          </cell>
          <cell r="C3074" t="str">
            <v>Solda exotérmica conexão cabo-ferro de construção com cabo em X sobreposto, bitola do cabo de 35mm² a 70mm² para haste de 3/8"</v>
          </cell>
          <cell r="D3074" t="str">
            <v>un</v>
          </cell>
          <cell r="E3074">
            <v>11.12</v>
          </cell>
          <cell r="F3074">
            <v>15.98</v>
          </cell>
          <cell r="G3074">
            <v>27.1</v>
          </cell>
        </row>
        <row r="3075">
          <cell r="A3075" t="str">
            <v>42.20.300</v>
          </cell>
          <cell r="C3075" t="str">
            <v>Solda exotérmica conexão cabo-terminal com duas fixações, bitola do cabo de 25mm² a 50mm² para terminal 3x25</v>
          </cell>
          <cell r="D3075" t="str">
            <v>un</v>
          </cell>
          <cell r="E3075">
            <v>6.14</v>
          </cell>
          <cell r="F3075">
            <v>15.98</v>
          </cell>
          <cell r="G3075">
            <v>22.12</v>
          </cell>
        </row>
        <row r="3076">
          <cell r="A3076" t="str">
            <v>42.20.310</v>
          </cell>
          <cell r="C3076" t="str">
            <v>Solda exotérmica conexão cabo-superfície de aço, bitola do cabo de 16mm² a 35mm²</v>
          </cell>
          <cell r="D3076" t="str">
            <v>un</v>
          </cell>
          <cell r="E3076">
            <v>5.77</v>
          </cell>
          <cell r="F3076">
            <v>15.98</v>
          </cell>
          <cell r="G3076">
            <v>21.75</v>
          </cell>
        </row>
        <row r="3077">
          <cell r="A3077" t="str">
            <v>42.20.320</v>
          </cell>
          <cell r="C3077" t="str">
            <v>Solda exotérmica conexão cabo-superfície de aço, bitola do cabo de 50mm² a 95mm²</v>
          </cell>
          <cell r="D3077" t="str">
            <v>un</v>
          </cell>
          <cell r="E3077">
            <v>11.08</v>
          </cell>
          <cell r="F3077">
            <v>15.98</v>
          </cell>
          <cell r="G3077">
            <v>27.06</v>
          </cell>
        </row>
        <row r="3078">
          <cell r="A3078" t="str">
            <v>43</v>
          </cell>
          <cell r="B3078" t="str">
            <v>APARELHOS ELÉTRICOS, HIDRÁULICOS E A GÁS.</v>
          </cell>
        </row>
        <row r="3079">
          <cell r="A3079" t="str">
            <v>43.01</v>
          </cell>
          <cell r="B3079" t="str">
            <v>Bebedouros</v>
          </cell>
        </row>
        <row r="3080">
          <cell r="A3080" t="str">
            <v>43.01.010</v>
          </cell>
          <cell r="C3080" t="str">
            <v>Bebedouro elétrico de pressão em aço inoxidável, capacidade 4 l/h - simples</v>
          </cell>
          <cell r="D3080" t="str">
            <v>un</v>
          </cell>
          <cell r="E3080">
            <v>848.29</v>
          </cell>
          <cell r="F3080">
            <v>45.34</v>
          </cell>
          <cell r="G3080">
            <v>893.63</v>
          </cell>
        </row>
        <row r="3081">
          <cell r="A3081" t="str">
            <v>43.01.030</v>
          </cell>
          <cell r="C3081" t="str">
            <v>Bebedouro elétrico de pressão em aço inoxidável, capacidade 4 l/h - conjugado</v>
          </cell>
          <cell r="D3081" t="str">
            <v>un</v>
          </cell>
          <cell r="E3081">
            <v>994.16</v>
          </cell>
          <cell r="F3081">
            <v>45.34</v>
          </cell>
          <cell r="G3081">
            <v>1039.5</v>
          </cell>
        </row>
        <row r="3082">
          <cell r="A3082" t="str">
            <v>43.02</v>
          </cell>
          <cell r="B3082" t="str">
            <v>Chuveiros</v>
          </cell>
        </row>
        <row r="3083">
          <cell r="A3083" t="str">
            <v>43.02.010</v>
          </cell>
          <cell r="C3083" t="str">
            <v>Chuveiro frio em PVC, diâmetro de 10 cm</v>
          </cell>
          <cell r="D3083" t="str">
            <v>un</v>
          </cell>
          <cell r="E3083">
            <v>5.77</v>
          </cell>
          <cell r="F3083">
            <v>16.18</v>
          </cell>
          <cell r="G3083">
            <v>21.95</v>
          </cell>
        </row>
        <row r="3084">
          <cell r="A3084" t="str">
            <v>43.02.070</v>
          </cell>
          <cell r="C3084" t="str">
            <v>Chuveiro, com válvula de acionamento, antivandalismo, DN= 3/4´</v>
          </cell>
          <cell r="D3084" t="str">
            <v>un</v>
          </cell>
          <cell r="E3084">
            <v>442.47</v>
          </cell>
          <cell r="F3084">
            <v>30.73</v>
          </cell>
          <cell r="G3084">
            <v>473.2</v>
          </cell>
        </row>
        <row r="3085">
          <cell r="A3085" t="str">
            <v>43.02.080</v>
          </cell>
          <cell r="C3085" t="str">
            <v>Chuveiro elétrico de 6500W/220V com resistência blindada</v>
          </cell>
          <cell r="D3085" t="str">
            <v>un</v>
          </cell>
          <cell r="E3085">
            <v>349.42</v>
          </cell>
          <cell r="F3085">
            <v>25.66</v>
          </cell>
          <cell r="G3085">
            <v>375.08</v>
          </cell>
        </row>
        <row r="3086">
          <cell r="A3086" t="str">
            <v>43.02.100</v>
          </cell>
          <cell r="C3086" t="str">
            <v>Chuveiro com jato regulável em metal com acabamento cromado</v>
          </cell>
          <cell r="D3086" t="str">
            <v>un</v>
          </cell>
          <cell r="E3086">
            <v>327.26</v>
          </cell>
          <cell r="F3086">
            <v>16.18</v>
          </cell>
          <cell r="G3086">
            <v>343.44</v>
          </cell>
        </row>
        <row r="3087">
          <cell r="A3087" t="str">
            <v>43.02.120</v>
          </cell>
          <cell r="C3087" t="str">
            <v>Chuveiro frio em PVC, diâmetro de 10 cm, com registro e tubo de ligação acoplados</v>
          </cell>
          <cell r="D3087" t="str">
            <v>un</v>
          </cell>
          <cell r="E3087">
            <v>4.1100000000000003</v>
          </cell>
          <cell r="F3087">
            <v>19.420000000000002</v>
          </cell>
          <cell r="G3087">
            <v>23.53</v>
          </cell>
        </row>
        <row r="3088">
          <cell r="A3088" t="str">
            <v>43.02.130</v>
          </cell>
          <cell r="C3088" t="str">
            <v>Chuveiro frio em PVC, diâmetro de 15 cm, com registro e tubo de ligação acoplados</v>
          </cell>
          <cell r="D3088" t="str">
            <v>un</v>
          </cell>
          <cell r="E3088">
            <v>9.6</v>
          </cell>
          <cell r="F3088">
            <v>19.420000000000002</v>
          </cell>
          <cell r="G3088">
            <v>29.02</v>
          </cell>
        </row>
        <row r="3089">
          <cell r="A3089" t="str">
            <v>43.02.140</v>
          </cell>
          <cell r="C3089" t="str">
            <v>Chuveiro elétrico de 5500 W / 220 V em PVC</v>
          </cell>
          <cell r="D3089" t="str">
            <v>un</v>
          </cell>
          <cell r="E3089">
            <v>56.97</v>
          </cell>
          <cell r="F3089">
            <v>25.66</v>
          </cell>
          <cell r="G3089">
            <v>82.63</v>
          </cell>
        </row>
        <row r="3090">
          <cell r="A3090" t="str">
            <v>43.02.160</v>
          </cell>
          <cell r="C3090" t="str">
            <v>Chuveiro lava-olhos, acionamento manual, tubulação em ferro galvanizado com pintura epóxi cor verde</v>
          </cell>
          <cell r="D3090" t="str">
            <v>un</v>
          </cell>
          <cell r="E3090">
            <v>1929.2</v>
          </cell>
          <cell r="F3090">
            <v>64.7</v>
          </cell>
          <cell r="G3090">
            <v>1993.9</v>
          </cell>
        </row>
        <row r="3091">
          <cell r="A3091" t="str">
            <v>43.02.170</v>
          </cell>
          <cell r="C3091" t="str">
            <v>Chuveiro elétrico de 7.500W - 220 V, com resistência blindada</v>
          </cell>
          <cell r="D3091" t="str">
            <v>un</v>
          </cell>
          <cell r="E3091">
            <v>295.12</v>
          </cell>
          <cell r="F3091">
            <v>25.66</v>
          </cell>
          <cell r="G3091">
            <v>320.77999999999997</v>
          </cell>
        </row>
        <row r="3092">
          <cell r="A3092" t="str">
            <v>43.02.180</v>
          </cell>
          <cell r="C3092" t="str">
            <v>Ducha multitemperaturas, com regulagem de inclinação, de 7.500 W - 220 V</v>
          </cell>
          <cell r="D3092" t="str">
            <v>un</v>
          </cell>
          <cell r="E3092">
            <v>120.85</v>
          </cell>
          <cell r="F3092">
            <v>25.66</v>
          </cell>
          <cell r="G3092">
            <v>146.51</v>
          </cell>
        </row>
        <row r="3093">
          <cell r="A3093" t="str">
            <v>43.03</v>
          </cell>
          <cell r="B3093" t="str">
            <v>Aquecedores</v>
          </cell>
        </row>
        <row r="3094">
          <cell r="A3094" t="str">
            <v>43.03.050</v>
          </cell>
          <cell r="C3094" t="str">
            <v>Aquecedor a gás de acumulação, capacidade 300 l</v>
          </cell>
          <cell r="D3094" t="str">
            <v>un</v>
          </cell>
          <cell r="E3094">
            <v>7085.42</v>
          </cell>
          <cell r="F3094">
            <v>129.4</v>
          </cell>
          <cell r="G3094">
            <v>7214.82</v>
          </cell>
        </row>
        <row r="3095">
          <cell r="A3095" t="str">
            <v>43.03.130</v>
          </cell>
          <cell r="C3095" t="str">
            <v>Aquecedor a gás de acumulação, capacidade 500 l</v>
          </cell>
          <cell r="D3095" t="str">
            <v>un</v>
          </cell>
          <cell r="E3095">
            <v>9115.2900000000009</v>
          </cell>
          <cell r="F3095">
            <v>145.58000000000001</v>
          </cell>
          <cell r="G3095">
            <v>9260.8700000000008</v>
          </cell>
        </row>
        <row r="3096">
          <cell r="A3096" t="str">
            <v>43.03.210</v>
          </cell>
          <cell r="C3096" t="str">
            <v>Aquecedor de passagem elétrico individual, baixa pressão, 5.100 W / 127 V ou 5.200 W / 220 V</v>
          </cell>
          <cell r="D3096" t="str">
            <v>un</v>
          </cell>
          <cell r="E3096">
            <v>682</v>
          </cell>
          <cell r="F3096">
            <v>161.34</v>
          </cell>
          <cell r="G3096">
            <v>843.34</v>
          </cell>
        </row>
        <row r="3097">
          <cell r="A3097" t="str">
            <v>43.03.220</v>
          </cell>
          <cell r="C3097" t="str">
            <v>Sistema de aquecimento de passagem a gás com sistema misturador para abastecimento de até 08 duchas</v>
          </cell>
          <cell r="D3097" t="str">
            <v>cj</v>
          </cell>
          <cell r="E3097">
            <v>10195.36</v>
          </cell>
          <cell r="F3097">
            <v>3412.8</v>
          </cell>
          <cell r="G3097">
            <v>13608.16</v>
          </cell>
        </row>
        <row r="3098">
          <cell r="A3098" t="str">
            <v>43.03.230</v>
          </cell>
          <cell r="C3098" t="str">
            <v>Sistema de aquecimento de passagem a gás com sistema misturador para abastecimento de até 16 duchas</v>
          </cell>
          <cell r="D3098" t="str">
            <v>cj</v>
          </cell>
          <cell r="E3098">
            <v>16519.11</v>
          </cell>
          <cell r="F3098">
            <v>3839.4</v>
          </cell>
          <cell r="G3098">
            <v>20358.509999999998</v>
          </cell>
        </row>
        <row r="3099">
          <cell r="A3099" t="str">
            <v>43.03.240</v>
          </cell>
          <cell r="C3099" t="str">
            <v>Sistema de aquecimento de passagem a gás com sistema misturador para abastecimento de até 24 duchas</v>
          </cell>
          <cell r="D3099" t="str">
            <v>cj</v>
          </cell>
          <cell r="E3099">
            <v>19961</v>
          </cell>
          <cell r="F3099">
            <v>4514.5</v>
          </cell>
          <cell r="G3099">
            <v>24475.5</v>
          </cell>
        </row>
        <row r="3100">
          <cell r="A3100" t="str">
            <v>43.03.500</v>
          </cell>
          <cell r="C3100" t="str">
            <v>Coletor em alumínio para sistema de aquecimento solar com área coletora até 1,60m²</v>
          </cell>
          <cell r="D3100" t="str">
            <v>un</v>
          </cell>
          <cell r="E3100">
            <v>763.56</v>
          </cell>
          <cell r="F3100">
            <v>33.29</v>
          </cell>
          <cell r="G3100">
            <v>796.85</v>
          </cell>
        </row>
        <row r="3101">
          <cell r="A3101" t="str">
            <v>43.03.510</v>
          </cell>
          <cell r="C3101" t="str">
            <v>Coletor em alumínio para sistema de aquecimento solar com área coletora até 2,00m²</v>
          </cell>
          <cell r="D3101" t="str">
            <v>un</v>
          </cell>
          <cell r="E3101">
            <v>930.89</v>
          </cell>
          <cell r="F3101">
            <v>41.62</v>
          </cell>
          <cell r="G3101">
            <v>972.51</v>
          </cell>
        </row>
        <row r="3102">
          <cell r="A3102" t="str">
            <v>43.03.550</v>
          </cell>
          <cell r="C3102" t="str">
            <v>Reservatório térmico horizontal em aço inoxidável AISI 304, capacidade de 500 litros</v>
          </cell>
          <cell r="D3102" t="str">
            <v>un</v>
          </cell>
          <cell r="E3102">
            <v>2004.34</v>
          </cell>
          <cell r="F3102">
            <v>45.34</v>
          </cell>
          <cell r="G3102">
            <v>2049.6799999999998</v>
          </cell>
        </row>
        <row r="3103">
          <cell r="A3103" t="str">
            <v>43.04</v>
          </cell>
          <cell r="B3103" t="str">
            <v>Torneiras elétricas</v>
          </cell>
        </row>
        <row r="3104">
          <cell r="A3104" t="str">
            <v>43.04.020</v>
          </cell>
          <cell r="C3104" t="str">
            <v>Torneira elétrica</v>
          </cell>
          <cell r="D3104" t="str">
            <v>un</v>
          </cell>
          <cell r="E3104">
            <v>140.66999999999999</v>
          </cell>
          <cell r="F3104">
            <v>25.66</v>
          </cell>
          <cell r="G3104">
            <v>166.33</v>
          </cell>
        </row>
        <row r="3105">
          <cell r="A3105" t="str">
            <v>43.05</v>
          </cell>
          <cell r="B3105" t="str">
            <v>Exaustor, ventilador e circulador de ar</v>
          </cell>
        </row>
        <row r="3106">
          <cell r="A3106" t="str">
            <v>43.05.020</v>
          </cell>
          <cell r="C3106" t="str">
            <v>Exaustor elétrico tipo domiciliar</v>
          </cell>
          <cell r="D3106" t="str">
            <v>un</v>
          </cell>
          <cell r="E3106">
            <v>473.21</v>
          </cell>
          <cell r="F3106">
            <v>31.94</v>
          </cell>
          <cell r="G3106">
            <v>505.15</v>
          </cell>
        </row>
        <row r="3107">
          <cell r="A3107" t="str">
            <v>43.05.030</v>
          </cell>
          <cell r="C3107" t="str">
            <v>Exaustor elétrico em plástico, vazão 190m³/h</v>
          </cell>
          <cell r="D3107" t="str">
            <v>un</v>
          </cell>
          <cell r="E3107">
            <v>267.61</v>
          </cell>
          <cell r="F3107">
            <v>31.94</v>
          </cell>
          <cell r="G3107">
            <v>299.55</v>
          </cell>
        </row>
        <row r="3108">
          <cell r="A3108" t="str">
            <v>43.06</v>
          </cell>
          <cell r="B3108" t="str">
            <v>Emissores de som</v>
          </cell>
        </row>
        <row r="3109">
          <cell r="A3109" t="str">
            <v>43.06.010</v>
          </cell>
          <cell r="C3109" t="str">
            <v>Cigarra de embutir 50/60HZ até 127V, com placa</v>
          </cell>
          <cell r="D3109" t="str">
            <v>un</v>
          </cell>
          <cell r="E3109">
            <v>26.34</v>
          </cell>
          <cell r="F3109">
            <v>15.98</v>
          </cell>
          <cell r="G3109">
            <v>42.32</v>
          </cell>
        </row>
        <row r="3110">
          <cell r="A3110" t="str">
            <v>43.07</v>
          </cell>
          <cell r="B3110" t="str">
            <v>Aparelho condicionador de ar</v>
          </cell>
        </row>
        <row r="3111">
          <cell r="A3111" t="str">
            <v>43.07.300</v>
          </cell>
          <cell r="C3111" t="str">
            <v>Ar condicionado a frio, tipo split cassete com capacidade de 18.000 BTU/h</v>
          </cell>
          <cell r="D3111" t="str">
            <v>cj</v>
          </cell>
          <cell r="E3111">
            <v>5511.89</v>
          </cell>
          <cell r="F3111">
            <v>252.85</v>
          </cell>
          <cell r="G3111">
            <v>5764.74</v>
          </cell>
        </row>
        <row r="3112">
          <cell r="A3112" t="str">
            <v>43.07.310</v>
          </cell>
          <cell r="C3112" t="str">
            <v>Ar condicionado a frio, tipo split cassete com capacidade de 24.000 BTU/h</v>
          </cell>
          <cell r="D3112" t="str">
            <v>cj</v>
          </cell>
          <cell r="E3112">
            <v>6317.84</v>
          </cell>
          <cell r="F3112">
            <v>261.10000000000002</v>
          </cell>
          <cell r="G3112">
            <v>6578.94</v>
          </cell>
        </row>
        <row r="3113">
          <cell r="A3113" t="str">
            <v>43.07.320</v>
          </cell>
          <cell r="C3113" t="str">
            <v>Ar condicionado a frio, tipo split cassete com capacidade de 36.000 BTU/h</v>
          </cell>
          <cell r="D3113" t="str">
            <v>cj</v>
          </cell>
          <cell r="E3113">
            <v>8334.9500000000007</v>
          </cell>
          <cell r="F3113">
            <v>261.10000000000002</v>
          </cell>
          <cell r="G3113">
            <v>8596.0499999999993</v>
          </cell>
        </row>
        <row r="3114">
          <cell r="A3114" t="str">
            <v>43.07.330</v>
          </cell>
          <cell r="C3114" t="str">
            <v>Ar condicionado a frio, tipo split parede com capacidade de 12.000 BTU/h</v>
          </cell>
          <cell r="D3114" t="str">
            <v>cj</v>
          </cell>
          <cell r="E3114">
            <v>2385.9899999999998</v>
          </cell>
          <cell r="F3114">
            <v>252.85</v>
          </cell>
          <cell r="G3114">
            <v>2638.84</v>
          </cell>
        </row>
        <row r="3115">
          <cell r="A3115" t="str">
            <v>43.07.340</v>
          </cell>
          <cell r="C3115" t="str">
            <v>Ar condicionado a frio, tipo split parede com capacidade de 18.000 BTU/h</v>
          </cell>
          <cell r="D3115" t="str">
            <v>cj</v>
          </cell>
          <cell r="E3115">
            <v>2816.19</v>
          </cell>
          <cell r="F3115">
            <v>252.85</v>
          </cell>
          <cell r="G3115">
            <v>3069.04</v>
          </cell>
        </row>
        <row r="3116">
          <cell r="A3116" t="str">
            <v>43.07.350</v>
          </cell>
          <cell r="C3116" t="str">
            <v>Ar condicionado a frio, tipo split parede com capacidade de 24.000 BTU/h</v>
          </cell>
          <cell r="D3116" t="str">
            <v>cj</v>
          </cell>
          <cell r="E3116">
            <v>4270.16</v>
          </cell>
          <cell r="F3116">
            <v>261.10000000000002</v>
          </cell>
          <cell r="G3116">
            <v>4531.26</v>
          </cell>
        </row>
        <row r="3117">
          <cell r="A3117" t="str">
            <v>43.07.360</v>
          </cell>
          <cell r="C3117" t="str">
            <v>Ar condicionado a frio, tipo split parede com capacidade de 30.000 BTU/h</v>
          </cell>
          <cell r="D3117" t="str">
            <v>cj</v>
          </cell>
          <cell r="E3117">
            <v>4724.04</v>
          </cell>
          <cell r="F3117">
            <v>261.10000000000002</v>
          </cell>
          <cell r="G3117">
            <v>4985.1400000000003</v>
          </cell>
        </row>
        <row r="3118">
          <cell r="A3118" t="str">
            <v>43.07.370</v>
          </cell>
          <cell r="C3118" t="str">
            <v>Ar condicionado a frio, tipo split piso teto com capacidade de 18.000 BTU/h</v>
          </cell>
          <cell r="D3118" t="str">
            <v>cj</v>
          </cell>
          <cell r="E3118">
            <v>4051.64</v>
          </cell>
          <cell r="F3118">
            <v>252.85</v>
          </cell>
          <cell r="G3118">
            <v>4304.49</v>
          </cell>
        </row>
        <row r="3119">
          <cell r="A3119" t="str">
            <v>43.07.380</v>
          </cell>
          <cell r="C3119" t="str">
            <v>Ar condicionado a frio, tipo split piso teto com capacidade de 24.000 BTU/h</v>
          </cell>
          <cell r="D3119" t="str">
            <v>cj</v>
          </cell>
          <cell r="E3119">
            <v>4881.0200000000004</v>
          </cell>
          <cell r="F3119">
            <v>261.10000000000002</v>
          </cell>
          <cell r="G3119">
            <v>5142.12</v>
          </cell>
        </row>
        <row r="3120">
          <cell r="A3120" t="str">
            <v>43.07.390</v>
          </cell>
          <cell r="C3120" t="str">
            <v>Ar condicionado a frio, tipo split piso teto com capacidade de 36.000 BTU/h</v>
          </cell>
          <cell r="D3120" t="str">
            <v>cj</v>
          </cell>
          <cell r="E3120">
            <v>7218.17</v>
          </cell>
          <cell r="F3120">
            <v>261.10000000000002</v>
          </cell>
          <cell r="G3120">
            <v>7479.27</v>
          </cell>
        </row>
        <row r="3121">
          <cell r="A3121" t="str">
            <v>43.07.600</v>
          </cell>
          <cell r="C3121" t="str">
            <v>Ar condicionado a frio tipo teto, embutido, com capacidade de 58.000 BTU / h</v>
          </cell>
          <cell r="D3121" t="str">
            <v>cj</v>
          </cell>
          <cell r="E3121">
            <v>10811.22</v>
          </cell>
          <cell r="F3121">
            <v>1296.46</v>
          </cell>
          <cell r="G3121">
            <v>12107.68</v>
          </cell>
        </row>
        <row r="3122">
          <cell r="A3122" t="str">
            <v>43.08</v>
          </cell>
          <cell r="B3122" t="str">
            <v>Equipamentos para sistema VRF ar condicionado</v>
          </cell>
        </row>
        <row r="3123">
          <cell r="A3123" t="str">
            <v>43.08.001</v>
          </cell>
          <cell r="C3123" t="str">
            <v>Condensador para sistema VRF de ar condicionado, capacidade até 6,0 TR</v>
          </cell>
          <cell r="D3123" t="str">
            <v>un</v>
          </cell>
          <cell r="E3123">
            <v>25132.58</v>
          </cell>
          <cell r="F3123">
            <v>588.48</v>
          </cell>
          <cell r="G3123">
            <v>25721.06</v>
          </cell>
        </row>
        <row r="3124">
          <cell r="A3124" t="str">
            <v>43.08.002</v>
          </cell>
          <cell r="C3124" t="str">
            <v>Condensador para sistema VRF de ar condicionado, capacidade de 8,0 TR a 10,0 TR</v>
          </cell>
          <cell r="D3124" t="str">
            <v>un</v>
          </cell>
          <cell r="E3124">
            <v>29586.2</v>
          </cell>
          <cell r="F3124">
            <v>588.48</v>
          </cell>
          <cell r="G3124">
            <v>30174.68</v>
          </cell>
        </row>
        <row r="3125">
          <cell r="A3125" t="str">
            <v>43.08.003</v>
          </cell>
          <cell r="C3125" t="str">
            <v>Condensador para sistema VRF de ar condicionado, capacidade de 11,0 TR a 13,0 TR</v>
          </cell>
          <cell r="D3125" t="str">
            <v>un</v>
          </cell>
          <cell r="E3125">
            <v>37010.870000000003</v>
          </cell>
          <cell r="F3125">
            <v>588.48</v>
          </cell>
          <cell r="G3125">
            <v>37599.35</v>
          </cell>
        </row>
        <row r="3126">
          <cell r="A3126" t="str">
            <v>43.08.004</v>
          </cell>
          <cell r="C3126" t="str">
            <v>Condensador para sistema VRF de ar condicionado, capacidade de 14,0 TR a 16,0 TR</v>
          </cell>
          <cell r="D3126" t="str">
            <v>un</v>
          </cell>
          <cell r="E3126">
            <v>33659.4</v>
          </cell>
          <cell r="F3126">
            <v>588.48</v>
          </cell>
          <cell r="G3126">
            <v>34247.879999999997</v>
          </cell>
        </row>
        <row r="3127">
          <cell r="A3127" t="str">
            <v>43.08.020</v>
          </cell>
          <cell r="C3127" t="str">
            <v>Evaporador para sistema VRF de ar condicionado, tipo parede, capacidade de 1,0 TR</v>
          </cell>
          <cell r="D3127" t="str">
            <v>un</v>
          </cell>
          <cell r="E3127">
            <v>2743.56</v>
          </cell>
          <cell r="F3127">
            <v>514.91999999999996</v>
          </cell>
          <cell r="G3127">
            <v>3258.48</v>
          </cell>
        </row>
        <row r="3128">
          <cell r="A3128" t="str">
            <v>43.08.021</v>
          </cell>
          <cell r="C3128" t="str">
            <v>Evaporador para sistema VRF de ar condicionado, tipo parede, capacidade de 2,0 TR</v>
          </cell>
          <cell r="D3128" t="str">
            <v>un</v>
          </cell>
          <cell r="E3128">
            <v>3546.94</v>
          </cell>
          <cell r="F3128">
            <v>514.91999999999996</v>
          </cell>
          <cell r="G3128">
            <v>4061.86</v>
          </cell>
        </row>
        <row r="3129">
          <cell r="A3129" t="str">
            <v>43.08.022</v>
          </cell>
          <cell r="C3129" t="str">
            <v>Evaporador para sistema VRF de ar condicionado, tipo parede, capacidade de 3,0 TR</v>
          </cell>
          <cell r="D3129" t="str">
            <v>un</v>
          </cell>
          <cell r="E3129">
            <v>4769.2299999999996</v>
          </cell>
          <cell r="F3129">
            <v>514.91999999999996</v>
          </cell>
          <cell r="G3129">
            <v>5284.15</v>
          </cell>
        </row>
        <row r="3130">
          <cell r="A3130" t="str">
            <v>43.08.030</v>
          </cell>
          <cell r="C3130" t="str">
            <v>Evaporador para sistema VRF de ar condicionado, tipo piso teto, capacidade de 1,0 TR</v>
          </cell>
          <cell r="D3130" t="str">
            <v>un</v>
          </cell>
          <cell r="E3130">
            <v>3054.2</v>
          </cell>
          <cell r="F3130">
            <v>514.91999999999996</v>
          </cell>
          <cell r="G3130">
            <v>3569.12</v>
          </cell>
        </row>
        <row r="3131">
          <cell r="A3131" t="str">
            <v>43.08.031</v>
          </cell>
          <cell r="C3131" t="str">
            <v>Evaporador para sistema VRF de ar condicionado, tipo piso teto, capacidade de 2,0 TR</v>
          </cell>
          <cell r="D3131" t="str">
            <v>un</v>
          </cell>
          <cell r="E3131">
            <v>3516.81</v>
          </cell>
          <cell r="F3131">
            <v>514.91999999999996</v>
          </cell>
          <cell r="G3131">
            <v>4031.73</v>
          </cell>
        </row>
        <row r="3132">
          <cell r="A3132" t="str">
            <v>43.08.032</v>
          </cell>
          <cell r="C3132" t="str">
            <v>Evaporador para sistema VRF de ar condicionado, tipo piso teto, capacidade de 3,0 TR</v>
          </cell>
          <cell r="D3132" t="str">
            <v>un</v>
          </cell>
          <cell r="E3132">
            <v>4175.33</v>
          </cell>
          <cell r="F3132">
            <v>514.91999999999996</v>
          </cell>
          <cell r="G3132">
            <v>4690.25</v>
          </cell>
        </row>
        <row r="3133">
          <cell r="A3133" t="str">
            <v>43.08.033</v>
          </cell>
          <cell r="C3133" t="str">
            <v>Evaporador para sistema VRF de ar condicionado, tipo piso teto, capacidade de 4,0 TR</v>
          </cell>
          <cell r="D3133" t="str">
            <v>un</v>
          </cell>
          <cell r="E3133">
            <v>4835.96</v>
          </cell>
          <cell r="F3133">
            <v>514.91999999999996</v>
          </cell>
          <cell r="G3133">
            <v>5350.88</v>
          </cell>
        </row>
        <row r="3134">
          <cell r="A3134" t="str">
            <v>43.08.040</v>
          </cell>
          <cell r="C3134" t="str">
            <v>Evaporador para sistema VRF de ar condicionado, tipo cassete, capacidade de 1,0 TR</v>
          </cell>
          <cell r="D3134" t="str">
            <v>un</v>
          </cell>
          <cell r="E3134">
            <v>2818.76</v>
          </cell>
          <cell r="F3134">
            <v>514.91999999999996</v>
          </cell>
          <cell r="G3134">
            <v>3333.68</v>
          </cell>
        </row>
        <row r="3135">
          <cell r="A3135" t="str">
            <v>43.08.041</v>
          </cell>
          <cell r="C3135" t="str">
            <v>Evaporador para sistema VRF de ar condicionado, tipo cassete, capacidade de 2,0 TR</v>
          </cell>
          <cell r="D3135" t="str">
            <v>un</v>
          </cell>
          <cell r="E3135">
            <v>3202.47</v>
          </cell>
          <cell r="F3135">
            <v>514.91999999999996</v>
          </cell>
          <cell r="G3135">
            <v>3717.39</v>
          </cell>
        </row>
        <row r="3136">
          <cell r="A3136" t="str">
            <v>43.08.042</v>
          </cell>
          <cell r="C3136" t="str">
            <v>Evaporador para sistema VRF de ar condicionado, tipo cassete, capacidade de 3,0 TR</v>
          </cell>
          <cell r="D3136" t="str">
            <v>un</v>
          </cell>
          <cell r="E3136">
            <v>3475.93</v>
          </cell>
          <cell r="F3136">
            <v>514.91999999999996</v>
          </cell>
          <cell r="G3136">
            <v>3990.85</v>
          </cell>
        </row>
        <row r="3137">
          <cell r="A3137" t="str">
            <v>43.08.043</v>
          </cell>
          <cell r="C3137" t="str">
            <v>Evaporador para sistema VRF de ar condicionado, tipo cassete, capacidade de 4,0 TR</v>
          </cell>
          <cell r="D3137" t="str">
            <v>un</v>
          </cell>
          <cell r="E3137">
            <v>3589.95</v>
          </cell>
          <cell r="F3137">
            <v>514.91999999999996</v>
          </cell>
          <cell r="G3137">
            <v>4104.87</v>
          </cell>
        </row>
        <row r="3138">
          <cell r="A3138" t="str">
            <v>43.10</v>
          </cell>
          <cell r="B3138" t="str">
            <v>Bombas centrífugas, uso geral</v>
          </cell>
        </row>
        <row r="3139">
          <cell r="A3139" t="str">
            <v>43.10.050</v>
          </cell>
          <cell r="C3139" t="str">
            <v>Conjunto motor-bomba (centrífuga) 10 cv, monoestágio, Hman= 24 a 36 mca, Q= 53 a 45 m³/h</v>
          </cell>
          <cell r="D3139" t="str">
            <v>un</v>
          </cell>
          <cell r="E3139">
            <v>5378.84</v>
          </cell>
          <cell r="F3139">
            <v>180.54</v>
          </cell>
          <cell r="G3139">
            <v>5559.38</v>
          </cell>
        </row>
        <row r="3140">
          <cell r="A3140" t="str">
            <v>43.10.090</v>
          </cell>
          <cell r="C3140" t="str">
            <v>Conjunto motor-bomba (centrífuga) 20 cv, monoestágio, Hman= 40 a 70 mca, Q= 76 a 28 m³/h</v>
          </cell>
          <cell r="D3140" t="str">
            <v>un</v>
          </cell>
          <cell r="E3140">
            <v>9486.2099999999991</v>
          </cell>
          <cell r="F3140">
            <v>180.54</v>
          </cell>
          <cell r="G3140">
            <v>9666.75</v>
          </cell>
        </row>
        <row r="3141">
          <cell r="A3141" t="str">
            <v>43.10.110</v>
          </cell>
          <cell r="C3141" t="str">
            <v>Conjunto motor-bomba (centrífuga) 5 cv, monoestágio, Hmam= 14 a 26 mca, Q= 56 a 30 m³/h</v>
          </cell>
          <cell r="D3141" t="str">
            <v>un</v>
          </cell>
          <cell r="E3141">
            <v>2784.08</v>
          </cell>
          <cell r="F3141">
            <v>180.54</v>
          </cell>
          <cell r="G3141">
            <v>2964.62</v>
          </cell>
        </row>
        <row r="3142">
          <cell r="A3142" t="str">
            <v>43.10.130</v>
          </cell>
          <cell r="C3142" t="str">
            <v>Conjunto motor-bomba (centrífuga) 3/4 cv, monoestágio, Hman= 10 a 16 mca, Q= 12,7 a 8 m³/h</v>
          </cell>
          <cell r="D3142" t="str">
            <v>un</v>
          </cell>
          <cell r="E3142">
            <v>1358.62</v>
          </cell>
          <cell r="F3142">
            <v>180.54</v>
          </cell>
          <cell r="G3142">
            <v>1539.16</v>
          </cell>
        </row>
        <row r="3143">
          <cell r="A3143" t="str">
            <v>43.10.210</v>
          </cell>
          <cell r="C3143" t="str">
            <v>Conjunto motor-bomba (centrífuga) 60 cv, monoestágio, Hman= 90 a 125 mca, Q= 115 a 50 m³/h</v>
          </cell>
          <cell r="D3143" t="str">
            <v>un</v>
          </cell>
          <cell r="E3143">
            <v>22794.87</v>
          </cell>
          <cell r="F3143">
            <v>180.54</v>
          </cell>
          <cell r="G3143">
            <v>22975.41</v>
          </cell>
        </row>
        <row r="3144">
          <cell r="A3144" t="str">
            <v>43.10.230</v>
          </cell>
          <cell r="C3144" t="str">
            <v>Conjunto motor-bomba (centrífuga) 2 cv, monoestágio, Hman= 12 a 27 mca, Q= 25 a 8 m³/h</v>
          </cell>
          <cell r="D3144" t="str">
            <v>un</v>
          </cell>
          <cell r="E3144">
            <v>1729.03</v>
          </cell>
          <cell r="F3144">
            <v>180.54</v>
          </cell>
          <cell r="G3144">
            <v>1909.57</v>
          </cell>
        </row>
        <row r="3145">
          <cell r="A3145" t="str">
            <v>43.10.250</v>
          </cell>
          <cell r="C3145" t="str">
            <v>Conjunto motor-bomba (centrífuga) 15 cv, monoestágio, Hman= 30 a 60 mca, Q= 82 a 20 m³/h</v>
          </cell>
          <cell r="D3145" t="str">
            <v>un</v>
          </cell>
          <cell r="E3145">
            <v>6181.87</v>
          </cell>
          <cell r="F3145">
            <v>180.54</v>
          </cell>
          <cell r="G3145">
            <v>6362.41</v>
          </cell>
        </row>
        <row r="3146">
          <cell r="A3146" t="str">
            <v>43.10.290</v>
          </cell>
          <cell r="C3146" t="str">
            <v>Conjunto motor-bomba (centrífuga) 5 cv, monoestágio, Hman= 24 a 33 mca, Q= 41,6 a 35,2 m³/h</v>
          </cell>
          <cell r="D3146" t="str">
            <v>un</v>
          </cell>
          <cell r="E3146">
            <v>2873</v>
          </cell>
          <cell r="F3146">
            <v>180.54</v>
          </cell>
          <cell r="G3146">
            <v>3053.54</v>
          </cell>
        </row>
        <row r="3147">
          <cell r="A3147" t="str">
            <v>43.10.300</v>
          </cell>
          <cell r="C3147" t="str">
            <v>Conjunto motor-bomba (centrífuga) 1/2 cv, monoestágio, Hman= 12 a 20 mca, Q= 8,3 a 5,2 m³/h</v>
          </cell>
          <cell r="D3147" t="str">
            <v>un</v>
          </cell>
          <cell r="E3147">
            <v>843.43</v>
          </cell>
          <cell r="F3147">
            <v>180.54</v>
          </cell>
          <cell r="G3147">
            <v>1023.97</v>
          </cell>
        </row>
        <row r="3148">
          <cell r="A3148" t="str">
            <v>43.10.450</v>
          </cell>
          <cell r="C3148" t="str">
            <v>Conjunto motor-bomba (centrífuga) 30 cv, monoestágio, Hman= 20 a 50 mca, Q= 197 a 112 m³/h</v>
          </cell>
          <cell r="D3148" t="str">
            <v>un</v>
          </cell>
          <cell r="E3148">
            <v>10664.17</v>
          </cell>
          <cell r="F3148">
            <v>180.54</v>
          </cell>
          <cell r="G3148">
            <v>10844.71</v>
          </cell>
        </row>
        <row r="3149">
          <cell r="A3149" t="str">
            <v>43.10.452</v>
          </cell>
          <cell r="C3149" t="str">
            <v>Conjunto motor-bomba (centrífuga) 1,5 cv, multiestágio, Hman= 20 a 35 mca, Q= 7,1 a 4,5 m³/h</v>
          </cell>
          <cell r="D3149" t="str">
            <v>un</v>
          </cell>
          <cell r="E3149">
            <v>2186.23</v>
          </cell>
          <cell r="F3149">
            <v>180.54</v>
          </cell>
          <cell r="G3149">
            <v>2366.77</v>
          </cell>
        </row>
        <row r="3150">
          <cell r="A3150" t="str">
            <v>43.10.454</v>
          </cell>
          <cell r="C3150" t="str">
            <v>Conjunto motor-bomba (centrífuga) 3 cv, multiestágio, Hman= 30 a 45 mca, Q= 12,4 a 8,4 m³/h</v>
          </cell>
          <cell r="D3150" t="str">
            <v>un</v>
          </cell>
          <cell r="E3150">
            <v>2936.94</v>
          </cell>
          <cell r="F3150">
            <v>180.54</v>
          </cell>
          <cell r="G3150">
            <v>3117.48</v>
          </cell>
        </row>
        <row r="3151">
          <cell r="A3151" t="str">
            <v>43.10.456</v>
          </cell>
          <cell r="C3151" t="str">
            <v>Conjunto motor-bomba (centrífuga) 3 cv, multiestágio, Hman= 35 a 60 mca, Q= 7,8 a 5,8 m³/h</v>
          </cell>
          <cell r="D3151" t="str">
            <v>un</v>
          </cell>
          <cell r="E3151">
            <v>3323.37</v>
          </cell>
          <cell r="F3151">
            <v>180.54</v>
          </cell>
          <cell r="G3151">
            <v>3503.91</v>
          </cell>
        </row>
        <row r="3152">
          <cell r="A3152" t="str">
            <v>43.10.480</v>
          </cell>
          <cell r="C3152" t="str">
            <v>Conjunto motor-bomba (centrífuga) 7,5 cv, multiestágio, Hman= 30 a 80 mca, Q= 21,6 a 12,0 m³/h</v>
          </cell>
          <cell r="D3152" t="str">
            <v>un</v>
          </cell>
          <cell r="E3152">
            <v>4625.8999999999996</v>
          </cell>
          <cell r="F3152">
            <v>180.54</v>
          </cell>
          <cell r="G3152">
            <v>4806.4399999999996</v>
          </cell>
        </row>
        <row r="3153">
          <cell r="A3153" t="str">
            <v>43.10.490</v>
          </cell>
          <cell r="C3153" t="str">
            <v>Conjunto motor-bomba (centrífuga) 5 cv, multiestágio, Hman= 25 a 50 mca, Q= 21,0 a 13,3 m³/h</v>
          </cell>
          <cell r="D3153" t="str">
            <v>un</v>
          </cell>
          <cell r="E3153">
            <v>3487.41</v>
          </cell>
          <cell r="F3153">
            <v>180.54</v>
          </cell>
          <cell r="G3153">
            <v>3667.95</v>
          </cell>
        </row>
        <row r="3154">
          <cell r="A3154" t="str">
            <v>43.10.620</v>
          </cell>
          <cell r="C3154" t="str">
            <v>Conjunto motor-bomba (centrífuga), 0,5 cv, monoestágio, Hman= 10 a 20 mca, Q= 7,5 a 1,5 m³/h</v>
          </cell>
          <cell r="D3154" t="str">
            <v>un</v>
          </cell>
          <cell r="E3154">
            <v>937.06</v>
          </cell>
          <cell r="F3154">
            <v>180.54</v>
          </cell>
          <cell r="G3154">
            <v>1117.5999999999999</v>
          </cell>
        </row>
        <row r="3155">
          <cell r="A3155" t="str">
            <v>43.10.670</v>
          </cell>
          <cell r="C3155" t="str">
            <v>Conjunto motor-bomba (centrífuga) 0,5 cv, monoestágio, trifásico, Hman= 9 a 21 mca, Q= 8,3 a 2,0 m³/h</v>
          </cell>
          <cell r="D3155" t="str">
            <v>un</v>
          </cell>
          <cell r="E3155">
            <v>659.4</v>
          </cell>
          <cell r="F3155">
            <v>180.54</v>
          </cell>
          <cell r="G3155">
            <v>839.94</v>
          </cell>
        </row>
        <row r="3156">
          <cell r="A3156" t="str">
            <v>43.10.730</v>
          </cell>
          <cell r="C3156" t="str">
            <v>Conjunto motor-bomba (centrífuga) 30 cv, monoestágio trifásico, Hman= 70 a 94 mca, Q= 34,80 a 61,7 m³/h</v>
          </cell>
          <cell r="D3156" t="str">
            <v>un</v>
          </cell>
          <cell r="E3156">
            <v>9503.5499999999993</v>
          </cell>
          <cell r="F3156">
            <v>180.54</v>
          </cell>
          <cell r="G3156">
            <v>9684.09</v>
          </cell>
        </row>
        <row r="3157">
          <cell r="A3157" t="str">
            <v>43.10.740</v>
          </cell>
          <cell r="C3157" t="str">
            <v>Conjunto motor-bomba (centrífuga) 20 cv, monoestágio trifásico, Hman= 62 a 90 mca, Q= 21,1 a 43,8 m³/h</v>
          </cell>
          <cell r="D3157" t="str">
            <v>un</v>
          </cell>
          <cell r="E3157">
            <v>6751.95</v>
          </cell>
          <cell r="F3157">
            <v>180.54</v>
          </cell>
          <cell r="G3157">
            <v>6932.49</v>
          </cell>
        </row>
        <row r="3158">
          <cell r="A3158" t="str">
            <v>43.10.750</v>
          </cell>
          <cell r="C3158" t="str">
            <v>Conjunto motor-bomba (centrífuga) 1 cv, monoestágio trifásico, Hman= 8 a 25 mca e Q= 11 a 1,50 m³/h</v>
          </cell>
          <cell r="D3158" t="str">
            <v>un</v>
          </cell>
          <cell r="E3158">
            <v>839.72</v>
          </cell>
          <cell r="F3158">
            <v>180.54</v>
          </cell>
          <cell r="G3158">
            <v>1020.26</v>
          </cell>
        </row>
        <row r="3159">
          <cell r="A3159" t="str">
            <v>43.10.770</v>
          </cell>
          <cell r="C3159" t="str">
            <v>Conjunto motor-bomba (centrífuga) 40 cv, monoestágio trifásico, Hman= 45 a 75 mca e Q= 120 a 75 m³/h</v>
          </cell>
          <cell r="D3159" t="str">
            <v>un</v>
          </cell>
          <cell r="E3159">
            <v>12574.17</v>
          </cell>
          <cell r="F3159">
            <v>180.54</v>
          </cell>
          <cell r="G3159">
            <v>12754.71</v>
          </cell>
        </row>
        <row r="3160">
          <cell r="A3160" t="str">
            <v>43.10.780</v>
          </cell>
          <cell r="C3160" t="str">
            <v>Conjunto motor-bomba (centrífuga) 50 cv, monoestágio trifásico, Hman= 61 a 81 mca e Q= 170 a 80 m³/h</v>
          </cell>
          <cell r="D3160" t="str">
            <v>un</v>
          </cell>
          <cell r="E3160">
            <v>13857.69</v>
          </cell>
          <cell r="F3160">
            <v>180.54</v>
          </cell>
          <cell r="G3160">
            <v>14038.23</v>
          </cell>
        </row>
        <row r="3161">
          <cell r="A3161" t="str">
            <v>43.10.790</v>
          </cell>
          <cell r="C3161" t="str">
            <v>Conjunto motor-bomba (centrífuga) 1 cv, multiestágio, trifásico, Hman= 15 a 30 mca, Q= 6,5 a 4,2m³/h</v>
          </cell>
          <cell r="D3161" t="str">
            <v>un</v>
          </cell>
          <cell r="E3161">
            <v>983.59</v>
          </cell>
          <cell r="F3161">
            <v>180.54</v>
          </cell>
          <cell r="G3161">
            <v>1164.1300000000001</v>
          </cell>
        </row>
        <row r="3162">
          <cell r="A3162" t="str">
            <v>43.10.794</v>
          </cell>
          <cell r="C3162" t="str">
            <v>Conjunto motor-bomba (centrífuga) 1 cv, multiestágio, trifásico, Hman= 70 a 115 mca e Q= 1,0 a 1,6 m³/h</v>
          </cell>
          <cell r="D3162" t="str">
            <v>un</v>
          </cell>
          <cell r="E3162">
            <v>1768.58</v>
          </cell>
          <cell r="F3162">
            <v>180.54</v>
          </cell>
          <cell r="G3162">
            <v>1949.12</v>
          </cell>
        </row>
        <row r="3163">
          <cell r="A3163" t="str">
            <v>43.11</v>
          </cell>
          <cell r="B3163" t="str">
            <v>Bombas submersíveis</v>
          </cell>
        </row>
        <row r="3164">
          <cell r="A3164" t="str">
            <v>43.11.010</v>
          </cell>
          <cell r="C3164" t="str">
            <v>Conjunto motor-bomba submersível para poço profundo de 6´, Q= 5 a 13 m³/h, Hman= 122 a 65,5 mca, até 6 HP</v>
          </cell>
          <cell r="D3164" t="str">
            <v>un</v>
          </cell>
          <cell r="E3164">
            <v>5614.57</v>
          </cell>
          <cell r="F3164">
            <v>384.92</v>
          </cell>
          <cell r="G3164">
            <v>5999.49</v>
          </cell>
        </row>
        <row r="3165">
          <cell r="A3165" t="str">
            <v>43.11.020</v>
          </cell>
          <cell r="C3165" t="str">
            <v>Conjunto motor-bomba submersível para poço profundo de 6´, Q= 5 a 13 m³/h, Hman= 170 a 91,5 mca, 8 HP</v>
          </cell>
          <cell r="D3165" t="str">
            <v>un</v>
          </cell>
          <cell r="E3165">
            <v>6482.61</v>
          </cell>
          <cell r="F3165">
            <v>384.92</v>
          </cell>
          <cell r="G3165">
            <v>6867.53</v>
          </cell>
        </row>
        <row r="3166">
          <cell r="A3166" t="str">
            <v>43.11.030</v>
          </cell>
          <cell r="C3166" t="str">
            <v>Conjunto motor-bomba submersível para poço profundo de 6´, Q= 5 a 13 m³/h, Hman = 218 a 120 mca, 10 HP</v>
          </cell>
          <cell r="D3166" t="str">
            <v>un</v>
          </cell>
          <cell r="E3166">
            <v>6970.95</v>
          </cell>
          <cell r="F3166">
            <v>384.92</v>
          </cell>
          <cell r="G3166">
            <v>7355.87</v>
          </cell>
        </row>
        <row r="3167">
          <cell r="A3167" t="str">
            <v>43.11.040</v>
          </cell>
          <cell r="C3167" t="str">
            <v>Conjunto motor-bomba submersível para poço profundo de 6´, Q= 5 a 13 m³/h, Hman= 279 a 153 mca, 12,5 HP</v>
          </cell>
          <cell r="D3167" t="str">
            <v>un</v>
          </cell>
          <cell r="E3167">
            <v>7838.98</v>
          </cell>
          <cell r="F3167">
            <v>384.92</v>
          </cell>
          <cell r="G3167">
            <v>8223.9</v>
          </cell>
        </row>
        <row r="3168">
          <cell r="A3168" t="str">
            <v>43.11.050</v>
          </cell>
          <cell r="C3168" t="str">
            <v>Conjunto motor-bomba submersível para poço profundo de 6´, Q= 10 a 20m³/h, Hman= 80 a 48 mca, até 6 HP</v>
          </cell>
          <cell r="D3168" t="str">
            <v>un</v>
          </cell>
          <cell r="E3168">
            <v>5242.93</v>
          </cell>
          <cell r="F3168">
            <v>384.92</v>
          </cell>
          <cell r="G3168">
            <v>5627.85</v>
          </cell>
        </row>
        <row r="3169">
          <cell r="A3169" t="str">
            <v>43.11.060</v>
          </cell>
          <cell r="C3169" t="str">
            <v>Conjunto motor-bomba submersível para poço profundo de 6´, Q= 10 a 20m³/h, Hman= 108 a 64,5 mca, 8 HP</v>
          </cell>
          <cell r="D3169" t="str">
            <v>un</v>
          </cell>
          <cell r="E3169">
            <v>5956.27</v>
          </cell>
          <cell r="F3169">
            <v>384.92</v>
          </cell>
          <cell r="G3169">
            <v>6341.19</v>
          </cell>
        </row>
        <row r="3170">
          <cell r="A3170" t="str">
            <v>43.11.070</v>
          </cell>
          <cell r="C3170" t="str">
            <v>Conjunto motor-bomba submersível para poço profundo de 6´, Q= 10 a 20m³/h, Hman= 136 a 81 mca, 10 HP</v>
          </cell>
          <cell r="D3170" t="str">
            <v>un</v>
          </cell>
          <cell r="E3170">
            <v>6547.97</v>
          </cell>
          <cell r="F3170">
            <v>384.92</v>
          </cell>
          <cell r="G3170">
            <v>6932.89</v>
          </cell>
        </row>
        <row r="3171">
          <cell r="A3171" t="str">
            <v>43.11.080</v>
          </cell>
          <cell r="C3171" t="str">
            <v>Conjunto motor-bomba submersível para poço profundo de 6´, Q= 10 a 20m³/h, Hman= 164 a 98 mca, 12,5 HP</v>
          </cell>
          <cell r="D3171" t="str">
            <v>un</v>
          </cell>
          <cell r="E3171">
            <v>7246.06</v>
          </cell>
          <cell r="F3171">
            <v>384.92</v>
          </cell>
          <cell r="G3171">
            <v>7630.98</v>
          </cell>
        </row>
        <row r="3172">
          <cell r="A3172" t="str">
            <v>43.11.090</v>
          </cell>
          <cell r="C3172" t="str">
            <v>Conjunto motor-bomba submersível para poço profundo de 6´, Q= 10 a 20m³/h, Hman= 206 a 127 mca, 15 HP</v>
          </cell>
          <cell r="D3172" t="str">
            <v>un</v>
          </cell>
          <cell r="E3172">
            <v>10849.02</v>
          </cell>
          <cell r="F3172">
            <v>384.92</v>
          </cell>
          <cell r="G3172">
            <v>11233.94</v>
          </cell>
        </row>
        <row r="3173">
          <cell r="A3173" t="str">
            <v>43.11.100</v>
          </cell>
          <cell r="C3173" t="str">
            <v>Conjunto motor-bomba submersível para poço profundo de 6´, Q= 10 a 20m³/h, Hman= 274 a 170 mca, 20 HP</v>
          </cell>
          <cell r="D3173" t="str">
            <v>un</v>
          </cell>
          <cell r="E3173">
            <v>11952.67</v>
          </cell>
          <cell r="F3173">
            <v>384.92</v>
          </cell>
          <cell r="G3173">
            <v>12337.59</v>
          </cell>
        </row>
        <row r="3174">
          <cell r="A3174" t="str">
            <v>43.11.110</v>
          </cell>
          <cell r="C3174" t="str">
            <v>Conjunto motor-bomba submersível para poço profundo de 6´, Q= 20 a 34m³/h, Hman= 56,5 a 32 mca, até 8 HP</v>
          </cell>
          <cell r="D3174" t="str">
            <v>un</v>
          </cell>
          <cell r="E3174">
            <v>5432.8</v>
          </cell>
          <cell r="F3174">
            <v>384.92</v>
          </cell>
          <cell r="G3174">
            <v>5817.72</v>
          </cell>
        </row>
        <row r="3175">
          <cell r="A3175" t="str">
            <v>43.11.120</v>
          </cell>
          <cell r="C3175" t="str">
            <v>Conjunto motor-bomba submersível para poço profundo de 6´, Q= 20 a 34m³/h, Hman= 69 a 40 mca, 10 HP</v>
          </cell>
          <cell r="D3175" t="str">
            <v>un</v>
          </cell>
          <cell r="E3175">
            <v>6149.36</v>
          </cell>
          <cell r="F3175">
            <v>384.92</v>
          </cell>
          <cell r="G3175">
            <v>6534.28</v>
          </cell>
        </row>
        <row r="3176">
          <cell r="A3176" t="str">
            <v>43.11.130</v>
          </cell>
          <cell r="C3176" t="str">
            <v>Conjunto motor-bomba submersível para poço profundo de 6´, Q= 20 a 34m³/h, Hman= 92,5 a 53 mca, 12,5 HP</v>
          </cell>
          <cell r="D3176" t="str">
            <v>un</v>
          </cell>
          <cell r="E3176">
            <v>6541.48</v>
          </cell>
          <cell r="F3176">
            <v>384.92</v>
          </cell>
          <cell r="G3176">
            <v>6926.4</v>
          </cell>
        </row>
        <row r="3177">
          <cell r="A3177" t="str">
            <v>43.11.140</v>
          </cell>
          <cell r="C3177" t="str">
            <v>Conjunto motor-bomba submersível para poço profundo de 6´, Q= 20 a 34m³/h, Hman= 116 a 67 mca, 15 HP</v>
          </cell>
          <cell r="D3177" t="str">
            <v>un</v>
          </cell>
          <cell r="E3177">
            <v>7221.49</v>
          </cell>
          <cell r="F3177">
            <v>384.92</v>
          </cell>
          <cell r="G3177">
            <v>7606.41</v>
          </cell>
        </row>
        <row r="3178">
          <cell r="A3178" t="str">
            <v>43.11.150</v>
          </cell>
          <cell r="C3178" t="str">
            <v>Conjunto motor-bomba submersível para poço profundo de 6´, Q= 20 a 34m³/h, Hman= 152 a 88 mca, 20 HP</v>
          </cell>
          <cell r="D3178" t="str">
            <v>un</v>
          </cell>
          <cell r="E3178">
            <v>10469.31</v>
          </cell>
          <cell r="F3178">
            <v>384.92</v>
          </cell>
          <cell r="G3178">
            <v>10854.23</v>
          </cell>
        </row>
        <row r="3179">
          <cell r="A3179" t="str">
            <v>43.11.160</v>
          </cell>
          <cell r="C3179" t="str">
            <v>Conjunto motor-bomba submersível para poço profundo de 6´, Q= 20 a 34m³/h, Hman= 194 a 111 mca, 25 HP</v>
          </cell>
          <cell r="D3179" t="str">
            <v>un</v>
          </cell>
          <cell r="E3179">
            <v>11902.52</v>
          </cell>
          <cell r="F3179">
            <v>384.92</v>
          </cell>
          <cell r="G3179">
            <v>12287.44</v>
          </cell>
        </row>
        <row r="3180">
          <cell r="A3180" t="str">
            <v>43.11.180</v>
          </cell>
          <cell r="C3180" t="str">
            <v>Conjunto motor-bomba submersível para poço profundo de 6´ e 8´, Q= 28 a 50 m³/h, Hman= 241 a 132 mca, 40 HP</v>
          </cell>
          <cell r="D3180" t="str">
            <v>un</v>
          </cell>
          <cell r="E3180">
            <v>18288.97</v>
          </cell>
          <cell r="F3180">
            <v>384.92</v>
          </cell>
          <cell r="G3180">
            <v>18673.89</v>
          </cell>
        </row>
        <row r="3181">
          <cell r="A3181" t="str">
            <v>43.11.190</v>
          </cell>
          <cell r="C3181" t="str">
            <v>Conjunto motor-bomba submersível para poço profundo de 6´ e 8´, Q= 28 a 50 m³/h, Hman= 215 a 117 mca, 35 HP</v>
          </cell>
          <cell r="D3181" t="str">
            <v>un</v>
          </cell>
          <cell r="E3181">
            <v>15966.68</v>
          </cell>
          <cell r="F3181">
            <v>384.92</v>
          </cell>
          <cell r="G3181">
            <v>16351.6</v>
          </cell>
        </row>
        <row r="3182">
          <cell r="A3182" t="str">
            <v>43.11.310</v>
          </cell>
          <cell r="C3182" t="str">
            <v>Conjunto motor-bomba submersível vertical para esgoto, Q= 5 a 20 m³/h, Hman= 42 a 25 mca, potência de 6,25 cv, 4,6 kW, 60 Hz</v>
          </cell>
          <cell r="D3182" t="str">
            <v>un</v>
          </cell>
          <cell r="E3182">
            <v>18206</v>
          </cell>
          <cell r="F3182">
            <v>384.92</v>
          </cell>
          <cell r="G3182">
            <v>18590.919999999998</v>
          </cell>
        </row>
        <row r="3183">
          <cell r="A3183" t="str">
            <v>43.11.320</v>
          </cell>
          <cell r="C3183" t="str">
            <v>Conjunto motor-bomba submersível vertical para esgoto, Q= 4,8 a 25,8 m³/h, Hmam= 19 a 5 mca, potência 1 cv, diâmetro de sólidos até 20mm</v>
          </cell>
          <cell r="D3183" t="str">
            <v>un</v>
          </cell>
          <cell r="E3183">
            <v>3525.14</v>
          </cell>
          <cell r="F3183">
            <v>257.16000000000003</v>
          </cell>
          <cell r="G3183">
            <v>3782.3</v>
          </cell>
        </row>
        <row r="3184">
          <cell r="A3184" t="str">
            <v>43.11.330</v>
          </cell>
          <cell r="C3184" t="str">
            <v>Conjunto motor-bomba submersível vertical para esgoto, Q= 4,6 a 57,2 m³/h, Hman= 13 a 4 mca, potência 2 a 3,5 cv, diâmetro de sólidos até 50mm</v>
          </cell>
          <cell r="D3184" t="str">
            <v>un</v>
          </cell>
          <cell r="E3184">
            <v>4874.25</v>
          </cell>
          <cell r="F3184">
            <v>257.16000000000003</v>
          </cell>
          <cell r="G3184">
            <v>5131.41</v>
          </cell>
        </row>
        <row r="3185">
          <cell r="A3185" t="str">
            <v>43.11.350</v>
          </cell>
          <cell r="C3185" t="str">
            <v>Conjunto motor-bomba submersível vertical para esgoto, Q= 5 a 19 m³/h, Hman= 63 a 45 mca, potência 13,6 cv, 10 kW, 60 Hz</v>
          </cell>
          <cell r="D3185" t="str">
            <v>un</v>
          </cell>
          <cell r="E3185">
            <v>28136</v>
          </cell>
          <cell r="F3185">
            <v>257.16000000000003</v>
          </cell>
          <cell r="G3185">
            <v>28393.16</v>
          </cell>
        </row>
        <row r="3186">
          <cell r="A3186" t="str">
            <v>43.11.360</v>
          </cell>
          <cell r="C3186" t="str">
            <v>Conjunto motor-bomba submersível vertical para águas residuais, Q= 2 a16 m³/h, Hman= 12 a 2 mca, potência de 0,5 cv</v>
          </cell>
          <cell r="D3186" t="str">
            <v>un</v>
          </cell>
          <cell r="E3186">
            <v>1393.44</v>
          </cell>
          <cell r="F3186">
            <v>257.16000000000003</v>
          </cell>
          <cell r="G3186">
            <v>1650.6</v>
          </cell>
        </row>
        <row r="3187">
          <cell r="A3187" t="str">
            <v>43.11.370</v>
          </cell>
          <cell r="C3187" t="str">
            <v>Conjunto motor-bomba submersível vertical para águas residuais, Q= 3 a 20 m³/h, Hman= 13 a 5 mca, potência de 1 cv</v>
          </cell>
          <cell r="D3187" t="str">
            <v>un</v>
          </cell>
          <cell r="E3187">
            <v>1649.51</v>
          </cell>
          <cell r="F3187">
            <v>257.16000000000003</v>
          </cell>
          <cell r="G3187">
            <v>1906.67</v>
          </cell>
        </row>
        <row r="3188">
          <cell r="A3188" t="str">
            <v>43.11.380</v>
          </cell>
          <cell r="C3188" t="str">
            <v>Conjunto motor-bomba submersível vertical para águas residuais, Q= 10 a 50 m³/h, Hman= 22 a 4 mca, potência 4 cv</v>
          </cell>
          <cell r="D3188" t="str">
            <v>un</v>
          </cell>
          <cell r="E3188">
            <v>4149.18</v>
          </cell>
          <cell r="F3188">
            <v>257.16000000000003</v>
          </cell>
          <cell r="G3188">
            <v>4406.34</v>
          </cell>
        </row>
        <row r="3189">
          <cell r="A3189" t="str">
            <v>43.11.390</v>
          </cell>
          <cell r="C3189" t="str">
            <v>Conjunto motor-bomba submersível vertical para águas residuais, Q= 8 a 45 m³/h, Hman= 10,5 a 3,5 mca, potência 1,5 cv</v>
          </cell>
          <cell r="D3189" t="str">
            <v>un</v>
          </cell>
          <cell r="E3189">
            <v>2390.66</v>
          </cell>
          <cell r="F3189">
            <v>257.16000000000003</v>
          </cell>
          <cell r="G3189">
            <v>2647.82</v>
          </cell>
        </row>
        <row r="3190">
          <cell r="A3190" t="str">
            <v>43.11.400</v>
          </cell>
          <cell r="C3190" t="str">
            <v>Conjunto motor-bomba submersível vertical para esgoto, Q= 3,4 a 86,3 m³/h, Hman= 14 a 5 mca, potência 5 cv</v>
          </cell>
          <cell r="D3190" t="str">
            <v>un</v>
          </cell>
          <cell r="E3190">
            <v>9429.32</v>
          </cell>
          <cell r="F3190">
            <v>257.16000000000003</v>
          </cell>
          <cell r="G3190">
            <v>9686.48</v>
          </cell>
        </row>
        <row r="3191">
          <cell r="A3191" t="str">
            <v>43.11.410</v>
          </cell>
          <cell r="C3191" t="str">
            <v>Conjunto motor-bomba submersível vertical para esgoto, Q= 9,1 a 113,6m³/h, Hman= 20 a 15 mca, potência 10 cv</v>
          </cell>
          <cell r="D3191" t="str">
            <v>un</v>
          </cell>
          <cell r="E3191">
            <v>15581.5</v>
          </cell>
          <cell r="F3191">
            <v>257.16000000000003</v>
          </cell>
          <cell r="G3191">
            <v>15838.66</v>
          </cell>
        </row>
        <row r="3192">
          <cell r="A3192" t="str">
            <v>43.11.420</v>
          </cell>
          <cell r="C3192" t="str">
            <v>Conjunto motor-bomba submersível vertical para esgoto, Q=9,3 a 69,0 m³/h, Hman=15 a 7 mca, potência 3cv, diâmetro de sólidos 50/65mm</v>
          </cell>
          <cell r="D3192" t="str">
            <v>un</v>
          </cell>
          <cell r="E3192">
            <v>4055.31</v>
          </cell>
          <cell r="F3192">
            <v>257.16000000000003</v>
          </cell>
          <cell r="G3192">
            <v>4312.47</v>
          </cell>
        </row>
        <row r="3193">
          <cell r="A3193" t="str">
            <v>43.11.460</v>
          </cell>
          <cell r="C3193" t="str">
            <v>Conjunto motor-bomba submersível vertical para esgoto, Q= 40 m³/h, Hman= 40 mca, diâmetro de sólidos até 50 mm</v>
          </cell>
          <cell r="D3193" t="str">
            <v>un</v>
          </cell>
          <cell r="E3193">
            <v>17106.18</v>
          </cell>
          <cell r="F3193">
            <v>257.16000000000003</v>
          </cell>
          <cell r="G3193">
            <v>17363.34</v>
          </cell>
        </row>
        <row r="3194">
          <cell r="A3194" t="str">
            <v>43.12</v>
          </cell>
          <cell r="B3194" t="str">
            <v>Bombas especiais, uso industrial</v>
          </cell>
        </row>
        <row r="3195">
          <cell r="A3195" t="str">
            <v>43.12.200</v>
          </cell>
          <cell r="C3195" t="str">
            <v>Bomba dosadora eletromagnética, para dosagem de cloreto férrico, vazão até 5,0 l/h e pressão máxima 7 Bar</v>
          </cell>
          <cell r="D3195" t="str">
            <v>un</v>
          </cell>
          <cell r="E3195">
            <v>1260.04</v>
          </cell>
          <cell r="F3195">
            <v>180.54</v>
          </cell>
          <cell r="G3195">
            <v>1440.58</v>
          </cell>
        </row>
        <row r="3196">
          <cell r="A3196" t="str">
            <v>43.12.300</v>
          </cell>
          <cell r="C3196" t="str">
            <v>Bomba dosadora eletromagnética com controlador de pH, para dosagem de barrilha, vazão até 5,0 l/h, pressão máx 7 Bar</v>
          </cell>
          <cell r="D3196" t="str">
            <v>un</v>
          </cell>
          <cell r="E3196">
            <v>3752.5</v>
          </cell>
          <cell r="F3196">
            <v>180.54</v>
          </cell>
          <cell r="G3196">
            <v>3933.04</v>
          </cell>
        </row>
        <row r="3197">
          <cell r="A3197" t="str">
            <v>43.12.400</v>
          </cell>
          <cell r="C3197" t="str">
            <v>Conjunto motor-bomba (centrífuga) com pré-filtro, autoescorvante, potência de 1,5 cv, trifásico, Hman= 4 a 18 mca, Q= 18,1 a 6,8 m³/h</v>
          </cell>
          <cell r="D3197" t="str">
            <v>un</v>
          </cell>
          <cell r="E3197">
            <v>1015.34</v>
          </cell>
          <cell r="F3197">
            <v>180.54</v>
          </cell>
          <cell r="G3197">
            <v>1195.8800000000001</v>
          </cell>
        </row>
        <row r="3198">
          <cell r="A3198" t="str">
            <v>43.12.500</v>
          </cell>
          <cell r="C3198" t="str">
            <v>Filtro de areia com carga de areia filtrante, vazão de 16,9 m³/h</v>
          </cell>
          <cell r="D3198" t="str">
            <v>un</v>
          </cell>
          <cell r="E3198">
            <v>2171.3000000000002</v>
          </cell>
          <cell r="F3198">
            <v>90.68</v>
          </cell>
          <cell r="G3198">
            <v>2261.98</v>
          </cell>
        </row>
        <row r="3199">
          <cell r="A3199" t="str">
            <v>43.20</v>
          </cell>
          <cell r="B3199" t="str">
            <v>Reparos, conservações e complementos - GRUPO 43</v>
          </cell>
        </row>
        <row r="3200">
          <cell r="A3200" t="str">
            <v>43.20.130</v>
          </cell>
          <cell r="C3200" t="str">
            <v>Caixa de passagem para condicionamento de ar tipo Split, com saída de dreno único na vertical - 39 x 22 x 6 cm</v>
          </cell>
          <cell r="D3200" t="str">
            <v>un</v>
          </cell>
          <cell r="E3200">
            <v>35.08</v>
          </cell>
          <cell r="F3200">
            <v>8.64</v>
          </cell>
          <cell r="G3200">
            <v>43.72</v>
          </cell>
        </row>
        <row r="3201">
          <cell r="A3201" t="str">
            <v>43.20.140</v>
          </cell>
          <cell r="C3201" t="str">
            <v>Bomba de remoção de condensados para condicionadores de ar</v>
          </cell>
          <cell r="D3201" t="str">
            <v>un</v>
          </cell>
          <cell r="E3201">
            <v>633.83000000000004</v>
          </cell>
          <cell r="F3201">
            <v>31.94</v>
          </cell>
          <cell r="G3201">
            <v>665.77</v>
          </cell>
        </row>
        <row r="3202">
          <cell r="A3202" t="str">
            <v>43.20.200</v>
          </cell>
          <cell r="C3202" t="str">
            <v>Controlador de temperatura analógico</v>
          </cell>
          <cell r="D3202" t="str">
            <v>un</v>
          </cell>
          <cell r="E3202">
            <v>166.8</v>
          </cell>
          <cell r="F3202">
            <v>15.98</v>
          </cell>
          <cell r="G3202">
            <v>182.78</v>
          </cell>
        </row>
        <row r="3203">
          <cell r="A3203" t="str">
            <v>43.20.210</v>
          </cell>
          <cell r="C3203" t="str">
            <v>Bomba de circulação para água quente</v>
          </cell>
          <cell r="D3203" t="str">
            <v>un</v>
          </cell>
          <cell r="E3203">
            <v>483.89</v>
          </cell>
          <cell r="F3203">
            <v>15.98</v>
          </cell>
          <cell r="G3203">
            <v>499.87</v>
          </cell>
        </row>
        <row r="3204">
          <cell r="A3204" t="str">
            <v>44</v>
          </cell>
          <cell r="B3204" t="str">
            <v>APARELHOS E METAIS HIDRÁULICOS</v>
          </cell>
        </row>
        <row r="3205">
          <cell r="A3205" t="str">
            <v>44.01</v>
          </cell>
          <cell r="B3205" t="str">
            <v>Aparelhos e louças</v>
          </cell>
        </row>
        <row r="3206">
          <cell r="A3206" t="str">
            <v>44.01.030</v>
          </cell>
          <cell r="C3206" t="str">
            <v>Bacia turca de louça - 6 litros</v>
          </cell>
          <cell r="D3206" t="str">
            <v>un</v>
          </cell>
          <cell r="E3206">
            <v>311.72000000000003</v>
          </cell>
          <cell r="F3206">
            <v>38.85</v>
          </cell>
          <cell r="G3206">
            <v>350.57</v>
          </cell>
        </row>
        <row r="3207">
          <cell r="A3207" t="str">
            <v>44.01.040</v>
          </cell>
          <cell r="C3207" t="str">
            <v>Bacia sifonada com caixa de descarga acoplada e tampa - infantil</v>
          </cell>
          <cell r="D3207" t="str">
            <v>un</v>
          </cell>
          <cell r="E3207">
            <v>653.23</v>
          </cell>
          <cell r="F3207">
            <v>45.34</v>
          </cell>
          <cell r="G3207">
            <v>698.57</v>
          </cell>
        </row>
        <row r="3208">
          <cell r="A3208" t="str">
            <v>44.01.050</v>
          </cell>
          <cell r="C3208" t="str">
            <v>Bacia sifonada de louça sem tampa - 6 litros</v>
          </cell>
          <cell r="D3208" t="str">
            <v>un</v>
          </cell>
          <cell r="E3208">
            <v>142.41</v>
          </cell>
          <cell r="F3208">
            <v>38.85</v>
          </cell>
          <cell r="G3208">
            <v>181.26</v>
          </cell>
        </row>
        <row r="3209">
          <cell r="A3209" t="str">
            <v>44.01.070</v>
          </cell>
          <cell r="C3209" t="str">
            <v>Bacia sifonada de louça sem tampa com saída horizontal - 6 litros</v>
          </cell>
          <cell r="D3209" t="str">
            <v>un</v>
          </cell>
          <cell r="E3209">
            <v>264.7</v>
          </cell>
          <cell r="F3209">
            <v>38.85</v>
          </cell>
          <cell r="G3209">
            <v>303.55</v>
          </cell>
        </row>
        <row r="3210">
          <cell r="A3210" t="str">
            <v>44.01.100</v>
          </cell>
          <cell r="C3210" t="str">
            <v>Lavatório de louça sem coluna</v>
          </cell>
          <cell r="D3210" t="str">
            <v>un</v>
          </cell>
          <cell r="E3210">
            <v>55.37</v>
          </cell>
          <cell r="F3210">
            <v>45.34</v>
          </cell>
          <cell r="G3210">
            <v>100.71</v>
          </cell>
        </row>
        <row r="3211">
          <cell r="A3211" t="str">
            <v>44.01.110</v>
          </cell>
          <cell r="C3211" t="str">
            <v>Lavatório de louça com coluna</v>
          </cell>
          <cell r="D3211" t="str">
            <v>un</v>
          </cell>
          <cell r="E3211">
            <v>162.47</v>
          </cell>
          <cell r="F3211">
            <v>45.34</v>
          </cell>
          <cell r="G3211">
            <v>207.81</v>
          </cell>
        </row>
        <row r="3212">
          <cell r="A3212" t="str">
            <v>44.01.160</v>
          </cell>
          <cell r="C3212" t="str">
            <v>Lavatório de louça pequeno com coluna suspensa - linha especial</v>
          </cell>
          <cell r="D3212" t="str">
            <v>un</v>
          </cell>
          <cell r="E3212">
            <v>349.58</v>
          </cell>
          <cell r="F3212">
            <v>45.34</v>
          </cell>
          <cell r="G3212">
            <v>394.92</v>
          </cell>
        </row>
        <row r="3213">
          <cell r="A3213" t="str">
            <v>44.01.170</v>
          </cell>
          <cell r="C3213" t="str">
            <v>Lavatório em polipropileno</v>
          </cell>
          <cell r="D3213" t="str">
            <v>un</v>
          </cell>
          <cell r="E3213">
            <v>23.41</v>
          </cell>
          <cell r="F3213">
            <v>16.18</v>
          </cell>
          <cell r="G3213">
            <v>39.590000000000003</v>
          </cell>
        </row>
        <row r="3214">
          <cell r="A3214" t="str">
            <v>44.01.200</v>
          </cell>
          <cell r="C3214" t="str">
            <v>Mictório de louça sifonado auto aspirante</v>
          </cell>
          <cell r="D3214" t="str">
            <v>un</v>
          </cell>
          <cell r="E3214">
            <v>340.45</v>
          </cell>
          <cell r="F3214">
            <v>45.34</v>
          </cell>
          <cell r="G3214">
            <v>385.79</v>
          </cell>
        </row>
        <row r="3215">
          <cell r="A3215" t="str">
            <v>44.01.240</v>
          </cell>
          <cell r="C3215" t="str">
            <v>Lavatório em louça com coluna suspensa</v>
          </cell>
          <cell r="D3215" t="str">
            <v>un</v>
          </cell>
          <cell r="E3215">
            <v>277.67</v>
          </cell>
          <cell r="F3215">
            <v>45.34</v>
          </cell>
          <cell r="G3215">
            <v>323.01</v>
          </cell>
        </row>
        <row r="3216">
          <cell r="A3216" t="str">
            <v>44.01.270</v>
          </cell>
          <cell r="C3216" t="str">
            <v>Cuba de louça de embutir oval</v>
          </cell>
          <cell r="D3216" t="str">
            <v>un</v>
          </cell>
          <cell r="E3216">
            <v>77.63</v>
          </cell>
          <cell r="F3216">
            <v>16.18</v>
          </cell>
          <cell r="G3216">
            <v>93.81</v>
          </cell>
        </row>
        <row r="3217">
          <cell r="A3217" t="str">
            <v>44.01.310</v>
          </cell>
          <cell r="C3217" t="str">
            <v>Tanque de louça com coluna de 30 litros</v>
          </cell>
          <cell r="D3217" t="str">
            <v>un</v>
          </cell>
          <cell r="E3217">
            <v>395.74</v>
          </cell>
          <cell r="F3217">
            <v>97.05</v>
          </cell>
          <cell r="G3217">
            <v>492.79</v>
          </cell>
        </row>
        <row r="3218">
          <cell r="A3218" t="str">
            <v>44.01.340</v>
          </cell>
          <cell r="C3218" t="str">
            <v>Tanque simples em concreto pré-moldado</v>
          </cell>
          <cell r="D3218" t="str">
            <v>un</v>
          </cell>
          <cell r="E3218">
            <v>52.51</v>
          </cell>
          <cell r="F3218">
            <v>32.35</v>
          </cell>
          <cell r="G3218">
            <v>84.86</v>
          </cell>
        </row>
        <row r="3219">
          <cell r="A3219" t="str">
            <v>44.01.360</v>
          </cell>
          <cell r="C3219" t="str">
            <v>Tanque de louça com coluna de 18 a 20 litros</v>
          </cell>
          <cell r="D3219" t="str">
            <v>un</v>
          </cell>
          <cell r="E3219">
            <v>358.66</v>
          </cell>
          <cell r="F3219">
            <v>97.05</v>
          </cell>
          <cell r="G3219">
            <v>455.71</v>
          </cell>
        </row>
        <row r="3220">
          <cell r="A3220" t="str">
            <v>44.01.370</v>
          </cell>
          <cell r="C3220" t="str">
            <v>Tanque em granito sintético, linha comercial - sem pertences</v>
          </cell>
          <cell r="D3220" t="str">
            <v>un</v>
          </cell>
          <cell r="E3220">
            <v>121.95</v>
          </cell>
          <cell r="F3220">
            <v>32.35</v>
          </cell>
          <cell r="G3220">
            <v>154.30000000000001</v>
          </cell>
        </row>
        <row r="3221">
          <cell r="A3221" t="str">
            <v>44.01.600</v>
          </cell>
          <cell r="C3221" t="str">
            <v>Pia com cuba simples em mármore sintético, linha comercial - sem pertences</v>
          </cell>
          <cell r="D3221" t="str">
            <v>m²</v>
          </cell>
          <cell r="E3221">
            <v>188.15</v>
          </cell>
          <cell r="F3221">
            <v>57.6</v>
          </cell>
          <cell r="G3221">
            <v>245.75</v>
          </cell>
        </row>
        <row r="3222">
          <cell r="A3222" t="str">
            <v>44.01.610</v>
          </cell>
          <cell r="C3222" t="str">
            <v>Lavatório de louça para canto, sem coluna - sem pertences</v>
          </cell>
          <cell r="D3222" t="str">
            <v>un</v>
          </cell>
          <cell r="E3222">
            <v>105.58</v>
          </cell>
          <cell r="F3222">
            <v>16.18</v>
          </cell>
          <cell r="G3222">
            <v>121.76</v>
          </cell>
        </row>
        <row r="3223">
          <cell r="A3223" t="str">
            <v>44.01.670</v>
          </cell>
          <cell r="C3223" t="str">
            <v>Caixa de descarga em plástico, de sobrepor, capacidade 6 litros com engate flexível</v>
          </cell>
          <cell r="D3223" t="str">
            <v>un</v>
          </cell>
          <cell r="E3223">
            <v>39.090000000000003</v>
          </cell>
          <cell r="F3223">
            <v>10.68</v>
          </cell>
          <cell r="G3223">
            <v>49.77</v>
          </cell>
        </row>
        <row r="3224">
          <cell r="A3224" t="str">
            <v>44.01.680</v>
          </cell>
          <cell r="C3224" t="str">
            <v>Caixa de descarga em plástico, de sobrepor, capacidade 9 litros com engate flexível</v>
          </cell>
          <cell r="D3224" t="str">
            <v>un</v>
          </cell>
          <cell r="E3224">
            <v>44.94</v>
          </cell>
          <cell r="F3224">
            <v>10.68</v>
          </cell>
          <cell r="G3224">
            <v>55.62</v>
          </cell>
        </row>
        <row r="3225">
          <cell r="A3225" t="str">
            <v>44.01.690</v>
          </cell>
          <cell r="C3225" t="str">
            <v>Tanque de louça sem coluna de 30 litros</v>
          </cell>
          <cell r="D3225" t="str">
            <v>un</v>
          </cell>
          <cell r="E3225">
            <v>314.19</v>
          </cell>
          <cell r="F3225">
            <v>97.05</v>
          </cell>
          <cell r="G3225">
            <v>411.24</v>
          </cell>
        </row>
        <row r="3226">
          <cell r="A3226" t="str">
            <v>44.01.700</v>
          </cell>
          <cell r="C3226" t="str">
            <v>Banheira para imersão sem hidromassagem</v>
          </cell>
          <cell r="D3226" t="str">
            <v>un</v>
          </cell>
          <cell r="E3226">
            <v>1782.63</v>
          </cell>
          <cell r="F3226">
            <v>67.94</v>
          </cell>
          <cell r="G3226">
            <v>1850.57</v>
          </cell>
        </row>
        <row r="3227">
          <cell r="A3227" t="str">
            <v>44.01.800</v>
          </cell>
          <cell r="C3227" t="str">
            <v>Bacia sifonada com caixa de descarga acoplada sem tampa - 6 litros</v>
          </cell>
          <cell r="D3227" t="str">
            <v>cj</v>
          </cell>
          <cell r="E3227">
            <v>387.52</v>
          </cell>
          <cell r="F3227">
            <v>38.85</v>
          </cell>
          <cell r="G3227">
            <v>426.37</v>
          </cell>
        </row>
        <row r="3228">
          <cell r="A3228" t="str">
            <v>44.01.850</v>
          </cell>
          <cell r="C3228" t="str">
            <v>Cuba de louça de embutir redonda</v>
          </cell>
          <cell r="D3228" t="str">
            <v>un</v>
          </cell>
          <cell r="E3228">
            <v>72.17</v>
          </cell>
          <cell r="F3228">
            <v>16.18</v>
          </cell>
          <cell r="G3228">
            <v>88.35</v>
          </cell>
        </row>
        <row r="3229">
          <cell r="A3229" t="str">
            <v>44.02</v>
          </cell>
          <cell r="B3229" t="str">
            <v>Bancadas e tampos</v>
          </cell>
        </row>
        <row r="3230">
          <cell r="A3230" t="str">
            <v>44.02.060</v>
          </cell>
          <cell r="C3230" t="str">
            <v>Tampo/bancada em granito com espessura de 3 cm</v>
          </cell>
          <cell r="D3230" t="str">
            <v>m²</v>
          </cell>
          <cell r="E3230">
            <v>894.41</v>
          </cell>
          <cell r="F3230">
            <v>57.6</v>
          </cell>
          <cell r="G3230">
            <v>952.01</v>
          </cell>
        </row>
        <row r="3231">
          <cell r="A3231" t="str">
            <v>44.02.100</v>
          </cell>
          <cell r="C3231" t="str">
            <v>Tampo/bancada em mármore nacional espessura de 3 cm</v>
          </cell>
          <cell r="D3231" t="str">
            <v>m²</v>
          </cell>
          <cell r="E3231">
            <v>1047.1400000000001</v>
          </cell>
          <cell r="F3231">
            <v>57.6</v>
          </cell>
          <cell r="G3231">
            <v>1104.74</v>
          </cell>
        </row>
        <row r="3232">
          <cell r="A3232" t="str">
            <v>44.02.200</v>
          </cell>
          <cell r="C3232" t="str">
            <v>Tampo/bancada em concreto armado, revestido em aço inoxidável fosco polido</v>
          </cell>
          <cell r="D3232" t="str">
            <v>m²</v>
          </cell>
          <cell r="E3232">
            <v>785.57</v>
          </cell>
          <cell r="F3232">
            <v>116.68</v>
          </cell>
          <cell r="G3232">
            <v>902.25</v>
          </cell>
        </row>
        <row r="3233">
          <cell r="A3233" t="str">
            <v>44.02.210</v>
          </cell>
          <cell r="C3233" t="str">
            <v>Tampo/bancada em granito amêndoa, espessura de 2 cm</v>
          </cell>
          <cell r="D3233" t="str">
            <v>m²</v>
          </cell>
          <cell r="E3233">
            <v>551.16</v>
          </cell>
          <cell r="F3233">
            <v>57.6</v>
          </cell>
          <cell r="G3233">
            <v>608.76</v>
          </cell>
        </row>
        <row r="3234">
          <cell r="A3234" t="str">
            <v>44.03</v>
          </cell>
          <cell r="B3234" t="str">
            <v>Acessórios e metais</v>
          </cell>
        </row>
        <row r="3235">
          <cell r="A3235" t="str">
            <v>44.03.010</v>
          </cell>
          <cell r="C3235" t="str">
            <v>Dispenser toalheiro em ABS e policarbonato para bobina de 20 cm x 200 m, com alavanca</v>
          </cell>
          <cell r="D3235" t="str">
            <v>un</v>
          </cell>
          <cell r="E3235">
            <v>169.68</v>
          </cell>
          <cell r="F3235">
            <v>3.95</v>
          </cell>
          <cell r="G3235">
            <v>173.63</v>
          </cell>
        </row>
        <row r="3236">
          <cell r="A3236" t="str">
            <v>44.03.020</v>
          </cell>
          <cell r="C3236" t="str">
            <v>Meia saboneteira de louça de embutir</v>
          </cell>
          <cell r="D3236" t="str">
            <v>un</v>
          </cell>
          <cell r="E3236">
            <v>20.62</v>
          </cell>
          <cell r="F3236">
            <v>9.51</v>
          </cell>
          <cell r="G3236">
            <v>30.13</v>
          </cell>
        </row>
        <row r="3237">
          <cell r="A3237" t="str">
            <v>44.03.030</v>
          </cell>
          <cell r="C3237" t="str">
            <v>Dispenser toalheiro metálico esmaltado para bobina de 25cm x 50m, sem alavanca</v>
          </cell>
          <cell r="D3237" t="str">
            <v>un</v>
          </cell>
          <cell r="E3237">
            <v>43.72</v>
          </cell>
          <cell r="F3237">
            <v>3.95</v>
          </cell>
          <cell r="G3237">
            <v>47.67</v>
          </cell>
        </row>
        <row r="3238">
          <cell r="A3238" t="str">
            <v>44.03.040</v>
          </cell>
          <cell r="C3238" t="str">
            <v>Saboneteira de louça de embutir</v>
          </cell>
          <cell r="D3238" t="str">
            <v>un</v>
          </cell>
          <cell r="E3238">
            <v>28.99</v>
          </cell>
          <cell r="F3238">
            <v>9.51</v>
          </cell>
          <cell r="G3238">
            <v>38.5</v>
          </cell>
        </row>
        <row r="3239">
          <cell r="A3239" t="str">
            <v>44.03.050</v>
          </cell>
          <cell r="C3239" t="str">
            <v>Dispenser papel higiênico em ABS para rolão 300 / 600 m, com visor</v>
          </cell>
          <cell r="D3239" t="str">
            <v>un</v>
          </cell>
          <cell r="E3239">
            <v>40.630000000000003</v>
          </cell>
          <cell r="F3239">
            <v>3.95</v>
          </cell>
          <cell r="G3239">
            <v>44.58</v>
          </cell>
        </row>
        <row r="3240">
          <cell r="A3240" t="str">
            <v>44.03.080</v>
          </cell>
          <cell r="C3240" t="str">
            <v>Porta-papel de louça de embutir</v>
          </cell>
          <cell r="D3240" t="str">
            <v>un</v>
          </cell>
          <cell r="E3240">
            <v>29.47</v>
          </cell>
          <cell r="F3240">
            <v>9.51</v>
          </cell>
          <cell r="G3240">
            <v>38.979999999999997</v>
          </cell>
        </row>
        <row r="3241">
          <cell r="A3241" t="str">
            <v>44.03.090</v>
          </cell>
          <cell r="C3241" t="str">
            <v>Cabide cromado para banheiro</v>
          </cell>
          <cell r="D3241" t="str">
            <v>un</v>
          </cell>
          <cell r="E3241">
            <v>31.64</v>
          </cell>
          <cell r="F3241">
            <v>3.95</v>
          </cell>
          <cell r="G3241">
            <v>35.590000000000003</v>
          </cell>
        </row>
        <row r="3242">
          <cell r="A3242" t="str">
            <v>44.03.100</v>
          </cell>
          <cell r="C3242" t="str">
            <v>Cabide de louça com 2 ganchos</v>
          </cell>
          <cell r="D3242" t="str">
            <v>un</v>
          </cell>
          <cell r="E3242">
            <v>4.93</v>
          </cell>
          <cell r="F3242">
            <v>9.51</v>
          </cell>
          <cell r="G3242">
            <v>14.44</v>
          </cell>
        </row>
        <row r="3243">
          <cell r="A3243" t="str">
            <v>44.03.120</v>
          </cell>
          <cell r="C3243" t="str">
            <v>Porta-toalhas com bastão</v>
          </cell>
          <cell r="D3243" t="str">
            <v>un</v>
          </cell>
          <cell r="E3243">
            <v>23.97</v>
          </cell>
          <cell r="F3243">
            <v>9.51</v>
          </cell>
          <cell r="G3243">
            <v>33.479999999999997</v>
          </cell>
        </row>
        <row r="3244">
          <cell r="A3244" t="str">
            <v>44.03.130</v>
          </cell>
          <cell r="C3244" t="str">
            <v>Saboneteira tipo dispenser, para refil de 800 ml</v>
          </cell>
          <cell r="D3244" t="str">
            <v>un</v>
          </cell>
          <cell r="E3244">
            <v>20.87</v>
          </cell>
          <cell r="F3244">
            <v>3.95</v>
          </cell>
          <cell r="G3244">
            <v>24.82</v>
          </cell>
        </row>
        <row r="3245">
          <cell r="A3245" t="str">
            <v>44.03.180</v>
          </cell>
          <cell r="C3245" t="str">
            <v>Dispenser toalheiro em ABS, para folhas</v>
          </cell>
          <cell r="D3245" t="str">
            <v>un</v>
          </cell>
          <cell r="E3245">
            <v>33.799999999999997</v>
          </cell>
          <cell r="F3245">
            <v>3.95</v>
          </cell>
          <cell r="G3245">
            <v>37.75</v>
          </cell>
        </row>
        <row r="3246">
          <cell r="A3246" t="str">
            <v>44.03.210</v>
          </cell>
          <cell r="C3246" t="str">
            <v>Ducha cromada simples</v>
          </cell>
          <cell r="D3246" t="str">
            <v>un</v>
          </cell>
          <cell r="E3246">
            <v>40.31</v>
          </cell>
          <cell r="F3246">
            <v>16.18</v>
          </cell>
          <cell r="G3246">
            <v>56.49</v>
          </cell>
        </row>
        <row r="3247">
          <cell r="A3247" t="str">
            <v>44.03.260</v>
          </cell>
          <cell r="C3247" t="str">
            <v>Armário, para lavatório, de embutir plástico</v>
          </cell>
          <cell r="D3247" t="str">
            <v>un</v>
          </cell>
          <cell r="E3247">
            <v>86.53</v>
          </cell>
          <cell r="F3247">
            <v>28.8</v>
          </cell>
          <cell r="G3247">
            <v>115.33</v>
          </cell>
        </row>
        <row r="3248">
          <cell r="A3248" t="str">
            <v>44.03.300</v>
          </cell>
          <cell r="C3248" t="str">
            <v>Torneira volante tipo alavanca</v>
          </cell>
          <cell r="D3248" t="str">
            <v>un</v>
          </cell>
          <cell r="E3248">
            <v>211.4</v>
          </cell>
          <cell r="F3248">
            <v>12.31</v>
          </cell>
          <cell r="G3248">
            <v>223.71</v>
          </cell>
        </row>
        <row r="3249">
          <cell r="A3249" t="str">
            <v>44.03.310</v>
          </cell>
          <cell r="C3249" t="str">
            <v>Torneira de mesa para lavatório, acionamento hidromecânico, com registro integrado regulador de vazão, em latão cromado, DN= 1/2´</v>
          </cell>
          <cell r="D3249" t="str">
            <v>un</v>
          </cell>
          <cell r="E3249">
            <v>531.35</v>
          </cell>
          <cell r="F3249">
            <v>12.31</v>
          </cell>
          <cell r="G3249">
            <v>543.66</v>
          </cell>
        </row>
        <row r="3250">
          <cell r="A3250" t="str">
            <v>44.03.360</v>
          </cell>
          <cell r="C3250" t="str">
            <v>Ducha higiênica cromada</v>
          </cell>
          <cell r="D3250" t="str">
            <v>un</v>
          </cell>
          <cell r="E3250">
            <v>306.58</v>
          </cell>
          <cell r="F3250">
            <v>16.18</v>
          </cell>
          <cell r="G3250">
            <v>322.76</v>
          </cell>
        </row>
        <row r="3251">
          <cell r="A3251" t="str">
            <v>44.03.370</v>
          </cell>
          <cell r="C3251" t="str">
            <v>Torneira curta com rosca para uso geral, em latão fundido sem acabamento, DN= 1/2´</v>
          </cell>
          <cell r="D3251" t="str">
            <v>un</v>
          </cell>
          <cell r="E3251">
            <v>20.45</v>
          </cell>
          <cell r="F3251">
            <v>11.34</v>
          </cell>
          <cell r="G3251">
            <v>31.79</v>
          </cell>
        </row>
        <row r="3252">
          <cell r="A3252" t="str">
            <v>44.03.380</v>
          </cell>
          <cell r="C3252" t="str">
            <v>Torneira curta com rosca para uso geral, em latão fundido sem acabamento, DN= 3/4´</v>
          </cell>
          <cell r="D3252" t="str">
            <v>un</v>
          </cell>
          <cell r="E3252">
            <v>20.329999999999998</v>
          </cell>
          <cell r="F3252">
            <v>11.34</v>
          </cell>
          <cell r="G3252">
            <v>31.67</v>
          </cell>
        </row>
        <row r="3253">
          <cell r="A3253" t="str">
            <v>44.03.390</v>
          </cell>
          <cell r="C3253" t="str">
            <v>Torneira curta com rosca para uso geral, em latão fundido cromado, DN= 1/2´</v>
          </cell>
          <cell r="D3253" t="str">
            <v>un</v>
          </cell>
          <cell r="E3253">
            <v>23.77</v>
          </cell>
          <cell r="F3253">
            <v>11.34</v>
          </cell>
          <cell r="G3253">
            <v>35.11</v>
          </cell>
        </row>
        <row r="3254">
          <cell r="A3254" t="str">
            <v>44.03.400</v>
          </cell>
          <cell r="C3254" t="str">
            <v>Torneira curta com rosca para uso geral, em latão fundido cromado, DN= 3/4´</v>
          </cell>
          <cell r="D3254" t="str">
            <v>un</v>
          </cell>
          <cell r="E3254">
            <v>23.29</v>
          </cell>
          <cell r="F3254">
            <v>11.34</v>
          </cell>
          <cell r="G3254">
            <v>34.630000000000003</v>
          </cell>
        </row>
        <row r="3255">
          <cell r="A3255" t="str">
            <v>44.03.410</v>
          </cell>
          <cell r="C3255" t="str">
            <v>Torneira curta sem rosca para uso geral, em latão fundido sem acabamento, DN= 1/2´</v>
          </cell>
          <cell r="D3255" t="str">
            <v>un</v>
          </cell>
          <cell r="E3255">
            <v>17.41</v>
          </cell>
          <cell r="F3255">
            <v>11.34</v>
          </cell>
          <cell r="G3255">
            <v>28.75</v>
          </cell>
        </row>
        <row r="3256">
          <cell r="A3256" t="str">
            <v>44.03.420</v>
          </cell>
          <cell r="C3256" t="str">
            <v>Torneira curta sem rosca para uso geral, em latão fundido sem acabamento, DN= 3/4´</v>
          </cell>
          <cell r="D3256" t="str">
            <v>un</v>
          </cell>
          <cell r="E3256">
            <v>15.58</v>
          </cell>
          <cell r="F3256">
            <v>11.34</v>
          </cell>
          <cell r="G3256">
            <v>26.92</v>
          </cell>
        </row>
        <row r="3257">
          <cell r="A3257" t="str">
            <v>44.03.430</v>
          </cell>
          <cell r="C3257" t="str">
            <v>Torneira curta sem rosca para uso geral, em latão fundido cromado, DN= 1/2´</v>
          </cell>
          <cell r="D3257" t="str">
            <v>un</v>
          </cell>
          <cell r="E3257">
            <v>18.91</v>
          </cell>
          <cell r="F3257">
            <v>11.34</v>
          </cell>
          <cell r="G3257">
            <v>30.25</v>
          </cell>
        </row>
        <row r="3258">
          <cell r="A3258" t="str">
            <v>44.03.440</v>
          </cell>
          <cell r="C3258" t="str">
            <v>Torneira curta sem rosca para uso geral, em latão fundido cromado, DN= 3/4´</v>
          </cell>
          <cell r="D3258" t="str">
            <v>un</v>
          </cell>
          <cell r="E3258">
            <v>24.68</v>
          </cell>
          <cell r="F3258">
            <v>11.34</v>
          </cell>
          <cell r="G3258">
            <v>36.020000000000003</v>
          </cell>
        </row>
        <row r="3259">
          <cell r="A3259" t="str">
            <v>44.03.450</v>
          </cell>
          <cell r="C3259" t="str">
            <v>Torneira longa sem rosca para uso geral, em latão fundido cromado</v>
          </cell>
          <cell r="D3259" t="str">
            <v>un</v>
          </cell>
          <cell r="E3259">
            <v>38.08</v>
          </cell>
          <cell r="F3259">
            <v>11.34</v>
          </cell>
          <cell r="G3259">
            <v>49.42</v>
          </cell>
        </row>
        <row r="3260">
          <cell r="A3260" t="str">
            <v>44.03.460</v>
          </cell>
          <cell r="C3260" t="str">
            <v>Torneira para lavatório em latão fundido cromado, DN= 1/2´</v>
          </cell>
          <cell r="D3260" t="str">
            <v>un</v>
          </cell>
          <cell r="E3260">
            <v>34.99</v>
          </cell>
          <cell r="F3260">
            <v>12.31</v>
          </cell>
          <cell r="G3260">
            <v>47.3</v>
          </cell>
        </row>
        <row r="3261">
          <cell r="A3261" t="str">
            <v>44.03.470</v>
          </cell>
          <cell r="C3261" t="str">
            <v>Torneira de parede para pia com bica móvel e arejador, em latão fundido cromado</v>
          </cell>
          <cell r="D3261" t="str">
            <v>un</v>
          </cell>
          <cell r="E3261">
            <v>49.97</v>
          </cell>
          <cell r="F3261">
            <v>11.34</v>
          </cell>
          <cell r="G3261">
            <v>61.31</v>
          </cell>
        </row>
        <row r="3262">
          <cell r="A3262" t="str">
            <v>44.03.480</v>
          </cell>
          <cell r="C3262" t="str">
            <v>Torneira de mesa para lavatório compacta, acionamento hidromecânico, em latão cromado, DN= 1/2´</v>
          </cell>
          <cell r="D3262" t="str">
            <v>un</v>
          </cell>
          <cell r="E3262">
            <v>178.93</v>
          </cell>
          <cell r="F3262">
            <v>12.31</v>
          </cell>
          <cell r="G3262">
            <v>191.24</v>
          </cell>
        </row>
        <row r="3263">
          <cell r="A3263" t="str">
            <v>44.03.500</v>
          </cell>
          <cell r="C3263" t="str">
            <v>Aparelho misturador de parede, para pia, com bica móvel, acabamento cromado</v>
          </cell>
          <cell r="D3263" t="str">
            <v>un</v>
          </cell>
          <cell r="E3263">
            <v>379.94</v>
          </cell>
          <cell r="F3263">
            <v>45.29</v>
          </cell>
          <cell r="G3263">
            <v>425.23</v>
          </cell>
        </row>
        <row r="3264">
          <cell r="A3264" t="str">
            <v>44.03.510</v>
          </cell>
          <cell r="C3264" t="str">
            <v>Torneira de parede antivandalismo, DN= 3/4´</v>
          </cell>
          <cell r="D3264" t="str">
            <v>un</v>
          </cell>
          <cell r="E3264">
            <v>222.05</v>
          </cell>
          <cell r="F3264">
            <v>25.89</v>
          </cell>
          <cell r="G3264">
            <v>247.94</v>
          </cell>
        </row>
        <row r="3265">
          <cell r="A3265" t="str">
            <v>44.03.590</v>
          </cell>
          <cell r="C3265" t="str">
            <v>Torneira de mesa para pia com bica móvel e arejador em latão fundido cromado</v>
          </cell>
          <cell r="D3265" t="str">
            <v>un</v>
          </cell>
          <cell r="E3265">
            <v>110.8</v>
          </cell>
          <cell r="F3265">
            <v>12.31</v>
          </cell>
          <cell r="G3265">
            <v>123.11</v>
          </cell>
        </row>
        <row r="3266">
          <cell r="A3266" t="str">
            <v>44.03.630</v>
          </cell>
          <cell r="C3266" t="str">
            <v>Torneira de acionamento restrito, em latão cromado, DN= 1/2" ou 3/4"</v>
          </cell>
          <cell r="D3266" t="str">
            <v>un</v>
          </cell>
          <cell r="E3266">
            <v>34.520000000000003</v>
          </cell>
          <cell r="F3266">
            <v>11.34</v>
          </cell>
          <cell r="G3266">
            <v>45.86</v>
          </cell>
        </row>
        <row r="3267">
          <cell r="A3267" t="str">
            <v>44.03.640</v>
          </cell>
          <cell r="C3267" t="str">
            <v>Torneira de parede acionamento hidromecânico, em latão cromado, DN= 1/2´ ou 3/4´</v>
          </cell>
          <cell r="D3267" t="str">
            <v>un</v>
          </cell>
          <cell r="E3267">
            <v>248.92</v>
          </cell>
          <cell r="F3267">
            <v>11.34</v>
          </cell>
          <cell r="G3267">
            <v>260.26</v>
          </cell>
        </row>
        <row r="3268">
          <cell r="A3268" t="str">
            <v>44.03.670</v>
          </cell>
          <cell r="C3268" t="str">
            <v>Caixa de descarga de embutir, acionamento frontal, completa</v>
          </cell>
          <cell r="D3268" t="str">
            <v>cj</v>
          </cell>
          <cell r="E3268">
            <v>531.41999999999996</v>
          </cell>
          <cell r="F3268">
            <v>44.98</v>
          </cell>
          <cell r="G3268">
            <v>576.4</v>
          </cell>
        </row>
        <row r="3269">
          <cell r="A3269" t="str">
            <v>44.03.690</v>
          </cell>
          <cell r="C3269" t="str">
            <v>Torneira de parede em ABS, DN 1/2´ ou 3/4´, 10cm</v>
          </cell>
          <cell r="D3269" t="str">
            <v>un</v>
          </cell>
          <cell r="E3269">
            <v>2.0699999999999998</v>
          </cell>
          <cell r="F3269">
            <v>11.34</v>
          </cell>
          <cell r="G3269">
            <v>13.41</v>
          </cell>
        </row>
        <row r="3270">
          <cell r="A3270" t="str">
            <v>44.03.700</v>
          </cell>
          <cell r="C3270" t="str">
            <v>Torneira de parede em ABS, DN 1/2´ ou 3/4´, 15cm</v>
          </cell>
          <cell r="D3270" t="str">
            <v>un</v>
          </cell>
          <cell r="E3270">
            <v>2.35</v>
          </cell>
          <cell r="F3270">
            <v>11.34</v>
          </cell>
          <cell r="G3270">
            <v>13.69</v>
          </cell>
        </row>
        <row r="3271">
          <cell r="A3271" t="str">
            <v>44.03.720</v>
          </cell>
          <cell r="C3271" t="str">
            <v>Torneira de mesa para lavatório, acionamento hidromecânico com alavanca, registro integrado regulador de vazão, em latão cromado, DN= 1/2´</v>
          </cell>
          <cell r="D3271" t="str">
            <v>un</v>
          </cell>
          <cell r="E3271">
            <v>318.52</v>
          </cell>
          <cell r="F3271">
            <v>12.31</v>
          </cell>
          <cell r="G3271">
            <v>330.83</v>
          </cell>
        </row>
        <row r="3272">
          <cell r="A3272" t="str">
            <v>44.03.825</v>
          </cell>
          <cell r="C3272" t="str">
            <v>Misturador termostato para chuveiro ou ducha, acabamento cromado</v>
          </cell>
          <cell r="D3272" t="str">
            <v>un</v>
          </cell>
          <cell r="E3272">
            <v>979.47</v>
          </cell>
          <cell r="F3272">
            <v>45.29</v>
          </cell>
          <cell r="G3272">
            <v>1024.76</v>
          </cell>
        </row>
        <row r="3273">
          <cell r="A3273" t="str">
            <v>44.03.870</v>
          </cell>
          <cell r="C3273" t="str">
            <v>Ducha higiênica branca de PVC</v>
          </cell>
          <cell r="D3273" t="str">
            <v>un</v>
          </cell>
          <cell r="E3273">
            <v>73.56</v>
          </cell>
          <cell r="F3273">
            <v>16.18</v>
          </cell>
          <cell r="G3273">
            <v>89.74</v>
          </cell>
        </row>
        <row r="3274">
          <cell r="A3274" t="str">
            <v>44.03.900</v>
          </cell>
          <cell r="C3274" t="str">
            <v>Secador de mãos em ABS</v>
          </cell>
          <cell r="D3274" t="str">
            <v>un</v>
          </cell>
          <cell r="E3274">
            <v>763.39</v>
          </cell>
          <cell r="F3274">
            <v>3.95</v>
          </cell>
          <cell r="G3274">
            <v>767.34</v>
          </cell>
        </row>
        <row r="3275">
          <cell r="A3275" t="str">
            <v>44.03.920</v>
          </cell>
          <cell r="C3275" t="str">
            <v>Ducha higiênica com registro</v>
          </cell>
          <cell r="D3275" t="str">
            <v>un</v>
          </cell>
          <cell r="E3275">
            <v>237.1</v>
          </cell>
          <cell r="F3275">
            <v>16.18</v>
          </cell>
          <cell r="G3275">
            <v>253.28</v>
          </cell>
        </row>
        <row r="3276">
          <cell r="A3276" t="str">
            <v>44.03.931</v>
          </cell>
          <cell r="C3276" t="str">
            <v>Desviador para duchas e chuveiros</v>
          </cell>
          <cell r="D3276" t="str">
            <v>un</v>
          </cell>
          <cell r="E3276">
            <v>50.28</v>
          </cell>
          <cell r="F3276">
            <v>19.36</v>
          </cell>
          <cell r="G3276">
            <v>69.64</v>
          </cell>
        </row>
        <row r="3277">
          <cell r="A3277" t="str">
            <v>44.03.940</v>
          </cell>
          <cell r="C3277" t="str">
            <v>Válvula dupla para bancada de laboratório, uso em GLP, com bico para mangueira - diâmetro de 1/4´ a 1/2´</v>
          </cell>
          <cell r="D3277" t="str">
            <v>un</v>
          </cell>
          <cell r="E3277">
            <v>280.18</v>
          </cell>
          <cell r="F3277">
            <v>16.18</v>
          </cell>
          <cell r="G3277">
            <v>296.36</v>
          </cell>
        </row>
        <row r="3278">
          <cell r="A3278" t="str">
            <v>44.03.950</v>
          </cell>
          <cell r="C3278" t="str">
            <v>Válvula para cuba de laboratório, com nuca giratória e bico escalonado para mangueira</v>
          </cell>
          <cell r="D3278" t="str">
            <v>un</v>
          </cell>
          <cell r="E3278">
            <v>312.3</v>
          </cell>
          <cell r="F3278">
            <v>16.18</v>
          </cell>
          <cell r="G3278">
            <v>328.48</v>
          </cell>
        </row>
        <row r="3279">
          <cell r="A3279" t="str">
            <v>44.04</v>
          </cell>
          <cell r="B3279" t="str">
            <v>Prateleiras</v>
          </cell>
        </row>
        <row r="3280">
          <cell r="A3280" t="str">
            <v>44.04.030</v>
          </cell>
          <cell r="C3280" t="str">
            <v>Prateleira em granito com espessura de 2 cm</v>
          </cell>
          <cell r="D3280" t="str">
            <v>m²</v>
          </cell>
          <cell r="E3280">
            <v>331.61</v>
          </cell>
          <cell r="F3280">
            <v>18.73</v>
          </cell>
          <cell r="G3280">
            <v>350.34</v>
          </cell>
        </row>
        <row r="3281">
          <cell r="A3281" t="str">
            <v>44.04.040</v>
          </cell>
          <cell r="C3281" t="str">
            <v>Prateleira em granilite</v>
          </cell>
          <cell r="D3281" t="str">
            <v>m²</v>
          </cell>
          <cell r="E3281">
            <v>141.94999999999999</v>
          </cell>
          <cell r="F3281">
            <v>57.6</v>
          </cell>
          <cell r="G3281">
            <v>199.55</v>
          </cell>
        </row>
        <row r="3282">
          <cell r="A3282" t="str">
            <v>44.04.050</v>
          </cell>
          <cell r="C3282" t="str">
            <v>Prateleira em granito com espessura de 3 cm</v>
          </cell>
          <cell r="D3282" t="str">
            <v>m²</v>
          </cell>
          <cell r="E3282">
            <v>610.9</v>
          </cell>
          <cell r="F3282">
            <v>18.73</v>
          </cell>
          <cell r="G3282">
            <v>629.63</v>
          </cell>
        </row>
        <row r="3283">
          <cell r="A3283" t="str">
            <v>44.06</v>
          </cell>
          <cell r="B3283" t="str">
            <v>Aparelhos de aço inoxidável</v>
          </cell>
        </row>
        <row r="3284">
          <cell r="A3284" t="str">
            <v>44.06.010</v>
          </cell>
          <cell r="C3284" t="str">
            <v>Lavatório coletivo em aço inoxidável</v>
          </cell>
          <cell r="D3284" t="str">
            <v>m</v>
          </cell>
          <cell r="E3284">
            <v>771.55</v>
          </cell>
          <cell r="F3284">
            <v>45.34</v>
          </cell>
          <cell r="G3284">
            <v>816.89</v>
          </cell>
        </row>
        <row r="3285">
          <cell r="A3285" t="str">
            <v>44.06.100</v>
          </cell>
          <cell r="C3285" t="str">
            <v>Mictório coletivo em aço inoxidável</v>
          </cell>
          <cell r="D3285" t="str">
            <v>m</v>
          </cell>
          <cell r="E3285">
            <v>540.1</v>
          </cell>
          <cell r="F3285">
            <v>45.34</v>
          </cell>
          <cell r="G3285">
            <v>585.44000000000005</v>
          </cell>
        </row>
        <row r="3286">
          <cell r="A3286" t="str">
            <v>44.06.200</v>
          </cell>
          <cell r="C3286" t="str">
            <v>Tanque em aço inoxidável</v>
          </cell>
          <cell r="D3286" t="str">
            <v>un</v>
          </cell>
          <cell r="E3286">
            <v>689.29</v>
          </cell>
          <cell r="F3286">
            <v>97.05</v>
          </cell>
          <cell r="G3286">
            <v>786.34</v>
          </cell>
        </row>
        <row r="3287">
          <cell r="A3287" t="str">
            <v>44.06.250</v>
          </cell>
          <cell r="C3287" t="str">
            <v>Cuba em aço inoxidável simples de 300 x 140mm</v>
          </cell>
          <cell r="D3287" t="str">
            <v>un</v>
          </cell>
          <cell r="E3287">
            <v>107.75</v>
          </cell>
          <cell r="F3287">
            <v>16.18</v>
          </cell>
          <cell r="G3287">
            <v>123.93</v>
          </cell>
        </row>
        <row r="3288">
          <cell r="A3288" t="str">
            <v>44.06.300</v>
          </cell>
          <cell r="C3288" t="str">
            <v>Cuba em aço inoxidável simples de 400x340x140mm</v>
          </cell>
          <cell r="D3288" t="str">
            <v>un</v>
          </cell>
          <cell r="E3288">
            <v>156.66</v>
          </cell>
          <cell r="F3288">
            <v>16.18</v>
          </cell>
          <cell r="G3288">
            <v>172.84</v>
          </cell>
        </row>
        <row r="3289">
          <cell r="A3289" t="str">
            <v>44.06.310</v>
          </cell>
          <cell r="C3289" t="str">
            <v>Cuba em aço inoxidável simples de 465x300x140mm</v>
          </cell>
          <cell r="D3289" t="str">
            <v>un</v>
          </cell>
          <cell r="E3289">
            <v>167.07</v>
          </cell>
          <cell r="F3289">
            <v>16.18</v>
          </cell>
          <cell r="G3289">
            <v>183.25</v>
          </cell>
        </row>
        <row r="3290">
          <cell r="A3290" t="str">
            <v>44.06.320</v>
          </cell>
          <cell r="C3290" t="str">
            <v>Cuba em aço inoxidável simples de 560x330x140mm</v>
          </cell>
          <cell r="D3290" t="str">
            <v>un</v>
          </cell>
          <cell r="E3290">
            <v>179.98</v>
          </cell>
          <cell r="F3290">
            <v>16.18</v>
          </cell>
          <cell r="G3290">
            <v>196.16</v>
          </cell>
        </row>
        <row r="3291">
          <cell r="A3291" t="str">
            <v>44.06.330</v>
          </cell>
          <cell r="C3291" t="str">
            <v>Cuba em aço inoxidável simples de 500x400x400mm</v>
          </cell>
          <cell r="D3291" t="str">
            <v>un</v>
          </cell>
          <cell r="E3291">
            <v>587.9</v>
          </cell>
          <cell r="F3291">
            <v>16.18</v>
          </cell>
          <cell r="G3291">
            <v>604.08000000000004</v>
          </cell>
        </row>
        <row r="3292">
          <cell r="A3292" t="str">
            <v>44.06.360</v>
          </cell>
          <cell r="C3292" t="str">
            <v>Cuba em aço inoxidável simples de 500x400x200mm</v>
          </cell>
          <cell r="D3292" t="str">
            <v>un</v>
          </cell>
          <cell r="E3292">
            <v>350.17</v>
          </cell>
          <cell r="F3292">
            <v>16.18</v>
          </cell>
          <cell r="G3292">
            <v>366.35</v>
          </cell>
        </row>
        <row r="3293">
          <cell r="A3293" t="str">
            <v>44.06.370</v>
          </cell>
          <cell r="C3293" t="str">
            <v>Cuba em aço inoxidável simples de 500x400x250mm</v>
          </cell>
          <cell r="D3293" t="str">
            <v>un</v>
          </cell>
          <cell r="E3293">
            <v>381.1</v>
          </cell>
          <cell r="F3293">
            <v>16.18</v>
          </cell>
          <cell r="G3293">
            <v>397.28</v>
          </cell>
        </row>
        <row r="3294">
          <cell r="A3294" t="str">
            <v>44.06.400</v>
          </cell>
          <cell r="C3294" t="str">
            <v>Cuba em aço inoxidável simples de 500x400x300mm</v>
          </cell>
          <cell r="D3294" t="str">
            <v>un</v>
          </cell>
          <cell r="E3294">
            <v>451.26</v>
          </cell>
          <cell r="F3294">
            <v>16.18</v>
          </cell>
          <cell r="G3294">
            <v>467.44</v>
          </cell>
        </row>
        <row r="3295">
          <cell r="A3295" t="str">
            <v>44.06.410</v>
          </cell>
          <cell r="C3295" t="str">
            <v>Cuba em aço inoxidável simples de 600x500x300mm</v>
          </cell>
          <cell r="D3295" t="str">
            <v>un</v>
          </cell>
          <cell r="E3295">
            <v>595.25</v>
          </cell>
          <cell r="F3295">
            <v>16.18</v>
          </cell>
          <cell r="G3295">
            <v>611.42999999999995</v>
          </cell>
        </row>
        <row r="3296">
          <cell r="A3296" t="str">
            <v>44.06.470</v>
          </cell>
          <cell r="C3296" t="str">
            <v>Cuba em aço inoxidável simples de 600x500x350mm</v>
          </cell>
          <cell r="D3296" t="str">
            <v>un</v>
          </cell>
          <cell r="E3296">
            <v>767.39</v>
          </cell>
          <cell r="F3296">
            <v>16.18</v>
          </cell>
          <cell r="G3296">
            <v>783.57</v>
          </cell>
        </row>
        <row r="3297">
          <cell r="A3297" t="str">
            <v>44.06.520</v>
          </cell>
          <cell r="C3297" t="str">
            <v>Cuba em aço inoxidável simples de 600x500x400mm</v>
          </cell>
          <cell r="D3297" t="str">
            <v>un</v>
          </cell>
          <cell r="E3297">
            <v>807.88</v>
          </cell>
          <cell r="F3297">
            <v>16.18</v>
          </cell>
          <cell r="G3297">
            <v>824.06</v>
          </cell>
        </row>
        <row r="3298">
          <cell r="A3298" t="str">
            <v>44.06.570</v>
          </cell>
          <cell r="C3298" t="str">
            <v>Cuba em aço inoxidável simples de 700x600x450mm</v>
          </cell>
          <cell r="D3298" t="str">
            <v>un</v>
          </cell>
          <cell r="E3298">
            <v>1071.77</v>
          </cell>
          <cell r="F3298">
            <v>16.18</v>
          </cell>
          <cell r="G3298">
            <v>1087.95</v>
          </cell>
        </row>
        <row r="3299">
          <cell r="A3299" t="str">
            <v>44.06.600</v>
          </cell>
          <cell r="C3299" t="str">
            <v>Cuba em aço inoxidável simples de 1400x900x500mm</v>
          </cell>
          <cell r="D3299" t="str">
            <v>un</v>
          </cell>
          <cell r="E3299">
            <v>2470.2399999999998</v>
          </cell>
          <cell r="F3299">
            <v>16.18</v>
          </cell>
          <cell r="G3299">
            <v>2486.42</v>
          </cell>
        </row>
        <row r="3300">
          <cell r="A3300" t="str">
            <v>44.06.610</v>
          </cell>
          <cell r="C3300" t="str">
            <v>Cuba em aço inoxidável simples de 1100x600x400mm</v>
          </cell>
          <cell r="D3300" t="str">
            <v>un</v>
          </cell>
          <cell r="E3300">
            <v>1223.52</v>
          </cell>
          <cell r="F3300">
            <v>16.18</v>
          </cell>
          <cell r="G3300">
            <v>1239.7</v>
          </cell>
        </row>
        <row r="3301">
          <cell r="A3301" t="str">
            <v>44.06.700</v>
          </cell>
          <cell r="C3301" t="str">
            <v>Cuba em aço inoxidável dupla de 715x400x140mm</v>
          </cell>
          <cell r="D3301" t="str">
            <v>un</v>
          </cell>
          <cell r="E3301">
            <v>415.43</v>
          </cell>
          <cell r="F3301">
            <v>16.18</v>
          </cell>
          <cell r="G3301">
            <v>431.61</v>
          </cell>
        </row>
        <row r="3302">
          <cell r="A3302" t="str">
            <v>44.06.710</v>
          </cell>
          <cell r="C3302" t="str">
            <v>Cuba em aço inoxidável dupla de 835x340x140mm</v>
          </cell>
          <cell r="D3302" t="str">
            <v>un</v>
          </cell>
          <cell r="E3302">
            <v>433.06</v>
          </cell>
          <cell r="F3302">
            <v>16.18</v>
          </cell>
          <cell r="G3302">
            <v>449.24</v>
          </cell>
        </row>
        <row r="3303">
          <cell r="A3303" t="str">
            <v>44.06.750</v>
          </cell>
          <cell r="C3303" t="str">
            <v>Cuba em aço inoxidável dupla de 1020x400x250mm</v>
          </cell>
          <cell r="D3303" t="str">
            <v>un</v>
          </cell>
          <cell r="E3303">
            <v>720.33</v>
          </cell>
          <cell r="F3303">
            <v>16.18</v>
          </cell>
          <cell r="G3303">
            <v>736.51</v>
          </cell>
        </row>
        <row r="3304">
          <cell r="A3304" t="str">
            <v>44.20</v>
          </cell>
          <cell r="B3304" t="str">
            <v>Reparos, conservações e complementos - GRUPO 44</v>
          </cell>
        </row>
        <row r="3305">
          <cell r="A3305" t="str">
            <v>44.20.010</v>
          </cell>
          <cell r="C3305" t="str">
            <v>Sifão plástico sanfonado universal de 1´</v>
          </cell>
          <cell r="D3305" t="str">
            <v>un</v>
          </cell>
          <cell r="E3305">
            <v>8.9600000000000009</v>
          </cell>
          <cell r="F3305">
            <v>12.94</v>
          </cell>
          <cell r="G3305">
            <v>21.9</v>
          </cell>
        </row>
        <row r="3306">
          <cell r="A3306" t="str">
            <v>44.20.020</v>
          </cell>
          <cell r="C3306" t="str">
            <v>Recolocação de torneiras</v>
          </cell>
          <cell r="D3306" t="str">
            <v>un</v>
          </cell>
          <cell r="E3306">
            <v>0.04</v>
          </cell>
          <cell r="F3306">
            <v>16.18</v>
          </cell>
          <cell r="G3306">
            <v>16.22</v>
          </cell>
        </row>
        <row r="3307">
          <cell r="A3307" t="str">
            <v>44.20.040</v>
          </cell>
          <cell r="C3307" t="str">
            <v>Recolocação de sifões</v>
          </cell>
          <cell r="D3307" t="str">
            <v>un</v>
          </cell>
          <cell r="E3307">
            <v>0.05</v>
          </cell>
          <cell r="F3307">
            <v>16.18</v>
          </cell>
          <cell r="G3307">
            <v>16.23</v>
          </cell>
        </row>
        <row r="3308">
          <cell r="A3308" t="str">
            <v>44.20.060</v>
          </cell>
          <cell r="C3308" t="str">
            <v>Recolocação de aparelhos sanitários, incluindo acessórios</v>
          </cell>
          <cell r="D3308" t="str">
            <v>un</v>
          </cell>
          <cell r="E3308">
            <v>0.51</v>
          </cell>
          <cell r="F3308">
            <v>45.34</v>
          </cell>
          <cell r="G3308">
            <v>45.85</v>
          </cell>
        </row>
        <row r="3309">
          <cell r="A3309" t="str">
            <v>44.20.080</v>
          </cell>
          <cell r="C3309" t="str">
            <v>Recolocação de caixas de descarga de sobrepor</v>
          </cell>
          <cell r="D3309" t="str">
            <v>un</v>
          </cell>
          <cell r="E3309">
            <v>0</v>
          </cell>
          <cell r="F3309">
            <v>80.88</v>
          </cell>
          <cell r="G3309">
            <v>80.88</v>
          </cell>
        </row>
        <row r="3310">
          <cell r="A3310" t="str">
            <v>44.20.100</v>
          </cell>
          <cell r="C3310" t="str">
            <v>Engate flexível metálico DN= 1/2´</v>
          </cell>
          <cell r="D3310" t="str">
            <v>un</v>
          </cell>
          <cell r="E3310">
            <v>26.91</v>
          </cell>
          <cell r="F3310">
            <v>3.9</v>
          </cell>
          <cell r="G3310">
            <v>30.81</v>
          </cell>
        </row>
        <row r="3311">
          <cell r="A3311" t="str">
            <v>44.20.110</v>
          </cell>
          <cell r="C3311" t="str">
            <v>Engate flexível de PVC DN= 1/2´</v>
          </cell>
          <cell r="D3311" t="str">
            <v>un</v>
          </cell>
          <cell r="E3311">
            <v>4.05</v>
          </cell>
          <cell r="F3311">
            <v>3.9</v>
          </cell>
          <cell r="G3311">
            <v>7.95</v>
          </cell>
        </row>
        <row r="3312">
          <cell r="A3312" t="str">
            <v>44.20.120</v>
          </cell>
          <cell r="C3312" t="str">
            <v>Canopla para válvula de descarga</v>
          </cell>
          <cell r="D3312" t="str">
            <v>un</v>
          </cell>
          <cell r="E3312">
            <v>82.04</v>
          </cell>
          <cell r="F3312">
            <v>2.2000000000000002</v>
          </cell>
          <cell r="G3312">
            <v>84.24</v>
          </cell>
        </row>
        <row r="3313">
          <cell r="A3313" t="str">
            <v>44.20.121</v>
          </cell>
          <cell r="C3313" t="str">
            <v>Arejador com articulador em ABS cromado para torneira padrão, completo</v>
          </cell>
          <cell r="D3313" t="str">
            <v>un</v>
          </cell>
          <cell r="E3313">
            <v>25.31</v>
          </cell>
          <cell r="F3313">
            <v>1.3</v>
          </cell>
          <cell r="G3313">
            <v>26.61</v>
          </cell>
        </row>
        <row r="3314">
          <cell r="A3314" t="str">
            <v>44.20.130</v>
          </cell>
          <cell r="C3314" t="str">
            <v>Tubo de ligação para mictório, DN= 1/2´</v>
          </cell>
          <cell r="D3314" t="str">
            <v>un</v>
          </cell>
          <cell r="E3314">
            <v>44.93</v>
          </cell>
          <cell r="F3314">
            <v>3.9</v>
          </cell>
          <cell r="G3314">
            <v>48.83</v>
          </cell>
        </row>
        <row r="3315">
          <cell r="A3315" t="str">
            <v>44.20.150</v>
          </cell>
          <cell r="C3315" t="str">
            <v>Acabamento cromado para registro</v>
          </cell>
          <cell r="D3315" t="str">
            <v>un</v>
          </cell>
          <cell r="E3315">
            <v>30.52</v>
          </cell>
          <cell r="F3315">
            <v>2.2000000000000002</v>
          </cell>
          <cell r="G3315">
            <v>32.72</v>
          </cell>
        </row>
        <row r="3316">
          <cell r="A3316" t="str">
            <v>44.20.160</v>
          </cell>
          <cell r="C3316" t="str">
            <v>Botão para válvula de descarga</v>
          </cell>
          <cell r="D3316" t="str">
            <v>un</v>
          </cell>
          <cell r="E3316">
            <v>35.619999999999997</v>
          </cell>
          <cell r="F3316">
            <v>2.2000000000000002</v>
          </cell>
          <cell r="G3316">
            <v>37.82</v>
          </cell>
        </row>
        <row r="3317">
          <cell r="A3317" t="str">
            <v>44.20.180</v>
          </cell>
          <cell r="C3317" t="str">
            <v>Reparo para válvula de descarga</v>
          </cell>
          <cell r="D3317" t="str">
            <v>un</v>
          </cell>
          <cell r="E3317">
            <v>39.14</v>
          </cell>
          <cell r="F3317">
            <v>29.12</v>
          </cell>
          <cell r="G3317">
            <v>68.260000000000005</v>
          </cell>
        </row>
        <row r="3318">
          <cell r="A3318" t="str">
            <v>44.20.200</v>
          </cell>
          <cell r="C3318" t="str">
            <v>Sifão de metal cromado de 1 1/2´ x 2´</v>
          </cell>
          <cell r="D3318" t="str">
            <v>un</v>
          </cell>
          <cell r="E3318">
            <v>105.66</v>
          </cell>
          <cell r="F3318">
            <v>16.18</v>
          </cell>
          <cell r="G3318">
            <v>121.84</v>
          </cell>
        </row>
        <row r="3319">
          <cell r="A3319" t="str">
            <v>44.20.220</v>
          </cell>
          <cell r="C3319" t="str">
            <v>Sifão de metal cromado de 1´ x 1 1/2´</v>
          </cell>
          <cell r="D3319" t="str">
            <v>un</v>
          </cell>
          <cell r="E3319">
            <v>121.84</v>
          </cell>
          <cell r="F3319">
            <v>16.18</v>
          </cell>
          <cell r="G3319">
            <v>138.02000000000001</v>
          </cell>
        </row>
        <row r="3320">
          <cell r="A3320" t="str">
            <v>44.20.230</v>
          </cell>
          <cell r="C3320" t="str">
            <v>Tubo de ligação para sanitário</v>
          </cell>
          <cell r="D3320" t="str">
            <v>un</v>
          </cell>
          <cell r="E3320">
            <v>30.35</v>
          </cell>
          <cell r="F3320">
            <v>3.9</v>
          </cell>
          <cell r="G3320">
            <v>34.25</v>
          </cell>
        </row>
        <row r="3321">
          <cell r="A3321" t="str">
            <v>44.20.240</v>
          </cell>
          <cell r="C3321" t="str">
            <v>Sifão plástico com copo, rígido, de 1´ x 1 1/2´</v>
          </cell>
          <cell r="D3321" t="str">
            <v>un</v>
          </cell>
          <cell r="E3321">
            <v>13.79</v>
          </cell>
          <cell r="F3321">
            <v>12.94</v>
          </cell>
          <cell r="G3321">
            <v>26.73</v>
          </cell>
        </row>
        <row r="3322">
          <cell r="A3322" t="str">
            <v>44.20.260</v>
          </cell>
          <cell r="C3322" t="str">
            <v>Sifão plástico com copo, rígido, de 1 1/4´ x 2´</v>
          </cell>
          <cell r="D3322" t="str">
            <v>un</v>
          </cell>
          <cell r="E3322">
            <v>13.95</v>
          </cell>
          <cell r="F3322">
            <v>12.94</v>
          </cell>
          <cell r="G3322">
            <v>26.89</v>
          </cell>
        </row>
        <row r="3323">
          <cell r="A3323" t="str">
            <v>44.20.280</v>
          </cell>
          <cell r="C3323" t="str">
            <v>Tampa de plástico para bacia sanitária</v>
          </cell>
          <cell r="D3323" t="str">
            <v>un</v>
          </cell>
          <cell r="E3323">
            <v>28.87</v>
          </cell>
          <cell r="F3323">
            <v>1.95</v>
          </cell>
          <cell r="G3323">
            <v>30.82</v>
          </cell>
        </row>
        <row r="3324">
          <cell r="A3324" t="str">
            <v>44.20.300</v>
          </cell>
          <cell r="C3324" t="str">
            <v>Bolsa para bacia sanitária</v>
          </cell>
          <cell r="D3324" t="str">
            <v>un</v>
          </cell>
          <cell r="E3324">
            <v>3.57</v>
          </cell>
          <cell r="F3324">
            <v>5.49</v>
          </cell>
          <cell r="G3324">
            <v>9.06</v>
          </cell>
        </row>
        <row r="3325">
          <cell r="A3325" t="str">
            <v>44.20.310</v>
          </cell>
          <cell r="C3325" t="str">
            <v>Filtro de pressão em ABS, para 360 l/h</v>
          </cell>
          <cell r="D3325" t="str">
            <v>un</v>
          </cell>
          <cell r="E3325">
            <v>271.62</v>
          </cell>
          <cell r="F3325">
            <v>22.67</v>
          </cell>
          <cell r="G3325">
            <v>294.29000000000002</v>
          </cell>
        </row>
        <row r="3326">
          <cell r="A3326" t="str">
            <v>44.20.390</v>
          </cell>
          <cell r="C3326" t="str">
            <v>Válvula de PVC para lavatório</v>
          </cell>
          <cell r="D3326" t="str">
            <v>un</v>
          </cell>
          <cell r="E3326">
            <v>3.63</v>
          </cell>
          <cell r="F3326">
            <v>1.3</v>
          </cell>
          <cell r="G3326">
            <v>4.93</v>
          </cell>
        </row>
        <row r="3327">
          <cell r="A3327" t="str">
            <v>44.20.620</v>
          </cell>
          <cell r="C3327" t="str">
            <v>Válvula americana</v>
          </cell>
          <cell r="D3327" t="str">
            <v>un</v>
          </cell>
          <cell r="E3327">
            <v>36.369999999999997</v>
          </cell>
          <cell r="F3327">
            <v>1.3</v>
          </cell>
          <cell r="G3327">
            <v>37.67</v>
          </cell>
        </row>
        <row r="3328">
          <cell r="A3328" t="str">
            <v>44.20.640</v>
          </cell>
          <cell r="C3328" t="str">
            <v>Válvula de metal cromado de 1 1/2´</v>
          </cell>
          <cell r="D3328" t="str">
            <v>un</v>
          </cell>
          <cell r="E3328">
            <v>53.54</v>
          </cell>
          <cell r="F3328">
            <v>6.47</v>
          </cell>
          <cell r="G3328">
            <v>60.01</v>
          </cell>
        </row>
        <row r="3329">
          <cell r="A3329" t="str">
            <v>44.20.650</v>
          </cell>
          <cell r="C3329" t="str">
            <v>Válvula de metal cromado de 1´</v>
          </cell>
          <cell r="D3329" t="str">
            <v>un</v>
          </cell>
          <cell r="E3329">
            <v>24.53</v>
          </cell>
          <cell r="F3329">
            <v>6.47</v>
          </cell>
          <cell r="G3329">
            <v>31</v>
          </cell>
        </row>
        <row r="3330">
          <cell r="A3330" t="str">
            <v>44.20.700</v>
          </cell>
          <cell r="C3330" t="str">
            <v>Espargidor de ferro galvanizado para mictório tipo cocho</v>
          </cell>
          <cell r="D3330" t="str">
            <v>m</v>
          </cell>
          <cell r="E3330">
            <v>16.579999999999998</v>
          </cell>
          <cell r="F3330">
            <v>35.590000000000003</v>
          </cell>
          <cell r="G3330">
            <v>52.17</v>
          </cell>
        </row>
        <row r="3331">
          <cell r="A3331" t="str">
            <v>45</v>
          </cell>
          <cell r="B3331" t="str">
            <v>ENTRADA DE ÁGUA, INCÊNDIO E GÁS</v>
          </cell>
        </row>
        <row r="3332">
          <cell r="A3332" t="str">
            <v>45.01</v>
          </cell>
          <cell r="B3332" t="str">
            <v>Entrada de água</v>
          </cell>
        </row>
        <row r="3333">
          <cell r="A3333" t="str">
            <v>45.01.020</v>
          </cell>
          <cell r="C3333" t="str">
            <v>Entrada completa de água com abrigo e registro de gaveta, DN= 3/4´</v>
          </cell>
          <cell r="D3333" t="str">
            <v>un</v>
          </cell>
          <cell r="E3333">
            <v>524.70000000000005</v>
          </cell>
          <cell r="F3333">
            <v>390.43</v>
          </cell>
          <cell r="G3333">
            <v>915.13</v>
          </cell>
        </row>
        <row r="3334">
          <cell r="A3334" t="str">
            <v>45.01.040</v>
          </cell>
          <cell r="C3334" t="str">
            <v>Entrada completa de água com abrigo e registro de gaveta, DN= 1´</v>
          </cell>
          <cell r="D3334" t="str">
            <v>un</v>
          </cell>
          <cell r="E3334">
            <v>550.54</v>
          </cell>
          <cell r="F3334">
            <v>390.43</v>
          </cell>
          <cell r="G3334">
            <v>940.97</v>
          </cell>
        </row>
        <row r="3335">
          <cell r="A3335" t="str">
            <v>45.01.060</v>
          </cell>
          <cell r="C3335" t="str">
            <v>Entrada completa de água com abrigo e registro de gaveta, DN= 1 1/2´</v>
          </cell>
          <cell r="D3335" t="str">
            <v>un</v>
          </cell>
          <cell r="E3335">
            <v>1592.69</v>
          </cell>
          <cell r="F3335">
            <v>683.23</v>
          </cell>
          <cell r="G3335">
            <v>2275.92</v>
          </cell>
        </row>
        <row r="3336">
          <cell r="A3336" t="str">
            <v>45.01.066</v>
          </cell>
          <cell r="C3336" t="str">
            <v>Entrada completa de água com abrigo e registro de gaveta, DN= 2´</v>
          </cell>
          <cell r="D3336" t="str">
            <v>un</v>
          </cell>
          <cell r="E3336">
            <v>1673.33</v>
          </cell>
          <cell r="F3336">
            <v>683.23</v>
          </cell>
          <cell r="G3336">
            <v>2356.56</v>
          </cell>
        </row>
        <row r="3337">
          <cell r="A3337" t="str">
            <v>45.01.080</v>
          </cell>
          <cell r="C3337" t="str">
            <v>Entrada completa de água com abrigo e registro de gaveta, DN= 2 1/2´</v>
          </cell>
          <cell r="D3337" t="str">
            <v>un</v>
          </cell>
          <cell r="E3337">
            <v>1846.31</v>
          </cell>
          <cell r="F3337">
            <v>683.23</v>
          </cell>
          <cell r="G3337">
            <v>2529.54</v>
          </cell>
        </row>
        <row r="3338">
          <cell r="A3338" t="str">
            <v>45.01.082</v>
          </cell>
          <cell r="C3338" t="str">
            <v>Entrada completa de água com abrigo e registro de gaveta, DN= 3´</v>
          </cell>
          <cell r="D3338" t="str">
            <v>un</v>
          </cell>
          <cell r="E3338">
            <v>2026.31</v>
          </cell>
          <cell r="F3338">
            <v>683.23</v>
          </cell>
          <cell r="G3338">
            <v>2709.54</v>
          </cell>
        </row>
        <row r="3339">
          <cell r="A3339" t="str">
            <v>45.02</v>
          </cell>
          <cell r="B3339" t="str">
            <v>Entrada de gás</v>
          </cell>
        </row>
        <row r="3340">
          <cell r="A3340" t="str">
            <v>45.02.020</v>
          </cell>
          <cell r="C3340" t="str">
            <v>Entrada completa de gás GLP domiciliar com 2 bujões de 13 kg</v>
          </cell>
          <cell r="D3340" t="str">
            <v>un</v>
          </cell>
          <cell r="E3340">
            <v>1148.8900000000001</v>
          </cell>
          <cell r="F3340">
            <v>492.89</v>
          </cell>
          <cell r="G3340">
            <v>1641.78</v>
          </cell>
        </row>
        <row r="3341">
          <cell r="A3341" t="str">
            <v>45.02.040</v>
          </cell>
          <cell r="C3341" t="str">
            <v>Entrada completa de gás GLP com 2 cilindros de 45 kg</v>
          </cell>
          <cell r="D3341" t="str">
            <v>un</v>
          </cell>
          <cell r="E3341">
            <v>3076.26</v>
          </cell>
          <cell r="F3341">
            <v>1061.1099999999999</v>
          </cell>
          <cell r="G3341">
            <v>4137.37</v>
          </cell>
        </row>
        <row r="3342">
          <cell r="A3342" t="str">
            <v>45.02.060</v>
          </cell>
          <cell r="C3342" t="str">
            <v>Entrada completa de gás GLP com 4 cilindros de 45 kg</v>
          </cell>
          <cell r="D3342" t="str">
            <v>un</v>
          </cell>
          <cell r="E3342">
            <v>5264.4</v>
          </cell>
          <cell r="F3342">
            <v>1398.94</v>
          </cell>
          <cell r="G3342">
            <v>6663.34</v>
          </cell>
        </row>
        <row r="3343">
          <cell r="A3343" t="str">
            <v>45.02.080</v>
          </cell>
          <cell r="C3343" t="str">
            <v>Entrada completa de gás GLP com 6 cilindros de 45 kg</v>
          </cell>
          <cell r="D3343" t="str">
            <v>un</v>
          </cell>
          <cell r="E3343">
            <v>7441.4</v>
          </cell>
          <cell r="F3343">
            <v>1696.36</v>
          </cell>
          <cell r="G3343">
            <v>9137.76</v>
          </cell>
        </row>
        <row r="3344">
          <cell r="A3344" t="str">
            <v>45.02.200</v>
          </cell>
          <cell r="C3344" t="str">
            <v>Abrigo padronizado de gás GLP encanado</v>
          </cell>
          <cell r="D3344" t="str">
            <v>un</v>
          </cell>
          <cell r="E3344">
            <v>375.12</v>
          </cell>
          <cell r="F3344">
            <v>337.32</v>
          </cell>
          <cell r="G3344">
            <v>712.44</v>
          </cell>
        </row>
        <row r="3345">
          <cell r="A3345" t="str">
            <v>45.03</v>
          </cell>
          <cell r="B3345" t="str">
            <v>Hidrômetro</v>
          </cell>
        </row>
        <row r="3346">
          <cell r="A3346" t="str">
            <v>45.03.010</v>
          </cell>
          <cell r="C3346" t="str">
            <v>Hidrômetro em ferro fundido, diâmetro 50 mm (2´)</v>
          </cell>
          <cell r="D3346" t="str">
            <v>un</v>
          </cell>
          <cell r="E3346">
            <v>2055.61</v>
          </cell>
          <cell r="F3346">
            <v>24.26</v>
          </cell>
          <cell r="G3346">
            <v>2079.87</v>
          </cell>
        </row>
        <row r="3347">
          <cell r="A3347" t="str">
            <v>45.03.020</v>
          </cell>
          <cell r="C3347" t="str">
            <v>Hidrômetro em ferro fundido, diâmetro 80 mm (3´)</v>
          </cell>
          <cell r="D3347" t="str">
            <v>un</v>
          </cell>
          <cell r="E3347">
            <v>2756.76</v>
          </cell>
          <cell r="F3347">
            <v>24.26</v>
          </cell>
          <cell r="G3347">
            <v>2781.02</v>
          </cell>
        </row>
        <row r="3348">
          <cell r="A3348" t="str">
            <v>45.03.030</v>
          </cell>
          <cell r="C3348" t="str">
            <v>Hidrômetro em ferro fundido, diâmetro 100 mm (4´)</v>
          </cell>
          <cell r="D3348" t="str">
            <v>un</v>
          </cell>
          <cell r="E3348">
            <v>3240.74</v>
          </cell>
          <cell r="F3348">
            <v>24.26</v>
          </cell>
          <cell r="G3348">
            <v>3265</v>
          </cell>
        </row>
        <row r="3349">
          <cell r="A3349" t="str">
            <v>45.03.040</v>
          </cell>
          <cell r="C3349" t="str">
            <v>Hidrômetro em ferro fundido, diâmetro 150 mm (6´)</v>
          </cell>
          <cell r="D3349" t="str">
            <v>un</v>
          </cell>
          <cell r="E3349">
            <v>4734</v>
          </cell>
          <cell r="F3349">
            <v>24.26</v>
          </cell>
          <cell r="G3349">
            <v>4758.26</v>
          </cell>
        </row>
        <row r="3350">
          <cell r="A3350" t="str">
            <v>45.03.100</v>
          </cell>
          <cell r="C3350" t="str">
            <v>Hidrômetro em bronze, diâmetro de 25 mm (1´)</v>
          </cell>
          <cell r="D3350" t="str">
            <v>un</v>
          </cell>
          <cell r="E3350">
            <v>427.26</v>
          </cell>
          <cell r="F3350">
            <v>38.82</v>
          </cell>
          <cell r="G3350">
            <v>466.08</v>
          </cell>
        </row>
        <row r="3351">
          <cell r="A3351" t="str">
            <v>45.03.110</v>
          </cell>
          <cell r="C3351" t="str">
            <v>Hidrômetro em bronze, diâmetro de 40 mm (1 1/2´)</v>
          </cell>
          <cell r="D3351" t="str">
            <v>un</v>
          </cell>
          <cell r="E3351">
            <v>710.39</v>
          </cell>
          <cell r="F3351">
            <v>38.82</v>
          </cell>
          <cell r="G3351">
            <v>749.21</v>
          </cell>
        </row>
        <row r="3352">
          <cell r="A3352" t="str">
            <v>45.03.200</v>
          </cell>
          <cell r="C3352" t="str">
            <v>Filtro tipo cesto para hidrômetro de 50 mm (2´)</v>
          </cell>
          <cell r="D3352" t="str">
            <v>un</v>
          </cell>
          <cell r="E3352">
            <v>1139.19</v>
          </cell>
          <cell r="F3352">
            <v>24.26</v>
          </cell>
          <cell r="G3352">
            <v>1163.45</v>
          </cell>
        </row>
        <row r="3353">
          <cell r="A3353" t="str">
            <v>45.03.210</v>
          </cell>
          <cell r="C3353" t="str">
            <v>Filtro tipo cesto para hidrômetro de 80 mm (3´)</v>
          </cell>
          <cell r="D3353" t="str">
            <v>un</v>
          </cell>
          <cell r="E3353">
            <v>1683.04</v>
          </cell>
          <cell r="F3353">
            <v>24.26</v>
          </cell>
          <cell r="G3353">
            <v>1707.3</v>
          </cell>
        </row>
        <row r="3354">
          <cell r="A3354" t="str">
            <v>45.03.220</v>
          </cell>
          <cell r="C3354" t="str">
            <v>Filtro tipo cesto para hidrômetro de 100 mm (4´)</v>
          </cell>
          <cell r="D3354" t="str">
            <v>un</v>
          </cell>
          <cell r="E3354">
            <v>2000.93</v>
          </cell>
          <cell r="F3354">
            <v>24.26</v>
          </cell>
          <cell r="G3354">
            <v>2025.19</v>
          </cell>
        </row>
        <row r="3355">
          <cell r="A3355" t="str">
            <v>45.03.230</v>
          </cell>
          <cell r="C3355" t="str">
            <v>Filtro tipo cesto para hidrômetro de 150 mm (6´)</v>
          </cell>
          <cell r="D3355" t="str">
            <v>un</v>
          </cell>
          <cell r="E3355">
            <v>3683.86</v>
          </cell>
          <cell r="F3355">
            <v>24.26</v>
          </cell>
          <cell r="G3355">
            <v>3708.12</v>
          </cell>
        </row>
        <row r="3356">
          <cell r="A3356" t="str">
            <v>45.20</v>
          </cell>
          <cell r="B3356" t="str">
            <v>Reparos, conservações e complementos - GRUPO 45</v>
          </cell>
        </row>
        <row r="3357">
          <cell r="A3357" t="str">
            <v>45.20.020</v>
          </cell>
          <cell r="C3357" t="str">
            <v>Cilindro de gás (GLP) de 45 kg, com carga</v>
          </cell>
          <cell r="D3357" t="str">
            <v>un</v>
          </cell>
          <cell r="E3357">
            <v>743.6</v>
          </cell>
          <cell r="F3357">
            <v>0</v>
          </cell>
          <cell r="G3357">
            <v>743.6</v>
          </cell>
        </row>
        <row r="3358">
          <cell r="A3358" t="str">
            <v>46</v>
          </cell>
          <cell r="B3358" t="str">
            <v>TUBULAÇÃO E CONDUTORES PARA LÍQUIDOS E GASES.</v>
          </cell>
        </row>
        <row r="3359">
          <cell r="A3359" t="str">
            <v>46.01</v>
          </cell>
          <cell r="B3359" t="str">
            <v>Tubulação em PVC rígido marrom para sistemas prediais de água fria</v>
          </cell>
        </row>
        <row r="3360">
          <cell r="A3360" t="str">
            <v>46.01.010</v>
          </cell>
          <cell r="C3360" t="str">
            <v>Tubo de PVC rígido soldável marrom, DN= 20 mm, (1/2´), inclusive conexões</v>
          </cell>
          <cell r="D3360" t="str">
            <v>m</v>
          </cell>
          <cell r="E3360">
            <v>3.34</v>
          </cell>
          <cell r="F3360">
            <v>16.18</v>
          </cell>
          <cell r="G3360">
            <v>19.52</v>
          </cell>
        </row>
        <row r="3361">
          <cell r="A3361" t="str">
            <v>46.01.020</v>
          </cell>
          <cell r="C3361" t="str">
            <v>Tubo de PVC rígido soldável marrom, DN= 25 mm, (3/4´), inclusive conexões</v>
          </cell>
          <cell r="D3361" t="str">
            <v>m</v>
          </cell>
          <cell r="E3361">
            <v>3.73</v>
          </cell>
          <cell r="F3361">
            <v>16.18</v>
          </cell>
          <cell r="G3361">
            <v>19.91</v>
          </cell>
        </row>
        <row r="3362">
          <cell r="A3362" t="str">
            <v>46.01.030</v>
          </cell>
          <cell r="C3362" t="str">
            <v>Tubo de PVC rígido soldável marrom, DN= 32 mm, (1´), inclusive conexões</v>
          </cell>
          <cell r="D3362" t="str">
            <v>m</v>
          </cell>
          <cell r="E3362">
            <v>8.51</v>
          </cell>
          <cell r="F3362">
            <v>16.18</v>
          </cell>
          <cell r="G3362">
            <v>24.69</v>
          </cell>
        </row>
        <row r="3363">
          <cell r="A3363" t="str">
            <v>46.01.040</v>
          </cell>
          <cell r="C3363" t="str">
            <v>Tubo de PVC rígido soldável marrom, DN= 40 mm, (1 1/4´), inclusive conexões</v>
          </cell>
          <cell r="D3363" t="str">
            <v>m</v>
          </cell>
          <cell r="E3363">
            <v>12.21</v>
          </cell>
          <cell r="F3363">
            <v>16.18</v>
          </cell>
          <cell r="G3363">
            <v>28.39</v>
          </cell>
        </row>
        <row r="3364">
          <cell r="A3364" t="str">
            <v>46.01.050</v>
          </cell>
          <cell r="C3364" t="str">
            <v>Tubo de PVC rígido soldável marrom, DN= 50 mm, (1 1/2´), inclusive conexões</v>
          </cell>
          <cell r="D3364" t="str">
            <v>m</v>
          </cell>
          <cell r="E3364">
            <v>12.72</v>
          </cell>
          <cell r="F3364">
            <v>19.41</v>
          </cell>
          <cell r="G3364">
            <v>32.130000000000003</v>
          </cell>
        </row>
        <row r="3365">
          <cell r="A3365" t="str">
            <v>46.01.060</v>
          </cell>
          <cell r="C3365" t="str">
            <v>Tubo de PVC rígido soldável marrom, DN= 60 mm, (2´), inclusive conexões</v>
          </cell>
          <cell r="D3365" t="str">
            <v>m</v>
          </cell>
          <cell r="E3365">
            <v>22.81</v>
          </cell>
          <cell r="F3365">
            <v>22.65</v>
          </cell>
          <cell r="G3365">
            <v>45.46</v>
          </cell>
        </row>
        <row r="3366">
          <cell r="A3366" t="str">
            <v>46.01.070</v>
          </cell>
          <cell r="C3366" t="str">
            <v>Tubo de PVC rígido soldável marrom, DN= 75 mm, (2 1/2´), inclusive conexões</v>
          </cell>
          <cell r="D3366" t="str">
            <v>m</v>
          </cell>
          <cell r="E3366">
            <v>31.74</v>
          </cell>
          <cell r="F3366">
            <v>29.12</v>
          </cell>
          <cell r="G3366">
            <v>60.86</v>
          </cell>
        </row>
        <row r="3367">
          <cell r="A3367" t="str">
            <v>46.01.080</v>
          </cell>
          <cell r="C3367" t="str">
            <v>Tubo de PVC rígido soldável marrom, DN= 85 mm, (3´), inclusive conexões</v>
          </cell>
          <cell r="D3367" t="str">
            <v>m</v>
          </cell>
          <cell r="E3367">
            <v>38.51</v>
          </cell>
          <cell r="F3367">
            <v>32.35</v>
          </cell>
          <cell r="G3367">
            <v>70.86</v>
          </cell>
        </row>
        <row r="3368">
          <cell r="A3368" t="str">
            <v>46.01.090</v>
          </cell>
          <cell r="C3368" t="str">
            <v>Tubo de PVC rígido soldável marrom, DN= 110 mm, (4´), inclusive conexões</v>
          </cell>
          <cell r="D3368" t="str">
            <v>m</v>
          </cell>
          <cell r="E3368">
            <v>73.28</v>
          </cell>
          <cell r="F3368">
            <v>35.590000000000003</v>
          </cell>
          <cell r="G3368">
            <v>108.87</v>
          </cell>
        </row>
        <row r="3369">
          <cell r="A3369" t="str">
            <v>46.02</v>
          </cell>
          <cell r="B3369" t="str">
            <v>Tubulação em PVC rígido branco para esgoto domiciliar</v>
          </cell>
        </row>
        <row r="3370">
          <cell r="A3370" t="str">
            <v>46.02.010</v>
          </cell>
          <cell r="C3370" t="str">
            <v>Tubo de PVC rígido branco, pontas lisas, soldável, linha esgoto série normal, DN= 40 mm, inclusive conexões</v>
          </cell>
          <cell r="D3370" t="str">
            <v>m</v>
          </cell>
          <cell r="E3370">
            <v>6.77</v>
          </cell>
          <cell r="F3370">
            <v>16.18</v>
          </cell>
          <cell r="G3370">
            <v>22.95</v>
          </cell>
        </row>
        <row r="3371">
          <cell r="A3371" t="str">
            <v>46.02.050</v>
          </cell>
          <cell r="C3371" t="str">
            <v>Tubo de PVC rígido branco PxB com virola e anel de borracha, linha esgoto série normal, DN= 50 mm, inclusive conexões</v>
          </cell>
          <cell r="D3371" t="str">
            <v>m</v>
          </cell>
          <cell r="E3371">
            <v>9.1300000000000008</v>
          </cell>
          <cell r="F3371">
            <v>19.41</v>
          </cell>
          <cell r="G3371">
            <v>28.54</v>
          </cell>
        </row>
        <row r="3372">
          <cell r="A3372" t="str">
            <v>46.02.060</v>
          </cell>
          <cell r="C3372" t="str">
            <v>Tubo de PVC rígido branco PxB com virola e anel de borracha, linha esgoto série normal, DN= 75 mm, inclusive conexões</v>
          </cell>
          <cell r="D3372" t="str">
            <v>m</v>
          </cell>
          <cell r="E3372">
            <v>14.89</v>
          </cell>
          <cell r="F3372">
            <v>29.12</v>
          </cell>
          <cell r="G3372">
            <v>44.01</v>
          </cell>
        </row>
        <row r="3373">
          <cell r="A3373" t="str">
            <v>46.02.070</v>
          </cell>
          <cell r="C3373" t="str">
            <v>Tubo de PVC rígido branco PxB com virola e anel de borracha, linha esgoto série normal, DN= 100 mm, inclusive conexões</v>
          </cell>
          <cell r="D3373" t="str">
            <v>m</v>
          </cell>
          <cell r="E3373">
            <v>13.95</v>
          </cell>
          <cell r="F3373">
            <v>35.590000000000003</v>
          </cell>
          <cell r="G3373">
            <v>49.54</v>
          </cell>
        </row>
        <row r="3374">
          <cell r="A3374" t="str">
            <v>46.03</v>
          </cell>
          <cell r="B3374" t="str">
            <v>Tubulação em PVC rígido branco série R - A.P e esgoto domiciliar</v>
          </cell>
        </row>
        <row r="3375">
          <cell r="A3375" t="str">
            <v>46.03.038</v>
          </cell>
          <cell r="C3375" t="str">
            <v>Tubo de PVC rígido PxB com virola e anel de borracha, linha esgoto série reforçada ´R´, DN= 50 mm, inclusive conexões</v>
          </cell>
          <cell r="D3375" t="str">
            <v>m</v>
          </cell>
          <cell r="E3375">
            <v>15.29</v>
          </cell>
          <cell r="F3375">
            <v>19.41</v>
          </cell>
          <cell r="G3375">
            <v>34.700000000000003</v>
          </cell>
        </row>
        <row r="3376">
          <cell r="A3376" t="str">
            <v>46.03.040</v>
          </cell>
          <cell r="C3376" t="str">
            <v>Tubo de PVC rígido PxB com virola e anel de borracha, linha esgoto série reforçada ´R´, DN= 75 mm, inclusive conexões</v>
          </cell>
          <cell r="D3376" t="str">
            <v>m</v>
          </cell>
          <cell r="E3376">
            <v>20.96</v>
          </cell>
          <cell r="F3376">
            <v>29.12</v>
          </cell>
          <cell r="G3376">
            <v>50.08</v>
          </cell>
        </row>
        <row r="3377">
          <cell r="A3377" t="str">
            <v>46.03.050</v>
          </cell>
          <cell r="C3377" t="str">
            <v>Tubo de PVC rígido PxB com virola e anel de borracha, linha esgoto série reforçada ´R´, DN= 100 mm, inclusive conexões</v>
          </cell>
          <cell r="D3377" t="str">
            <v>m</v>
          </cell>
          <cell r="E3377">
            <v>29.79</v>
          </cell>
          <cell r="F3377">
            <v>35.590000000000003</v>
          </cell>
          <cell r="G3377">
            <v>65.38</v>
          </cell>
        </row>
        <row r="3378">
          <cell r="A3378" t="str">
            <v>46.03.060</v>
          </cell>
          <cell r="C3378" t="str">
            <v>Tubo de PVC rígido PxB com virola e anel de borracha, linha esgoto série reforçada ´R´. DN= 150 mm, inclusive conexões</v>
          </cell>
          <cell r="D3378" t="str">
            <v>m</v>
          </cell>
          <cell r="E3378">
            <v>68.92</v>
          </cell>
          <cell r="F3378">
            <v>35.590000000000003</v>
          </cell>
          <cell r="G3378">
            <v>104.51</v>
          </cell>
        </row>
        <row r="3379">
          <cell r="A3379" t="str">
            <v>46.03.080</v>
          </cell>
          <cell r="C3379" t="str">
            <v>Tubo de PVC rígido, pontas lisas, soldável, linha esgoto série reforçada ´R´, DN= 40 mm, inclusive conexões</v>
          </cell>
          <cell r="D3379" t="str">
            <v>m</v>
          </cell>
          <cell r="E3379">
            <v>12.5</v>
          </cell>
          <cell r="F3379">
            <v>16.18</v>
          </cell>
          <cell r="G3379">
            <v>28.68</v>
          </cell>
        </row>
        <row r="3380">
          <cell r="A3380" t="str">
            <v>46.04</v>
          </cell>
          <cell r="B3380" t="str">
            <v>Tubulação em PVC rígido com junta elástica - adução e distribuição de água</v>
          </cell>
        </row>
        <row r="3381">
          <cell r="A3381" t="str">
            <v>46.04.010</v>
          </cell>
          <cell r="C3381" t="str">
            <v>Tubo de PVC rígido tipo PBA classe 15, DN= 50mm, (DE= 60mm), inclusive conexões</v>
          </cell>
          <cell r="D3381" t="str">
            <v>m</v>
          </cell>
          <cell r="E3381">
            <v>11</v>
          </cell>
          <cell r="F3381">
            <v>11.34</v>
          </cell>
          <cell r="G3381">
            <v>22.34</v>
          </cell>
        </row>
        <row r="3382">
          <cell r="A3382" t="str">
            <v>46.04.020</v>
          </cell>
          <cell r="C3382" t="str">
            <v>Tubo de PVC rígido tipo PBA classe 15, DN= 75mm, (DE= 85mm), inclusive conexões</v>
          </cell>
          <cell r="D3382" t="str">
            <v>m</v>
          </cell>
          <cell r="E3382">
            <v>23.05</v>
          </cell>
          <cell r="F3382">
            <v>11.34</v>
          </cell>
          <cell r="G3382">
            <v>34.39</v>
          </cell>
        </row>
        <row r="3383">
          <cell r="A3383" t="str">
            <v>46.04.030</v>
          </cell>
          <cell r="C3383" t="str">
            <v>Tubo de PVC rígido tipo PBA classe 15, DN= 100mm, (DE= 110mm), inclusive conexões</v>
          </cell>
          <cell r="D3383" t="str">
            <v>m</v>
          </cell>
          <cell r="E3383">
            <v>42.93</v>
          </cell>
          <cell r="F3383">
            <v>11.34</v>
          </cell>
          <cell r="G3383">
            <v>54.27</v>
          </cell>
        </row>
        <row r="3384">
          <cell r="A3384" t="str">
            <v>46.04.040</v>
          </cell>
          <cell r="C3384" t="str">
            <v>Tubo de PVC rígido DEFoFo, DN= 100mm (DE= 118mm), inclusive conexões</v>
          </cell>
          <cell r="D3384" t="str">
            <v>m</v>
          </cell>
          <cell r="E3384">
            <v>47.95</v>
          </cell>
          <cell r="F3384">
            <v>11.34</v>
          </cell>
          <cell r="G3384">
            <v>59.29</v>
          </cell>
        </row>
        <row r="3385">
          <cell r="A3385" t="str">
            <v>46.04.050</v>
          </cell>
          <cell r="C3385" t="str">
            <v>Tubo de PVC rígido DEFoFo, DN= 150mm (DE= 170mm), inclusive conexões</v>
          </cell>
          <cell r="D3385" t="str">
            <v>m</v>
          </cell>
          <cell r="E3385">
            <v>105.9</v>
          </cell>
          <cell r="F3385">
            <v>11.34</v>
          </cell>
          <cell r="G3385">
            <v>117.24</v>
          </cell>
        </row>
        <row r="3386">
          <cell r="A3386" t="str">
            <v>46.04.070</v>
          </cell>
          <cell r="C3386" t="str">
            <v>Tubo de PVC rígido DEFoFo, DN= 200mm (DE= 222mm), inclusive conexões</v>
          </cell>
          <cell r="D3386" t="str">
            <v>m</v>
          </cell>
          <cell r="E3386">
            <v>157.4</v>
          </cell>
          <cell r="F3386">
            <v>22.67</v>
          </cell>
          <cell r="G3386">
            <v>180.07</v>
          </cell>
        </row>
        <row r="3387">
          <cell r="A3387" t="str">
            <v>46.04.080</v>
          </cell>
          <cell r="C3387" t="str">
            <v>Tubo de PVC rígido DEFoFo, DN= 250mm (DE= 274mm), inclusive conexões</v>
          </cell>
          <cell r="D3387" t="str">
            <v>m</v>
          </cell>
          <cell r="E3387">
            <v>253.41</v>
          </cell>
          <cell r="F3387">
            <v>22.67</v>
          </cell>
          <cell r="G3387">
            <v>276.08</v>
          </cell>
        </row>
        <row r="3388">
          <cell r="A3388" t="str">
            <v>46.04.090</v>
          </cell>
          <cell r="C3388" t="str">
            <v>Tubo de PVC rígido DEFoFo, DN= 300mm (DE= 326mm), inclusive conexões</v>
          </cell>
          <cell r="D3388" t="str">
            <v>m</v>
          </cell>
          <cell r="E3388">
            <v>345.68</v>
          </cell>
          <cell r="F3388">
            <v>22.67</v>
          </cell>
          <cell r="G3388">
            <v>368.35</v>
          </cell>
        </row>
        <row r="3389">
          <cell r="A3389" t="str">
            <v>46.05</v>
          </cell>
          <cell r="B3389" t="str">
            <v>Tubulação em PVC rígido com junta elástica - rede de esgoto</v>
          </cell>
        </row>
        <row r="3390">
          <cell r="A3390" t="str">
            <v>46.05.020</v>
          </cell>
          <cell r="C3390" t="str">
            <v>Tubo PVC rígido, tipo Coletor Esgoto, junta elástica, DN= 100 mm, inclusive conexões</v>
          </cell>
          <cell r="D3390" t="str">
            <v>m</v>
          </cell>
          <cell r="E3390">
            <v>14.61</v>
          </cell>
          <cell r="F3390">
            <v>11.34</v>
          </cell>
          <cell r="G3390">
            <v>25.95</v>
          </cell>
        </row>
        <row r="3391">
          <cell r="A3391" t="str">
            <v>46.05.040</v>
          </cell>
          <cell r="C3391" t="str">
            <v>Tubo PVC rígido, tipo Coletor Esgoto, junta elástica, DN= 150 mm, inclusive conexões</v>
          </cell>
          <cell r="D3391" t="str">
            <v>m</v>
          </cell>
          <cell r="E3391">
            <v>31.45</v>
          </cell>
          <cell r="F3391">
            <v>11.34</v>
          </cell>
          <cell r="G3391">
            <v>42.79</v>
          </cell>
        </row>
        <row r="3392">
          <cell r="A3392" t="str">
            <v>46.05.050</v>
          </cell>
          <cell r="C3392" t="str">
            <v>Tubo PVC rígido, tipo Coletor Esgoto, junta elástica, DN= 200 mm, inclusive conexões</v>
          </cell>
          <cell r="D3392" t="str">
            <v>m</v>
          </cell>
          <cell r="E3392">
            <v>50.76</v>
          </cell>
          <cell r="F3392">
            <v>22.67</v>
          </cell>
          <cell r="G3392">
            <v>73.430000000000007</v>
          </cell>
        </row>
        <row r="3393">
          <cell r="A3393" t="str">
            <v>46.05.060</v>
          </cell>
          <cell r="C3393" t="str">
            <v>Tubo PVC rígido, tipo Coletor Esgoto, junta elástica, DN= 250 mm, inclusive conexões</v>
          </cell>
          <cell r="D3393" t="str">
            <v>m</v>
          </cell>
          <cell r="E3393">
            <v>84.17</v>
          </cell>
          <cell r="F3393">
            <v>22.67</v>
          </cell>
          <cell r="G3393">
            <v>106.84</v>
          </cell>
        </row>
        <row r="3394">
          <cell r="A3394" t="str">
            <v>46.05.070</v>
          </cell>
          <cell r="C3394" t="str">
            <v>Tubo PVC rígido, tipo Coletor Esgoto, junta elástica, DN= 300 mm, inclusive conexões</v>
          </cell>
          <cell r="D3394" t="str">
            <v>m</v>
          </cell>
          <cell r="E3394">
            <v>135.71</v>
          </cell>
          <cell r="F3394">
            <v>22.67</v>
          </cell>
          <cell r="G3394">
            <v>158.38</v>
          </cell>
        </row>
        <row r="3395">
          <cell r="A3395" t="str">
            <v>46.05.080</v>
          </cell>
          <cell r="C3395" t="str">
            <v>Tubo PVC rígido, tipo Coletor Esgoto, junta elástica, DN= 350 mm, inclusive conexões</v>
          </cell>
          <cell r="D3395" t="str">
            <v>m</v>
          </cell>
          <cell r="E3395">
            <v>212.95</v>
          </cell>
          <cell r="F3395">
            <v>22.67</v>
          </cell>
          <cell r="G3395">
            <v>235.62</v>
          </cell>
        </row>
        <row r="3396">
          <cell r="A3396" t="str">
            <v>46.05.090</v>
          </cell>
          <cell r="C3396" t="str">
            <v>Tubo PVC rígido, tipo Coletor Esgoto, junta elástica, DN= 400 mm, inclusive conexões</v>
          </cell>
          <cell r="D3396" t="str">
            <v>m</v>
          </cell>
          <cell r="E3396">
            <v>246.7</v>
          </cell>
          <cell r="F3396">
            <v>22.67</v>
          </cell>
          <cell r="G3396">
            <v>269.37</v>
          </cell>
        </row>
        <row r="3397">
          <cell r="A3397" t="str">
            <v>46.07</v>
          </cell>
          <cell r="B3397" t="str">
            <v>Tubulação galvanizado</v>
          </cell>
        </row>
        <row r="3398">
          <cell r="A3398" t="str">
            <v>46.07.010</v>
          </cell>
          <cell r="C3398" t="str">
            <v>Tubo galvanizado DN= 1/2´, inclusive conexões</v>
          </cell>
          <cell r="D3398" t="str">
            <v>m</v>
          </cell>
          <cell r="E3398">
            <v>19.82</v>
          </cell>
          <cell r="F3398">
            <v>32.35</v>
          </cell>
          <cell r="G3398">
            <v>52.17</v>
          </cell>
        </row>
        <row r="3399">
          <cell r="A3399" t="str">
            <v>46.07.020</v>
          </cell>
          <cell r="C3399" t="str">
            <v>Tubo galvanizado DN= 3/4´, inclusive conexões</v>
          </cell>
          <cell r="D3399" t="str">
            <v>m</v>
          </cell>
          <cell r="E3399">
            <v>25.27</v>
          </cell>
          <cell r="F3399">
            <v>35.590000000000003</v>
          </cell>
          <cell r="G3399">
            <v>60.86</v>
          </cell>
        </row>
        <row r="3400">
          <cell r="A3400" t="str">
            <v>46.07.030</v>
          </cell>
          <cell r="C3400" t="str">
            <v>Tubo galvanizado DN= 1´, inclusive conexões</v>
          </cell>
          <cell r="D3400" t="str">
            <v>m</v>
          </cell>
          <cell r="E3400">
            <v>35.17</v>
          </cell>
          <cell r="F3400">
            <v>42.06</v>
          </cell>
          <cell r="G3400">
            <v>77.23</v>
          </cell>
        </row>
        <row r="3401">
          <cell r="A3401" t="str">
            <v>46.07.040</v>
          </cell>
          <cell r="C3401" t="str">
            <v>Tubo galvanizado DN= 1 1/4´, inclusive conexões</v>
          </cell>
          <cell r="D3401" t="str">
            <v>m</v>
          </cell>
          <cell r="E3401">
            <v>45.21</v>
          </cell>
          <cell r="F3401">
            <v>45.29</v>
          </cell>
          <cell r="G3401">
            <v>90.5</v>
          </cell>
        </row>
        <row r="3402">
          <cell r="A3402" t="str">
            <v>46.07.050</v>
          </cell>
          <cell r="C3402" t="str">
            <v>Tubo galvanizado DN= 1 1/2´, inclusive conexões</v>
          </cell>
          <cell r="D3402" t="str">
            <v>m</v>
          </cell>
          <cell r="E3402">
            <v>48.94</v>
          </cell>
          <cell r="F3402">
            <v>51.76</v>
          </cell>
          <cell r="G3402">
            <v>100.7</v>
          </cell>
        </row>
        <row r="3403">
          <cell r="A3403" t="str">
            <v>46.07.060</v>
          </cell>
          <cell r="C3403" t="str">
            <v>Tubo galvanizado DN= 2´, inclusive conexões</v>
          </cell>
          <cell r="D3403" t="str">
            <v>m</v>
          </cell>
          <cell r="E3403">
            <v>67.52</v>
          </cell>
          <cell r="F3403">
            <v>58.23</v>
          </cell>
          <cell r="G3403">
            <v>125.75</v>
          </cell>
        </row>
        <row r="3404">
          <cell r="A3404" t="str">
            <v>46.07.070</v>
          </cell>
          <cell r="C3404" t="str">
            <v>Tubo galvanizado DN= 2 1/2´, inclusive conexões</v>
          </cell>
          <cell r="D3404" t="str">
            <v>m</v>
          </cell>
          <cell r="E3404">
            <v>87.53</v>
          </cell>
          <cell r="F3404">
            <v>64.7</v>
          </cell>
          <cell r="G3404">
            <v>152.22999999999999</v>
          </cell>
        </row>
        <row r="3405">
          <cell r="A3405" t="str">
            <v>46.07.080</v>
          </cell>
          <cell r="C3405" t="str">
            <v>Tubo galvanizado DN= 3´, inclusive conexões</v>
          </cell>
          <cell r="D3405" t="str">
            <v>m</v>
          </cell>
          <cell r="E3405">
            <v>100.35</v>
          </cell>
          <cell r="F3405">
            <v>72.790000000000006</v>
          </cell>
          <cell r="G3405">
            <v>173.14</v>
          </cell>
        </row>
        <row r="3406">
          <cell r="A3406" t="str">
            <v>46.07.090</v>
          </cell>
          <cell r="C3406" t="str">
            <v>Tubo galvanizado DN= 4´, inclusive conexões</v>
          </cell>
          <cell r="D3406" t="str">
            <v>m</v>
          </cell>
          <cell r="E3406">
            <v>145.69</v>
          </cell>
          <cell r="F3406">
            <v>80.88</v>
          </cell>
          <cell r="G3406">
            <v>226.57</v>
          </cell>
        </row>
        <row r="3407">
          <cell r="A3407" t="str">
            <v>46.07.100</v>
          </cell>
          <cell r="C3407" t="str">
            <v>Tubo galvanizado DN= 6´, inclusive conexões</v>
          </cell>
          <cell r="D3407" t="str">
            <v>m</v>
          </cell>
          <cell r="E3407">
            <v>220.78</v>
          </cell>
          <cell r="F3407">
            <v>88.96</v>
          </cell>
          <cell r="G3407">
            <v>309.74</v>
          </cell>
        </row>
        <row r="3408">
          <cell r="A3408" t="str">
            <v>46.08</v>
          </cell>
          <cell r="B3408" t="str">
            <v>Tubulação em aço carbono galvanizado classe schedule</v>
          </cell>
        </row>
        <row r="3409">
          <cell r="A3409" t="str">
            <v>46.08.006</v>
          </cell>
          <cell r="C3409" t="str">
            <v>Tubo galvanizado sem costura schedule 40, DN= 1/2´, inclusive conexões</v>
          </cell>
          <cell r="D3409" t="str">
            <v>m</v>
          </cell>
          <cell r="E3409">
            <v>33.44</v>
          </cell>
          <cell r="F3409">
            <v>32.35</v>
          </cell>
          <cell r="G3409">
            <v>65.790000000000006</v>
          </cell>
        </row>
        <row r="3410">
          <cell r="A3410" t="str">
            <v>46.08.010</v>
          </cell>
          <cell r="C3410" t="str">
            <v>Tubo galvanizado sem costura schedule 40, DN= 3/4´, inclusive conexões</v>
          </cell>
          <cell r="D3410" t="str">
            <v>m</v>
          </cell>
          <cell r="E3410">
            <v>40.96</v>
          </cell>
          <cell r="F3410">
            <v>35.590000000000003</v>
          </cell>
          <cell r="G3410">
            <v>76.55</v>
          </cell>
        </row>
        <row r="3411">
          <cell r="A3411" t="str">
            <v>46.08.020</v>
          </cell>
          <cell r="C3411" t="str">
            <v>Tubo galvanizado sem costura schedule 40, DN= 1´, inclusive conexões</v>
          </cell>
          <cell r="D3411" t="str">
            <v>m</v>
          </cell>
          <cell r="E3411">
            <v>44.11</v>
          </cell>
          <cell r="F3411">
            <v>42.06</v>
          </cell>
          <cell r="G3411">
            <v>86.17</v>
          </cell>
        </row>
        <row r="3412">
          <cell r="A3412" t="str">
            <v>46.08.030</v>
          </cell>
          <cell r="C3412" t="str">
            <v>Tubo galvanizado sem costura schedule 40, DN= 1 1/4´, inclusive conexões</v>
          </cell>
          <cell r="D3412" t="str">
            <v>m</v>
          </cell>
          <cell r="E3412">
            <v>59.31</v>
          </cell>
          <cell r="F3412">
            <v>45.29</v>
          </cell>
          <cell r="G3412">
            <v>104.6</v>
          </cell>
        </row>
        <row r="3413">
          <cell r="A3413" t="str">
            <v>46.08.040</v>
          </cell>
          <cell r="C3413" t="str">
            <v>Tubo galvanizado sem costura schedule 40, DN= 1 1/2´, inclusive conexões</v>
          </cell>
          <cell r="D3413" t="str">
            <v>m</v>
          </cell>
          <cell r="E3413">
            <v>65.92</v>
          </cell>
          <cell r="F3413">
            <v>51.76</v>
          </cell>
          <cell r="G3413">
            <v>117.68</v>
          </cell>
        </row>
        <row r="3414">
          <cell r="A3414" t="str">
            <v>46.08.050</v>
          </cell>
          <cell r="C3414" t="str">
            <v>Tubo galvanizado sem costura schedule 40, DN= 2´, inclusive conexões</v>
          </cell>
          <cell r="D3414" t="str">
            <v>m</v>
          </cell>
          <cell r="E3414">
            <v>80.16</v>
          </cell>
          <cell r="F3414">
            <v>58.23</v>
          </cell>
          <cell r="G3414">
            <v>138.38999999999999</v>
          </cell>
        </row>
        <row r="3415">
          <cell r="A3415" t="str">
            <v>46.08.070</v>
          </cell>
          <cell r="C3415" t="str">
            <v>Tubo galvanizado sem costura schedule 40, DN= 2 1/2´, inclusive conexões</v>
          </cell>
          <cell r="D3415" t="str">
            <v>m</v>
          </cell>
          <cell r="E3415">
            <v>134.31</v>
          </cell>
          <cell r="F3415">
            <v>64.7</v>
          </cell>
          <cell r="G3415">
            <v>199.01</v>
          </cell>
        </row>
        <row r="3416">
          <cell r="A3416" t="str">
            <v>46.08.080</v>
          </cell>
          <cell r="C3416" t="str">
            <v>Tubo galvanizado sem costura schedule 40, DN= 3´, inclusive conexões</v>
          </cell>
          <cell r="D3416" t="str">
            <v>m</v>
          </cell>
          <cell r="E3416">
            <v>160.74</v>
          </cell>
          <cell r="F3416">
            <v>72.790000000000006</v>
          </cell>
          <cell r="G3416">
            <v>233.53</v>
          </cell>
        </row>
        <row r="3417">
          <cell r="A3417" t="str">
            <v>46.08.100</v>
          </cell>
          <cell r="C3417" t="str">
            <v>Tubo galvanizado sem costura schedule 40, DN= 4´, inclusive conexões</v>
          </cell>
          <cell r="D3417" t="str">
            <v>m</v>
          </cell>
          <cell r="E3417">
            <v>214.53</v>
          </cell>
          <cell r="F3417">
            <v>80.88</v>
          </cell>
          <cell r="G3417">
            <v>295.41000000000003</v>
          </cell>
        </row>
        <row r="3418">
          <cell r="A3418" t="str">
            <v>46.08.110</v>
          </cell>
          <cell r="C3418" t="str">
            <v>Tubo galvanizado sem costura schedule 40, DN= 6´, inclusive conexões</v>
          </cell>
          <cell r="D3418" t="str">
            <v>m</v>
          </cell>
          <cell r="E3418">
            <v>373.88</v>
          </cell>
          <cell r="F3418">
            <v>88.96</v>
          </cell>
          <cell r="G3418">
            <v>462.84</v>
          </cell>
        </row>
        <row r="3419">
          <cell r="A3419" t="str">
            <v>46.09</v>
          </cell>
          <cell r="B3419" t="str">
            <v>Conexões e acessórios em ferro fundido, predial e tradicional, esgoto e pluvial</v>
          </cell>
        </row>
        <row r="3420">
          <cell r="A3420" t="str">
            <v>46.09.050</v>
          </cell>
          <cell r="C3420" t="str">
            <v>Joelho 45° em ferro fundido, linha predial tradicional, DN= 50 mm</v>
          </cell>
          <cell r="D3420" t="str">
            <v>un</v>
          </cell>
          <cell r="E3420">
            <v>42.23</v>
          </cell>
          <cell r="F3420">
            <v>9.7100000000000009</v>
          </cell>
          <cell r="G3420">
            <v>51.94</v>
          </cell>
        </row>
        <row r="3421">
          <cell r="A3421" t="str">
            <v>46.09.060</v>
          </cell>
          <cell r="C3421" t="str">
            <v>Joelho 45° em ferro fundido, linha predial tradicional, DN= 75 mm</v>
          </cell>
          <cell r="D3421" t="str">
            <v>un</v>
          </cell>
          <cell r="E3421">
            <v>55.01</v>
          </cell>
          <cell r="F3421">
            <v>9.7100000000000009</v>
          </cell>
          <cell r="G3421">
            <v>64.72</v>
          </cell>
        </row>
        <row r="3422">
          <cell r="A3422" t="str">
            <v>46.09.070</v>
          </cell>
          <cell r="C3422" t="str">
            <v>Joelho 45° em ferro fundido, linha predial tradicional, DN= 100 mm</v>
          </cell>
          <cell r="D3422" t="str">
            <v>un</v>
          </cell>
          <cell r="E3422">
            <v>66.19</v>
          </cell>
          <cell r="F3422">
            <v>12.94</v>
          </cell>
          <cell r="G3422">
            <v>79.13</v>
          </cell>
        </row>
        <row r="3423">
          <cell r="A3423" t="str">
            <v>46.09.080</v>
          </cell>
          <cell r="C3423" t="str">
            <v>Joelho 45° em ferro fundido, linha predial tradicional, DN= 150 mm</v>
          </cell>
          <cell r="D3423" t="str">
            <v>un</v>
          </cell>
          <cell r="E3423">
            <v>111.63</v>
          </cell>
          <cell r="F3423">
            <v>12.94</v>
          </cell>
          <cell r="G3423">
            <v>124.57</v>
          </cell>
        </row>
        <row r="3424">
          <cell r="A3424" t="str">
            <v>46.09.100</v>
          </cell>
          <cell r="C3424" t="str">
            <v>Joelho 87° 30´ em ferro fundido, linha predial tradicional, DN= 50 mm</v>
          </cell>
          <cell r="D3424" t="str">
            <v>un</v>
          </cell>
          <cell r="E3424">
            <v>59.99</v>
          </cell>
          <cell r="F3424">
            <v>9.7100000000000009</v>
          </cell>
          <cell r="G3424">
            <v>69.7</v>
          </cell>
        </row>
        <row r="3425">
          <cell r="A3425" t="str">
            <v>46.09.110</v>
          </cell>
          <cell r="C3425" t="str">
            <v>Joelho 87° 30´ em ferro fundido, linha predial tradicional, DN= 75 mm</v>
          </cell>
          <cell r="D3425" t="str">
            <v>un</v>
          </cell>
          <cell r="E3425">
            <v>75.02</v>
          </cell>
          <cell r="F3425">
            <v>9.7100000000000009</v>
          </cell>
          <cell r="G3425">
            <v>84.73</v>
          </cell>
        </row>
        <row r="3426">
          <cell r="A3426" t="str">
            <v>46.09.120</v>
          </cell>
          <cell r="C3426" t="str">
            <v>Joelho 87° 30´ em ferro fundido, linha predial tradicional, DN= 100 mm</v>
          </cell>
          <cell r="D3426" t="str">
            <v>un</v>
          </cell>
          <cell r="E3426">
            <v>107.99</v>
          </cell>
          <cell r="F3426">
            <v>12.94</v>
          </cell>
          <cell r="G3426">
            <v>120.93</v>
          </cell>
        </row>
        <row r="3427">
          <cell r="A3427" t="str">
            <v>46.09.130</v>
          </cell>
          <cell r="C3427" t="str">
            <v>Joelho 87° 30´ em ferro fundido, linha predial tradicional, DN= 150 mm</v>
          </cell>
          <cell r="D3427" t="str">
            <v>un</v>
          </cell>
          <cell r="E3427">
            <v>175.41</v>
          </cell>
          <cell r="F3427">
            <v>12.94</v>
          </cell>
          <cell r="G3427">
            <v>188.35</v>
          </cell>
        </row>
        <row r="3428">
          <cell r="A3428" t="str">
            <v>46.09.150</v>
          </cell>
          <cell r="C3428" t="str">
            <v>Luva bolsa e bolsa em ferro fundido, linha predial tradicional, DN= 50 mm</v>
          </cell>
          <cell r="D3428" t="str">
            <v>un</v>
          </cell>
          <cell r="E3428">
            <v>38.03</v>
          </cell>
          <cell r="F3428">
            <v>9.7100000000000009</v>
          </cell>
          <cell r="G3428">
            <v>47.74</v>
          </cell>
        </row>
        <row r="3429">
          <cell r="A3429" t="str">
            <v>46.09.160</v>
          </cell>
          <cell r="C3429" t="str">
            <v>Luva bolsa e bolsa em ferro fundido, linha predial tradicional, DN= 75 mm</v>
          </cell>
          <cell r="D3429" t="str">
            <v>un</v>
          </cell>
          <cell r="E3429">
            <v>45.72</v>
          </cell>
          <cell r="F3429">
            <v>9.7100000000000009</v>
          </cell>
          <cell r="G3429">
            <v>55.43</v>
          </cell>
        </row>
        <row r="3430">
          <cell r="A3430" t="str">
            <v>46.09.170</v>
          </cell>
          <cell r="C3430" t="str">
            <v>Luva bolsa e bolsa em ferro fundido, linha predial tradicional, DN= 100 mm</v>
          </cell>
          <cell r="D3430" t="str">
            <v>un</v>
          </cell>
          <cell r="E3430">
            <v>52.98</v>
          </cell>
          <cell r="F3430">
            <v>12.94</v>
          </cell>
          <cell r="G3430">
            <v>65.92</v>
          </cell>
        </row>
        <row r="3431">
          <cell r="A3431" t="str">
            <v>46.09.180</v>
          </cell>
          <cell r="C3431" t="str">
            <v>Luva bolsa e bolsa em ferro fundido, linha predial tradicional, DN= 150 mm</v>
          </cell>
          <cell r="D3431" t="str">
            <v>un</v>
          </cell>
          <cell r="E3431">
            <v>75.98</v>
          </cell>
          <cell r="F3431">
            <v>12.94</v>
          </cell>
          <cell r="G3431">
            <v>88.92</v>
          </cell>
        </row>
        <row r="3432">
          <cell r="A3432" t="str">
            <v>46.09.200</v>
          </cell>
          <cell r="C3432" t="str">
            <v>Placa cega em ferro fundido, linha predial tradicional, DN= 75 mm</v>
          </cell>
          <cell r="D3432" t="str">
            <v>un</v>
          </cell>
          <cell r="E3432">
            <v>27.72</v>
          </cell>
          <cell r="F3432">
            <v>9.7100000000000009</v>
          </cell>
          <cell r="G3432">
            <v>37.43</v>
          </cell>
        </row>
        <row r="3433">
          <cell r="A3433" t="str">
            <v>46.09.210</v>
          </cell>
          <cell r="C3433" t="str">
            <v>Placa cega em ferro fundido, linha predial tradicional, DN= 100 mm</v>
          </cell>
          <cell r="D3433" t="str">
            <v>un</v>
          </cell>
          <cell r="E3433">
            <v>32.99</v>
          </cell>
          <cell r="F3433">
            <v>12.94</v>
          </cell>
          <cell r="G3433">
            <v>45.93</v>
          </cell>
        </row>
        <row r="3434">
          <cell r="A3434" t="str">
            <v>46.09.230</v>
          </cell>
          <cell r="C3434" t="str">
            <v>Junção 45° em ferro fundido, linha predial tradicional, DN= 50 x 50 mm</v>
          </cell>
          <cell r="D3434" t="str">
            <v>un</v>
          </cell>
          <cell r="E3434">
            <v>64.62</v>
          </cell>
          <cell r="F3434">
            <v>9.7100000000000009</v>
          </cell>
          <cell r="G3434">
            <v>74.33</v>
          </cell>
        </row>
        <row r="3435">
          <cell r="A3435" t="str">
            <v>46.09.240</v>
          </cell>
          <cell r="C3435" t="str">
            <v>Junção 45° em ferro fundido, linha predial tradicional, DN= 75 x 50 mm</v>
          </cell>
          <cell r="D3435" t="str">
            <v>un</v>
          </cell>
          <cell r="E3435">
            <v>85.9</v>
          </cell>
          <cell r="F3435">
            <v>12.94</v>
          </cell>
          <cell r="G3435">
            <v>98.84</v>
          </cell>
        </row>
        <row r="3436">
          <cell r="A3436" t="str">
            <v>46.09.250</v>
          </cell>
          <cell r="C3436" t="str">
            <v>Junção 45° em ferro fundido, linha predial tradicional, DN= 75 x 75 mm</v>
          </cell>
          <cell r="D3436" t="str">
            <v>un</v>
          </cell>
          <cell r="E3436">
            <v>95.61</v>
          </cell>
          <cell r="F3436">
            <v>12.94</v>
          </cell>
          <cell r="G3436">
            <v>108.55</v>
          </cell>
        </row>
        <row r="3437">
          <cell r="A3437" t="str">
            <v>46.09.260</v>
          </cell>
          <cell r="C3437" t="str">
            <v>Junção 45° em ferro fundido, linha predial tradicional, DN= 100 x 50 mm</v>
          </cell>
          <cell r="D3437" t="str">
            <v>un</v>
          </cell>
          <cell r="E3437">
            <v>97.48</v>
          </cell>
          <cell r="F3437">
            <v>12.94</v>
          </cell>
          <cell r="G3437">
            <v>110.42</v>
          </cell>
        </row>
        <row r="3438">
          <cell r="A3438" t="str">
            <v>46.09.270</v>
          </cell>
          <cell r="C3438" t="str">
            <v>Junção 45° em ferro fundido, linha predial tradicional, DN= 100 x 75 mm</v>
          </cell>
          <cell r="D3438" t="str">
            <v>un</v>
          </cell>
          <cell r="E3438">
            <v>108.37</v>
          </cell>
          <cell r="F3438">
            <v>12.94</v>
          </cell>
          <cell r="G3438">
            <v>121.31</v>
          </cell>
        </row>
        <row r="3439">
          <cell r="A3439" t="str">
            <v>46.09.280</v>
          </cell>
          <cell r="C3439" t="str">
            <v>Junção 45° em ferro fundido, linha predial tradicional, DN= 100 x 100 mm</v>
          </cell>
          <cell r="D3439" t="str">
            <v>un</v>
          </cell>
          <cell r="E3439">
            <v>128.24</v>
          </cell>
          <cell r="F3439">
            <v>12.94</v>
          </cell>
          <cell r="G3439">
            <v>141.18</v>
          </cell>
        </row>
        <row r="3440">
          <cell r="A3440" t="str">
            <v>46.09.290</v>
          </cell>
          <cell r="C3440" t="str">
            <v>Junção 45° em ferro fundido, linha predial tradicional, DN= 150 x 100 mm</v>
          </cell>
          <cell r="D3440" t="str">
            <v>un</v>
          </cell>
          <cell r="E3440">
            <v>154.4</v>
          </cell>
          <cell r="F3440">
            <v>16.18</v>
          </cell>
          <cell r="G3440">
            <v>170.58</v>
          </cell>
        </row>
        <row r="3441">
          <cell r="A3441" t="str">
            <v>46.09.300</v>
          </cell>
          <cell r="C3441" t="str">
            <v>Junção dupla 45° em ferro fundido, linha predial tradicional, DN= 100 mm</v>
          </cell>
          <cell r="D3441" t="str">
            <v>un</v>
          </cell>
          <cell r="E3441">
            <v>157.68</v>
          </cell>
          <cell r="F3441">
            <v>12.94</v>
          </cell>
          <cell r="G3441">
            <v>170.62</v>
          </cell>
        </row>
        <row r="3442">
          <cell r="A3442" t="str">
            <v>46.09.320</v>
          </cell>
          <cell r="C3442" t="str">
            <v>Te sanitário 87° 30´ em ferro fundido, linha predial tradicional, DN= 50 x 50 mm</v>
          </cell>
          <cell r="D3442" t="str">
            <v>un</v>
          </cell>
          <cell r="E3442">
            <v>60.78</v>
          </cell>
          <cell r="F3442">
            <v>9.7100000000000009</v>
          </cell>
          <cell r="G3442">
            <v>70.489999999999995</v>
          </cell>
        </row>
        <row r="3443">
          <cell r="A3443" t="str">
            <v>46.09.330</v>
          </cell>
          <cell r="C3443" t="str">
            <v>Te sanitário 87° 30´ em ferro fundido, linha predial tradicional, DN= 75 x 50 mm</v>
          </cell>
          <cell r="D3443" t="str">
            <v>un</v>
          </cell>
          <cell r="E3443">
            <v>74.290000000000006</v>
          </cell>
          <cell r="F3443">
            <v>12.94</v>
          </cell>
          <cell r="G3443">
            <v>87.23</v>
          </cell>
        </row>
        <row r="3444">
          <cell r="A3444" t="str">
            <v>46.09.340</v>
          </cell>
          <cell r="C3444" t="str">
            <v>Te sanitário 87° 30´ em ferro fundido, linha predial tradicional, DN= 75 x 75 mm</v>
          </cell>
          <cell r="D3444" t="str">
            <v>un</v>
          </cell>
          <cell r="E3444">
            <v>85.75</v>
          </cell>
          <cell r="F3444">
            <v>12.94</v>
          </cell>
          <cell r="G3444">
            <v>98.69</v>
          </cell>
        </row>
        <row r="3445">
          <cell r="A3445" t="str">
            <v>46.09.350</v>
          </cell>
          <cell r="C3445" t="str">
            <v>Te sanitário 87° 30´ em ferro fundido, linha predial tradicional, DN= 100 x 50 mm</v>
          </cell>
          <cell r="D3445" t="str">
            <v>un</v>
          </cell>
          <cell r="E3445">
            <v>81.3</v>
          </cell>
          <cell r="F3445">
            <v>12.94</v>
          </cell>
          <cell r="G3445">
            <v>94.24</v>
          </cell>
        </row>
        <row r="3446">
          <cell r="A3446" t="str">
            <v>46.09.360</v>
          </cell>
          <cell r="C3446" t="str">
            <v>Te sanitário 87° 30´ em ferro fundido, linha predial tradicional, DN= 100 x 75 mm</v>
          </cell>
          <cell r="D3446" t="str">
            <v>un</v>
          </cell>
          <cell r="E3446">
            <v>91.79</v>
          </cell>
          <cell r="F3446">
            <v>12.94</v>
          </cell>
          <cell r="G3446">
            <v>104.73</v>
          </cell>
        </row>
        <row r="3447">
          <cell r="A3447" t="str">
            <v>46.09.370</v>
          </cell>
          <cell r="C3447" t="str">
            <v>Te sanitário 87° 30´ em ferro fundido, linha predial tradicional, DN= 100 x 100 mm</v>
          </cell>
          <cell r="D3447" t="str">
            <v>un</v>
          </cell>
          <cell r="E3447">
            <v>119.75</v>
          </cell>
          <cell r="F3447">
            <v>12.94</v>
          </cell>
          <cell r="G3447">
            <v>132.69</v>
          </cell>
        </row>
        <row r="3448">
          <cell r="A3448" t="str">
            <v>46.09.400</v>
          </cell>
          <cell r="C3448" t="str">
            <v>Bucha de redução em ferro fundido, linha predial tradicional, DN= 75 x 50 mm</v>
          </cell>
          <cell r="D3448" t="str">
            <v>un</v>
          </cell>
          <cell r="E3448">
            <v>27.43</v>
          </cell>
          <cell r="F3448">
            <v>12.94</v>
          </cell>
          <cell r="G3448">
            <v>40.369999999999997</v>
          </cell>
        </row>
        <row r="3449">
          <cell r="A3449" t="str">
            <v>46.09.410</v>
          </cell>
          <cell r="C3449" t="str">
            <v>Bucha de redução em ferro fundido, linha predial tradicional, DN= 100 x 75 mm</v>
          </cell>
          <cell r="D3449" t="str">
            <v>un</v>
          </cell>
          <cell r="E3449">
            <v>30.36</v>
          </cell>
          <cell r="F3449">
            <v>12.94</v>
          </cell>
          <cell r="G3449">
            <v>43.3</v>
          </cell>
        </row>
        <row r="3450">
          <cell r="A3450" t="str">
            <v>46.09.420</v>
          </cell>
          <cell r="C3450" t="str">
            <v>Bucha de redução em ferro fundido, linha predial tradicional, DN= 150 x 100 mm</v>
          </cell>
          <cell r="D3450" t="str">
            <v>un</v>
          </cell>
          <cell r="E3450">
            <v>80.569999999999993</v>
          </cell>
          <cell r="F3450">
            <v>16.18</v>
          </cell>
          <cell r="G3450">
            <v>96.75</v>
          </cell>
        </row>
        <row r="3451">
          <cell r="A3451" t="str">
            <v>46.10</v>
          </cell>
          <cell r="B3451" t="str">
            <v>Tubulação em cobre para água quente, gás e vapor</v>
          </cell>
        </row>
        <row r="3452">
          <cell r="A3452" t="str">
            <v>46.10.010</v>
          </cell>
          <cell r="C3452" t="str">
            <v>Tubo de cobre classe A, DN= 15mm (1/2´), inclusive conexões</v>
          </cell>
          <cell r="D3452" t="str">
            <v>m</v>
          </cell>
          <cell r="E3452">
            <v>36.619999999999997</v>
          </cell>
          <cell r="F3452">
            <v>10.68</v>
          </cell>
          <cell r="G3452">
            <v>47.3</v>
          </cell>
        </row>
        <row r="3453">
          <cell r="A3453" t="str">
            <v>46.10.020</v>
          </cell>
          <cell r="C3453" t="str">
            <v>Tubo de cobre classe A, DN= 22mm (3/4´), inclusive conexões</v>
          </cell>
          <cell r="D3453" t="str">
            <v>m</v>
          </cell>
          <cell r="E3453">
            <v>55.73</v>
          </cell>
          <cell r="F3453">
            <v>11.65</v>
          </cell>
          <cell r="G3453">
            <v>67.38</v>
          </cell>
        </row>
        <row r="3454">
          <cell r="A3454" t="str">
            <v>46.10.030</v>
          </cell>
          <cell r="C3454" t="str">
            <v>Tubo de cobre classe A, DN= 28mm (1´), inclusive conexões</v>
          </cell>
          <cell r="D3454" t="str">
            <v>m</v>
          </cell>
          <cell r="E3454">
            <v>67.53</v>
          </cell>
          <cell r="F3454">
            <v>14.56</v>
          </cell>
          <cell r="G3454">
            <v>82.09</v>
          </cell>
        </row>
        <row r="3455">
          <cell r="A3455" t="str">
            <v>46.10.040</v>
          </cell>
          <cell r="C3455" t="str">
            <v>Tubo de cobre classe A, DN= 35mm (1 1/4´), inclusive conexões</v>
          </cell>
          <cell r="D3455" t="str">
            <v>m</v>
          </cell>
          <cell r="E3455">
            <v>105.72</v>
          </cell>
          <cell r="F3455">
            <v>16.5</v>
          </cell>
          <cell r="G3455">
            <v>122.22</v>
          </cell>
        </row>
        <row r="3456">
          <cell r="A3456" t="str">
            <v>46.10.050</v>
          </cell>
          <cell r="C3456" t="str">
            <v>Tubo de cobre classe A, DN= 42mm (1 1/2´), inclusive conexões</v>
          </cell>
          <cell r="D3456" t="str">
            <v>m</v>
          </cell>
          <cell r="E3456">
            <v>118.68</v>
          </cell>
          <cell r="F3456">
            <v>16.5</v>
          </cell>
          <cell r="G3456">
            <v>135.18</v>
          </cell>
        </row>
        <row r="3457">
          <cell r="A3457" t="str">
            <v>46.10.060</v>
          </cell>
          <cell r="C3457" t="str">
            <v>Tubo de cobre classe A, DN= 54mm (2´), inclusive conexões</v>
          </cell>
          <cell r="D3457" t="str">
            <v>m</v>
          </cell>
          <cell r="E3457">
            <v>162.30000000000001</v>
          </cell>
          <cell r="F3457">
            <v>22.31</v>
          </cell>
          <cell r="G3457">
            <v>184.61</v>
          </cell>
        </row>
        <row r="3458">
          <cell r="A3458" t="str">
            <v>46.10.070</v>
          </cell>
          <cell r="C3458" t="str">
            <v>Tubo de cobre classe A, DN= 66mm (2 1/2´), inclusive conexões</v>
          </cell>
          <cell r="D3458" t="str">
            <v>m</v>
          </cell>
          <cell r="E3458">
            <v>219.33</v>
          </cell>
          <cell r="F3458">
            <v>26.22</v>
          </cell>
          <cell r="G3458">
            <v>245.55</v>
          </cell>
        </row>
        <row r="3459">
          <cell r="A3459" t="str">
            <v>46.10.080</v>
          </cell>
          <cell r="C3459" t="str">
            <v>Tubo de cobre classe A, DN= 79mm (3´), inclusive conexões</v>
          </cell>
          <cell r="D3459" t="str">
            <v>m</v>
          </cell>
          <cell r="E3459">
            <v>295.11</v>
          </cell>
          <cell r="F3459">
            <v>28.14</v>
          </cell>
          <cell r="G3459">
            <v>323.25</v>
          </cell>
        </row>
        <row r="3460">
          <cell r="A3460" t="str">
            <v>46.10.090</v>
          </cell>
          <cell r="C3460" t="str">
            <v>Tubo de cobre classe A, DN= 104mm (4´), inclusive conexões</v>
          </cell>
          <cell r="D3460" t="str">
            <v>m</v>
          </cell>
          <cell r="E3460">
            <v>406.94</v>
          </cell>
          <cell r="F3460">
            <v>32.020000000000003</v>
          </cell>
          <cell r="G3460">
            <v>438.96</v>
          </cell>
        </row>
        <row r="3461">
          <cell r="A3461" t="str">
            <v>46.10.200</v>
          </cell>
          <cell r="C3461" t="str">
            <v>Tubo de cobre classe E, DN= 22mm (3/4´), inclusive conexões</v>
          </cell>
          <cell r="D3461" t="str">
            <v>m</v>
          </cell>
          <cell r="E3461">
            <v>39.340000000000003</v>
          </cell>
          <cell r="F3461">
            <v>11.65</v>
          </cell>
          <cell r="G3461">
            <v>50.99</v>
          </cell>
        </row>
        <row r="3462">
          <cell r="A3462" t="str">
            <v>46.10.210</v>
          </cell>
          <cell r="C3462" t="str">
            <v>Tubo de cobre classe E, DN= 28mm (1´), inclusive conexões</v>
          </cell>
          <cell r="D3462" t="str">
            <v>m</v>
          </cell>
          <cell r="E3462">
            <v>48.73</v>
          </cell>
          <cell r="F3462">
            <v>14.56</v>
          </cell>
          <cell r="G3462">
            <v>63.29</v>
          </cell>
        </row>
        <row r="3463">
          <cell r="A3463" t="str">
            <v>46.10.220</v>
          </cell>
          <cell r="C3463" t="str">
            <v>Tubo de cobre classe E, DN= 35mm (1 1/4´), inclusive conexões</v>
          </cell>
          <cell r="D3463" t="str">
            <v>m</v>
          </cell>
          <cell r="E3463">
            <v>73.91</v>
          </cell>
          <cell r="F3463">
            <v>16.5</v>
          </cell>
          <cell r="G3463">
            <v>90.41</v>
          </cell>
        </row>
        <row r="3464">
          <cell r="A3464" t="str">
            <v>46.10.230</v>
          </cell>
          <cell r="C3464" t="str">
            <v>Tubo de cobre classe E, DN= 42mm (1 1/2´), inclusive conexões</v>
          </cell>
          <cell r="D3464" t="str">
            <v>m</v>
          </cell>
          <cell r="E3464">
            <v>84.52</v>
          </cell>
          <cell r="F3464">
            <v>16.5</v>
          </cell>
          <cell r="G3464">
            <v>101.02</v>
          </cell>
        </row>
        <row r="3465">
          <cell r="A3465" t="str">
            <v>46.10.240</v>
          </cell>
          <cell r="C3465" t="str">
            <v>Tubo de cobre classe E, DN= 54mm (2´), inclusive conexões</v>
          </cell>
          <cell r="D3465" t="str">
            <v>m</v>
          </cell>
          <cell r="E3465">
            <v>129.56</v>
          </cell>
          <cell r="F3465">
            <v>22.31</v>
          </cell>
          <cell r="G3465">
            <v>151.87</v>
          </cell>
        </row>
        <row r="3466">
          <cell r="A3466" t="str">
            <v>46.10.250</v>
          </cell>
          <cell r="C3466" t="str">
            <v>Tubo de cobre classe E, DN= 66mm (2 1/2´), inclusive conexões</v>
          </cell>
          <cell r="D3466" t="str">
            <v>m</v>
          </cell>
          <cell r="E3466">
            <v>170.46</v>
          </cell>
          <cell r="F3466">
            <v>26.22</v>
          </cell>
          <cell r="G3466">
            <v>196.68</v>
          </cell>
        </row>
        <row r="3467">
          <cell r="A3467" t="str">
            <v>46.12</v>
          </cell>
          <cell r="B3467" t="str">
            <v>Tubulação em concreto para rede de águas pluviais</v>
          </cell>
        </row>
        <row r="3468">
          <cell r="A3468" t="str">
            <v>46.12.010</v>
          </cell>
          <cell r="C3468" t="str">
            <v>Tubo de concreto (PS-1), DN= 300mm</v>
          </cell>
          <cell r="D3468" t="str">
            <v>m</v>
          </cell>
          <cell r="E3468">
            <v>35</v>
          </cell>
          <cell r="F3468">
            <v>21.12</v>
          </cell>
          <cell r="G3468">
            <v>56.12</v>
          </cell>
        </row>
        <row r="3469">
          <cell r="A3469" t="str">
            <v>46.12.020</v>
          </cell>
          <cell r="C3469" t="str">
            <v>Tubo de concreto (PS-1), DN= 400mm</v>
          </cell>
          <cell r="D3469" t="str">
            <v>m</v>
          </cell>
          <cell r="E3469">
            <v>44.44</v>
          </cell>
          <cell r="F3469">
            <v>24.52</v>
          </cell>
          <cell r="G3469">
            <v>68.959999999999994</v>
          </cell>
        </row>
        <row r="3470">
          <cell r="A3470" t="str">
            <v>46.12.030</v>
          </cell>
          <cell r="C3470" t="str">
            <v>Tubo de concreto (PS-1), DN= 500mm</v>
          </cell>
          <cell r="D3470" t="str">
            <v>m</v>
          </cell>
          <cell r="E3470">
            <v>64.17</v>
          </cell>
          <cell r="F3470">
            <v>30.26</v>
          </cell>
          <cell r="G3470">
            <v>94.43</v>
          </cell>
        </row>
        <row r="3471">
          <cell r="A3471" t="str">
            <v>46.12.040</v>
          </cell>
          <cell r="C3471" t="str">
            <v>Tubo de concreto (PS-1), DN= 600mm</v>
          </cell>
          <cell r="D3471" t="str">
            <v>m</v>
          </cell>
          <cell r="E3471">
            <v>80.260000000000005</v>
          </cell>
          <cell r="F3471">
            <v>34.450000000000003</v>
          </cell>
          <cell r="G3471">
            <v>114.71</v>
          </cell>
        </row>
        <row r="3472">
          <cell r="A3472" t="str">
            <v>46.12.050</v>
          </cell>
          <cell r="C3472" t="str">
            <v>Tubo de concreto (PS-2), DN= 300mm</v>
          </cell>
          <cell r="D3472" t="str">
            <v>m</v>
          </cell>
          <cell r="E3472">
            <v>38.799999999999997</v>
          </cell>
          <cell r="F3472">
            <v>21.12</v>
          </cell>
          <cell r="G3472">
            <v>59.92</v>
          </cell>
        </row>
        <row r="3473">
          <cell r="A3473" t="str">
            <v>46.12.060</v>
          </cell>
          <cell r="C3473" t="str">
            <v>Tubo de concreto (PS-2), DN= 400mm</v>
          </cell>
          <cell r="D3473" t="str">
            <v>m</v>
          </cell>
          <cell r="E3473">
            <v>49.02</v>
          </cell>
          <cell r="F3473">
            <v>24.52</v>
          </cell>
          <cell r="G3473">
            <v>73.540000000000006</v>
          </cell>
        </row>
        <row r="3474">
          <cell r="A3474" t="str">
            <v>46.12.070</v>
          </cell>
          <cell r="C3474" t="str">
            <v>Tubo de concreto (PS-2), DN= 500mm</v>
          </cell>
          <cell r="D3474" t="str">
            <v>m</v>
          </cell>
          <cell r="E3474">
            <v>70.88</v>
          </cell>
          <cell r="F3474">
            <v>30.26</v>
          </cell>
          <cell r="G3474">
            <v>101.14</v>
          </cell>
        </row>
        <row r="3475">
          <cell r="A3475" t="str">
            <v>46.12.080</v>
          </cell>
          <cell r="C3475" t="str">
            <v>Tubo de concreto (PA-1), DN= 600mm</v>
          </cell>
          <cell r="D3475" t="str">
            <v>m</v>
          </cell>
          <cell r="E3475">
            <v>100.38</v>
          </cell>
          <cell r="F3475">
            <v>34.450000000000003</v>
          </cell>
          <cell r="G3475">
            <v>134.83000000000001</v>
          </cell>
        </row>
        <row r="3476">
          <cell r="A3476" t="str">
            <v>46.12.090</v>
          </cell>
          <cell r="C3476" t="str">
            <v>Tubo de concreto (PA-1), DN= 700mm</v>
          </cell>
          <cell r="D3476" t="str">
            <v>m</v>
          </cell>
          <cell r="E3476">
            <v>142.65</v>
          </cell>
          <cell r="F3476">
            <v>38.630000000000003</v>
          </cell>
          <cell r="G3476">
            <v>181.28</v>
          </cell>
        </row>
        <row r="3477">
          <cell r="A3477" t="str">
            <v>46.12.100</v>
          </cell>
          <cell r="C3477" t="str">
            <v>Tubo de concreto (PA-1), DN= 800mm</v>
          </cell>
          <cell r="D3477" t="str">
            <v>m</v>
          </cell>
          <cell r="E3477">
            <v>180.42</v>
          </cell>
          <cell r="F3477">
            <v>44.39</v>
          </cell>
          <cell r="G3477">
            <v>224.81</v>
          </cell>
        </row>
        <row r="3478">
          <cell r="A3478" t="str">
            <v>46.12.110</v>
          </cell>
          <cell r="C3478" t="str">
            <v>Tubo de concreto (PA-1), DN= 900mm</v>
          </cell>
          <cell r="D3478" t="str">
            <v>m</v>
          </cell>
          <cell r="E3478">
            <v>239.09</v>
          </cell>
          <cell r="F3478">
            <v>50.15</v>
          </cell>
          <cell r="G3478">
            <v>289.24</v>
          </cell>
        </row>
        <row r="3479">
          <cell r="A3479" t="str">
            <v>46.12.120</v>
          </cell>
          <cell r="C3479" t="str">
            <v>Tubo de concreto (PA-1), DN= 1000mm</v>
          </cell>
          <cell r="D3479" t="str">
            <v>m</v>
          </cell>
          <cell r="E3479">
            <v>261.87</v>
          </cell>
          <cell r="F3479">
            <v>55.91</v>
          </cell>
          <cell r="G3479">
            <v>317.77999999999997</v>
          </cell>
        </row>
        <row r="3480">
          <cell r="A3480" t="str">
            <v>46.12.140</v>
          </cell>
          <cell r="C3480" t="str">
            <v>Tubo de concreto (PA-1), DN= 1200mm</v>
          </cell>
          <cell r="D3480" t="str">
            <v>m</v>
          </cell>
          <cell r="E3480">
            <v>376.47</v>
          </cell>
          <cell r="F3480">
            <v>83.58</v>
          </cell>
          <cell r="G3480">
            <v>460.05</v>
          </cell>
        </row>
        <row r="3481">
          <cell r="A3481" t="str">
            <v>46.12.150</v>
          </cell>
          <cell r="C3481" t="str">
            <v>Tubo de concreto (PA-2), DN= 600mm</v>
          </cell>
          <cell r="D3481" t="str">
            <v>m</v>
          </cell>
          <cell r="E3481">
            <v>105.63</v>
          </cell>
          <cell r="F3481">
            <v>34.450000000000003</v>
          </cell>
          <cell r="G3481">
            <v>140.08000000000001</v>
          </cell>
        </row>
        <row r="3482">
          <cell r="A3482" t="str">
            <v>46.12.160</v>
          </cell>
          <cell r="C3482" t="str">
            <v>Tubo de concreto (PA-2), DN= 800mm</v>
          </cell>
          <cell r="D3482" t="str">
            <v>m</v>
          </cell>
          <cell r="E3482">
            <v>183.9</v>
          </cell>
          <cell r="F3482">
            <v>44.39</v>
          </cell>
          <cell r="G3482">
            <v>228.29</v>
          </cell>
        </row>
        <row r="3483">
          <cell r="A3483" t="str">
            <v>46.12.170</v>
          </cell>
          <cell r="C3483" t="str">
            <v>Tubo de concreto (PA-2), DN= 1000mm</v>
          </cell>
          <cell r="D3483" t="str">
            <v>m</v>
          </cell>
          <cell r="E3483">
            <v>272.24</v>
          </cell>
          <cell r="F3483">
            <v>55.91</v>
          </cell>
          <cell r="G3483">
            <v>328.15</v>
          </cell>
        </row>
        <row r="3484">
          <cell r="A3484" t="str">
            <v>46.12.180</v>
          </cell>
          <cell r="C3484" t="str">
            <v>Tubo de concreto (PA-3), DN= 600mm</v>
          </cell>
          <cell r="D3484" t="str">
            <v>m</v>
          </cell>
          <cell r="E3484">
            <v>140.28</v>
          </cell>
          <cell r="F3484">
            <v>34.450000000000003</v>
          </cell>
          <cell r="G3484">
            <v>174.73</v>
          </cell>
        </row>
        <row r="3485">
          <cell r="A3485" t="str">
            <v>46.12.190</v>
          </cell>
          <cell r="C3485" t="str">
            <v>Tubo de concreto (PA-3), DN= 800mm</v>
          </cell>
          <cell r="D3485" t="str">
            <v>m</v>
          </cell>
          <cell r="E3485">
            <v>252.61</v>
          </cell>
          <cell r="F3485">
            <v>44.39</v>
          </cell>
          <cell r="G3485">
            <v>297</v>
          </cell>
        </row>
        <row r="3486">
          <cell r="A3486" t="str">
            <v>46.12.200</v>
          </cell>
          <cell r="C3486" t="str">
            <v>Tubo de concreto (PA-3), DN= 1000mm</v>
          </cell>
          <cell r="D3486" t="str">
            <v>m</v>
          </cell>
          <cell r="E3486">
            <v>368.39</v>
          </cell>
          <cell r="F3486">
            <v>55.91</v>
          </cell>
          <cell r="G3486">
            <v>424.3</v>
          </cell>
        </row>
        <row r="3487">
          <cell r="A3487" t="str">
            <v>46.12.210</v>
          </cell>
          <cell r="C3487" t="str">
            <v>Meio tubo de concreto, DN= 300mm</v>
          </cell>
          <cell r="D3487" t="str">
            <v>m</v>
          </cell>
          <cell r="E3487">
            <v>21.66</v>
          </cell>
          <cell r="F3487">
            <v>20.46</v>
          </cell>
          <cell r="G3487">
            <v>42.12</v>
          </cell>
        </row>
        <row r="3488">
          <cell r="A3488" t="str">
            <v>46.12.220</v>
          </cell>
          <cell r="C3488" t="str">
            <v>Meio tubo de concreto, DN= 400mm</v>
          </cell>
          <cell r="D3488" t="str">
            <v>m</v>
          </cell>
          <cell r="E3488">
            <v>27.47</v>
          </cell>
          <cell r="F3488">
            <v>26.08</v>
          </cell>
          <cell r="G3488">
            <v>53.55</v>
          </cell>
        </row>
        <row r="3489">
          <cell r="A3489" t="str">
            <v>46.12.230</v>
          </cell>
          <cell r="C3489" t="str">
            <v>Meio tubo de concreto, DN= 500mm</v>
          </cell>
          <cell r="D3489" t="str">
            <v>m</v>
          </cell>
          <cell r="E3489">
            <v>36.24</v>
          </cell>
          <cell r="F3489">
            <v>34.28</v>
          </cell>
          <cell r="G3489">
            <v>70.52</v>
          </cell>
        </row>
        <row r="3490">
          <cell r="A3490" t="str">
            <v>46.12.240</v>
          </cell>
          <cell r="C3490" t="str">
            <v>Meio tubo de concreto, DN= 600mm</v>
          </cell>
          <cell r="D3490" t="str">
            <v>m</v>
          </cell>
          <cell r="E3490">
            <v>48.05</v>
          </cell>
          <cell r="F3490">
            <v>44.07</v>
          </cell>
          <cell r="G3490">
            <v>92.12</v>
          </cell>
        </row>
        <row r="3491">
          <cell r="A3491" t="str">
            <v>46.12.250</v>
          </cell>
          <cell r="C3491" t="str">
            <v>Tubo de concreto (PA-2), DN= 1500mm</v>
          </cell>
          <cell r="D3491" t="str">
            <v>m</v>
          </cell>
          <cell r="E3491">
            <v>615.91999999999996</v>
          </cell>
          <cell r="F3491">
            <v>125.37</v>
          </cell>
          <cell r="G3491">
            <v>741.29</v>
          </cell>
        </row>
        <row r="3492">
          <cell r="A3492" t="str">
            <v>46.12.260</v>
          </cell>
          <cell r="C3492" t="str">
            <v>Tubo de concreto (PA-1), DN= 400mm</v>
          </cell>
          <cell r="D3492" t="str">
            <v>m</v>
          </cell>
          <cell r="E3492">
            <v>63.51</v>
          </cell>
          <cell r="F3492">
            <v>24.52</v>
          </cell>
          <cell r="G3492">
            <v>88.03</v>
          </cell>
        </row>
        <row r="3493">
          <cell r="A3493" t="str">
            <v>46.12.270</v>
          </cell>
          <cell r="C3493" t="str">
            <v>Tubo de concreto (PA-2), DN= 400mm</v>
          </cell>
          <cell r="D3493" t="str">
            <v>m</v>
          </cell>
          <cell r="E3493">
            <v>57.84</v>
          </cell>
          <cell r="F3493">
            <v>24.52</v>
          </cell>
          <cell r="G3493">
            <v>82.36</v>
          </cell>
        </row>
        <row r="3494">
          <cell r="A3494" t="str">
            <v>46.12.280</v>
          </cell>
          <cell r="C3494" t="str">
            <v>Tubo de concreto (PA-3), DN= 400mm</v>
          </cell>
          <cell r="D3494" t="str">
            <v>m</v>
          </cell>
          <cell r="E3494">
            <v>85.5</v>
          </cell>
          <cell r="F3494">
            <v>24.52</v>
          </cell>
          <cell r="G3494">
            <v>110.02</v>
          </cell>
        </row>
        <row r="3495">
          <cell r="A3495" t="str">
            <v>46.12.290</v>
          </cell>
          <cell r="C3495" t="str">
            <v>Tubo de concreto (PA-2), DN= 700mm</v>
          </cell>
          <cell r="D3495" t="str">
            <v>m</v>
          </cell>
          <cell r="E3495">
            <v>143.16999999999999</v>
          </cell>
          <cell r="F3495">
            <v>38.630000000000003</v>
          </cell>
          <cell r="G3495">
            <v>181.8</v>
          </cell>
        </row>
        <row r="3496">
          <cell r="A3496" t="str">
            <v>46.12.300</v>
          </cell>
          <cell r="C3496" t="str">
            <v>Tubo de concreto (PA-2), DN= 500mm</v>
          </cell>
          <cell r="D3496" t="str">
            <v>m</v>
          </cell>
          <cell r="E3496">
            <v>84.35</v>
          </cell>
          <cell r="F3496">
            <v>30.26</v>
          </cell>
          <cell r="G3496">
            <v>114.61</v>
          </cell>
        </row>
        <row r="3497">
          <cell r="A3497" t="str">
            <v>46.12.310</v>
          </cell>
          <cell r="C3497" t="str">
            <v>Tubo de concreto (PA-2), DN= 900mm</v>
          </cell>
          <cell r="D3497" t="str">
            <v>m</v>
          </cell>
          <cell r="E3497">
            <v>243</v>
          </cell>
          <cell r="F3497">
            <v>50.15</v>
          </cell>
          <cell r="G3497">
            <v>293.14999999999998</v>
          </cell>
        </row>
        <row r="3498">
          <cell r="A3498" t="str">
            <v>46.12.320</v>
          </cell>
          <cell r="C3498" t="str">
            <v>Tubo de concreto (PA-1), DN= 300mm</v>
          </cell>
          <cell r="D3498" t="str">
            <v>m</v>
          </cell>
          <cell r="E3498">
            <v>57.37</v>
          </cell>
          <cell r="F3498">
            <v>21.12</v>
          </cell>
          <cell r="G3498">
            <v>78.489999999999995</v>
          </cell>
        </row>
        <row r="3499">
          <cell r="A3499" t="str">
            <v>46.12.330</v>
          </cell>
          <cell r="C3499" t="str">
            <v>Tubo de concreto (PA-2), DN= 300mm</v>
          </cell>
          <cell r="D3499" t="str">
            <v>m</v>
          </cell>
          <cell r="E3499">
            <v>57.78</v>
          </cell>
          <cell r="F3499">
            <v>21.12</v>
          </cell>
          <cell r="G3499">
            <v>78.900000000000006</v>
          </cell>
        </row>
        <row r="3500">
          <cell r="A3500" t="str">
            <v>46.12.340</v>
          </cell>
          <cell r="C3500" t="str">
            <v>Meio tubo de concreto, DN= 200mm</v>
          </cell>
          <cell r="D3500" t="str">
            <v>m</v>
          </cell>
          <cell r="E3500">
            <v>14.01</v>
          </cell>
          <cell r="F3500">
            <v>7.45</v>
          </cell>
          <cell r="G3500">
            <v>21.46</v>
          </cell>
        </row>
        <row r="3501">
          <cell r="A3501" t="str">
            <v>46.13</v>
          </cell>
          <cell r="B3501" t="str">
            <v>Tubulação em PEAD corrugado perfurado para rede drenagem</v>
          </cell>
        </row>
        <row r="3502">
          <cell r="A3502" t="str">
            <v>46.13.006</v>
          </cell>
          <cell r="C3502" t="str">
            <v>Tubo em polietileno de alta densidade corrugado perfurado, DN= 2 1/2´, inclusive conexões</v>
          </cell>
          <cell r="D3502" t="str">
            <v>m</v>
          </cell>
          <cell r="E3502">
            <v>9.5299999999999994</v>
          </cell>
          <cell r="F3502">
            <v>1.0900000000000001</v>
          </cell>
          <cell r="G3502">
            <v>10.62</v>
          </cell>
        </row>
        <row r="3503">
          <cell r="A3503" t="str">
            <v>46.13.010</v>
          </cell>
          <cell r="C3503" t="str">
            <v>Tubo em polietileno de alta densidade corrugado perfurado, DN= 3´, inclusive conexões</v>
          </cell>
          <cell r="D3503" t="str">
            <v>m</v>
          </cell>
          <cell r="E3503">
            <v>11.12</v>
          </cell>
          <cell r="F3503">
            <v>1.0900000000000001</v>
          </cell>
          <cell r="G3503">
            <v>12.21</v>
          </cell>
        </row>
        <row r="3504">
          <cell r="A3504" t="str">
            <v>46.13.020</v>
          </cell>
          <cell r="C3504" t="str">
            <v>Tubo em polietileno de alta densidade corrugado perfurado, DN= 4´, inclusive conexões</v>
          </cell>
          <cell r="D3504" t="str">
            <v>m</v>
          </cell>
          <cell r="E3504">
            <v>13.63</v>
          </cell>
          <cell r="F3504">
            <v>1.0900000000000001</v>
          </cell>
          <cell r="G3504">
            <v>14.72</v>
          </cell>
        </row>
        <row r="3505">
          <cell r="A3505" t="str">
            <v>46.13.026</v>
          </cell>
          <cell r="C3505" t="str">
            <v>Tubo em polietileno de alta densidade corrugado perfurado, DN= 6´, inclusive conexões</v>
          </cell>
          <cell r="D3505" t="str">
            <v>m</v>
          </cell>
          <cell r="E3505">
            <v>30.28</v>
          </cell>
          <cell r="F3505">
            <v>1.0900000000000001</v>
          </cell>
          <cell r="G3505">
            <v>31.37</v>
          </cell>
        </row>
        <row r="3506">
          <cell r="A3506" t="str">
            <v>46.13.030</v>
          </cell>
          <cell r="C3506" t="str">
            <v>Tubo em polietileno de alta densidade corrugado perfurado, DN= 8´, inclusive conexões</v>
          </cell>
          <cell r="D3506" t="str">
            <v>m</v>
          </cell>
          <cell r="E3506">
            <v>54.73</v>
          </cell>
          <cell r="F3506">
            <v>1.0900000000000001</v>
          </cell>
          <cell r="G3506">
            <v>55.82</v>
          </cell>
        </row>
        <row r="3507">
          <cell r="A3507" t="str">
            <v>46.14</v>
          </cell>
          <cell r="B3507" t="str">
            <v>Tubulação em ferro dúctil para redes de saneamento</v>
          </cell>
        </row>
        <row r="3508">
          <cell r="A3508" t="str">
            <v>46.14.020</v>
          </cell>
          <cell r="C3508" t="str">
            <v>Tubo de ferro fundido classe K-7 com junta elástica, DN= 150mm, inclusive conexões</v>
          </cell>
          <cell r="D3508" t="str">
            <v>m</v>
          </cell>
          <cell r="E3508">
            <v>320.89999999999998</v>
          </cell>
          <cell r="F3508">
            <v>22.67</v>
          </cell>
          <cell r="G3508">
            <v>343.57</v>
          </cell>
        </row>
        <row r="3509">
          <cell r="A3509" t="str">
            <v>46.14.030</v>
          </cell>
          <cell r="C3509" t="str">
            <v>Tubo de ferro fundido classe K-7 com junta elástica, DN= 200mm, inclusive conexões</v>
          </cell>
          <cell r="D3509" t="str">
            <v>m</v>
          </cell>
          <cell r="E3509">
            <v>380.26</v>
          </cell>
          <cell r="F3509">
            <v>22.67</v>
          </cell>
          <cell r="G3509">
            <v>402.93</v>
          </cell>
        </row>
        <row r="3510">
          <cell r="A3510" t="str">
            <v>46.14.040</v>
          </cell>
          <cell r="C3510" t="str">
            <v>Tubo de ferro fundido classe K-7 com junta elástica, DN= 250mm, inclusive conexões</v>
          </cell>
          <cell r="D3510" t="str">
            <v>m</v>
          </cell>
          <cell r="E3510">
            <v>463.55</v>
          </cell>
          <cell r="F3510">
            <v>22.67</v>
          </cell>
          <cell r="G3510">
            <v>486.22</v>
          </cell>
        </row>
        <row r="3511">
          <cell r="A3511" t="str">
            <v>46.14.050</v>
          </cell>
          <cell r="C3511" t="str">
            <v>Tubo de ferro fundido classe K-7 com junta elástica, DN= 350mm, inclusive conexões</v>
          </cell>
          <cell r="D3511" t="str">
            <v>m</v>
          </cell>
          <cell r="E3511">
            <v>661.3</v>
          </cell>
          <cell r="F3511">
            <v>22.67</v>
          </cell>
          <cell r="G3511">
            <v>683.97</v>
          </cell>
        </row>
        <row r="3512">
          <cell r="A3512" t="str">
            <v>46.14.060</v>
          </cell>
          <cell r="C3512" t="str">
            <v>Tubo de ferro fundido classe K-7 com junta elástica, DN= 300mm, inclusive conexões</v>
          </cell>
          <cell r="D3512" t="str">
            <v>m</v>
          </cell>
          <cell r="E3512">
            <v>528.66999999999996</v>
          </cell>
          <cell r="F3512">
            <v>22.67</v>
          </cell>
          <cell r="G3512">
            <v>551.34</v>
          </cell>
        </row>
        <row r="3513">
          <cell r="A3513" t="str">
            <v>46.14.490</v>
          </cell>
          <cell r="C3513" t="str">
            <v>Tubo de ferro fundido classe k-9 com junta elástica, DN= 80mm, inclusive conexões</v>
          </cell>
          <cell r="D3513" t="str">
            <v>m</v>
          </cell>
          <cell r="E3513">
            <v>254.51</v>
          </cell>
          <cell r="F3513">
            <v>22.67</v>
          </cell>
          <cell r="G3513">
            <v>277.18</v>
          </cell>
        </row>
        <row r="3514">
          <cell r="A3514" t="str">
            <v>46.14.510</v>
          </cell>
          <cell r="C3514" t="str">
            <v>Tubo de ferro fundido classe K-9 com junta elástica, DN= 100mm, inclusive conexões</v>
          </cell>
          <cell r="D3514" t="str">
            <v>m</v>
          </cell>
          <cell r="E3514">
            <v>256.61</v>
          </cell>
          <cell r="F3514">
            <v>22.67</v>
          </cell>
          <cell r="G3514">
            <v>279.27999999999997</v>
          </cell>
        </row>
        <row r="3515">
          <cell r="A3515" t="str">
            <v>46.14.520</v>
          </cell>
          <cell r="C3515" t="str">
            <v>Tubo de ferro fundido classe K-9 com junta elástica, DN= 150mm, inclusive conexões</v>
          </cell>
          <cell r="D3515" t="str">
            <v>m</v>
          </cell>
          <cell r="E3515">
            <v>310.98</v>
          </cell>
          <cell r="F3515">
            <v>22.67</v>
          </cell>
          <cell r="G3515">
            <v>333.65</v>
          </cell>
        </row>
        <row r="3516">
          <cell r="A3516" t="str">
            <v>46.14.530</v>
          </cell>
          <cell r="C3516" t="str">
            <v>Tubo de ferro fundido classe K-9 com junta elástica, DN= 200mm, inclusive conexões</v>
          </cell>
          <cell r="D3516" t="str">
            <v>m</v>
          </cell>
          <cell r="E3516">
            <v>404.42</v>
          </cell>
          <cell r="F3516">
            <v>22.67</v>
          </cell>
          <cell r="G3516">
            <v>427.09</v>
          </cell>
        </row>
        <row r="3517">
          <cell r="A3517" t="str">
            <v>46.14.540</v>
          </cell>
          <cell r="C3517" t="str">
            <v>Tubo de ferro fundido classe k-9 com junta elástica, DN= 250mm, inclusive conexões</v>
          </cell>
          <cell r="D3517" t="str">
            <v>m</v>
          </cell>
          <cell r="E3517">
            <v>492.13</v>
          </cell>
          <cell r="F3517">
            <v>22.67</v>
          </cell>
          <cell r="G3517">
            <v>514.79999999999995</v>
          </cell>
        </row>
        <row r="3518">
          <cell r="A3518" t="str">
            <v>46.14.550</v>
          </cell>
          <cell r="C3518" t="str">
            <v>Tubo de ferro fundido classe K-9 com junta elástica, DN= 300mm, inclusive conexões</v>
          </cell>
          <cell r="D3518" t="str">
            <v>m</v>
          </cell>
          <cell r="E3518">
            <v>581.28</v>
          </cell>
          <cell r="F3518">
            <v>22.67</v>
          </cell>
          <cell r="G3518">
            <v>603.95000000000005</v>
          </cell>
        </row>
        <row r="3519">
          <cell r="A3519" t="str">
            <v>46.14.560</v>
          </cell>
          <cell r="C3519" t="str">
            <v>Tubo de ferro fundido classe k-9 com junta elástica, DN= 350mm, inclusive conexões</v>
          </cell>
          <cell r="D3519" t="str">
            <v>m</v>
          </cell>
          <cell r="E3519">
            <v>726.27</v>
          </cell>
          <cell r="F3519">
            <v>22.67</v>
          </cell>
          <cell r="G3519">
            <v>748.94</v>
          </cell>
        </row>
        <row r="3520">
          <cell r="A3520" t="str">
            <v>46.15</v>
          </cell>
          <cell r="B3520" t="str">
            <v>Tubulação em PEAD - recalque de tratamento de esgoto</v>
          </cell>
        </row>
        <row r="3521">
          <cell r="A3521" t="str">
            <v>46.15.111</v>
          </cell>
          <cell r="C3521" t="str">
            <v>Tubo em polietileno de alta densidade DE=160 mm - PN-10, inclusive conexões</v>
          </cell>
          <cell r="D3521" t="str">
            <v>m</v>
          </cell>
          <cell r="E3521">
            <v>101.93</v>
          </cell>
          <cell r="F3521">
            <v>13.6</v>
          </cell>
          <cell r="G3521">
            <v>115.53</v>
          </cell>
        </row>
        <row r="3522">
          <cell r="A3522" t="str">
            <v>46.15.112</v>
          </cell>
          <cell r="C3522" t="str">
            <v>Tubo em polietileno de alta densidade DE=200 mm - PN-10, inclusive conexões</v>
          </cell>
          <cell r="D3522" t="str">
            <v>m</v>
          </cell>
          <cell r="E3522">
            <v>148.16999999999999</v>
          </cell>
          <cell r="F3522">
            <v>18.13</v>
          </cell>
          <cell r="G3522">
            <v>166.3</v>
          </cell>
        </row>
        <row r="3523">
          <cell r="A3523" t="str">
            <v>46.15.113</v>
          </cell>
          <cell r="C3523" t="str">
            <v>Tubo em polietileno de alta densidade DE=225 mm - PN-10, inclusive conexões</v>
          </cell>
          <cell r="D3523" t="str">
            <v>m</v>
          </cell>
          <cell r="E3523">
            <v>176.57</v>
          </cell>
          <cell r="F3523">
            <v>18.13</v>
          </cell>
          <cell r="G3523">
            <v>194.7</v>
          </cell>
        </row>
        <row r="3524">
          <cell r="A3524" t="str">
            <v>46.18</v>
          </cell>
          <cell r="B3524" t="str">
            <v>Tubulação flangeada em ferro dúctil para redes de saneamento</v>
          </cell>
        </row>
        <row r="3525">
          <cell r="A3525" t="str">
            <v>46.18.010</v>
          </cell>
          <cell r="C3525" t="str">
            <v>Tubo em ferro fundido com ponta e ponta TCLA - DN= 80mm, sem juntas e conexões</v>
          </cell>
          <cell r="D3525" t="str">
            <v>m</v>
          </cell>
          <cell r="E3525">
            <v>433.06</v>
          </cell>
          <cell r="F3525">
            <v>25.91</v>
          </cell>
          <cell r="G3525">
            <v>458.97</v>
          </cell>
        </row>
        <row r="3526">
          <cell r="A3526" t="str">
            <v>46.18.020</v>
          </cell>
          <cell r="C3526" t="str">
            <v>Tubo em ferro fundido com ponta e ponta TCLA - DN= 100mm, sem juntas e conexões</v>
          </cell>
          <cell r="D3526" t="str">
            <v>m</v>
          </cell>
          <cell r="E3526">
            <v>439.27</v>
          </cell>
          <cell r="F3526">
            <v>25.91</v>
          </cell>
          <cell r="G3526">
            <v>465.18</v>
          </cell>
        </row>
        <row r="3527">
          <cell r="A3527" t="str">
            <v>46.18.030</v>
          </cell>
          <cell r="C3527" t="str">
            <v>Tubo em ferro fundido com ponta e ponta TCLA - DN= 150mm, sem juntas e conexões</v>
          </cell>
          <cell r="D3527" t="str">
            <v>m</v>
          </cell>
          <cell r="E3527">
            <v>578.36</v>
          </cell>
          <cell r="F3527">
            <v>25.91</v>
          </cell>
          <cell r="G3527">
            <v>604.27</v>
          </cell>
        </row>
        <row r="3528">
          <cell r="A3528" t="str">
            <v>46.18.040</v>
          </cell>
          <cell r="C3528" t="str">
            <v>Tubo em ferro fundido com ponta e ponta TCLA - DN= 200mm, sem juntas e conexões</v>
          </cell>
          <cell r="D3528" t="str">
            <v>m</v>
          </cell>
          <cell r="E3528">
            <v>714.89</v>
          </cell>
          <cell r="F3528">
            <v>25.91</v>
          </cell>
          <cell r="G3528">
            <v>740.8</v>
          </cell>
        </row>
        <row r="3529">
          <cell r="A3529" t="str">
            <v>46.18.050</v>
          </cell>
          <cell r="C3529" t="str">
            <v>Tubo em ferro fundido com ponta e ponta TCLA - DN= 250mm, sem juntas e conexões</v>
          </cell>
          <cell r="D3529" t="str">
            <v>m</v>
          </cell>
          <cell r="E3529">
            <v>864.8</v>
          </cell>
          <cell r="F3529">
            <v>27.85</v>
          </cell>
          <cell r="G3529">
            <v>892.65</v>
          </cell>
        </row>
        <row r="3530">
          <cell r="A3530" t="str">
            <v>46.18.060</v>
          </cell>
          <cell r="C3530" t="str">
            <v>Tubo em ferro fundido com ponta e ponta TCLA - DN= 300mm, sem juntas e conexões</v>
          </cell>
          <cell r="D3530" t="str">
            <v>m</v>
          </cell>
          <cell r="E3530">
            <v>1027.5</v>
          </cell>
          <cell r="F3530">
            <v>27.85</v>
          </cell>
          <cell r="G3530">
            <v>1055.3499999999999</v>
          </cell>
        </row>
        <row r="3531">
          <cell r="A3531" t="str">
            <v>46.18.070</v>
          </cell>
          <cell r="C3531" t="str">
            <v>Tubo em ferro fundido com ponta e ponta TCLA - DN= 350mm, sem juntas e conexões</v>
          </cell>
          <cell r="D3531" t="str">
            <v>m</v>
          </cell>
          <cell r="E3531">
            <v>1597.9</v>
          </cell>
          <cell r="F3531">
            <v>27.85</v>
          </cell>
          <cell r="G3531">
            <v>1625.75</v>
          </cell>
        </row>
        <row r="3532">
          <cell r="A3532" t="str">
            <v>46.18.080</v>
          </cell>
          <cell r="C3532" t="str">
            <v>Tubo em ferro fundido com ponta e ponta TCLA - DN= 400mm, sem juntas e conexões</v>
          </cell>
          <cell r="D3532" t="str">
            <v>m</v>
          </cell>
          <cell r="E3532">
            <v>1803.13</v>
          </cell>
          <cell r="F3532">
            <v>27.85</v>
          </cell>
          <cell r="G3532">
            <v>1830.98</v>
          </cell>
        </row>
        <row r="3533">
          <cell r="A3533" t="str">
            <v>46.18.089</v>
          </cell>
          <cell r="C3533" t="str">
            <v>Flange avulso em ferro fundido, classe PN-10, DN= 50mm</v>
          </cell>
          <cell r="D3533" t="str">
            <v>un</v>
          </cell>
          <cell r="E3533">
            <v>76.88</v>
          </cell>
          <cell r="F3533">
            <v>14.22</v>
          </cell>
          <cell r="G3533">
            <v>91.1</v>
          </cell>
        </row>
        <row r="3534">
          <cell r="A3534" t="str">
            <v>46.18.090</v>
          </cell>
          <cell r="C3534" t="str">
            <v>Flange avulso em ferro fundido, classe PN-10, DN= 80mm</v>
          </cell>
          <cell r="D3534" t="str">
            <v>un</v>
          </cell>
          <cell r="E3534">
            <v>90.37</v>
          </cell>
          <cell r="F3534">
            <v>14.22</v>
          </cell>
          <cell r="G3534">
            <v>104.59</v>
          </cell>
        </row>
        <row r="3535">
          <cell r="A3535" t="str">
            <v>46.18.100</v>
          </cell>
          <cell r="C3535" t="str">
            <v>Flange avulso em ferro fundido, classe PN-10, DN= 100mm</v>
          </cell>
          <cell r="D3535" t="str">
            <v>un</v>
          </cell>
          <cell r="E3535">
            <v>123.59</v>
          </cell>
          <cell r="F3535">
            <v>15.52</v>
          </cell>
          <cell r="G3535">
            <v>139.11000000000001</v>
          </cell>
        </row>
        <row r="3536">
          <cell r="A3536" t="str">
            <v>46.18.110</v>
          </cell>
          <cell r="C3536" t="str">
            <v>Flange avulso em ferro fundido, classe PN-10, DN= 150mm</v>
          </cell>
          <cell r="D3536" t="str">
            <v>un</v>
          </cell>
          <cell r="E3536">
            <v>161.81</v>
          </cell>
          <cell r="F3536">
            <v>16.829999999999998</v>
          </cell>
          <cell r="G3536">
            <v>178.64</v>
          </cell>
        </row>
        <row r="3537">
          <cell r="A3537" t="str">
            <v>46.18.120</v>
          </cell>
          <cell r="C3537" t="str">
            <v>Flange avulso em ferro fundido, classe PN-10, DN= 200mm</v>
          </cell>
          <cell r="D3537" t="str">
            <v>un</v>
          </cell>
          <cell r="E3537">
            <v>193.02</v>
          </cell>
          <cell r="F3537">
            <v>18.13</v>
          </cell>
          <cell r="G3537">
            <v>211.15</v>
          </cell>
        </row>
        <row r="3538">
          <cell r="A3538" t="str">
            <v>46.18.130</v>
          </cell>
          <cell r="C3538" t="str">
            <v>Flange avulso em ferro fundido, classe PN-10, DN= 250mm</v>
          </cell>
          <cell r="D3538" t="str">
            <v>un</v>
          </cell>
          <cell r="E3538">
            <v>256.02999999999997</v>
          </cell>
          <cell r="F3538">
            <v>19.41</v>
          </cell>
          <cell r="G3538">
            <v>275.44</v>
          </cell>
        </row>
        <row r="3539">
          <cell r="A3539" t="str">
            <v>46.18.140</v>
          </cell>
          <cell r="C3539" t="str">
            <v>Flange avulso em ferro fundido, classe PN-10, DN= 300mm</v>
          </cell>
          <cell r="D3539" t="str">
            <v>un</v>
          </cell>
          <cell r="E3539">
            <v>322.17</v>
          </cell>
          <cell r="F3539">
            <v>20.7</v>
          </cell>
          <cell r="G3539">
            <v>342.87</v>
          </cell>
        </row>
        <row r="3540">
          <cell r="A3540" t="str">
            <v>46.18.150</v>
          </cell>
          <cell r="C3540" t="str">
            <v>Flange avulso em ferro fundido, classe PN-10, DN= 350mm</v>
          </cell>
          <cell r="D3540" t="str">
            <v>un</v>
          </cell>
          <cell r="E3540">
            <v>460.68</v>
          </cell>
          <cell r="F3540">
            <v>22</v>
          </cell>
          <cell r="G3540">
            <v>482.68</v>
          </cell>
        </row>
        <row r="3541">
          <cell r="A3541" t="str">
            <v>46.18.160</v>
          </cell>
          <cell r="C3541" t="str">
            <v>Flange avulso em ferro fundido, classe PN-10, DN= 400mm</v>
          </cell>
          <cell r="D3541" t="str">
            <v>un</v>
          </cell>
          <cell r="E3541">
            <v>532.9</v>
          </cell>
          <cell r="F3541">
            <v>23.3</v>
          </cell>
          <cell r="G3541">
            <v>556.20000000000005</v>
          </cell>
        </row>
        <row r="3542">
          <cell r="A3542" t="str">
            <v>46.18.168</v>
          </cell>
          <cell r="C3542" t="str">
            <v>Curva de 90° em ferro fundido com flanges, classe PN-10, DN= 50mm</v>
          </cell>
          <cell r="D3542" t="str">
            <v>un</v>
          </cell>
          <cell r="E3542">
            <v>165.05</v>
          </cell>
          <cell r="F3542">
            <v>18.13</v>
          </cell>
          <cell r="G3542">
            <v>183.18</v>
          </cell>
        </row>
        <row r="3543">
          <cell r="A3543" t="str">
            <v>46.18.170</v>
          </cell>
          <cell r="C3543" t="str">
            <v>Curva de 90° em ferro fundido, com flanges, classe PN-10, DN= 80mm</v>
          </cell>
          <cell r="D3543" t="str">
            <v>un</v>
          </cell>
          <cell r="E3543">
            <v>235.02</v>
          </cell>
          <cell r="F3543">
            <v>14.22</v>
          </cell>
          <cell r="G3543">
            <v>249.24</v>
          </cell>
        </row>
        <row r="3544">
          <cell r="A3544" t="str">
            <v>46.18.180</v>
          </cell>
          <cell r="C3544" t="str">
            <v>Curva de 90° em ferro fundido, com flanges, classe PN-10, DN= 100mm</v>
          </cell>
          <cell r="D3544" t="str">
            <v>un</v>
          </cell>
          <cell r="E3544">
            <v>255.36</v>
          </cell>
          <cell r="F3544">
            <v>18.13</v>
          </cell>
          <cell r="G3544">
            <v>273.49</v>
          </cell>
        </row>
        <row r="3545">
          <cell r="A3545" t="str">
            <v>46.18.190</v>
          </cell>
          <cell r="C3545" t="str">
            <v>Curva de 90° em ferro fundido, com flanges, classe PN-10, DN= 150mm</v>
          </cell>
          <cell r="D3545" t="str">
            <v>un</v>
          </cell>
          <cell r="E3545">
            <v>411.02</v>
          </cell>
          <cell r="F3545">
            <v>20.7</v>
          </cell>
          <cell r="G3545">
            <v>431.72</v>
          </cell>
        </row>
        <row r="3546">
          <cell r="A3546" t="str">
            <v>46.18.410</v>
          </cell>
          <cell r="C3546" t="str">
            <v>Te em ferro fundido, com flanges, classe PN-10, DN= 80mm, com derivação de 80mm</v>
          </cell>
          <cell r="D3546" t="str">
            <v>un</v>
          </cell>
          <cell r="E3546">
            <v>305.99</v>
          </cell>
          <cell r="F3546">
            <v>15.52</v>
          </cell>
          <cell r="G3546">
            <v>321.51</v>
          </cell>
        </row>
        <row r="3547">
          <cell r="A3547" t="str">
            <v>46.18.420</v>
          </cell>
          <cell r="C3547" t="str">
            <v>Te em ferro fundido, com flanges, classe PN-10, DN= 100mm, com derivações de 80 até 100mm</v>
          </cell>
          <cell r="D3547" t="str">
            <v>un</v>
          </cell>
          <cell r="E3547">
            <v>407.74</v>
          </cell>
          <cell r="F3547">
            <v>18.13</v>
          </cell>
          <cell r="G3547">
            <v>425.87</v>
          </cell>
        </row>
        <row r="3548">
          <cell r="A3548" t="str">
            <v>46.18.430</v>
          </cell>
          <cell r="C3548" t="str">
            <v>Te em ferro fundido, com flanges, classe PN-10, DN= 150mm, com derivações de 80 até 150mm</v>
          </cell>
          <cell r="D3548" t="str">
            <v>un</v>
          </cell>
          <cell r="E3548">
            <v>645.53</v>
          </cell>
          <cell r="F3548">
            <v>20.7</v>
          </cell>
          <cell r="G3548">
            <v>666.23</v>
          </cell>
        </row>
        <row r="3549">
          <cell r="A3549" t="str">
            <v>46.18.560</v>
          </cell>
          <cell r="C3549" t="str">
            <v>Junta Gibault em ferro fundido, DN= 80mm, completa</v>
          </cell>
          <cell r="D3549" t="str">
            <v>un</v>
          </cell>
          <cell r="E3549">
            <v>66.72</v>
          </cell>
          <cell r="F3549">
            <v>14.22</v>
          </cell>
          <cell r="G3549">
            <v>80.94</v>
          </cell>
        </row>
        <row r="3550">
          <cell r="A3550" t="str">
            <v>46.18.570</v>
          </cell>
          <cell r="C3550" t="str">
            <v>Junta Gibault em ferro fundido, DN= 100 mm, completa</v>
          </cell>
          <cell r="D3550" t="str">
            <v>un</v>
          </cell>
          <cell r="E3550">
            <v>89.7</v>
          </cell>
          <cell r="F3550">
            <v>15.52</v>
          </cell>
          <cell r="G3550">
            <v>105.22</v>
          </cell>
        </row>
        <row r="3551">
          <cell r="A3551" t="str">
            <v>46.19</v>
          </cell>
          <cell r="B3551" t="str">
            <v>Tubulação flangeada em ferro dúctil para redes de saneamento.</v>
          </cell>
        </row>
        <row r="3552">
          <cell r="A3552" t="str">
            <v>46.19.500</v>
          </cell>
          <cell r="C3552" t="str">
            <v>Redução excêntrica em ferro fundido, com flanges, classe PN-10, DN= 100mm x 80mm</v>
          </cell>
          <cell r="D3552" t="str">
            <v>un</v>
          </cell>
          <cell r="E3552">
            <v>318.74</v>
          </cell>
          <cell r="F3552">
            <v>18.13</v>
          </cell>
          <cell r="G3552">
            <v>336.87</v>
          </cell>
        </row>
        <row r="3553">
          <cell r="A3553" t="str">
            <v>46.19.510</v>
          </cell>
          <cell r="C3553" t="str">
            <v>Redução excêntrica em ferro fundido, com flanges, classe PN-10, DN= 150mm x 80/100mm</v>
          </cell>
          <cell r="D3553" t="str">
            <v>un</v>
          </cell>
          <cell r="E3553">
            <v>369.21</v>
          </cell>
          <cell r="F3553">
            <v>20.7</v>
          </cell>
          <cell r="G3553">
            <v>389.91</v>
          </cell>
        </row>
        <row r="3554">
          <cell r="A3554" t="str">
            <v>46.19.520</v>
          </cell>
          <cell r="C3554" t="str">
            <v>Redução excêntrica em ferro fundido, com flanges, classe PN-10, DN= 200mm x 100/150mm</v>
          </cell>
          <cell r="D3554" t="str">
            <v>un</v>
          </cell>
          <cell r="E3554">
            <v>561.69000000000005</v>
          </cell>
          <cell r="F3554">
            <v>23.3</v>
          </cell>
          <cell r="G3554">
            <v>584.99</v>
          </cell>
        </row>
        <row r="3555">
          <cell r="A3555" t="str">
            <v>46.19.530</v>
          </cell>
          <cell r="C3555" t="str">
            <v>Redução excêntrica em ferro fundido, com flanges, classe PN-10, DN= 250mm x 150/200mm</v>
          </cell>
          <cell r="D3555" t="str">
            <v>un</v>
          </cell>
          <cell r="E3555">
            <v>937.74</v>
          </cell>
          <cell r="F3555">
            <v>25.88</v>
          </cell>
          <cell r="G3555">
            <v>963.62</v>
          </cell>
        </row>
        <row r="3556">
          <cell r="A3556" t="str">
            <v>46.19.590</v>
          </cell>
          <cell r="C3556" t="str">
            <v>Redução concêntrica em ferro fundido, com flanges, classe PN-10, DN= 80 x 50mm</v>
          </cell>
          <cell r="D3556" t="str">
            <v>un</v>
          </cell>
          <cell r="E3556">
            <v>186.37</v>
          </cell>
          <cell r="F3556">
            <v>18.13</v>
          </cell>
          <cell r="G3556">
            <v>204.5</v>
          </cell>
        </row>
        <row r="3557">
          <cell r="A3557" t="str">
            <v>46.19.600</v>
          </cell>
          <cell r="C3557" t="str">
            <v>Redução concêntrica em ferro fundido, com flanges, classe PN-10, DN= 100mm x 80mm</v>
          </cell>
          <cell r="D3557" t="str">
            <v>un</v>
          </cell>
          <cell r="E3557">
            <v>246.59</v>
          </cell>
          <cell r="F3557">
            <v>18.13</v>
          </cell>
          <cell r="G3557">
            <v>264.72000000000003</v>
          </cell>
        </row>
        <row r="3558">
          <cell r="A3558" t="str">
            <v>46.19.610</v>
          </cell>
          <cell r="C3558" t="str">
            <v>Redução concêntrica em ferro fundido, com flanges, classe PN-10, DN= 150mm x 80/100mm</v>
          </cell>
          <cell r="D3558" t="str">
            <v>un</v>
          </cell>
          <cell r="E3558">
            <v>365.36</v>
          </cell>
          <cell r="F3558">
            <v>20.7</v>
          </cell>
          <cell r="G3558">
            <v>386.06</v>
          </cell>
        </row>
        <row r="3559">
          <cell r="A3559" t="str">
            <v>46.19.620</v>
          </cell>
          <cell r="C3559" t="str">
            <v>Redução concêntrica em ferro fundido, com flanges, classe PN-10, DN= 200mm x 100/150mm</v>
          </cell>
          <cell r="D3559" t="str">
            <v>un</v>
          </cell>
          <cell r="E3559">
            <v>650.59</v>
          </cell>
          <cell r="F3559">
            <v>23.3</v>
          </cell>
          <cell r="G3559">
            <v>673.89</v>
          </cell>
        </row>
        <row r="3560">
          <cell r="A3560" t="str">
            <v>46.19.630</v>
          </cell>
          <cell r="C3560" t="str">
            <v>Redução concêntrica em ferro fundido, com flanges, classe PN-10, DN= 250mm x 150/200mm</v>
          </cell>
          <cell r="D3560" t="str">
            <v>un</v>
          </cell>
          <cell r="E3560">
            <v>753.31</v>
          </cell>
          <cell r="F3560">
            <v>25.88</v>
          </cell>
          <cell r="G3560">
            <v>779.19</v>
          </cell>
        </row>
        <row r="3561">
          <cell r="A3561" t="str">
            <v>46.20</v>
          </cell>
          <cell r="B3561" t="str">
            <v>Reparos, conservações e complementos - GRUPO 46</v>
          </cell>
        </row>
        <row r="3562">
          <cell r="A3562" t="str">
            <v>46.20.010</v>
          </cell>
          <cell r="C3562" t="str">
            <v>Assentamento de tubo de concreto com diâmetro até 600 mm</v>
          </cell>
          <cell r="D3562" t="str">
            <v>m</v>
          </cell>
          <cell r="E3562">
            <v>1.06</v>
          </cell>
          <cell r="F3562">
            <v>44.07</v>
          </cell>
          <cell r="G3562">
            <v>45.13</v>
          </cell>
        </row>
        <row r="3563">
          <cell r="A3563" t="str">
            <v>46.20.020</v>
          </cell>
          <cell r="C3563" t="str">
            <v>Assentamento de tubo de concreto com diâmetro de 700 até 1500 mm</v>
          </cell>
          <cell r="D3563" t="str">
            <v>m</v>
          </cell>
          <cell r="E3563">
            <v>41.55</v>
          </cell>
          <cell r="F3563">
            <v>25.64</v>
          </cell>
          <cell r="G3563">
            <v>67.19</v>
          </cell>
        </row>
        <row r="3564">
          <cell r="A3564" t="str">
            <v>46.21</v>
          </cell>
          <cell r="B3564" t="str">
            <v>Tubulação em aço preto schedule</v>
          </cell>
        </row>
        <row r="3565">
          <cell r="A3565" t="str">
            <v>46.21.012</v>
          </cell>
          <cell r="C3565" t="str">
            <v>Tubo de aço carbono preto sem costura Schedule 40, DN= 1´ - inclusive conexões</v>
          </cell>
          <cell r="D3565" t="str">
            <v>m</v>
          </cell>
          <cell r="E3565">
            <v>32.42</v>
          </cell>
          <cell r="F3565">
            <v>45.29</v>
          </cell>
          <cell r="G3565">
            <v>77.709999999999994</v>
          </cell>
        </row>
        <row r="3566">
          <cell r="A3566" t="str">
            <v>46.21.036</v>
          </cell>
          <cell r="C3566" t="str">
            <v>Tubo de aço carbono preto sem costura Schedule 40, DN= 1 1/4´ - inclusive conexões</v>
          </cell>
          <cell r="D3566" t="str">
            <v>m</v>
          </cell>
          <cell r="E3566">
            <v>36.28</v>
          </cell>
          <cell r="F3566">
            <v>51.76</v>
          </cell>
          <cell r="G3566">
            <v>88.04</v>
          </cell>
        </row>
        <row r="3567">
          <cell r="A3567" t="str">
            <v>46.21.040</v>
          </cell>
          <cell r="C3567" t="str">
            <v>Tubo de aço carbono preto sem costura Schedule 40, DN= 1 1/2´ - inclusive conexões</v>
          </cell>
          <cell r="D3567" t="str">
            <v>m</v>
          </cell>
          <cell r="E3567">
            <v>42.67</v>
          </cell>
          <cell r="F3567">
            <v>51.76</v>
          </cell>
          <cell r="G3567">
            <v>94.43</v>
          </cell>
        </row>
        <row r="3568">
          <cell r="A3568" t="str">
            <v>46.21.046</v>
          </cell>
          <cell r="C3568" t="str">
            <v>Tubo de aço carbono preto sem costura Schedule 40, DN= 2´ - inclusive conexões</v>
          </cell>
          <cell r="D3568" t="str">
            <v>m</v>
          </cell>
          <cell r="E3568">
            <v>55.62</v>
          </cell>
          <cell r="F3568">
            <v>58.23</v>
          </cell>
          <cell r="G3568">
            <v>113.85</v>
          </cell>
        </row>
        <row r="3569">
          <cell r="A3569" t="str">
            <v>46.21.056</v>
          </cell>
          <cell r="C3569" t="str">
            <v>Tubo de aço carbono preto sem costura Schedule 40, DN= 2 1/2´ - inclusive conexões</v>
          </cell>
          <cell r="D3569" t="str">
            <v>m</v>
          </cell>
          <cell r="E3569">
            <v>76.73</v>
          </cell>
          <cell r="F3569">
            <v>64.7</v>
          </cell>
          <cell r="G3569">
            <v>141.43</v>
          </cell>
        </row>
        <row r="3570">
          <cell r="A3570" t="str">
            <v>46.21.060</v>
          </cell>
          <cell r="C3570" t="str">
            <v>Tubo de aço carbono preto sem costura Schedule 40, DN= 3´ - inclusive conexões</v>
          </cell>
          <cell r="D3570" t="str">
            <v>m</v>
          </cell>
          <cell r="E3570">
            <v>99.17</v>
          </cell>
          <cell r="F3570">
            <v>72.790000000000006</v>
          </cell>
          <cell r="G3570">
            <v>171.96</v>
          </cell>
        </row>
        <row r="3571">
          <cell r="A3571" t="str">
            <v>46.21.066</v>
          </cell>
          <cell r="C3571" t="str">
            <v>Tubo de aço carbono preto sem costura Schedule 40, DN= 3 1/2´ - inclusive conexões</v>
          </cell>
          <cell r="D3571" t="str">
            <v>m</v>
          </cell>
          <cell r="E3571">
            <v>130.01</v>
          </cell>
          <cell r="F3571">
            <v>77.64</v>
          </cell>
          <cell r="G3571">
            <v>207.65</v>
          </cell>
        </row>
        <row r="3572">
          <cell r="A3572" t="str">
            <v>46.21.080</v>
          </cell>
          <cell r="C3572" t="str">
            <v>Tubo de aço carbono preto sem costura Schedule 40, DN= 4´ - inclusive conexões</v>
          </cell>
          <cell r="D3572" t="str">
            <v>m</v>
          </cell>
          <cell r="E3572">
            <v>141.07</v>
          </cell>
          <cell r="F3572">
            <v>80.88</v>
          </cell>
          <cell r="G3572">
            <v>221.95</v>
          </cell>
        </row>
        <row r="3573">
          <cell r="A3573" t="str">
            <v>46.21.090</v>
          </cell>
          <cell r="C3573" t="str">
            <v>Tubo de aço carbono preto sem costura Schedule 40, DN= 5´ - inclusive conexões</v>
          </cell>
          <cell r="D3573" t="str">
            <v>m</v>
          </cell>
          <cell r="E3573">
            <v>190.55</v>
          </cell>
          <cell r="F3573">
            <v>85.73</v>
          </cell>
          <cell r="G3573">
            <v>276.27999999999997</v>
          </cell>
        </row>
        <row r="3574">
          <cell r="A3574" t="str">
            <v>46.21.100</v>
          </cell>
          <cell r="C3574" t="str">
            <v>Tubo de aço carbono preto sem costura Schedule 40, DN= 6´ - inclusive conexões</v>
          </cell>
          <cell r="D3574" t="str">
            <v>m</v>
          </cell>
          <cell r="E3574">
            <v>246.85</v>
          </cell>
          <cell r="F3574">
            <v>88.96</v>
          </cell>
          <cell r="G3574">
            <v>335.81</v>
          </cell>
        </row>
        <row r="3575">
          <cell r="A3575" t="str">
            <v>46.21.110</v>
          </cell>
          <cell r="C3575" t="str">
            <v>Tubo de aço carbono preto sem costura Schedule 40, DN= 8´ - inclusive conexões</v>
          </cell>
          <cell r="D3575" t="str">
            <v>m</v>
          </cell>
          <cell r="E3575">
            <v>387.07</v>
          </cell>
          <cell r="F3575">
            <v>97.05</v>
          </cell>
          <cell r="G3575">
            <v>484.12</v>
          </cell>
        </row>
        <row r="3576">
          <cell r="A3576" t="str">
            <v>46.21.140</v>
          </cell>
          <cell r="C3576" t="str">
            <v>Tubo de aço carbono preto com costura Schedule 40, DN= 10´ - inclusive conexões</v>
          </cell>
          <cell r="D3576" t="str">
            <v>m</v>
          </cell>
          <cell r="E3576">
            <v>431.78</v>
          </cell>
          <cell r="F3576">
            <v>106.76</v>
          </cell>
          <cell r="G3576">
            <v>538.54</v>
          </cell>
        </row>
        <row r="3577">
          <cell r="A3577" t="str">
            <v>46.21.150</v>
          </cell>
          <cell r="C3577" t="str">
            <v>Tubo de aço carbono preto com costura Schedule 40, DN= 12´ - inclusive conexões</v>
          </cell>
          <cell r="D3577" t="str">
            <v>m</v>
          </cell>
          <cell r="E3577">
            <v>642.79999999999995</v>
          </cell>
          <cell r="F3577">
            <v>113.23</v>
          </cell>
          <cell r="G3577">
            <v>756.03</v>
          </cell>
        </row>
        <row r="3578">
          <cell r="A3578" t="str">
            <v>46.23</v>
          </cell>
          <cell r="B3578" t="str">
            <v>Tubulação em concreto para rede de esgoto sanitário</v>
          </cell>
        </row>
        <row r="3579">
          <cell r="A3579" t="str">
            <v>46.23.010</v>
          </cell>
          <cell r="C3579" t="str">
            <v>Tubo de concreto classe EA-2, DN= 400 mm</v>
          </cell>
          <cell r="D3579" t="str">
            <v>m</v>
          </cell>
          <cell r="E3579">
            <v>85.11</v>
          </cell>
          <cell r="F3579">
            <v>10.39</v>
          </cell>
          <cell r="G3579">
            <v>95.5</v>
          </cell>
        </row>
        <row r="3580">
          <cell r="A3580" t="str">
            <v>46.23.020</v>
          </cell>
          <cell r="C3580" t="str">
            <v>Tubo de concreto classe EA-2, DN= 500 mm</v>
          </cell>
          <cell r="D3580" t="str">
            <v>m</v>
          </cell>
          <cell r="E3580">
            <v>110.32</v>
          </cell>
          <cell r="F3580">
            <v>15.59</v>
          </cell>
          <cell r="G3580">
            <v>125.91</v>
          </cell>
        </row>
        <row r="3581">
          <cell r="A3581" t="str">
            <v>46.23.030</v>
          </cell>
          <cell r="C3581" t="str">
            <v>Tubo de concreto classe EA-2, DN= 600 mm</v>
          </cell>
          <cell r="D3581" t="str">
            <v>m</v>
          </cell>
          <cell r="E3581">
            <v>140.31</v>
          </cell>
          <cell r="F3581">
            <v>18.190000000000001</v>
          </cell>
          <cell r="G3581">
            <v>158.5</v>
          </cell>
        </row>
        <row r="3582">
          <cell r="A3582" t="str">
            <v>46.23.040</v>
          </cell>
          <cell r="C3582" t="str">
            <v>Tubo de concreto classe EA-2, DN= 700 mm</v>
          </cell>
          <cell r="D3582" t="str">
            <v>m</v>
          </cell>
          <cell r="E3582">
            <v>184.39</v>
          </cell>
          <cell r="F3582">
            <v>20.78</v>
          </cell>
          <cell r="G3582">
            <v>205.17</v>
          </cell>
        </row>
        <row r="3583">
          <cell r="A3583" t="str">
            <v>46.23.050</v>
          </cell>
          <cell r="C3583" t="str">
            <v>Tubo de concreto classe EA-2, DN= 800 mm</v>
          </cell>
          <cell r="D3583" t="str">
            <v>m</v>
          </cell>
          <cell r="E3583">
            <v>220.37</v>
          </cell>
          <cell r="F3583">
            <v>25.98</v>
          </cell>
          <cell r="G3583">
            <v>246.35</v>
          </cell>
        </row>
        <row r="3584">
          <cell r="A3584" t="str">
            <v>46.23.060</v>
          </cell>
          <cell r="C3584" t="str">
            <v>Tubo de concreto classe EA-2, DN= 900 mm</v>
          </cell>
          <cell r="D3584" t="str">
            <v>m</v>
          </cell>
          <cell r="E3584">
            <v>303.97000000000003</v>
          </cell>
          <cell r="F3584">
            <v>31.18</v>
          </cell>
          <cell r="G3584">
            <v>335.15</v>
          </cell>
        </row>
        <row r="3585">
          <cell r="A3585" t="str">
            <v>46.23.070</v>
          </cell>
          <cell r="C3585" t="str">
            <v>Tubo de concreto classe EA-2, DN= 1000 mm</v>
          </cell>
          <cell r="D3585" t="str">
            <v>m</v>
          </cell>
          <cell r="E3585">
            <v>345.88</v>
          </cell>
          <cell r="F3585">
            <v>38.97</v>
          </cell>
          <cell r="G3585">
            <v>384.85</v>
          </cell>
        </row>
        <row r="3586">
          <cell r="A3586" t="str">
            <v>46.23.080</v>
          </cell>
          <cell r="C3586" t="str">
            <v>Tubo de concreto classe EA-2, DN= 1200 mm</v>
          </cell>
          <cell r="D3586" t="str">
            <v>m</v>
          </cell>
          <cell r="E3586">
            <v>505.11</v>
          </cell>
          <cell r="F3586">
            <v>77.94</v>
          </cell>
          <cell r="G3586">
            <v>583.04999999999995</v>
          </cell>
        </row>
        <row r="3587">
          <cell r="A3587" t="str">
            <v>46.23.110</v>
          </cell>
          <cell r="C3587" t="str">
            <v>Tubo de concreto classe EA-3, DN= 400 mm</v>
          </cell>
          <cell r="D3587" t="str">
            <v>m</v>
          </cell>
          <cell r="E3587">
            <v>92.58</v>
          </cell>
          <cell r="F3587">
            <v>10.39</v>
          </cell>
          <cell r="G3587">
            <v>102.97</v>
          </cell>
        </row>
        <row r="3588">
          <cell r="A3588" t="str">
            <v>46.23.120</v>
          </cell>
          <cell r="C3588" t="str">
            <v>Tubo de concreto classe EA-3, DN= 500 mm</v>
          </cell>
          <cell r="D3588" t="str">
            <v>m</v>
          </cell>
          <cell r="E3588">
            <v>113.48</v>
          </cell>
          <cell r="F3588">
            <v>15.59</v>
          </cell>
          <cell r="G3588">
            <v>129.07</v>
          </cell>
        </row>
        <row r="3589">
          <cell r="A3589" t="str">
            <v>46.23.130</v>
          </cell>
          <cell r="C3589" t="str">
            <v>Tubo de concreto classe EA-3, DN= 600 mm</v>
          </cell>
          <cell r="D3589" t="str">
            <v>m</v>
          </cell>
          <cell r="E3589">
            <v>151.31</v>
          </cell>
          <cell r="F3589">
            <v>18.190000000000001</v>
          </cell>
          <cell r="G3589">
            <v>169.5</v>
          </cell>
        </row>
        <row r="3590">
          <cell r="A3590" t="str">
            <v>46.23.140</v>
          </cell>
          <cell r="C3590" t="str">
            <v>Tubo de concreto classe EA-3, DN= 700 mm</v>
          </cell>
          <cell r="D3590" t="str">
            <v>m</v>
          </cell>
          <cell r="E3590">
            <v>195.58</v>
          </cell>
          <cell r="F3590">
            <v>20.78</v>
          </cell>
          <cell r="G3590">
            <v>216.36</v>
          </cell>
        </row>
        <row r="3591">
          <cell r="A3591" t="str">
            <v>46.23.150</v>
          </cell>
          <cell r="C3591" t="str">
            <v>Tubo de concreto classe EA-3, DN= 800 mm</v>
          </cell>
          <cell r="D3591" t="str">
            <v>m</v>
          </cell>
          <cell r="E3591">
            <v>252.91</v>
          </cell>
          <cell r="F3591">
            <v>25.98</v>
          </cell>
          <cell r="G3591">
            <v>278.89</v>
          </cell>
        </row>
        <row r="3592">
          <cell r="A3592" t="str">
            <v>46.23.160</v>
          </cell>
          <cell r="C3592" t="str">
            <v>Tubo de concreto classe EA-3, DN= 900 mm</v>
          </cell>
          <cell r="D3592" t="str">
            <v>m</v>
          </cell>
          <cell r="E3592">
            <v>318</v>
          </cell>
          <cell r="F3592">
            <v>31.18</v>
          </cell>
          <cell r="G3592">
            <v>349.18</v>
          </cell>
        </row>
        <row r="3593">
          <cell r="A3593" t="str">
            <v>46.23.170</v>
          </cell>
          <cell r="C3593" t="str">
            <v>Tubo de concreto classe EA-3, DN= 1000 mm</v>
          </cell>
          <cell r="D3593" t="str">
            <v>m</v>
          </cell>
          <cell r="E3593">
            <v>369.96</v>
          </cell>
          <cell r="F3593">
            <v>38.97</v>
          </cell>
          <cell r="G3593">
            <v>408.93</v>
          </cell>
        </row>
        <row r="3594">
          <cell r="A3594" t="str">
            <v>46.23.180</v>
          </cell>
          <cell r="C3594" t="str">
            <v>Tubo de concreto classe EA-3, DN= 1200 mm</v>
          </cell>
          <cell r="D3594" t="str">
            <v>m</v>
          </cell>
          <cell r="E3594">
            <v>549.41999999999996</v>
          </cell>
          <cell r="F3594">
            <v>77.94</v>
          </cell>
          <cell r="G3594">
            <v>627.36</v>
          </cell>
        </row>
        <row r="3595">
          <cell r="A3595" t="str">
            <v>46.26</v>
          </cell>
          <cell r="B3595" t="str">
            <v>Tubulação em ferro fundido predial SMU - esgoto e pluvial</v>
          </cell>
        </row>
        <row r="3596">
          <cell r="A3596" t="str">
            <v>46.26.010</v>
          </cell>
          <cell r="C3596" t="str">
            <v>Tubo em ferro fundido com ponta e ponta, predial SMU, DN= 50 mm</v>
          </cell>
          <cell r="D3596" t="str">
            <v>m</v>
          </cell>
          <cell r="E3596">
            <v>83.03</v>
          </cell>
          <cell r="F3596">
            <v>16.18</v>
          </cell>
          <cell r="G3596">
            <v>99.21</v>
          </cell>
        </row>
        <row r="3597">
          <cell r="A3597" t="str">
            <v>46.26.020</v>
          </cell>
          <cell r="C3597" t="str">
            <v>Tubo em ferro fundido com ponta e ponta, predial SMU, DN= 75 mm</v>
          </cell>
          <cell r="D3597" t="str">
            <v>m</v>
          </cell>
          <cell r="E3597">
            <v>96.75</v>
          </cell>
          <cell r="F3597">
            <v>16.18</v>
          </cell>
          <cell r="G3597">
            <v>112.93</v>
          </cell>
        </row>
        <row r="3598">
          <cell r="A3598" t="str">
            <v>46.26.030</v>
          </cell>
          <cell r="C3598" t="str">
            <v>Tubo em ferro fundido com ponta e ponta, predial SMU, DN= 100 mm</v>
          </cell>
          <cell r="D3598" t="str">
            <v>m</v>
          </cell>
          <cell r="E3598">
            <v>109.82</v>
          </cell>
          <cell r="F3598">
            <v>22.67</v>
          </cell>
          <cell r="G3598">
            <v>132.49</v>
          </cell>
        </row>
        <row r="3599">
          <cell r="A3599" t="str">
            <v>46.26.040</v>
          </cell>
          <cell r="C3599" t="str">
            <v>Tubo em ferro fundido com ponta e ponta, predial SMU, DN= 150 mm</v>
          </cell>
          <cell r="D3599" t="str">
            <v>m</v>
          </cell>
          <cell r="E3599">
            <v>175.09</v>
          </cell>
          <cell r="F3599">
            <v>22.67</v>
          </cell>
          <cell r="G3599">
            <v>197.76</v>
          </cell>
        </row>
        <row r="3600">
          <cell r="A3600" t="str">
            <v>46.26.050</v>
          </cell>
          <cell r="C3600" t="str">
            <v>Tubo em ferro fundido com ponta e ponta, predial SMU, DN= 200 mm</v>
          </cell>
          <cell r="D3600" t="str">
            <v>m</v>
          </cell>
          <cell r="E3600">
            <v>346.46</v>
          </cell>
          <cell r="F3600">
            <v>22.67</v>
          </cell>
          <cell r="G3600">
            <v>369.13</v>
          </cell>
        </row>
        <row r="3601">
          <cell r="A3601" t="str">
            <v>46.26.060</v>
          </cell>
          <cell r="C3601" t="str">
            <v>Junta de união em aço inoxidável com parafuso de aço zincado, para tubo em ferro fundido predial SMU, DN= 50 mm</v>
          </cell>
          <cell r="D3601" t="str">
            <v>un</v>
          </cell>
          <cell r="E3601">
            <v>32.33</v>
          </cell>
          <cell r="F3601">
            <v>12.94</v>
          </cell>
          <cell r="G3601">
            <v>45.27</v>
          </cell>
        </row>
        <row r="3602">
          <cell r="A3602" t="str">
            <v>46.26.070</v>
          </cell>
          <cell r="C3602" t="str">
            <v>Junta de união em aço inoxidável com parafuso de aço zincado, para tubo em ferro fundido predial SMU, DN= 75 mm</v>
          </cell>
          <cell r="D3602" t="str">
            <v>un</v>
          </cell>
          <cell r="E3602">
            <v>37.44</v>
          </cell>
          <cell r="F3602">
            <v>12.94</v>
          </cell>
          <cell r="G3602">
            <v>50.38</v>
          </cell>
        </row>
        <row r="3603">
          <cell r="A3603" t="str">
            <v>46.26.080</v>
          </cell>
          <cell r="C3603" t="str">
            <v>Junta de união em aço inoxidável com parafuso de aço zincado, para tubo em ferro fundido predial SMU, DN= 100 mm</v>
          </cell>
          <cell r="D3603" t="str">
            <v>un</v>
          </cell>
          <cell r="E3603">
            <v>38.78</v>
          </cell>
          <cell r="F3603">
            <v>16.18</v>
          </cell>
          <cell r="G3603">
            <v>54.96</v>
          </cell>
        </row>
        <row r="3604">
          <cell r="A3604" t="str">
            <v>46.26.090</v>
          </cell>
          <cell r="C3604" t="str">
            <v>Junta de união em aço inoxidável com parafuso de aço zincado, para tubo em ferro fundido predial SMU, DN= 150 mm</v>
          </cell>
          <cell r="D3604" t="str">
            <v>un</v>
          </cell>
          <cell r="E3604">
            <v>73.86</v>
          </cell>
          <cell r="F3604">
            <v>16.18</v>
          </cell>
          <cell r="G3604">
            <v>90.04</v>
          </cell>
        </row>
        <row r="3605">
          <cell r="A3605" t="str">
            <v>46.26.100</v>
          </cell>
          <cell r="C3605" t="str">
            <v>Junta de união em aço inoxidável com parafuso de aço zincado, para tubo em ferro fundido predial SMU, DN= 200 mm</v>
          </cell>
          <cell r="D3605" t="str">
            <v>un</v>
          </cell>
          <cell r="E3605">
            <v>111.59</v>
          </cell>
          <cell r="F3605">
            <v>16.18</v>
          </cell>
          <cell r="G3605">
            <v>127.77</v>
          </cell>
        </row>
        <row r="3606">
          <cell r="A3606" t="str">
            <v>46.26.110</v>
          </cell>
          <cell r="C3606" t="str">
            <v>Conjunto de ancoragem para tubo em ferro fundido predial SMU, DN= 50 mm</v>
          </cell>
          <cell r="D3606" t="str">
            <v>cj</v>
          </cell>
          <cell r="E3606">
            <v>798.22</v>
          </cell>
          <cell r="F3606">
            <v>12.94</v>
          </cell>
          <cell r="G3606">
            <v>811.16</v>
          </cell>
        </row>
        <row r="3607">
          <cell r="A3607" t="str">
            <v>46.26.120</v>
          </cell>
          <cell r="C3607" t="str">
            <v>Conjunto de ancoragem para tubo em ferro fundido predial SMU, DN= 75 mm</v>
          </cell>
          <cell r="D3607" t="str">
            <v>cj</v>
          </cell>
          <cell r="E3607">
            <v>830.34</v>
          </cell>
          <cell r="F3607">
            <v>12.94</v>
          </cell>
          <cell r="G3607">
            <v>843.28</v>
          </cell>
        </row>
        <row r="3608">
          <cell r="A3608" t="str">
            <v>46.26.130</v>
          </cell>
          <cell r="C3608" t="str">
            <v>Conjunto de ancoragem para tubo em ferro fundido predial SMU, DN= 100 mm</v>
          </cell>
          <cell r="D3608" t="str">
            <v>cj</v>
          </cell>
          <cell r="E3608">
            <v>808.65</v>
          </cell>
          <cell r="F3608">
            <v>16.18</v>
          </cell>
          <cell r="G3608">
            <v>824.83</v>
          </cell>
        </row>
        <row r="3609">
          <cell r="A3609" t="str">
            <v>46.26.136</v>
          </cell>
          <cell r="C3609" t="str">
            <v>Conjunto de ancoragem para tubo em ferro fundido predial SMU, DN= 125 mm</v>
          </cell>
          <cell r="D3609" t="str">
            <v>cj</v>
          </cell>
          <cell r="E3609">
            <v>1055.07</v>
          </cell>
          <cell r="F3609">
            <v>16.18</v>
          </cell>
          <cell r="G3609">
            <v>1071.25</v>
          </cell>
        </row>
        <row r="3610">
          <cell r="A3610" t="str">
            <v>46.26.140</v>
          </cell>
          <cell r="C3610" t="str">
            <v>Conjunto de ancoragem para tubo em ferro fundido predial SMU, DN= 150 mm</v>
          </cell>
          <cell r="D3610" t="str">
            <v>cj</v>
          </cell>
          <cell r="E3610">
            <v>1250.5999999999999</v>
          </cell>
          <cell r="F3610">
            <v>16.18</v>
          </cell>
          <cell r="G3610">
            <v>1266.78</v>
          </cell>
        </row>
        <row r="3611">
          <cell r="A3611" t="str">
            <v>46.26.150</v>
          </cell>
          <cell r="C3611" t="str">
            <v>Conjunto de ancoragem para tubo em ferro fundido predial SMU, DN= 200 mm</v>
          </cell>
          <cell r="D3611" t="str">
            <v>cj</v>
          </cell>
          <cell r="E3611">
            <v>1771.64</v>
          </cell>
          <cell r="F3611">
            <v>16.18</v>
          </cell>
          <cell r="G3611">
            <v>1787.82</v>
          </cell>
        </row>
        <row r="3612">
          <cell r="A3612" t="str">
            <v>46.26.200</v>
          </cell>
          <cell r="C3612" t="str">
            <v>Tubo em ferro fundido com ponta e ponta, predial SMU, DN= 125 mm</v>
          </cell>
          <cell r="D3612" t="str">
            <v>m</v>
          </cell>
          <cell r="E3612">
            <v>277.07</v>
          </cell>
          <cell r="F3612">
            <v>22.67</v>
          </cell>
          <cell r="G3612">
            <v>299.74</v>
          </cell>
        </row>
        <row r="3613">
          <cell r="A3613" t="str">
            <v>46.26.210</v>
          </cell>
          <cell r="C3613" t="str">
            <v>Tubo em ferro fundido com ponta e ponta, predial SMU, DN= 250 mm</v>
          </cell>
          <cell r="D3613" t="str">
            <v>m</v>
          </cell>
          <cell r="E3613">
            <v>540</v>
          </cell>
          <cell r="F3613">
            <v>22.67</v>
          </cell>
          <cell r="G3613">
            <v>562.66999999999996</v>
          </cell>
        </row>
        <row r="3614">
          <cell r="A3614" t="str">
            <v>46.26.400</v>
          </cell>
          <cell r="C3614" t="str">
            <v>Joelho 45° em ferro fundido, predial SMU, DN= 50 mm</v>
          </cell>
          <cell r="D3614" t="str">
            <v>un</v>
          </cell>
          <cell r="E3614">
            <v>85.87</v>
          </cell>
          <cell r="F3614">
            <v>12.94</v>
          </cell>
          <cell r="G3614">
            <v>98.81</v>
          </cell>
        </row>
        <row r="3615">
          <cell r="A3615" t="str">
            <v>46.26.410</v>
          </cell>
          <cell r="C3615" t="str">
            <v>Joelho 45° em ferro fundido, predial SMU, DN= 75 mm</v>
          </cell>
          <cell r="D3615" t="str">
            <v>un</v>
          </cell>
          <cell r="E3615">
            <v>111.68</v>
          </cell>
          <cell r="F3615">
            <v>12.94</v>
          </cell>
          <cell r="G3615">
            <v>124.62</v>
          </cell>
        </row>
        <row r="3616">
          <cell r="A3616" t="str">
            <v>46.26.420</v>
          </cell>
          <cell r="C3616" t="str">
            <v>Joelho 45° em ferro fundido, predial SMU, DN= 100 mm</v>
          </cell>
          <cell r="D3616" t="str">
            <v>un</v>
          </cell>
          <cell r="E3616">
            <v>122.28</v>
          </cell>
          <cell r="F3616">
            <v>16.18</v>
          </cell>
          <cell r="G3616">
            <v>138.46</v>
          </cell>
        </row>
        <row r="3617">
          <cell r="A3617" t="str">
            <v>46.26.426</v>
          </cell>
          <cell r="C3617" t="str">
            <v>Joelho 45° em ferro fundido, predial SMU, DN= 125 mm</v>
          </cell>
          <cell r="D3617" t="str">
            <v>un</v>
          </cell>
          <cell r="E3617">
            <v>208.9</v>
          </cell>
          <cell r="F3617">
            <v>16.18</v>
          </cell>
          <cell r="G3617">
            <v>225.08</v>
          </cell>
        </row>
        <row r="3618">
          <cell r="A3618" t="str">
            <v>46.26.430</v>
          </cell>
          <cell r="C3618" t="str">
            <v>Joelho 45° em ferro fundido, predial SMU, DN= 150 mm</v>
          </cell>
          <cell r="D3618" t="str">
            <v>un</v>
          </cell>
          <cell r="E3618">
            <v>195.13</v>
          </cell>
          <cell r="F3618">
            <v>16.18</v>
          </cell>
          <cell r="G3618">
            <v>211.31</v>
          </cell>
        </row>
        <row r="3619">
          <cell r="A3619" t="str">
            <v>46.26.440</v>
          </cell>
          <cell r="C3619" t="str">
            <v>Joelho 45° em ferro fundido, predial SMU, DN= 200 mm</v>
          </cell>
          <cell r="D3619" t="str">
            <v>un</v>
          </cell>
          <cell r="E3619">
            <v>435.71</v>
          </cell>
          <cell r="F3619">
            <v>16.18</v>
          </cell>
          <cell r="G3619">
            <v>451.89</v>
          </cell>
        </row>
        <row r="3620">
          <cell r="A3620" t="str">
            <v>46.26.460</v>
          </cell>
          <cell r="C3620" t="str">
            <v>Joelho 88° em ferro fundido, predial SMU, DN= 50 mm</v>
          </cell>
          <cell r="D3620" t="str">
            <v>un</v>
          </cell>
          <cell r="E3620">
            <v>113.3</v>
          </cell>
          <cell r="F3620">
            <v>12.94</v>
          </cell>
          <cell r="G3620">
            <v>126.24</v>
          </cell>
        </row>
        <row r="3621">
          <cell r="A3621" t="str">
            <v>46.26.470</v>
          </cell>
          <cell r="C3621" t="str">
            <v>Joelho 88° em ferro fundido, predial SMU, DN= 75 mm</v>
          </cell>
          <cell r="D3621" t="str">
            <v>un</v>
          </cell>
          <cell r="E3621">
            <v>123.11</v>
          </cell>
          <cell r="F3621">
            <v>12.94</v>
          </cell>
          <cell r="G3621">
            <v>136.05000000000001</v>
          </cell>
        </row>
        <row r="3622">
          <cell r="A3622" t="str">
            <v>46.26.480</v>
          </cell>
          <cell r="C3622" t="str">
            <v>Joelho 88° em ferro fundido, predial SMU, DN= 100 mm</v>
          </cell>
          <cell r="D3622" t="str">
            <v>un</v>
          </cell>
          <cell r="E3622">
            <v>129.97</v>
          </cell>
          <cell r="F3622">
            <v>16.18</v>
          </cell>
          <cell r="G3622">
            <v>146.15</v>
          </cell>
        </row>
        <row r="3623">
          <cell r="A3623" t="str">
            <v>46.26.490</v>
          </cell>
          <cell r="C3623" t="str">
            <v>Joelho 88° em ferro fundido, predial SMU, DN= 150 mm</v>
          </cell>
          <cell r="D3623" t="str">
            <v>un</v>
          </cell>
          <cell r="E3623">
            <v>339.3</v>
          </cell>
          <cell r="F3623">
            <v>16.18</v>
          </cell>
          <cell r="G3623">
            <v>355.48</v>
          </cell>
        </row>
        <row r="3624">
          <cell r="A3624" t="str">
            <v>46.26.500</v>
          </cell>
          <cell r="C3624" t="str">
            <v>Joelho 88° em ferro fundido, predial SMU, DN= 200 mm</v>
          </cell>
          <cell r="D3624" t="str">
            <v>un</v>
          </cell>
          <cell r="E3624">
            <v>438.26</v>
          </cell>
          <cell r="F3624">
            <v>16.18</v>
          </cell>
          <cell r="G3624">
            <v>454.44</v>
          </cell>
        </row>
        <row r="3625">
          <cell r="A3625" t="str">
            <v>46.26.510</v>
          </cell>
          <cell r="C3625" t="str">
            <v>Junção 45° em ferro fundido, predial SMU, DN= 50 x 50 mm</v>
          </cell>
          <cell r="D3625" t="str">
            <v>un</v>
          </cell>
          <cell r="E3625">
            <v>139.44</v>
          </cell>
          <cell r="F3625">
            <v>12.94</v>
          </cell>
          <cell r="G3625">
            <v>152.38</v>
          </cell>
        </row>
        <row r="3626">
          <cell r="A3626" t="str">
            <v>46.26.516</v>
          </cell>
          <cell r="C3626" t="str">
            <v>Junção 45° em ferro fundido, predial SMU, DN= 75 x 50 mm</v>
          </cell>
          <cell r="D3626" t="str">
            <v>un</v>
          </cell>
          <cell r="E3626">
            <v>158.65</v>
          </cell>
          <cell r="F3626">
            <v>12.94</v>
          </cell>
          <cell r="G3626">
            <v>171.59</v>
          </cell>
        </row>
        <row r="3627">
          <cell r="A3627" t="str">
            <v>46.26.520</v>
          </cell>
          <cell r="C3627" t="str">
            <v>Junção 45° em ferro fundido, predial SMU, DN= 75 x 75 mm</v>
          </cell>
          <cell r="D3627" t="str">
            <v>un</v>
          </cell>
          <cell r="E3627">
            <v>187.49</v>
          </cell>
          <cell r="F3627">
            <v>12.94</v>
          </cell>
          <cell r="G3627">
            <v>200.43</v>
          </cell>
        </row>
        <row r="3628">
          <cell r="A3628" t="str">
            <v>46.26.540</v>
          </cell>
          <cell r="C3628" t="str">
            <v>Junção 45° em ferro fundido, predial SMU, DN= 100 x 75 mm</v>
          </cell>
          <cell r="D3628" t="str">
            <v>un</v>
          </cell>
          <cell r="E3628">
            <v>198.62</v>
          </cell>
          <cell r="F3628">
            <v>16.18</v>
          </cell>
          <cell r="G3628">
            <v>214.8</v>
          </cell>
        </row>
        <row r="3629">
          <cell r="A3629" t="str">
            <v>46.26.550</v>
          </cell>
          <cell r="C3629" t="str">
            <v>Junção 45° em ferro fundido, predial SMU, DN= 100 x 100 mm</v>
          </cell>
          <cell r="D3629" t="str">
            <v>un</v>
          </cell>
          <cell r="E3629">
            <v>199.42</v>
          </cell>
          <cell r="F3629">
            <v>16.18</v>
          </cell>
          <cell r="G3629">
            <v>215.6</v>
          </cell>
        </row>
        <row r="3630">
          <cell r="A3630" t="str">
            <v>46.26.560</v>
          </cell>
          <cell r="C3630" t="str">
            <v>Junção 45° em ferro fundido, predial SMU, DN= 150 x 150 mm</v>
          </cell>
          <cell r="D3630" t="str">
            <v>un</v>
          </cell>
          <cell r="E3630">
            <v>470.11</v>
          </cell>
          <cell r="F3630">
            <v>16.18</v>
          </cell>
          <cell r="G3630">
            <v>486.29</v>
          </cell>
        </row>
        <row r="3631">
          <cell r="A3631" t="str">
            <v>46.26.580</v>
          </cell>
          <cell r="C3631" t="str">
            <v>Junta de união em aço inoxidável com parafuso de aço zincado, para tubo em ferro fundido predial SMU, DN= 125 mm</v>
          </cell>
          <cell r="D3631" t="str">
            <v>un</v>
          </cell>
          <cell r="E3631">
            <v>78.53</v>
          </cell>
          <cell r="F3631">
            <v>16.18</v>
          </cell>
          <cell r="G3631">
            <v>94.71</v>
          </cell>
        </row>
        <row r="3632">
          <cell r="A3632" t="str">
            <v>46.26.590</v>
          </cell>
          <cell r="C3632" t="str">
            <v>Junta de união em aço inoxidável com parafuso de aço zincado, para tubo em ferro fundido predial SMU, DN= 250 mm</v>
          </cell>
          <cell r="D3632" t="str">
            <v>un</v>
          </cell>
          <cell r="E3632">
            <v>203.44</v>
          </cell>
          <cell r="F3632">
            <v>16.18</v>
          </cell>
          <cell r="G3632">
            <v>219.62</v>
          </cell>
        </row>
        <row r="3633">
          <cell r="A3633" t="str">
            <v>46.26.600</v>
          </cell>
          <cell r="C3633" t="str">
            <v>Redução excêntrica em ferro fundido, predial SMU, DN= 75 x 50 mm</v>
          </cell>
          <cell r="D3633" t="str">
            <v>un</v>
          </cell>
          <cell r="E3633">
            <v>106.14</v>
          </cell>
          <cell r="F3633">
            <v>12.94</v>
          </cell>
          <cell r="G3633">
            <v>119.08</v>
          </cell>
        </row>
        <row r="3634">
          <cell r="A3634" t="str">
            <v>46.26.610</v>
          </cell>
          <cell r="C3634" t="str">
            <v>Redução excêntrica em ferro fundido, predial SMU, DN= 100 x 75 mm</v>
          </cell>
          <cell r="D3634" t="str">
            <v>un</v>
          </cell>
          <cell r="E3634">
            <v>124.37</v>
          </cell>
          <cell r="F3634">
            <v>16.18</v>
          </cell>
          <cell r="G3634">
            <v>140.55000000000001</v>
          </cell>
        </row>
        <row r="3635">
          <cell r="A3635" t="str">
            <v>46.26.612</v>
          </cell>
          <cell r="C3635" t="str">
            <v>Redução excêntrica em ferro fundido, predial SMU, DN= 125 x 75 mm</v>
          </cell>
          <cell r="D3635" t="str">
            <v>un</v>
          </cell>
          <cell r="E3635">
            <v>200.1</v>
          </cell>
          <cell r="F3635">
            <v>16.18</v>
          </cell>
          <cell r="G3635">
            <v>216.28</v>
          </cell>
        </row>
        <row r="3636">
          <cell r="A3636" t="str">
            <v>46.26.614</v>
          </cell>
          <cell r="C3636" t="str">
            <v>Redução excêntrica em ferro fundido, predial SMU, DN= 125 x 100 mm</v>
          </cell>
          <cell r="D3636" t="str">
            <v>un</v>
          </cell>
          <cell r="E3636">
            <v>195.78</v>
          </cell>
          <cell r="F3636">
            <v>16.18</v>
          </cell>
          <cell r="G3636">
            <v>211.96</v>
          </cell>
        </row>
        <row r="3637">
          <cell r="A3637" t="str">
            <v>46.26.616</v>
          </cell>
          <cell r="C3637" t="str">
            <v>Redução excêntrica em ferro fundido, predial SMU, DN= 150 x 75 mm</v>
          </cell>
          <cell r="D3637" t="str">
            <v>un</v>
          </cell>
          <cell r="E3637">
            <v>175.07</v>
          </cell>
          <cell r="F3637">
            <v>16.18</v>
          </cell>
          <cell r="G3637">
            <v>191.25</v>
          </cell>
        </row>
        <row r="3638">
          <cell r="A3638" t="str">
            <v>46.26.632</v>
          </cell>
          <cell r="C3638" t="str">
            <v>Redução excêntrica em ferro fundido, predial SMU, DN= 150 x 100 mm</v>
          </cell>
          <cell r="D3638" t="str">
            <v>un</v>
          </cell>
          <cell r="E3638">
            <v>170.78</v>
          </cell>
          <cell r="F3638">
            <v>16.18</v>
          </cell>
          <cell r="G3638">
            <v>186.96</v>
          </cell>
        </row>
        <row r="3639">
          <cell r="A3639" t="str">
            <v>46.26.634</v>
          </cell>
          <cell r="C3639" t="str">
            <v>Redução excêntrica em ferro fundido, predial SMU, DN= 150 x 125 mm</v>
          </cell>
          <cell r="D3639" t="str">
            <v>un</v>
          </cell>
          <cell r="E3639">
            <v>234.31</v>
          </cell>
          <cell r="F3639">
            <v>16.18</v>
          </cell>
          <cell r="G3639">
            <v>250.49</v>
          </cell>
        </row>
        <row r="3640">
          <cell r="A3640" t="str">
            <v>46.26.636</v>
          </cell>
          <cell r="C3640" t="str">
            <v>Redução excêntrica em ferro fundido, predial SMU, DN= 200 x 125 mm</v>
          </cell>
          <cell r="D3640" t="str">
            <v>un</v>
          </cell>
          <cell r="E3640">
            <v>461.41</v>
          </cell>
          <cell r="F3640">
            <v>16.18</v>
          </cell>
          <cell r="G3640">
            <v>477.59</v>
          </cell>
        </row>
        <row r="3641">
          <cell r="A3641" t="str">
            <v>46.26.640</v>
          </cell>
          <cell r="C3641" t="str">
            <v>Redução excêntrica em ferro fundido, predial SMU, DN= 200 x 150 mm</v>
          </cell>
          <cell r="D3641" t="str">
            <v>un</v>
          </cell>
          <cell r="E3641">
            <v>338.27</v>
          </cell>
          <cell r="F3641">
            <v>16.18</v>
          </cell>
          <cell r="G3641">
            <v>354.45</v>
          </cell>
        </row>
        <row r="3642">
          <cell r="A3642" t="str">
            <v>46.26.690</v>
          </cell>
          <cell r="C3642" t="str">
            <v>Redução excêntrica em ferro fundido, predial SMU, DN= 250 x 200 mm</v>
          </cell>
          <cell r="D3642" t="str">
            <v>un</v>
          </cell>
          <cell r="E3642">
            <v>827.85</v>
          </cell>
          <cell r="F3642">
            <v>16.18</v>
          </cell>
          <cell r="G3642">
            <v>844.03</v>
          </cell>
        </row>
        <row r="3643">
          <cell r="A3643" t="str">
            <v>46.26.700</v>
          </cell>
          <cell r="C3643" t="str">
            <v>Te de visita em ferro fundido, predial SMU, DN= 75 mm</v>
          </cell>
          <cell r="D3643" t="str">
            <v>un</v>
          </cell>
          <cell r="E3643">
            <v>359.77</v>
          </cell>
          <cell r="F3643">
            <v>12.94</v>
          </cell>
          <cell r="G3643">
            <v>372.71</v>
          </cell>
        </row>
        <row r="3644">
          <cell r="A3644" t="str">
            <v>46.26.710</v>
          </cell>
          <cell r="C3644" t="str">
            <v>Te de visita em ferro fundido, predial SMU, DN= 100 mm</v>
          </cell>
          <cell r="D3644" t="str">
            <v>un</v>
          </cell>
          <cell r="E3644">
            <v>388.88</v>
          </cell>
          <cell r="F3644">
            <v>16.18</v>
          </cell>
          <cell r="G3644">
            <v>405.06</v>
          </cell>
        </row>
        <row r="3645">
          <cell r="A3645" t="str">
            <v>46.26.720</v>
          </cell>
          <cell r="C3645" t="str">
            <v>Te de visita em ferro fundido, predial SMU, DN= 125 mm</v>
          </cell>
          <cell r="D3645" t="str">
            <v>un</v>
          </cell>
          <cell r="E3645">
            <v>790.96</v>
          </cell>
          <cell r="F3645">
            <v>16.18</v>
          </cell>
          <cell r="G3645">
            <v>807.14</v>
          </cell>
        </row>
        <row r="3646">
          <cell r="A3646" t="str">
            <v>46.26.730</v>
          </cell>
          <cell r="C3646" t="str">
            <v>Te de visita em ferro fundido, predial SMU, DN= 150 mm</v>
          </cell>
          <cell r="D3646" t="str">
            <v>un</v>
          </cell>
          <cell r="E3646">
            <v>803.09</v>
          </cell>
          <cell r="F3646">
            <v>16.18</v>
          </cell>
          <cell r="G3646">
            <v>819.27</v>
          </cell>
        </row>
        <row r="3647">
          <cell r="A3647" t="str">
            <v>46.26.740</v>
          </cell>
          <cell r="C3647" t="str">
            <v>Te de visita em ferro fundido, predial SMU, DN= 200 mm</v>
          </cell>
          <cell r="D3647" t="str">
            <v>un</v>
          </cell>
          <cell r="E3647">
            <v>1352.85</v>
          </cell>
          <cell r="F3647">
            <v>16.18</v>
          </cell>
          <cell r="G3647">
            <v>1369.03</v>
          </cell>
        </row>
        <row r="3648">
          <cell r="A3648" t="str">
            <v>46.26.800</v>
          </cell>
          <cell r="C3648" t="str">
            <v>Abraçadeira dentada para travamento em aço inoxidável, com parafuso de aço zincado, para tubo em ferro fundido predial SMU, DN= 50 mm</v>
          </cell>
          <cell r="D3648" t="str">
            <v>un</v>
          </cell>
          <cell r="E3648">
            <v>281.54000000000002</v>
          </cell>
          <cell r="F3648">
            <v>12.94</v>
          </cell>
          <cell r="G3648">
            <v>294.48</v>
          </cell>
        </row>
        <row r="3649">
          <cell r="A3649" t="str">
            <v>46.26.810</v>
          </cell>
          <cell r="C3649" t="str">
            <v>Abraçadeira dentada para travamento em aço inoxidável, com parafuso de aço zincado, para tubo em ferro fundido predial SMU, DN= 75 mm</v>
          </cell>
          <cell r="D3649" t="str">
            <v>un</v>
          </cell>
          <cell r="E3649">
            <v>250.45</v>
          </cell>
          <cell r="F3649">
            <v>12.94</v>
          </cell>
          <cell r="G3649">
            <v>263.39</v>
          </cell>
        </row>
        <row r="3650">
          <cell r="A3650" t="str">
            <v>46.26.820</v>
          </cell>
          <cell r="C3650" t="str">
            <v>Abraçadeira dentada para travamento em aço inoxidável, com parafuso de aço zincado, para tubo em ferro fundido predial SMU, DN= 100 mm</v>
          </cell>
          <cell r="D3650" t="str">
            <v>un</v>
          </cell>
          <cell r="E3650">
            <v>304.52999999999997</v>
          </cell>
          <cell r="F3650">
            <v>16.18</v>
          </cell>
          <cell r="G3650">
            <v>320.70999999999998</v>
          </cell>
        </row>
        <row r="3651">
          <cell r="A3651" t="str">
            <v>46.26.830</v>
          </cell>
          <cell r="C3651" t="str">
            <v>Abraçadeira dentada para travamento em aço inoxidável, com parafuso de aço zincado, para tubo em ferro fundido predial SMU, DN= 150 mm</v>
          </cell>
          <cell r="D3651" t="str">
            <v>un</v>
          </cell>
          <cell r="E3651">
            <v>504.85</v>
          </cell>
          <cell r="F3651">
            <v>16.18</v>
          </cell>
          <cell r="G3651">
            <v>521.03</v>
          </cell>
        </row>
        <row r="3652">
          <cell r="A3652" t="str">
            <v>46.26.840</v>
          </cell>
          <cell r="C3652" t="str">
            <v>Tampão simples em ferro fundido, predial SMU, DN= 150 mm</v>
          </cell>
          <cell r="D3652" t="str">
            <v>un</v>
          </cell>
          <cell r="E3652">
            <v>182.75</v>
          </cell>
          <cell r="F3652">
            <v>16.18</v>
          </cell>
          <cell r="G3652">
            <v>198.93</v>
          </cell>
        </row>
        <row r="3653">
          <cell r="A3653" t="str">
            <v>46.26.900</v>
          </cell>
          <cell r="C3653" t="str">
            <v>Junção 45° em ferro fundido, predial SMU, DN= 125 x 100 mm</v>
          </cell>
          <cell r="D3653" t="str">
            <v>un</v>
          </cell>
          <cell r="E3653">
            <v>442.38</v>
          </cell>
          <cell r="F3653">
            <v>16.18</v>
          </cell>
          <cell r="G3653">
            <v>458.56</v>
          </cell>
        </row>
        <row r="3654">
          <cell r="A3654" t="str">
            <v>46.26.910</v>
          </cell>
          <cell r="C3654" t="str">
            <v>Junção 45° em ferro fundido, predial SMU, DN= 150 x 100 mm</v>
          </cell>
          <cell r="D3654" t="str">
            <v>un</v>
          </cell>
          <cell r="E3654">
            <v>652.87</v>
          </cell>
          <cell r="F3654">
            <v>16.18</v>
          </cell>
          <cell r="G3654">
            <v>669.05</v>
          </cell>
        </row>
        <row r="3655">
          <cell r="A3655" t="str">
            <v>46.26.920</v>
          </cell>
          <cell r="C3655" t="str">
            <v>Junção 45° em ferro fundido, predial SMU, DN= 200 x 100 mm</v>
          </cell>
          <cell r="D3655" t="str">
            <v>un</v>
          </cell>
          <cell r="E3655">
            <v>893.35</v>
          </cell>
          <cell r="F3655">
            <v>16.18</v>
          </cell>
          <cell r="G3655">
            <v>909.53</v>
          </cell>
        </row>
        <row r="3656">
          <cell r="A3656" t="str">
            <v>46.26.930</v>
          </cell>
          <cell r="C3656" t="str">
            <v>Junção 45° em ferro fundido, predial SMU, DN= 200 x 200 mm</v>
          </cell>
          <cell r="D3656" t="str">
            <v>un</v>
          </cell>
          <cell r="E3656">
            <v>1272.19</v>
          </cell>
          <cell r="F3656">
            <v>16.18</v>
          </cell>
          <cell r="G3656">
            <v>1288.3699999999999</v>
          </cell>
        </row>
        <row r="3657">
          <cell r="A3657" t="str">
            <v>46.27</v>
          </cell>
          <cell r="B3657" t="str">
            <v>Tubulação em cobre, para sistema de ar condicionado</v>
          </cell>
        </row>
        <row r="3658">
          <cell r="A3658" t="str">
            <v>46.27.050</v>
          </cell>
          <cell r="C3658" t="str">
            <v>Tubo de cobre flexível, espessura 1/32" - diâmetro 3/16", inclusive conexões</v>
          </cell>
          <cell r="D3658" t="str">
            <v>m</v>
          </cell>
          <cell r="E3658">
            <v>4.63</v>
          </cell>
          <cell r="F3658">
            <v>5.33</v>
          </cell>
          <cell r="G3658">
            <v>9.9600000000000009</v>
          </cell>
        </row>
        <row r="3659">
          <cell r="A3659" t="str">
            <v>46.27.060</v>
          </cell>
          <cell r="C3659" t="str">
            <v>Tubo de cobre flexível, espessura 1/32" - diâmetro 1/4", inclusive conexões</v>
          </cell>
          <cell r="D3659" t="str">
            <v>m</v>
          </cell>
          <cell r="E3659">
            <v>6.39</v>
          </cell>
          <cell r="F3659">
            <v>5.33</v>
          </cell>
          <cell r="G3659">
            <v>11.72</v>
          </cell>
        </row>
        <row r="3660">
          <cell r="A3660" t="str">
            <v>46.27.070</v>
          </cell>
          <cell r="C3660" t="str">
            <v>Tubo de cobre flexível, espessura 1/32" - diâmetro 5/16", inclusive conexões</v>
          </cell>
          <cell r="D3660" t="str">
            <v>m</v>
          </cell>
          <cell r="E3660">
            <v>8.26</v>
          </cell>
          <cell r="F3660">
            <v>5.33</v>
          </cell>
          <cell r="G3660">
            <v>13.59</v>
          </cell>
        </row>
        <row r="3661">
          <cell r="A3661" t="str">
            <v>46.27.080</v>
          </cell>
          <cell r="C3661" t="str">
            <v>Tubo de cobre flexível, espessura 1/32" - diâmetro 3/8", inclusive conexões</v>
          </cell>
          <cell r="D3661" t="str">
            <v>m</v>
          </cell>
          <cell r="E3661">
            <v>10.210000000000001</v>
          </cell>
          <cell r="F3661">
            <v>8.09</v>
          </cell>
          <cell r="G3661">
            <v>18.3</v>
          </cell>
        </row>
        <row r="3662">
          <cell r="A3662" t="str">
            <v>46.27.090</v>
          </cell>
          <cell r="C3662" t="str">
            <v>Tubo de cobre flexível, espessura 1/32" - diâmetro 1/2", inclusive conexões</v>
          </cell>
          <cell r="D3662" t="str">
            <v>m</v>
          </cell>
          <cell r="E3662">
            <v>13.53</v>
          </cell>
          <cell r="F3662">
            <v>8.09</v>
          </cell>
          <cell r="G3662">
            <v>21.62</v>
          </cell>
        </row>
        <row r="3663">
          <cell r="A3663" t="str">
            <v>46.27.100</v>
          </cell>
          <cell r="C3663" t="str">
            <v>Tubo de cobre flexível, espessura 1/32" - diâmetro 5/8", inclusive conexões</v>
          </cell>
          <cell r="D3663" t="str">
            <v>m</v>
          </cell>
          <cell r="E3663">
            <v>17.34</v>
          </cell>
          <cell r="F3663">
            <v>8.09</v>
          </cell>
          <cell r="G3663">
            <v>25.43</v>
          </cell>
        </row>
        <row r="3664">
          <cell r="A3664" t="str">
            <v>46.27.110</v>
          </cell>
          <cell r="C3664" t="str">
            <v>Tubo de cobre flexível, espessura 1/32" - diâmetro 3/4", inclusive conexões</v>
          </cell>
          <cell r="D3664" t="str">
            <v>m</v>
          </cell>
          <cell r="E3664">
            <v>21.23</v>
          </cell>
          <cell r="F3664">
            <v>8.09</v>
          </cell>
          <cell r="G3664">
            <v>29.32</v>
          </cell>
        </row>
        <row r="3665">
          <cell r="A3665" t="str">
            <v>46.29</v>
          </cell>
          <cell r="B3665" t="str">
            <v>Tubulação em PPR - Água fria / quente</v>
          </cell>
        </row>
        <row r="3666">
          <cell r="A3666" t="str">
            <v>46.29.040</v>
          </cell>
          <cell r="C3666" t="str">
            <v>Tubo em polipropileno PPR, classe de pressão PN 20, DN= 40 mm</v>
          </cell>
          <cell r="D3666" t="str">
            <v>m</v>
          </cell>
          <cell r="E3666">
            <v>12.41</v>
          </cell>
          <cell r="F3666">
            <v>4.53</v>
          </cell>
          <cell r="G3666">
            <v>16.940000000000001</v>
          </cell>
        </row>
        <row r="3667">
          <cell r="A3667" t="str">
            <v>46.29.050</v>
          </cell>
          <cell r="C3667" t="str">
            <v>Tubo em polipropileno PPR, classe de pressão PN 20, DN= 50 mm</v>
          </cell>
          <cell r="D3667" t="str">
            <v>m</v>
          </cell>
          <cell r="E3667">
            <v>16.53</v>
          </cell>
          <cell r="F3667">
            <v>5.49</v>
          </cell>
          <cell r="G3667">
            <v>22.02</v>
          </cell>
        </row>
        <row r="3668">
          <cell r="A3668" t="str">
            <v>46.29.060</v>
          </cell>
          <cell r="C3668" t="str">
            <v>Tubo em polipropileno PPR, classe de pressão PN 20, DN= 63 mm</v>
          </cell>
          <cell r="D3668" t="str">
            <v>m</v>
          </cell>
          <cell r="E3668">
            <v>25.1</v>
          </cell>
          <cell r="F3668">
            <v>6.8</v>
          </cell>
          <cell r="G3668">
            <v>31.9</v>
          </cell>
        </row>
        <row r="3669">
          <cell r="A3669" t="str">
            <v>46.29.090</v>
          </cell>
          <cell r="C3669" t="str">
            <v>Tubo em polipropileno PPR, classe de pressão PN 20, DN= 110 mm</v>
          </cell>
          <cell r="D3669" t="str">
            <v>m</v>
          </cell>
          <cell r="E3669">
            <v>88.1</v>
          </cell>
          <cell r="F3669">
            <v>11.65</v>
          </cell>
          <cell r="G3669">
            <v>99.75</v>
          </cell>
        </row>
        <row r="3670">
          <cell r="A3670" t="str">
            <v>46.29.130</v>
          </cell>
          <cell r="C3670" t="str">
            <v>Tubo em polipropileno PPR, classe de pressão PN 25, DN= 40 mm</v>
          </cell>
          <cell r="D3670" t="str">
            <v>m</v>
          </cell>
          <cell r="E3670">
            <v>16.329999999999998</v>
          </cell>
          <cell r="F3670">
            <v>4.53</v>
          </cell>
          <cell r="G3670">
            <v>20.86</v>
          </cell>
        </row>
        <row r="3671">
          <cell r="A3671" t="str">
            <v>46.29.140</v>
          </cell>
          <cell r="C3671" t="str">
            <v>Tubo em polipropileno PPR, classe de pressão PN 25, DN= 50 mm</v>
          </cell>
          <cell r="D3671" t="str">
            <v>m</v>
          </cell>
          <cell r="E3671">
            <v>22.78</v>
          </cell>
          <cell r="F3671">
            <v>5.49</v>
          </cell>
          <cell r="G3671">
            <v>28.27</v>
          </cell>
        </row>
        <row r="3672">
          <cell r="A3672" t="str">
            <v>46.29.150</v>
          </cell>
          <cell r="C3672" t="str">
            <v>Tubo em polipropileno PPR, classe de pressão PN 25, DN= 63 mm</v>
          </cell>
          <cell r="D3672" t="str">
            <v>m</v>
          </cell>
          <cell r="E3672">
            <v>34.270000000000003</v>
          </cell>
          <cell r="F3672">
            <v>6.8</v>
          </cell>
          <cell r="G3672">
            <v>41.07</v>
          </cell>
        </row>
        <row r="3673">
          <cell r="A3673" t="str">
            <v>46.29.180</v>
          </cell>
          <cell r="C3673" t="str">
            <v>Tubo em polipropileno PPR, classe de pressão PN 25, DN= 110 mm</v>
          </cell>
          <cell r="D3673" t="str">
            <v>m</v>
          </cell>
          <cell r="E3673">
            <v>105.63</v>
          </cell>
          <cell r="F3673">
            <v>11.65</v>
          </cell>
          <cell r="G3673">
            <v>117.28</v>
          </cell>
        </row>
        <row r="3674">
          <cell r="A3674" t="str">
            <v>46.29.220</v>
          </cell>
          <cell r="C3674" t="str">
            <v>Bucha de redução em polipropileno PPR, DN= 40x25 mm</v>
          </cell>
          <cell r="D3674" t="str">
            <v>un</v>
          </cell>
          <cell r="E3674">
            <v>5.65</v>
          </cell>
          <cell r="F3674">
            <v>5.49</v>
          </cell>
          <cell r="G3674">
            <v>11.14</v>
          </cell>
        </row>
        <row r="3675">
          <cell r="A3675" t="str">
            <v>46.29.230</v>
          </cell>
          <cell r="C3675" t="str">
            <v>Bucha de redução em polipropileno PPR, DN= 40x32 mm</v>
          </cell>
          <cell r="D3675" t="str">
            <v>un</v>
          </cell>
          <cell r="E3675">
            <v>5.12</v>
          </cell>
          <cell r="F3675">
            <v>7.44</v>
          </cell>
          <cell r="G3675">
            <v>12.56</v>
          </cell>
        </row>
        <row r="3676">
          <cell r="A3676" t="str">
            <v>46.29.260</v>
          </cell>
          <cell r="C3676" t="str">
            <v>Bucha de redução em polipropileno PPR, DN= 50x40 mm</v>
          </cell>
          <cell r="D3676" t="str">
            <v>un</v>
          </cell>
          <cell r="E3676">
            <v>6.04</v>
          </cell>
          <cell r="F3676">
            <v>7.44</v>
          </cell>
          <cell r="G3676">
            <v>13.48</v>
          </cell>
        </row>
        <row r="3677">
          <cell r="A3677" t="str">
            <v>46.29.270</v>
          </cell>
          <cell r="C3677" t="str">
            <v>Bucha de redução em polipropileno PPR, DN= 63x40 mm</v>
          </cell>
          <cell r="D3677" t="str">
            <v>un</v>
          </cell>
          <cell r="E3677">
            <v>13.6</v>
          </cell>
          <cell r="F3677">
            <v>9.3800000000000008</v>
          </cell>
          <cell r="G3677">
            <v>22.98</v>
          </cell>
        </row>
        <row r="3678">
          <cell r="A3678" t="str">
            <v>46.29.280</v>
          </cell>
          <cell r="C3678" t="str">
            <v>Bucha de redução em polipropileno PPR, DN= 63x50 mm</v>
          </cell>
          <cell r="D3678" t="str">
            <v>un</v>
          </cell>
          <cell r="E3678">
            <v>13.67</v>
          </cell>
          <cell r="F3678">
            <v>9.3800000000000008</v>
          </cell>
          <cell r="G3678">
            <v>23.05</v>
          </cell>
        </row>
        <row r="3679">
          <cell r="A3679" t="str">
            <v>46.29.560</v>
          </cell>
          <cell r="C3679" t="str">
            <v>Luva em polipropileno PPR, DN= 40 mm</v>
          </cell>
          <cell r="D3679" t="str">
            <v>un</v>
          </cell>
          <cell r="E3679">
            <v>4.46</v>
          </cell>
          <cell r="F3679">
            <v>7.44</v>
          </cell>
          <cell r="G3679">
            <v>11.9</v>
          </cell>
        </row>
        <row r="3680">
          <cell r="A3680" t="str">
            <v>46.29.570</v>
          </cell>
          <cell r="C3680" t="str">
            <v>Luva em polipropileno PPR, DN= 50 mm</v>
          </cell>
          <cell r="D3680" t="str">
            <v>un</v>
          </cell>
          <cell r="E3680">
            <v>6</v>
          </cell>
          <cell r="F3680">
            <v>7.76</v>
          </cell>
          <cell r="G3680">
            <v>13.76</v>
          </cell>
        </row>
        <row r="3681">
          <cell r="A3681" t="str">
            <v>46.29.580</v>
          </cell>
          <cell r="C3681" t="str">
            <v>Luva em polipropileno PPR, DN= 63 mm</v>
          </cell>
          <cell r="D3681" t="str">
            <v>un</v>
          </cell>
          <cell r="E3681">
            <v>9.67</v>
          </cell>
          <cell r="F3681">
            <v>11.32</v>
          </cell>
          <cell r="G3681">
            <v>20.99</v>
          </cell>
        </row>
        <row r="3682">
          <cell r="A3682" t="str">
            <v>46.29.610</v>
          </cell>
          <cell r="C3682" t="str">
            <v>Luva em polipropileno PPR, DN= 110 mm</v>
          </cell>
          <cell r="D3682" t="str">
            <v>un</v>
          </cell>
          <cell r="E3682">
            <v>76.64</v>
          </cell>
          <cell r="F3682">
            <v>12.3</v>
          </cell>
          <cell r="G3682">
            <v>88.94</v>
          </cell>
        </row>
        <row r="3683">
          <cell r="A3683" t="str">
            <v>46.29.840</v>
          </cell>
          <cell r="C3683" t="str">
            <v>Conector com inserto metálico em polipropileno PPR, DN= 40 mm x 1 1/4´</v>
          </cell>
          <cell r="D3683" t="str">
            <v>un</v>
          </cell>
          <cell r="E3683">
            <v>61.01</v>
          </cell>
          <cell r="F3683">
            <v>6.47</v>
          </cell>
          <cell r="G3683">
            <v>67.48</v>
          </cell>
        </row>
        <row r="3684">
          <cell r="A3684" t="str">
            <v>46.29.850</v>
          </cell>
          <cell r="C3684" t="str">
            <v>Conector com inserto metálico em polipropileno PPR, DN= 50 mm x 1 1/2´</v>
          </cell>
          <cell r="D3684" t="str">
            <v>un</v>
          </cell>
          <cell r="E3684">
            <v>73.62</v>
          </cell>
          <cell r="F3684">
            <v>6.47</v>
          </cell>
          <cell r="G3684">
            <v>80.09</v>
          </cell>
        </row>
        <row r="3685">
          <cell r="A3685" t="str">
            <v>46.29.860</v>
          </cell>
          <cell r="C3685" t="str">
            <v>Conector com inserto metálico em polipropileno PPR, DN= 63 mm x 2´</v>
          </cell>
          <cell r="D3685" t="str">
            <v>un</v>
          </cell>
          <cell r="E3685">
            <v>104.42</v>
          </cell>
          <cell r="F3685">
            <v>8.41</v>
          </cell>
          <cell r="G3685">
            <v>112.83</v>
          </cell>
        </row>
        <row r="3686">
          <cell r="A3686" t="str">
            <v>46.29.930</v>
          </cell>
          <cell r="C3686" t="str">
            <v>Joelho 45° em polipropileno PPR, DN= 40 mm</v>
          </cell>
          <cell r="D3686" t="str">
            <v>un</v>
          </cell>
          <cell r="E3686">
            <v>5.88</v>
          </cell>
          <cell r="F3686">
            <v>7.44</v>
          </cell>
          <cell r="G3686">
            <v>13.32</v>
          </cell>
        </row>
        <row r="3687">
          <cell r="A3687" t="str">
            <v>46.29.940</v>
          </cell>
          <cell r="C3687" t="str">
            <v>Joelho 45° em polipropileno PPR, DN= 50 mm</v>
          </cell>
          <cell r="D3687" t="str">
            <v>un</v>
          </cell>
          <cell r="E3687">
            <v>11.02</v>
          </cell>
          <cell r="F3687">
            <v>7.44</v>
          </cell>
          <cell r="G3687">
            <v>18.46</v>
          </cell>
        </row>
        <row r="3688">
          <cell r="A3688" t="str">
            <v>46.29.950</v>
          </cell>
          <cell r="C3688" t="str">
            <v>Joelho 45° em polipropileno PPR, DN= 63 mm</v>
          </cell>
          <cell r="D3688" t="str">
            <v>un</v>
          </cell>
          <cell r="E3688">
            <v>17.489999999999998</v>
          </cell>
          <cell r="F3688">
            <v>11.32</v>
          </cell>
          <cell r="G3688">
            <v>28.81</v>
          </cell>
        </row>
        <row r="3689">
          <cell r="A3689" t="str">
            <v>46.30</v>
          </cell>
          <cell r="B3689" t="str">
            <v>Tubulação em PPR - Água fria / quente.</v>
          </cell>
        </row>
        <row r="3690">
          <cell r="A3690" t="str">
            <v>46.30.040</v>
          </cell>
          <cell r="C3690" t="str">
            <v>Joelho 90° em polipropileno PPR, DN=40 mm</v>
          </cell>
          <cell r="D3690" t="str">
            <v>un</v>
          </cell>
          <cell r="E3690">
            <v>4.9000000000000004</v>
          </cell>
          <cell r="F3690">
            <v>7.44</v>
          </cell>
          <cell r="G3690">
            <v>12.34</v>
          </cell>
        </row>
        <row r="3691">
          <cell r="A3691" t="str">
            <v>46.30.050</v>
          </cell>
          <cell r="C3691" t="str">
            <v>Joelho 90° em polipropileno PPR, DN=50 mm</v>
          </cell>
          <cell r="D3691" t="str">
            <v>un</v>
          </cell>
          <cell r="E3691">
            <v>9.0500000000000007</v>
          </cell>
          <cell r="F3691">
            <v>7.76</v>
          </cell>
          <cell r="G3691">
            <v>16.809999999999999</v>
          </cell>
        </row>
        <row r="3692">
          <cell r="A3692" t="str">
            <v>46.30.060</v>
          </cell>
          <cell r="C3692" t="str">
            <v>Joelho 90° em polipropileno PPR, DN=63 mm</v>
          </cell>
          <cell r="D3692" t="str">
            <v>un</v>
          </cell>
          <cell r="E3692">
            <v>14.93</v>
          </cell>
          <cell r="F3692">
            <v>11.32</v>
          </cell>
          <cell r="G3692">
            <v>26.25</v>
          </cell>
        </row>
        <row r="3693">
          <cell r="A3693" t="str">
            <v>46.30.310</v>
          </cell>
          <cell r="C3693" t="str">
            <v>Tê normal em polipropileno PPR, DN= 40 mm</v>
          </cell>
          <cell r="D3693" t="str">
            <v>un</v>
          </cell>
          <cell r="E3693">
            <v>7.46</v>
          </cell>
          <cell r="F3693">
            <v>11.32</v>
          </cell>
          <cell r="G3693">
            <v>18.78</v>
          </cell>
        </row>
        <row r="3694">
          <cell r="A3694" t="str">
            <v>46.30.320</v>
          </cell>
          <cell r="C3694" t="str">
            <v>Tê normal em polipropileno PPR, DN= 50 mm</v>
          </cell>
          <cell r="D3694" t="str">
            <v>un</v>
          </cell>
          <cell r="E3694">
            <v>12.53</v>
          </cell>
          <cell r="F3694">
            <v>11.32</v>
          </cell>
          <cell r="G3694">
            <v>23.85</v>
          </cell>
        </row>
        <row r="3695">
          <cell r="A3695" t="str">
            <v>46.30.330</v>
          </cell>
          <cell r="C3695" t="str">
            <v>Tê normal em polipropileno PPR, DN= 63 mm</v>
          </cell>
          <cell r="D3695" t="str">
            <v>un</v>
          </cell>
          <cell r="E3695">
            <v>21.32</v>
          </cell>
          <cell r="F3695">
            <v>17.14</v>
          </cell>
          <cell r="G3695">
            <v>38.46</v>
          </cell>
        </row>
        <row r="3696">
          <cell r="A3696" t="str">
            <v>46.30.440</v>
          </cell>
          <cell r="C3696" t="str">
            <v>Tê de redução externa em polipropileno PPR, DN= 40x40x32 mm</v>
          </cell>
          <cell r="D3696" t="str">
            <v>un</v>
          </cell>
          <cell r="E3696">
            <v>7.51</v>
          </cell>
          <cell r="F3696">
            <v>11</v>
          </cell>
          <cell r="G3696">
            <v>18.510000000000002</v>
          </cell>
        </row>
        <row r="3697">
          <cell r="A3697" t="str">
            <v>46.30.470</v>
          </cell>
          <cell r="C3697" t="str">
            <v>Tê de redução externa em polipropileno PPR, DN= 63x63x40 mm</v>
          </cell>
          <cell r="D3697" t="str">
            <v>un</v>
          </cell>
          <cell r="E3697">
            <v>21.96</v>
          </cell>
          <cell r="F3697">
            <v>15.21</v>
          </cell>
          <cell r="G3697">
            <v>37.17</v>
          </cell>
        </row>
        <row r="3698">
          <cell r="A3698" t="str">
            <v>46.30.480</v>
          </cell>
          <cell r="C3698" t="str">
            <v>Tê de redução externa em polipropileno PPR, DN= 63x63x50 mm</v>
          </cell>
          <cell r="D3698" t="str">
            <v>un</v>
          </cell>
          <cell r="E3698">
            <v>21.74</v>
          </cell>
          <cell r="F3698">
            <v>15.21</v>
          </cell>
          <cell r="G3698">
            <v>36.950000000000003</v>
          </cell>
        </row>
        <row r="3699">
          <cell r="A3699" t="str">
            <v>46.30.530</v>
          </cell>
          <cell r="C3699" t="str">
            <v>Tê de redução externa em polipropileno PPR, DN= 110x110x75 mm</v>
          </cell>
          <cell r="D3699" t="str">
            <v>un</v>
          </cell>
          <cell r="E3699">
            <v>163.71</v>
          </cell>
          <cell r="F3699">
            <v>17.47</v>
          </cell>
          <cell r="G3699">
            <v>181.18</v>
          </cell>
        </row>
        <row r="3700">
          <cell r="A3700" t="str">
            <v>46.30.540</v>
          </cell>
          <cell r="C3700" t="str">
            <v>Tê de redução externa em polipropileno PPR, DN= 110x110x90 mm</v>
          </cell>
          <cell r="D3700" t="str">
            <v>un</v>
          </cell>
          <cell r="E3700">
            <v>177.39</v>
          </cell>
          <cell r="F3700">
            <v>17.47</v>
          </cell>
          <cell r="G3700">
            <v>194.86</v>
          </cell>
        </row>
        <row r="3701">
          <cell r="A3701" t="str">
            <v>46.32</v>
          </cell>
          <cell r="B3701" t="str">
            <v>Tubulação em cobre rígido, para sistema VRF de ar condicionado</v>
          </cell>
        </row>
        <row r="3702">
          <cell r="A3702" t="str">
            <v>46.32.001</v>
          </cell>
          <cell r="C3702" t="str">
            <v>Tubo de cobre sem costura, rígido, espessura 1/16" - diâmetro 3/8", inclusive conexões</v>
          </cell>
          <cell r="D3702" t="str">
            <v>m</v>
          </cell>
          <cell r="E3702">
            <v>25.47</v>
          </cell>
          <cell r="F3702">
            <v>11.65</v>
          </cell>
          <cell r="G3702">
            <v>37.119999999999997</v>
          </cell>
        </row>
        <row r="3703">
          <cell r="A3703" t="str">
            <v>46.32.002</v>
          </cell>
          <cell r="C3703" t="str">
            <v>Tubo de cobre sem costura, rígido, espessura 1/16" - diâmetro 1/2", inclusive conexões</v>
          </cell>
          <cell r="D3703" t="str">
            <v>m</v>
          </cell>
          <cell r="E3703">
            <v>35.369999999999997</v>
          </cell>
          <cell r="F3703">
            <v>11.65</v>
          </cell>
          <cell r="G3703">
            <v>47.02</v>
          </cell>
        </row>
        <row r="3704">
          <cell r="A3704" t="str">
            <v>46.32.003</v>
          </cell>
          <cell r="C3704" t="str">
            <v>Tubo de cobre sem costura, rígido, espessura 1/16" - diâmetro 5/8", inclusive conexões</v>
          </cell>
          <cell r="D3704" t="str">
            <v>m</v>
          </cell>
          <cell r="E3704">
            <v>45.4</v>
          </cell>
          <cell r="F3704">
            <v>11.65</v>
          </cell>
          <cell r="G3704">
            <v>57.05</v>
          </cell>
        </row>
        <row r="3705">
          <cell r="A3705" t="str">
            <v>46.32.004</v>
          </cell>
          <cell r="C3705" t="str">
            <v>Tubo de cobre sem costura, rígido, espessura 1/16" - diâmetro 3/4", inclusive conexões</v>
          </cell>
          <cell r="D3705" t="str">
            <v>m</v>
          </cell>
          <cell r="E3705">
            <v>55.63</v>
          </cell>
          <cell r="F3705">
            <v>11.65</v>
          </cell>
          <cell r="G3705">
            <v>67.28</v>
          </cell>
        </row>
        <row r="3706">
          <cell r="A3706" t="str">
            <v>46.32.005</v>
          </cell>
          <cell r="C3706" t="str">
            <v>Tubo de cobre sem costura, rígido, espessura 1/16" - diâmetro 7/8", inclusive conexões</v>
          </cell>
          <cell r="D3706" t="str">
            <v>m</v>
          </cell>
          <cell r="E3706">
            <v>65.36</v>
          </cell>
          <cell r="F3706">
            <v>11.65</v>
          </cell>
          <cell r="G3706">
            <v>77.010000000000005</v>
          </cell>
        </row>
        <row r="3707">
          <cell r="A3707" t="str">
            <v>46.32.006</v>
          </cell>
          <cell r="C3707" t="str">
            <v>Tubo de cobre sem costura, rígido, espessura 1/16" - diâmetro 1", inclusive conexões</v>
          </cell>
          <cell r="D3707" t="str">
            <v>m</v>
          </cell>
          <cell r="E3707">
            <v>75.31</v>
          </cell>
          <cell r="F3707">
            <v>11.65</v>
          </cell>
          <cell r="G3707">
            <v>86.96</v>
          </cell>
        </row>
        <row r="3708">
          <cell r="A3708" t="str">
            <v>46.32.007</v>
          </cell>
          <cell r="C3708" t="str">
            <v>Tubo de cobre sem costura, rígido, espessura 1/16" - diâmetro 1.1/8", inclusive conexões</v>
          </cell>
          <cell r="D3708" t="str">
            <v>m</v>
          </cell>
          <cell r="E3708">
            <v>85.16</v>
          </cell>
          <cell r="F3708">
            <v>11.65</v>
          </cell>
          <cell r="G3708">
            <v>96.81</v>
          </cell>
        </row>
        <row r="3709">
          <cell r="A3709" t="str">
            <v>46.32.008</v>
          </cell>
          <cell r="C3709" t="str">
            <v>Tubo de cobre sem costura, rígido, espessura 1/16" - diâmetro 1.1/4", inclusive conexões</v>
          </cell>
          <cell r="D3709" t="str">
            <v>m</v>
          </cell>
          <cell r="E3709">
            <v>96.36</v>
          </cell>
          <cell r="F3709">
            <v>11.65</v>
          </cell>
          <cell r="G3709">
            <v>108.01</v>
          </cell>
        </row>
        <row r="3710">
          <cell r="A3710" t="str">
            <v>46.32.009</v>
          </cell>
          <cell r="C3710" t="str">
            <v>Tubo de cobre sem costura, rígido, espessura 1/16" - diâmetro 1.3/8", inclusive conexões</v>
          </cell>
          <cell r="D3710" t="str">
            <v>m</v>
          </cell>
          <cell r="E3710">
            <v>107.14</v>
          </cell>
          <cell r="F3710">
            <v>11.65</v>
          </cell>
          <cell r="G3710">
            <v>118.79</v>
          </cell>
        </row>
        <row r="3711">
          <cell r="A3711" t="str">
            <v>46.32.010</v>
          </cell>
          <cell r="C3711" t="str">
            <v>Tubo de cobre sem costura, rígido, espessura 1/16" - diâmetro 1.1/2", inclusive conexões</v>
          </cell>
          <cell r="D3711" t="str">
            <v>m</v>
          </cell>
          <cell r="E3711">
            <v>117.1</v>
          </cell>
          <cell r="F3711">
            <v>11.65</v>
          </cell>
          <cell r="G3711">
            <v>128.75</v>
          </cell>
        </row>
        <row r="3712">
          <cell r="A3712" t="str">
            <v>46.32.011</v>
          </cell>
          <cell r="C3712" t="str">
            <v>Tubo de cobre sem costura, rígido, espessura 1/16" - diâmetro 1.5/8", inclusive conexões</v>
          </cell>
          <cell r="D3712" t="str">
            <v>m</v>
          </cell>
          <cell r="E3712">
            <v>127.06</v>
          </cell>
          <cell r="F3712">
            <v>11.65</v>
          </cell>
          <cell r="G3712">
            <v>138.71</v>
          </cell>
        </row>
        <row r="3713">
          <cell r="A3713" t="str">
            <v>46.33</v>
          </cell>
          <cell r="B3713" t="str">
            <v>Tubulação em PP - águas pluviais / esgoto</v>
          </cell>
        </row>
        <row r="3714">
          <cell r="A3714" t="str">
            <v>46.33.001</v>
          </cell>
          <cell r="C3714" t="str">
            <v>Tubo de esgoto em polipropileno de alta resistência - PP, DN= 40mm, preto, com união deslizante e guarnição elastomérica de duplo lábio</v>
          </cell>
          <cell r="D3714" t="str">
            <v>m</v>
          </cell>
          <cell r="E3714">
            <v>24.02</v>
          </cell>
          <cell r="F3714">
            <v>11.34</v>
          </cell>
          <cell r="G3714">
            <v>35.36</v>
          </cell>
        </row>
        <row r="3715">
          <cell r="A3715" t="str">
            <v>46.33.002</v>
          </cell>
          <cell r="C3715" t="str">
            <v>Tubo de esgoto em polipropileno de alta resistência - PP, DN= 50mm, preto, com união deslizante e guarnição elastomérica de duplo lábio</v>
          </cell>
          <cell r="D3715" t="str">
            <v>m</v>
          </cell>
          <cell r="E3715">
            <v>28.57</v>
          </cell>
          <cell r="F3715">
            <v>11.34</v>
          </cell>
          <cell r="G3715">
            <v>39.909999999999997</v>
          </cell>
        </row>
        <row r="3716">
          <cell r="A3716" t="str">
            <v>46.33.003</v>
          </cell>
          <cell r="C3716" t="str">
            <v>Tubo de esgoto em polipropileno de alta resistência - PP, DN= 63mm, preto, com união deslizante e guarnição elastomérica de duplo lábio</v>
          </cell>
          <cell r="D3716" t="str">
            <v>m</v>
          </cell>
          <cell r="E3716">
            <v>31</v>
          </cell>
          <cell r="F3716">
            <v>11.34</v>
          </cell>
          <cell r="G3716">
            <v>42.34</v>
          </cell>
        </row>
        <row r="3717">
          <cell r="A3717" t="str">
            <v>46.33.004</v>
          </cell>
          <cell r="C3717" t="str">
            <v>Tubo de esgoto em polipropileno de alta resistência - PP, DN= 110mm, preto, com união deslizante e guarnição elastomérica de duplo lábio</v>
          </cell>
          <cell r="D3717" t="str">
            <v>m</v>
          </cell>
          <cell r="E3717">
            <v>69.52</v>
          </cell>
          <cell r="F3717">
            <v>17</v>
          </cell>
          <cell r="G3717">
            <v>86.52</v>
          </cell>
        </row>
        <row r="3718">
          <cell r="A3718" t="str">
            <v>46.33.020</v>
          </cell>
          <cell r="C3718" t="str">
            <v>Joelho 45° em polipropileno de alta resistência, preto, tipo PB, DN= 40mm</v>
          </cell>
          <cell r="D3718" t="str">
            <v>un</v>
          </cell>
          <cell r="E3718">
            <v>6.82</v>
          </cell>
          <cell r="F3718">
            <v>7.44</v>
          </cell>
          <cell r="G3718">
            <v>14.26</v>
          </cell>
        </row>
        <row r="3719">
          <cell r="A3719" t="str">
            <v>46.33.021</v>
          </cell>
          <cell r="C3719" t="str">
            <v>Joelho 45° em polipropileno de alta resistência - PP, preto, tipo PB, DN= 50mm</v>
          </cell>
          <cell r="D3719" t="str">
            <v>un</v>
          </cell>
          <cell r="E3719">
            <v>8.76</v>
          </cell>
          <cell r="F3719">
            <v>7.44</v>
          </cell>
          <cell r="G3719">
            <v>16.2</v>
          </cell>
        </row>
        <row r="3720">
          <cell r="A3720" t="str">
            <v>46.33.022</v>
          </cell>
          <cell r="C3720" t="str">
            <v>Joelho 45° em polipropileno de alta resistência - PP, preto, tipo PB, DN= 63mm</v>
          </cell>
          <cell r="D3720" t="str">
            <v>un</v>
          </cell>
          <cell r="E3720">
            <v>9.51</v>
          </cell>
          <cell r="F3720">
            <v>11.32</v>
          </cell>
          <cell r="G3720">
            <v>20.83</v>
          </cell>
        </row>
        <row r="3721">
          <cell r="A3721" t="str">
            <v>46.33.023</v>
          </cell>
          <cell r="C3721" t="str">
            <v>Joelho 45° em polipropileno de alta resistência - PP, preto, tipo PB, DN= 110mm</v>
          </cell>
          <cell r="D3721" t="str">
            <v>un</v>
          </cell>
          <cell r="E3721">
            <v>18.86</v>
          </cell>
          <cell r="F3721">
            <v>12.94</v>
          </cell>
          <cell r="G3721">
            <v>31.8</v>
          </cell>
        </row>
        <row r="3722">
          <cell r="A3722" t="str">
            <v>46.33.047</v>
          </cell>
          <cell r="C3722" t="str">
            <v>Joelho 87°30' em polipropileno de alta resistência - PP, preto, tipo PB, DN= 40mm</v>
          </cell>
          <cell r="D3722" t="str">
            <v>un</v>
          </cell>
          <cell r="E3722">
            <v>6.82</v>
          </cell>
          <cell r="F3722">
            <v>7.44</v>
          </cell>
          <cell r="G3722">
            <v>14.26</v>
          </cell>
        </row>
        <row r="3723">
          <cell r="A3723" t="str">
            <v>46.33.048</v>
          </cell>
          <cell r="C3723" t="str">
            <v>Joelho 87°30' em polipropileno de alta resistência - PP, preto, tipo PB, DN= 50mm</v>
          </cell>
          <cell r="D3723" t="str">
            <v>un</v>
          </cell>
          <cell r="E3723">
            <v>9.0399999999999991</v>
          </cell>
          <cell r="F3723">
            <v>7.44</v>
          </cell>
          <cell r="G3723">
            <v>16.48</v>
          </cell>
        </row>
        <row r="3724">
          <cell r="A3724" t="str">
            <v>46.33.049</v>
          </cell>
          <cell r="C3724" t="str">
            <v>Joelho 87°30' em polipropileno de alta resistência - PP, preto, tipo PB, DN= 63mm</v>
          </cell>
          <cell r="D3724" t="str">
            <v>un</v>
          </cell>
          <cell r="E3724">
            <v>11.13</v>
          </cell>
          <cell r="F3724">
            <v>11.32</v>
          </cell>
          <cell r="G3724">
            <v>22.45</v>
          </cell>
        </row>
        <row r="3725">
          <cell r="A3725" t="str">
            <v>46.33.074</v>
          </cell>
          <cell r="C3725" t="str">
            <v>Joelho 87°30' em polipropileno de alta resistência - PP, preto, tipo PB, DN= 110mm, com base de apoio</v>
          </cell>
          <cell r="D3725" t="str">
            <v>un</v>
          </cell>
          <cell r="E3725">
            <v>23.2</v>
          </cell>
          <cell r="F3725">
            <v>12.94</v>
          </cell>
          <cell r="G3725">
            <v>36.14</v>
          </cell>
        </row>
        <row r="3726">
          <cell r="A3726" t="str">
            <v>46.33.102</v>
          </cell>
          <cell r="C3726" t="str">
            <v>Luva dupla em polipropileno de alta resistência - PP,  preto,  DN= 40mm</v>
          </cell>
          <cell r="D3726" t="str">
            <v>un</v>
          </cell>
          <cell r="E3726">
            <v>7.71</v>
          </cell>
          <cell r="F3726">
            <v>7.44</v>
          </cell>
          <cell r="G3726">
            <v>15.15</v>
          </cell>
        </row>
        <row r="3727">
          <cell r="A3727" t="str">
            <v>46.33.103</v>
          </cell>
          <cell r="C3727" t="str">
            <v>Luva dupla em polipropileno de alta resistência - PP,  preto,  DN= 50mm</v>
          </cell>
          <cell r="D3727" t="str">
            <v>un</v>
          </cell>
          <cell r="E3727">
            <v>9.01</v>
          </cell>
          <cell r="F3727">
            <v>7.44</v>
          </cell>
          <cell r="G3727">
            <v>16.45</v>
          </cell>
        </row>
        <row r="3728">
          <cell r="A3728" t="str">
            <v>46.33.104</v>
          </cell>
          <cell r="C3728" t="str">
            <v>Luva dupla em polipropileno de alta resistência - PP,  preto,  DN= 63mm</v>
          </cell>
          <cell r="D3728" t="str">
            <v>un</v>
          </cell>
          <cell r="E3728">
            <v>11.36</v>
          </cell>
          <cell r="F3728">
            <v>11.32</v>
          </cell>
          <cell r="G3728">
            <v>22.68</v>
          </cell>
        </row>
        <row r="3729">
          <cell r="A3729" t="str">
            <v>46.33.105</v>
          </cell>
          <cell r="C3729" t="str">
            <v>Luva dupla em polipropileno de alta resistência - PP,  preto,  DN= 110mm</v>
          </cell>
          <cell r="D3729" t="str">
            <v>un</v>
          </cell>
          <cell r="E3729">
            <v>19.670000000000002</v>
          </cell>
          <cell r="F3729">
            <v>12.94</v>
          </cell>
          <cell r="G3729">
            <v>32.61</v>
          </cell>
        </row>
        <row r="3730">
          <cell r="A3730" t="str">
            <v>46.33.116</v>
          </cell>
          <cell r="C3730" t="str">
            <v>Luva de Redução em polipropileno de alta resistência - PP, preto, tipo PB, DN= 50x40mm</v>
          </cell>
          <cell r="D3730" t="str">
            <v>un</v>
          </cell>
          <cell r="E3730">
            <v>6.08</v>
          </cell>
          <cell r="F3730">
            <v>7.44</v>
          </cell>
          <cell r="G3730">
            <v>13.52</v>
          </cell>
        </row>
        <row r="3731">
          <cell r="A3731" t="str">
            <v>46.33.117</v>
          </cell>
          <cell r="C3731" t="str">
            <v>Luva de Redução em polipropileno de alta resistência - PP, preto, tipo PB, DN= 63x50mm</v>
          </cell>
          <cell r="D3731" t="str">
            <v>un</v>
          </cell>
          <cell r="E3731">
            <v>8.91</v>
          </cell>
          <cell r="F3731">
            <v>11.32</v>
          </cell>
          <cell r="G3731">
            <v>20.23</v>
          </cell>
        </row>
        <row r="3732">
          <cell r="A3732" t="str">
            <v>46.33.118</v>
          </cell>
          <cell r="C3732" t="str">
            <v>Luva de Redução em polipropileno de alta resistência - PP, preto, tipo PB, DN= 110x63mm</v>
          </cell>
          <cell r="D3732" t="str">
            <v>un</v>
          </cell>
          <cell r="E3732">
            <v>16.190000000000001</v>
          </cell>
          <cell r="F3732">
            <v>12.94</v>
          </cell>
          <cell r="G3732">
            <v>29.13</v>
          </cell>
        </row>
        <row r="3733">
          <cell r="A3733" t="str">
            <v>46.33.130</v>
          </cell>
          <cell r="C3733" t="str">
            <v>Tê 87°30' simples em polipropileno de alta resistência - PP, preto, tipo PB, DN= 50x50mm</v>
          </cell>
          <cell r="D3733" t="str">
            <v>un</v>
          </cell>
          <cell r="E3733">
            <v>21.07</v>
          </cell>
          <cell r="F3733">
            <v>7.44</v>
          </cell>
          <cell r="G3733">
            <v>28.51</v>
          </cell>
        </row>
        <row r="3734">
          <cell r="A3734" t="str">
            <v>46.33.131</v>
          </cell>
          <cell r="C3734" t="str">
            <v>Tê 87°30' simples em polipropileno de alta resistência - PP, preto, tipo PB, DN= 63x63mm</v>
          </cell>
          <cell r="D3734" t="str">
            <v>un</v>
          </cell>
          <cell r="E3734">
            <v>27.29</v>
          </cell>
          <cell r="F3734">
            <v>11.32</v>
          </cell>
          <cell r="G3734">
            <v>38.61</v>
          </cell>
        </row>
        <row r="3735">
          <cell r="A3735" t="str">
            <v>46.33.132</v>
          </cell>
          <cell r="C3735" t="str">
            <v>Tê 87°30' simples em polipropileno de alta resistência - PP, preto, tipo PB, DN= 110x110mm</v>
          </cell>
          <cell r="D3735" t="str">
            <v>un</v>
          </cell>
          <cell r="E3735">
            <v>43.76</v>
          </cell>
          <cell r="F3735">
            <v>12.94</v>
          </cell>
          <cell r="G3735">
            <v>56.7</v>
          </cell>
        </row>
        <row r="3736">
          <cell r="A3736" t="str">
            <v>46.33.137</v>
          </cell>
          <cell r="C3736" t="str">
            <v>Tê 87°30' simples de redução em polipropileno de alta resistência - PP, preto, tipo PB, DN= 110x63mm</v>
          </cell>
          <cell r="D3736" t="str">
            <v>un</v>
          </cell>
          <cell r="E3736">
            <v>38.96</v>
          </cell>
          <cell r="F3736">
            <v>12.94</v>
          </cell>
          <cell r="G3736">
            <v>51.9</v>
          </cell>
        </row>
        <row r="3737">
          <cell r="A3737" t="str">
            <v>46.33.140</v>
          </cell>
          <cell r="C3737" t="str">
            <v>Tê 87°30' de inspeção em polipropileno de alta resistencia - PP, preto (PxB), DN 110mm</v>
          </cell>
          <cell r="D3737" t="str">
            <v>un</v>
          </cell>
          <cell r="E3737">
            <v>112.87</v>
          </cell>
          <cell r="F3737">
            <v>11.32</v>
          </cell>
          <cell r="G3737">
            <v>124.19</v>
          </cell>
        </row>
        <row r="3738">
          <cell r="A3738" t="str">
            <v>46.33.149</v>
          </cell>
          <cell r="C3738" t="str">
            <v>Junção 45° simples em polipropileno de alta resistência - PP, preto, tipo PB, DN= 50x50mm</v>
          </cell>
          <cell r="D3738" t="str">
            <v>un</v>
          </cell>
          <cell r="E3738">
            <v>17.82</v>
          </cell>
          <cell r="F3738">
            <v>7.44</v>
          </cell>
          <cell r="G3738">
            <v>25.26</v>
          </cell>
        </row>
        <row r="3739">
          <cell r="A3739" t="str">
            <v>46.33.150</v>
          </cell>
          <cell r="C3739" t="str">
            <v>Junção 45° simples em polipropileno de alta resistência - PP, preto, tipo PB, DN= 63x63mm</v>
          </cell>
          <cell r="D3739" t="str">
            <v>un</v>
          </cell>
          <cell r="E3739">
            <v>19</v>
          </cell>
          <cell r="F3739">
            <v>11.32</v>
          </cell>
          <cell r="G3739">
            <v>30.32</v>
          </cell>
        </row>
        <row r="3740">
          <cell r="A3740" t="str">
            <v>46.33.151</v>
          </cell>
          <cell r="C3740" t="str">
            <v>Junção 45° simples em polipropileno de alta resistência - PP, preto, tipo PB, DN= 110x110mm</v>
          </cell>
          <cell r="D3740" t="str">
            <v>un</v>
          </cell>
          <cell r="E3740">
            <v>31.86</v>
          </cell>
          <cell r="F3740">
            <v>12.94</v>
          </cell>
          <cell r="G3740">
            <v>44.8</v>
          </cell>
        </row>
        <row r="3741">
          <cell r="A3741" t="str">
            <v>46.33.159</v>
          </cell>
          <cell r="C3741" t="str">
            <v>Junção 45° simples de redução em polipropileno de alta resistência - PP, preto, tipo PB, DN= 63x50mm</v>
          </cell>
          <cell r="D3741" t="str">
            <v>un</v>
          </cell>
          <cell r="E3741">
            <v>17.22</v>
          </cell>
          <cell r="F3741">
            <v>11.32</v>
          </cell>
          <cell r="G3741">
            <v>28.54</v>
          </cell>
        </row>
        <row r="3742">
          <cell r="A3742" t="str">
            <v>46.33.160</v>
          </cell>
          <cell r="C3742" t="str">
            <v>Junção 45° simples de redução em polipropileno de alta resistência - PP, preto, tipo PB, DN= 110x50mm</v>
          </cell>
          <cell r="D3742" t="str">
            <v>un</v>
          </cell>
          <cell r="E3742">
            <v>52.79</v>
          </cell>
          <cell r="F3742">
            <v>12.94</v>
          </cell>
          <cell r="G3742">
            <v>65.73</v>
          </cell>
        </row>
        <row r="3743">
          <cell r="A3743" t="str">
            <v>46.33.161</v>
          </cell>
          <cell r="C3743" t="str">
            <v>Junção 45° simples de redução em polipropileno de alta resistência - PP, preto, tipo PB, DN= 110x63mm</v>
          </cell>
          <cell r="D3743" t="str">
            <v>un</v>
          </cell>
          <cell r="E3743">
            <v>34.14</v>
          </cell>
          <cell r="F3743">
            <v>12.94</v>
          </cell>
          <cell r="G3743">
            <v>47.08</v>
          </cell>
        </row>
        <row r="3744">
          <cell r="A3744" t="str">
            <v>46.33.170</v>
          </cell>
          <cell r="C3744" t="str">
            <v>Curva 87°30' em polipropileno de alta resistência - PP, preto, tipo PB, DN= 110mm</v>
          </cell>
          <cell r="D3744" t="str">
            <v>un</v>
          </cell>
          <cell r="E3744">
            <v>34.61</v>
          </cell>
          <cell r="F3744">
            <v>12.94</v>
          </cell>
          <cell r="G3744">
            <v>47.55</v>
          </cell>
        </row>
        <row r="3745">
          <cell r="A3745" t="str">
            <v>46.33.186</v>
          </cell>
          <cell r="C3745" t="str">
            <v>Caixa sifonada de piso, em polipropileno de alta resistencia PP, preto,  DN=125mm, uma saída de 63mm</v>
          </cell>
          <cell r="D3745" t="str">
            <v>un</v>
          </cell>
          <cell r="E3745">
            <v>78.25</v>
          </cell>
          <cell r="F3745">
            <v>11.32</v>
          </cell>
          <cell r="G3745">
            <v>89.57</v>
          </cell>
        </row>
        <row r="3746">
          <cell r="A3746" t="str">
            <v>46.33.197</v>
          </cell>
          <cell r="C3746" t="str">
            <v>Prolongamento para caixa sifonada em prolipileno de alta resistência PP, preto, DN= 125mm</v>
          </cell>
          <cell r="D3746" t="str">
            <v>un</v>
          </cell>
          <cell r="E3746">
            <v>36.4</v>
          </cell>
          <cell r="F3746">
            <v>12.94</v>
          </cell>
          <cell r="G3746">
            <v>49.34</v>
          </cell>
        </row>
        <row r="3747">
          <cell r="A3747" t="str">
            <v>46.33.201</v>
          </cell>
          <cell r="C3747" t="str">
            <v>Tampa tê de inspeção oval, em polipropileno de alta resistencia preto (PxB), DN=110mm</v>
          </cell>
          <cell r="D3747" t="str">
            <v>un</v>
          </cell>
          <cell r="E3747">
            <v>61.31</v>
          </cell>
          <cell r="F3747">
            <v>7.44</v>
          </cell>
          <cell r="G3747">
            <v>68.75</v>
          </cell>
        </row>
        <row r="3748">
          <cell r="A3748" t="str">
            <v>46.33.206</v>
          </cell>
          <cell r="C3748" t="str">
            <v>Tampão em polipropileno de alta resistencia PP, preto (PxB), DN=63mm</v>
          </cell>
          <cell r="D3748" t="str">
            <v>un</v>
          </cell>
          <cell r="E3748">
            <v>6.91</v>
          </cell>
          <cell r="F3748">
            <v>7.44</v>
          </cell>
          <cell r="G3748">
            <v>14.35</v>
          </cell>
        </row>
        <row r="3749">
          <cell r="A3749" t="str">
            <v>46.33.207</v>
          </cell>
          <cell r="C3749" t="str">
            <v>Tampão em polipropileno de alta resistencia PP, preto (PxB), DN=110mm</v>
          </cell>
          <cell r="D3749" t="str">
            <v>un</v>
          </cell>
          <cell r="E3749">
            <v>16.59</v>
          </cell>
          <cell r="F3749">
            <v>7.44</v>
          </cell>
          <cell r="G3749">
            <v>24.03</v>
          </cell>
        </row>
        <row r="3750">
          <cell r="A3750" t="str">
            <v>46.33.210</v>
          </cell>
          <cell r="C3750" t="str">
            <v>Porta marco para grelha de 12x12 cm, em prolipropileno de alta resistência PP,  preto</v>
          </cell>
          <cell r="D3750" t="str">
            <v>un</v>
          </cell>
          <cell r="E3750">
            <v>18.21</v>
          </cell>
          <cell r="F3750">
            <v>11.32</v>
          </cell>
          <cell r="G3750">
            <v>29.53</v>
          </cell>
        </row>
        <row r="3751">
          <cell r="A3751" t="str">
            <v>46.33.211</v>
          </cell>
          <cell r="C3751" t="str">
            <v>Marco de bronze com grelha em aço inoxidável, 12x12cm, em polipropileno de alta resistencia PP,  preto</v>
          </cell>
          <cell r="D3751" t="str">
            <v>cj</v>
          </cell>
          <cell r="E3751">
            <v>79</v>
          </cell>
          <cell r="F3751">
            <v>3.24</v>
          </cell>
          <cell r="G3751">
            <v>82.24</v>
          </cell>
        </row>
        <row r="3752">
          <cell r="A3752" t="str">
            <v>47</v>
          </cell>
          <cell r="B3752" t="str">
            <v>VÁLVULAS E APARELHOS DE MEDIÇÃO E CONTROLE PARA LÍQUIDOS E GASES</v>
          </cell>
        </row>
        <row r="3753">
          <cell r="A3753" t="str">
            <v>47.01</v>
          </cell>
          <cell r="B3753" t="str">
            <v>Registro e / ou válvula em latão fundido sem acabamento</v>
          </cell>
        </row>
        <row r="3754">
          <cell r="A3754" t="str">
            <v>47.01.010</v>
          </cell>
          <cell r="C3754" t="str">
            <v>Registro de gaveta em latão fundido sem acabamento, DN= 1/2´</v>
          </cell>
          <cell r="D3754" t="str">
            <v>un</v>
          </cell>
          <cell r="E3754">
            <v>24.32</v>
          </cell>
          <cell r="F3754">
            <v>14.56</v>
          </cell>
          <cell r="G3754">
            <v>38.880000000000003</v>
          </cell>
        </row>
        <row r="3755">
          <cell r="A3755" t="str">
            <v>47.01.020</v>
          </cell>
          <cell r="C3755" t="str">
            <v>Registro de gaveta em latão fundido sem acabamento, DN= 3/4´</v>
          </cell>
          <cell r="D3755" t="str">
            <v>un</v>
          </cell>
          <cell r="E3755">
            <v>30.5</v>
          </cell>
          <cell r="F3755">
            <v>19.41</v>
          </cell>
          <cell r="G3755">
            <v>49.91</v>
          </cell>
        </row>
        <row r="3756">
          <cell r="A3756" t="str">
            <v>47.01.030</v>
          </cell>
          <cell r="C3756" t="str">
            <v>Registro de gaveta em latão fundido sem acabamento, DN= 1´</v>
          </cell>
          <cell r="D3756" t="str">
            <v>un</v>
          </cell>
          <cell r="E3756">
            <v>39.049999999999997</v>
          </cell>
          <cell r="F3756">
            <v>24.26</v>
          </cell>
          <cell r="G3756">
            <v>63.31</v>
          </cell>
        </row>
        <row r="3757">
          <cell r="A3757" t="str">
            <v>47.01.040</v>
          </cell>
          <cell r="C3757" t="str">
            <v>Registro de gaveta em latão fundido sem acabamento, DN= 1 1/4´</v>
          </cell>
          <cell r="D3757" t="str">
            <v>un</v>
          </cell>
          <cell r="E3757">
            <v>50.96</v>
          </cell>
          <cell r="F3757">
            <v>29.12</v>
          </cell>
          <cell r="G3757">
            <v>80.08</v>
          </cell>
        </row>
        <row r="3758">
          <cell r="A3758" t="str">
            <v>47.01.050</v>
          </cell>
          <cell r="C3758" t="str">
            <v>Registro de gaveta em latão fundido sem acabamento, DN= 1 1/2´</v>
          </cell>
          <cell r="D3758" t="str">
            <v>un</v>
          </cell>
          <cell r="E3758">
            <v>64.989999999999995</v>
          </cell>
          <cell r="F3758">
            <v>32.35</v>
          </cell>
          <cell r="G3758">
            <v>97.34</v>
          </cell>
        </row>
        <row r="3759">
          <cell r="A3759" t="str">
            <v>47.01.060</v>
          </cell>
          <cell r="C3759" t="str">
            <v>Registro de gaveta em latão fundido sem acabamento, DN= 2´</v>
          </cell>
          <cell r="D3759" t="str">
            <v>un</v>
          </cell>
          <cell r="E3759">
            <v>92.78</v>
          </cell>
          <cell r="F3759">
            <v>40.44</v>
          </cell>
          <cell r="G3759">
            <v>133.22</v>
          </cell>
        </row>
        <row r="3760">
          <cell r="A3760" t="str">
            <v>47.01.070</v>
          </cell>
          <cell r="C3760" t="str">
            <v>Registro de gaveta em latão fundido sem acabamento, DN= 2 1/2´</v>
          </cell>
          <cell r="D3760" t="str">
            <v>un</v>
          </cell>
          <cell r="E3760">
            <v>208.8</v>
          </cell>
          <cell r="F3760">
            <v>48.53</v>
          </cell>
          <cell r="G3760">
            <v>257.33</v>
          </cell>
        </row>
        <row r="3761">
          <cell r="A3761" t="str">
            <v>47.01.080</v>
          </cell>
          <cell r="C3761" t="str">
            <v>Registro de gaveta em latão fundido sem acabamento, DN= 3´</v>
          </cell>
          <cell r="D3761" t="str">
            <v>un</v>
          </cell>
          <cell r="E3761">
            <v>330.4</v>
          </cell>
          <cell r="F3761">
            <v>64.7</v>
          </cell>
          <cell r="G3761">
            <v>395.1</v>
          </cell>
        </row>
        <row r="3762">
          <cell r="A3762" t="str">
            <v>47.01.090</v>
          </cell>
          <cell r="C3762" t="str">
            <v>Registro de gaveta em latão fundido sem acabamento, DN= 4´</v>
          </cell>
          <cell r="D3762" t="str">
            <v>un</v>
          </cell>
          <cell r="E3762">
            <v>550.20000000000005</v>
          </cell>
          <cell r="F3762">
            <v>97.05</v>
          </cell>
          <cell r="G3762">
            <v>647.25</v>
          </cell>
        </row>
        <row r="3763">
          <cell r="A3763" t="str">
            <v>47.01.130</v>
          </cell>
          <cell r="C3763" t="str">
            <v>Registro de pressão em latão fundido sem acabamento, DN= 3/4´</v>
          </cell>
          <cell r="D3763" t="str">
            <v>un</v>
          </cell>
          <cell r="E3763">
            <v>36.39</v>
          </cell>
          <cell r="F3763">
            <v>19.41</v>
          </cell>
          <cell r="G3763">
            <v>55.8</v>
          </cell>
        </row>
        <row r="3764">
          <cell r="A3764" t="str">
            <v>47.01.170</v>
          </cell>
          <cell r="C3764" t="str">
            <v>Válvula de esfera monobloco em latão fundido passagem plena, acionamento com alavanca, DN= 1/2´</v>
          </cell>
          <cell r="D3764" t="str">
            <v>un</v>
          </cell>
          <cell r="E3764">
            <v>12.68</v>
          </cell>
          <cell r="F3764">
            <v>14.56</v>
          </cell>
          <cell r="G3764">
            <v>27.24</v>
          </cell>
        </row>
        <row r="3765">
          <cell r="A3765" t="str">
            <v>47.01.180</v>
          </cell>
          <cell r="C3765" t="str">
            <v>Válvula de esfera monobloco em latão fundido passagem plena, acionamento com alavanca, DN= 3/4´</v>
          </cell>
          <cell r="D3765" t="str">
            <v>un</v>
          </cell>
          <cell r="E3765">
            <v>30.81</v>
          </cell>
          <cell r="F3765">
            <v>14.56</v>
          </cell>
          <cell r="G3765">
            <v>45.37</v>
          </cell>
        </row>
        <row r="3766">
          <cell r="A3766" t="str">
            <v>47.01.190</v>
          </cell>
          <cell r="C3766" t="str">
            <v>Válvula de esfera monobloco em latão fundido passagem plena, acionamento com alavanca, DN= 1´</v>
          </cell>
          <cell r="D3766" t="str">
            <v>un</v>
          </cell>
          <cell r="E3766">
            <v>26.71</v>
          </cell>
          <cell r="F3766">
            <v>14.56</v>
          </cell>
          <cell r="G3766">
            <v>41.27</v>
          </cell>
        </row>
        <row r="3767">
          <cell r="A3767" t="str">
            <v>47.01.200</v>
          </cell>
          <cell r="C3767" t="str">
            <v>Válvula de esfera tripartida em latão fundido, classe 150 libras para gás e 300 libras para líquidos e fluidos, DN= 1´</v>
          </cell>
          <cell r="D3767" t="str">
            <v>un</v>
          </cell>
          <cell r="E3767">
            <v>84.49</v>
          </cell>
          <cell r="F3767">
            <v>22.65</v>
          </cell>
          <cell r="G3767">
            <v>107.14</v>
          </cell>
        </row>
        <row r="3768">
          <cell r="A3768" t="str">
            <v>47.01.210</v>
          </cell>
          <cell r="C3768" t="str">
            <v>Válvula de esfera monobloco em latão fundido passagem plena, acionamento com alavanca, DN= 2´</v>
          </cell>
          <cell r="D3768" t="str">
            <v>un</v>
          </cell>
          <cell r="E3768">
            <v>98.11</v>
          </cell>
          <cell r="F3768">
            <v>14.56</v>
          </cell>
          <cell r="G3768">
            <v>112.67</v>
          </cell>
        </row>
        <row r="3769">
          <cell r="A3769" t="str">
            <v>47.01.220</v>
          </cell>
          <cell r="C3769" t="str">
            <v>Válvula de esfera monobloco em latão fundido passagem plena, acionamento com alavanca, DN= 4´</v>
          </cell>
          <cell r="D3769" t="str">
            <v>un</v>
          </cell>
          <cell r="E3769">
            <v>620.98</v>
          </cell>
          <cell r="F3769">
            <v>32.35</v>
          </cell>
          <cell r="G3769">
            <v>653.33000000000004</v>
          </cell>
        </row>
        <row r="3770">
          <cell r="A3770" t="str">
            <v>47.02</v>
          </cell>
          <cell r="B3770" t="str">
            <v>Registro e / ou válvula em latão fundido com acabamento cromado</v>
          </cell>
        </row>
        <row r="3771">
          <cell r="A3771" t="str">
            <v>47.02.010</v>
          </cell>
          <cell r="C3771" t="str">
            <v>Registro de gaveta em latão fundido cromado com canopla, DN= 1/2´ - linha especial</v>
          </cell>
          <cell r="D3771" t="str">
            <v>un</v>
          </cell>
          <cell r="E3771">
            <v>50.12</v>
          </cell>
          <cell r="F3771">
            <v>14.56</v>
          </cell>
          <cell r="G3771">
            <v>64.680000000000007</v>
          </cell>
        </row>
        <row r="3772">
          <cell r="A3772" t="str">
            <v>47.02.020</v>
          </cell>
          <cell r="C3772" t="str">
            <v>Registro de gaveta em latão fundido cromado com canopla, DN= 3/4´ - linha especial</v>
          </cell>
          <cell r="D3772" t="str">
            <v>un</v>
          </cell>
          <cell r="E3772">
            <v>58.2</v>
          </cell>
          <cell r="F3772">
            <v>14.56</v>
          </cell>
          <cell r="G3772">
            <v>72.760000000000005</v>
          </cell>
        </row>
        <row r="3773">
          <cell r="A3773" t="str">
            <v>47.02.030</v>
          </cell>
          <cell r="C3773" t="str">
            <v>Registro de gaveta em latão fundido cromado com canopla, DN= 1´ - linha especial</v>
          </cell>
          <cell r="D3773" t="str">
            <v>un</v>
          </cell>
          <cell r="E3773">
            <v>69.72</v>
          </cell>
          <cell r="F3773">
            <v>14.56</v>
          </cell>
          <cell r="G3773">
            <v>84.28</v>
          </cell>
        </row>
        <row r="3774">
          <cell r="A3774" t="str">
            <v>47.02.040</v>
          </cell>
          <cell r="C3774" t="str">
            <v>Registro de gaveta em latão fundido cromado com canopla, DN= 1 1/4´ - linha especial</v>
          </cell>
          <cell r="D3774" t="str">
            <v>un</v>
          </cell>
          <cell r="E3774">
            <v>99.66</v>
          </cell>
          <cell r="F3774">
            <v>14.56</v>
          </cell>
          <cell r="G3774">
            <v>114.22</v>
          </cell>
        </row>
        <row r="3775">
          <cell r="A3775" t="str">
            <v>47.02.050</v>
          </cell>
          <cell r="C3775" t="str">
            <v>Registro de gaveta em latão fundido cromado com canopla, DN= 1 1/2´ - linha especial</v>
          </cell>
          <cell r="D3775" t="str">
            <v>un</v>
          </cell>
          <cell r="E3775">
            <v>109.46</v>
          </cell>
          <cell r="F3775">
            <v>14.56</v>
          </cell>
          <cell r="G3775">
            <v>124.02</v>
          </cell>
        </row>
        <row r="3776">
          <cell r="A3776" t="str">
            <v>47.02.100</v>
          </cell>
          <cell r="C3776" t="str">
            <v>Registro de pressão em latão fundido cromado com canopla, DN= 1/2´ - linha especial</v>
          </cell>
          <cell r="D3776" t="str">
            <v>un</v>
          </cell>
          <cell r="E3776">
            <v>47.66</v>
          </cell>
          <cell r="F3776">
            <v>14.56</v>
          </cell>
          <cell r="G3776">
            <v>62.22</v>
          </cell>
        </row>
        <row r="3777">
          <cell r="A3777" t="str">
            <v>47.02.110</v>
          </cell>
          <cell r="C3777" t="str">
            <v>Registro de pressão em latão fundido cromado com canopla, DN= 3/4´ - linha especial</v>
          </cell>
          <cell r="D3777" t="str">
            <v>un</v>
          </cell>
          <cell r="E3777">
            <v>60.24</v>
          </cell>
          <cell r="F3777">
            <v>14.56</v>
          </cell>
          <cell r="G3777">
            <v>74.8</v>
          </cell>
        </row>
        <row r="3778">
          <cell r="A3778" t="str">
            <v>47.02.200</v>
          </cell>
          <cell r="C3778" t="str">
            <v>Registro regulador de vazão para chuveiro e ducha em latão cromado com canopla, DN= 1/2´</v>
          </cell>
          <cell r="D3778" t="str">
            <v>un</v>
          </cell>
          <cell r="E3778">
            <v>33.47</v>
          </cell>
          <cell r="F3778">
            <v>14.56</v>
          </cell>
          <cell r="G3778">
            <v>48.03</v>
          </cell>
        </row>
        <row r="3779">
          <cell r="A3779" t="str">
            <v>47.02.210</v>
          </cell>
          <cell r="C3779" t="str">
            <v>Registro regulador de vazão para torneira, misturador e bidê, em latão cromado com canopla, DN= 1/2´</v>
          </cell>
          <cell r="D3779" t="str">
            <v>un</v>
          </cell>
          <cell r="E3779">
            <v>47.71</v>
          </cell>
          <cell r="F3779">
            <v>14.56</v>
          </cell>
          <cell r="G3779">
            <v>62.27</v>
          </cell>
        </row>
        <row r="3780">
          <cell r="A3780" t="str">
            <v>47.04</v>
          </cell>
          <cell r="B3780" t="str">
            <v>Válvula de descarga ou para acionamento de metais sanitários</v>
          </cell>
        </row>
        <row r="3781">
          <cell r="A3781" t="str">
            <v>47.04.020</v>
          </cell>
          <cell r="C3781" t="str">
            <v>Válvula de descarga com registro próprio, duplo acionamento limitador de fluxo, DN= 1 1/4´</v>
          </cell>
          <cell r="D3781" t="str">
            <v>un</v>
          </cell>
          <cell r="E3781">
            <v>206.98</v>
          </cell>
          <cell r="F3781">
            <v>48.53</v>
          </cell>
          <cell r="G3781">
            <v>255.51</v>
          </cell>
        </row>
        <row r="3782">
          <cell r="A3782" t="str">
            <v>47.04.030</v>
          </cell>
          <cell r="C3782" t="str">
            <v>Válvula de descarga com registro próprio, DN= 1 1/4´</v>
          </cell>
          <cell r="D3782" t="str">
            <v>un</v>
          </cell>
          <cell r="E3782">
            <v>168.24</v>
          </cell>
          <cell r="F3782">
            <v>48.53</v>
          </cell>
          <cell r="G3782">
            <v>216.77</v>
          </cell>
        </row>
        <row r="3783">
          <cell r="A3783" t="str">
            <v>47.04.040</v>
          </cell>
          <cell r="C3783" t="str">
            <v>Válvula de descarga com registro próprio, DN= 1 1/2´</v>
          </cell>
          <cell r="D3783" t="str">
            <v>un</v>
          </cell>
          <cell r="E3783">
            <v>172.49</v>
          </cell>
          <cell r="F3783">
            <v>48.53</v>
          </cell>
          <cell r="G3783">
            <v>221.02</v>
          </cell>
        </row>
        <row r="3784">
          <cell r="A3784" t="str">
            <v>47.04.050</v>
          </cell>
          <cell r="C3784" t="str">
            <v>Válvula de descarga antivandalismo, DN= 1 1/2´</v>
          </cell>
          <cell r="D3784" t="str">
            <v>un</v>
          </cell>
          <cell r="E3784">
            <v>246.53</v>
          </cell>
          <cell r="F3784">
            <v>48.53</v>
          </cell>
          <cell r="G3784">
            <v>295.06</v>
          </cell>
        </row>
        <row r="3785">
          <cell r="A3785" t="str">
            <v>47.04.080</v>
          </cell>
          <cell r="C3785" t="str">
            <v>Válvula de descarga externa, tipo alavanca com registro próprio, DN= 1 1/4´ e DN= 1 1/2´</v>
          </cell>
          <cell r="D3785" t="str">
            <v>un</v>
          </cell>
          <cell r="E3785">
            <v>450.16</v>
          </cell>
          <cell r="F3785">
            <v>48.53</v>
          </cell>
          <cell r="G3785">
            <v>498.69</v>
          </cell>
        </row>
        <row r="3786">
          <cell r="A3786" t="str">
            <v>47.04.090</v>
          </cell>
          <cell r="C3786" t="str">
            <v>Válvula de mictório antivandalismo, DN= 3/4´</v>
          </cell>
          <cell r="D3786" t="str">
            <v>un</v>
          </cell>
          <cell r="E3786">
            <v>277.27</v>
          </cell>
          <cell r="F3786">
            <v>19.41</v>
          </cell>
          <cell r="G3786">
            <v>296.68</v>
          </cell>
        </row>
        <row r="3787">
          <cell r="A3787" t="str">
            <v>47.04.100</v>
          </cell>
          <cell r="C3787" t="str">
            <v>Válvula de mictório padrão, vazão automática, DN= 3/4´</v>
          </cell>
          <cell r="D3787" t="str">
            <v>un</v>
          </cell>
          <cell r="E3787">
            <v>211.59</v>
          </cell>
          <cell r="F3787">
            <v>19.41</v>
          </cell>
          <cell r="G3787">
            <v>231</v>
          </cell>
        </row>
        <row r="3788">
          <cell r="A3788" t="str">
            <v>47.04.110</v>
          </cell>
          <cell r="C3788" t="str">
            <v>Válvula de acionamento hidromecânico para piso</v>
          </cell>
          <cell r="D3788" t="str">
            <v>un</v>
          </cell>
          <cell r="E3788">
            <v>461.03</v>
          </cell>
          <cell r="F3788">
            <v>48.53</v>
          </cell>
          <cell r="G3788">
            <v>509.56</v>
          </cell>
        </row>
        <row r="3789">
          <cell r="A3789" t="str">
            <v>47.04.120</v>
          </cell>
          <cell r="C3789" t="str">
            <v>Válvula de acionamento hidromecânico para ducha, em latão cromado, DN= 3/4´</v>
          </cell>
          <cell r="D3789" t="str">
            <v>un</v>
          </cell>
          <cell r="E3789">
            <v>231.96</v>
          </cell>
          <cell r="F3789">
            <v>14.56</v>
          </cell>
          <cell r="G3789">
            <v>246.52</v>
          </cell>
        </row>
        <row r="3790">
          <cell r="A3790" t="str">
            <v>47.04.180</v>
          </cell>
          <cell r="C3790" t="str">
            <v>Válvula de descarga com registro próprio, duplo acionamento limitador de fluxo, DN = 1 1/2´</v>
          </cell>
          <cell r="D3790" t="str">
            <v>un</v>
          </cell>
          <cell r="E3790">
            <v>210.64</v>
          </cell>
          <cell r="F3790">
            <v>48.53</v>
          </cell>
          <cell r="G3790">
            <v>259.17</v>
          </cell>
        </row>
        <row r="3791">
          <cell r="A3791" t="str">
            <v>47.05</v>
          </cell>
          <cell r="B3791" t="str">
            <v>Registro e / ou válvula em bronze</v>
          </cell>
        </row>
        <row r="3792">
          <cell r="A3792" t="str">
            <v>47.05.010</v>
          </cell>
          <cell r="C3792" t="str">
            <v>Válvula de retenção horizontal em bronze, DN= 3/4´</v>
          </cell>
          <cell r="D3792" t="str">
            <v>un</v>
          </cell>
          <cell r="E3792">
            <v>55.96</v>
          </cell>
          <cell r="F3792">
            <v>14.56</v>
          </cell>
          <cell r="G3792">
            <v>70.52</v>
          </cell>
        </row>
        <row r="3793">
          <cell r="A3793" t="str">
            <v>47.05.020</v>
          </cell>
          <cell r="C3793" t="str">
            <v>Válvula de retenção horizontal em bronze, DN= 1´</v>
          </cell>
          <cell r="D3793" t="str">
            <v>un</v>
          </cell>
          <cell r="E3793">
            <v>76.989999999999995</v>
          </cell>
          <cell r="F3793">
            <v>14.56</v>
          </cell>
          <cell r="G3793">
            <v>91.55</v>
          </cell>
        </row>
        <row r="3794">
          <cell r="A3794" t="str">
            <v>47.05.030</v>
          </cell>
          <cell r="C3794" t="str">
            <v>Válvula de retenção horizontal em bronze, DN= 1 1/4´</v>
          </cell>
          <cell r="D3794" t="str">
            <v>un</v>
          </cell>
          <cell r="E3794">
            <v>107.87</v>
          </cell>
          <cell r="F3794">
            <v>14.56</v>
          </cell>
          <cell r="G3794">
            <v>122.43</v>
          </cell>
        </row>
        <row r="3795">
          <cell r="A3795" t="str">
            <v>47.05.040</v>
          </cell>
          <cell r="C3795" t="str">
            <v>Válvula de retenção horizontal em bronze, DN= 1 1/2´</v>
          </cell>
          <cell r="D3795" t="str">
            <v>un</v>
          </cell>
          <cell r="E3795">
            <v>121.95</v>
          </cell>
          <cell r="F3795">
            <v>14.56</v>
          </cell>
          <cell r="G3795">
            <v>136.51</v>
          </cell>
        </row>
        <row r="3796">
          <cell r="A3796" t="str">
            <v>47.05.050</v>
          </cell>
          <cell r="C3796" t="str">
            <v>Válvula de retenção horizontal em bronze, DN= 2´</v>
          </cell>
          <cell r="D3796" t="str">
            <v>un</v>
          </cell>
          <cell r="E3796">
            <v>174.66</v>
          </cell>
          <cell r="F3796">
            <v>14.56</v>
          </cell>
          <cell r="G3796">
            <v>189.22</v>
          </cell>
        </row>
        <row r="3797">
          <cell r="A3797" t="str">
            <v>47.05.060</v>
          </cell>
          <cell r="C3797" t="str">
            <v>Válvula de retenção horizontal em bronze, DN= 2 1/2´</v>
          </cell>
          <cell r="D3797" t="str">
            <v>un</v>
          </cell>
          <cell r="E3797">
            <v>298.39</v>
          </cell>
          <cell r="F3797">
            <v>14.56</v>
          </cell>
          <cell r="G3797">
            <v>312.95</v>
          </cell>
        </row>
        <row r="3798">
          <cell r="A3798" t="str">
            <v>47.05.070</v>
          </cell>
          <cell r="C3798" t="str">
            <v>Válvula de retenção horizontal em bronze, DN= 3´</v>
          </cell>
          <cell r="D3798" t="str">
            <v>un</v>
          </cell>
          <cell r="E3798">
            <v>357.42</v>
          </cell>
          <cell r="F3798">
            <v>14.56</v>
          </cell>
          <cell r="G3798">
            <v>371.98</v>
          </cell>
        </row>
        <row r="3799">
          <cell r="A3799" t="str">
            <v>47.05.080</v>
          </cell>
          <cell r="C3799" t="str">
            <v>Válvula de retenção horizontal em bronze, DN= 4´</v>
          </cell>
          <cell r="D3799" t="str">
            <v>un</v>
          </cell>
          <cell r="E3799">
            <v>606.67999999999995</v>
          </cell>
          <cell r="F3799">
            <v>19.41</v>
          </cell>
          <cell r="G3799">
            <v>626.09</v>
          </cell>
        </row>
        <row r="3800">
          <cell r="A3800" t="str">
            <v>47.05.090</v>
          </cell>
          <cell r="C3800" t="str">
            <v>Válvula de retenção vertical em bronze, DN= 3/4´</v>
          </cell>
          <cell r="D3800" t="str">
            <v>un</v>
          </cell>
          <cell r="E3800">
            <v>40.9</v>
          </cell>
          <cell r="F3800">
            <v>14.56</v>
          </cell>
          <cell r="G3800">
            <v>55.46</v>
          </cell>
        </row>
        <row r="3801">
          <cell r="A3801" t="str">
            <v>47.05.100</v>
          </cell>
          <cell r="C3801" t="str">
            <v>Válvula de retenção vertical em bronze, DN= 1´</v>
          </cell>
          <cell r="D3801" t="str">
            <v>un</v>
          </cell>
          <cell r="E3801">
            <v>51.76</v>
          </cell>
          <cell r="F3801">
            <v>14.56</v>
          </cell>
          <cell r="G3801">
            <v>66.319999999999993</v>
          </cell>
        </row>
        <row r="3802">
          <cell r="A3802" t="str">
            <v>47.05.110</v>
          </cell>
          <cell r="C3802" t="str">
            <v>Válvula de retenção vertical em bronze, DN= 1 1/4´</v>
          </cell>
          <cell r="D3802" t="str">
            <v>un</v>
          </cell>
          <cell r="E3802">
            <v>72.77</v>
          </cell>
          <cell r="F3802">
            <v>14.56</v>
          </cell>
          <cell r="G3802">
            <v>87.33</v>
          </cell>
        </row>
        <row r="3803">
          <cell r="A3803" t="str">
            <v>47.05.120</v>
          </cell>
          <cell r="C3803" t="str">
            <v>Válvula de retenção vertical em bronze, DN= 1 1/2´</v>
          </cell>
          <cell r="D3803" t="str">
            <v>un</v>
          </cell>
          <cell r="E3803">
            <v>88.12</v>
          </cell>
          <cell r="F3803">
            <v>14.56</v>
          </cell>
          <cell r="G3803">
            <v>102.68</v>
          </cell>
        </row>
        <row r="3804">
          <cell r="A3804" t="str">
            <v>47.05.130</v>
          </cell>
          <cell r="C3804" t="str">
            <v>Válvula de retenção vertical em bronze, DN= 2´</v>
          </cell>
          <cell r="D3804" t="str">
            <v>un</v>
          </cell>
          <cell r="E3804">
            <v>128.24</v>
          </cell>
          <cell r="F3804">
            <v>14.56</v>
          </cell>
          <cell r="G3804">
            <v>142.80000000000001</v>
          </cell>
        </row>
        <row r="3805">
          <cell r="A3805" t="str">
            <v>47.05.140</v>
          </cell>
          <cell r="C3805" t="str">
            <v>Válvula de retenção vertical em bronze, DN= 2 1/2´</v>
          </cell>
          <cell r="D3805" t="str">
            <v>un</v>
          </cell>
          <cell r="E3805">
            <v>211.46</v>
          </cell>
          <cell r="F3805">
            <v>14.56</v>
          </cell>
          <cell r="G3805">
            <v>226.02</v>
          </cell>
        </row>
        <row r="3806">
          <cell r="A3806" t="str">
            <v>47.05.150</v>
          </cell>
          <cell r="C3806" t="str">
            <v>Válvula de retenção vertical em bronze, DN= 3´</v>
          </cell>
          <cell r="D3806" t="str">
            <v>un</v>
          </cell>
          <cell r="E3806">
            <v>306.43</v>
          </cell>
          <cell r="F3806">
            <v>14.56</v>
          </cell>
          <cell r="G3806">
            <v>320.99</v>
          </cell>
        </row>
        <row r="3807">
          <cell r="A3807" t="str">
            <v>47.05.160</v>
          </cell>
          <cell r="C3807" t="str">
            <v>Válvula de retenção vertical em bronze, DN= 4´</v>
          </cell>
          <cell r="D3807" t="str">
            <v>un</v>
          </cell>
          <cell r="E3807">
            <v>528.97</v>
          </cell>
          <cell r="F3807">
            <v>19.41</v>
          </cell>
          <cell r="G3807">
            <v>548.38</v>
          </cell>
        </row>
        <row r="3808">
          <cell r="A3808" t="str">
            <v>47.05.170</v>
          </cell>
          <cell r="C3808" t="str">
            <v>Válvula de retenção de pé com crivo em bronze, DN= 1´</v>
          </cell>
          <cell r="D3808" t="str">
            <v>un</v>
          </cell>
          <cell r="E3808">
            <v>50.53</v>
          </cell>
          <cell r="F3808">
            <v>14.56</v>
          </cell>
          <cell r="G3808">
            <v>65.09</v>
          </cell>
        </row>
        <row r="3809">
          <cell r="A3809" t="str">
            <v>47.05.180</v>
          </cell>
          <cell r="C3809" t="str">
            <v>Válvula de retenção de pé com crivo em bronze, DN= 1 1/4´</v>
          </cell>
          <cell r="D3809" t="str">
            <v>un</v>
          </cell>
          <cell r="E3809">
            <v>69.66</v>
          </cell>
          <cell r="F3809">
            <v>14.56</v>
          </cell>
          <cell r="G3809">
            <v>84.22</v>
          </cell>
        </row>
        <row r="3810">
          <cell r="A3810" t="str">
            <v>47.05.190</v>
          </cell>
          <cell r="C3810" t="str">
            <v>Válvula de retenção de pé com crivo em bronze, DN= 1 1/2´</v>
          </cell>
          <cell r="D3810" t="str">
            <v>un</v>
          </cell>
          <cell r="E3810">
            <v>86.75</v>
          </cell>
          <cell r="F3810">
            <v>14.56</v>
          </cell>
          <cell r="G3810">
            <v>101.31</v>
          </cell>
        </row>
        <row r="3811">
          <cell r="A3811" t="str">
            <v>47.05.200</v>
          </cell>
          <cell r="C3811" t="str">
            <v>Válvula de retenção de pé com crivo em bronze, DN= 2´</v>
          </cell>
          <cell r="D3811" t="str">
            <v>un</v>
          </cell>
          <cell r="E3811">
            <v>119.74</v>
          </cell>
          <cell r="F3811">
            <v>14.56</v>
          </cell>
          <cell r="G3811">
            <v>134.30000000000001</v>
          </cell>
        </row>
        <row r="3812">
          <cell r="A3812" t="str">
            <v>47.05.210</v>
          </cell>
          <cell r="C3812" t="str">
            <v>Válvula de retenção de pé com crivo em bronze, DN= 2 1/2´</v>
          </cell>
          <cell r="D3812" t="str">
            <v>un</v>
          </cell>
          <cell r="E3812">
            <v>189.42</v>
          </cell>
          <cell r="F3812">
            <v>14.56</v>
          </cell>
          <cell r="G3812">
            <v>203.98</v>
          </cell>
        </row>
        <row r="3813">
          <cell r="A3813" t="str">
            <v>47.05.220</v>
          </cell>
          <cell r="C3813" t="str">
            <v>Válvula de gaveta em bronze, classe 125 libras para vapor e classe 200 libras para água, óleo e gás, DN= 6´</v>
          </cell>
          <cell r="D3813" t="str">
            <v>un</v>
          </cell>
          <cell r="E3813">
            <v>3561.26</v>
          </cell>
          <cell r="F3813">
            <v>24.26</v>
          </cell>
          <cell r="G3813">
            <v>3585.52</v>
          </cell>
        </row>
        <row r="3814">
          <cell r="A3814" t="str">
            <v>47.05.230</v>
          </cell>
          <cell r="C3814" t="str">
            <v>Válvula de gaveta em bronze, classe 125 libras para vapor e classe 200 libras para água, óleo e gás, DN= 2´</v>
          </cell>
          <cell r="D3814" t="str">
            <v>un</v>
          </cell>
          <cell r="E3814">
            <v>102.46</v>
          </cell>
          <cell r="F3814">
            <v>14.56</v>
          </cell>
          <cell r="G3814">
            <v>117.02</v>
          </cell>
        </row>
        <row r="3815">
          <cell r="A3815" t="str">
            <v>47.05.240</v>
          </cell>
          <cell r="C3815" t="str">
            <v>Válvula globo em bronze, classe 125 libras para vapor e classe 200 libras para água, óleo e gás, DN= 2´</v>
          </cell>
          <cell r="D3815" t="str">
            <v>un</v>
          </cell>
          <cell r="E3815">
            <v>261.99</v>
          </cell>
          <cell r="F3815">
            <v>14.56</v>
          </cell>
          <cell r="G3815">
            <v>276.55</v>
          </cell>
        </row>
        <row r="3816">
          <cell r="A3816" t="str">
            <v>47.05.260</v>
          </cell>
          <cell r="C3816" t="str">
            <v>Válvula de retenção de pé com crivo em bronze, DN= 3´</v>
          </cell>
          <cell r="D3816" t="str">
            <v>un</v>
          </cell>
          <cell r="E3816">
            <v>286.43</v>
          </cell>
          <cell r="F3816">
            <v>14.56</v>
          </cell>
          <cell r="G3816">
            <v>300.99</v>
          </cell>
        </row>
        <row r="3817">
          <cell r="A3817" t="str">
            <v>47.05.270</v>
          </cell>
          <cell r="C3817" t="str">
            <v>Válvula de retenção de pé com crivo em bronze, DN= 4´</v>
          </cell>
          <cell r="D3817" t="str">
            <v>un</v>
          </cell>
          <cell r="E3817">
            <v>472.76</v>
          </cell>
          <cell r="F3817">
            <v>19.41</v>
          </cell>
          <cell r="G3817">
            <v>492.17</v>
          </cell>
        </row>
        <row r="3818">
          <cell r="A3818" t="str">
            <v>47.05.280</v>
          </cell>
          <cell r="C3818" t="str">
            <v>Válvula globo angular de 45° em bronze, DN= 2 1/2´</v>
          </cell>
          <cell r="D3818" t="str">
            <v>un</v>
          </cell>
          <cell r="E3818">
            <v>171.76</v>
          </cell>
          <cell r="F3818">
            <v>14.56</v>
          </cell>
          <cell r="G3818">
            <v>186.32</v>
          </cell>
        </row>
        <row r="3819">
          <cell r="A3819" t="str">
            <v>47.05.290</v>
          </cell>
          <cell r="C3819" t="str">
            <v>Válvula de gaveta em bronze, haste ascendente, classe 150 libras para vapor saturado e 300 libras para água, óleo e gás, DN= 1/2´</v>
          </cell>
          <cell r="D3819" t="str">
            <v>un</v>
          </cell>
          <cell r="E3819">
            <v>74.36</v>
          </cell>
          <cell r="F3819">
            <v>8.09</v>
          </cell>
          <cell r="G3819">
            <v>82.45</v>
          </cell>
        </row>
        <row r="3820">
          <cell r="A3820" t="str">
            <v>47.05.296</v>
          </cell>
          <cell r="C3820" t="str">
            <v>Válvula de gaveta em bronze, haste ascendente, classe 150 libras para vapor saturado e 300 libras para água, óleo e gás, DN= 4´</v>
          </cell>
          <cell r="D3820" t="str">
            <v>un</v>
          </cell>
          <cell r="E3820">
            <v>2895.58</v>
          </cell>
          <cell r="F3820">
            <v>19.41</v>
          </cell>
          <cell r="G3820">
            <v>2914.99</v>
          </cell>
        </row>
        <row r="3821">
          <cell r="A3821" t="str">
            <v>47.05.300</v>
          </cell>
          <cell r="C3821" t="str">
            <v>Válvula de gaveta em bronze, haste não ascendente, classe 150 libras para vapor saturado e 300 libras para água, óleo e gás, DN= 4´</v>
          </cell>
          <cell r="D3821" t="str">
            <v>un</v>
          </cell>
          <cell r="E3821">
            <v>1088.46</v>
          </cell>
          <cell r="F3821">
            <v>19.41</v>
          </cell>
          <cell r="G3821">
            <v>1107.8699999999999</v>
          </cell>
        </row>
        <row r="3822">
          <cell r="A3822" t="str">
            <v>47.05.310</v>
          </cell>
          <cell r="C3822" t="str">
            <v>Válvula de gaveta em bronze, haste não ascendente, classe 150 libras para vapor saturado e 300 libras para água, óleo e gás, DN= 2´</v>
          </cell>
          <cell r="D3822" t="str">
            <v>un</v>
          </cell>
          <cell r="E3822">
            <v>208.79</v>
          </cell>
          <cell r="F3822">
            <v>14.56</v>
          </cell>
          <cell r="G3822">
            <v>223.35</v>
          </cell>
        </row>
        <row r="3823">
          <cell r="A3823" t="str">
            <v>47.05.320</v>
          </cell>
          <cell r="C3823" t="str">
            <v>Válvula globo em bronze, classe 150 libras para vapor saturado e 300 libras para água, óleo e gás, DN= 4´</v>
          </cell>
          <cell r="D3823" t="str">
            <v>un</v>
          </cell>
          <cell r="E3823">
            <v>3213.06</v>
          </cell>
          <cell r="F3823">
            <v>19.41</v>
          </cell>
          <cell r="G3823">
            <v>3232.47</v>
          </cell>
        </row>
        <row r="3824">
          <cell r="A3824" t="str">
            <v>47.05.340</v>
          </cell>
          <cell r="C3824" t="str">
            <v>Válvula globo em bronze, classe 150 libras para vapor saturado e 300 libras para água, óleo e gás, DN= 3/4´</v>
          </cell>
          <cell r="D3824" t="str">
            <v>un</v>
          </cell>
          <cell r="E3824">
            <v>99.84</v>
          </cell>
          <cell r="F3824">
            <v>14.56</v>
          </cell>
          <cell r="G3824">
            <v>114.4</v>
          </cell>
        </row>
        <row r="3825">
          <cell r="A3825" t="str">
            <v>47.05.350</v>
          </cell>
          <cell r="C3825" t="str">
            <v>Válvula globo em bronze, classe 150 libras para vapor saturado e 300 libras para água, óleo e gás, DN= 1´</v>
          </cell>
          <cell r="D3825" t="str">
            <v>un</v>
          </cell>
          <cell r="E3825">
            <v>138.61000000000001</v>
          </cell>
          <cell r="F3825">
            <v>14.56</v>
          </cell>
          <cell r="G3825">
            <v>153.16999999999999</v>
          </cell>
        </row>
        <row r="3826">
          <cell r="A3826" t="str">
            <v>47.05.360</v>
          </cell>
          <cell r="C3826" t="str">
            <v>Válvula globo em bronze, classe 150 libras para vapor saturado e 300 libras para água, óleo e gás, DN= 1 1/2´</v>
          </cell>
          <cell r="D3826" t="str">
            <v>un</v>
          </cell>
          <cell r="E3826">
            <v>264</v>
          </cell>
          <cell r="F3826">
            <v>14.56</v>
          </cell>
          <cell r="G3826">
            <v>278.56</v>
          </cell>
        </row>
        <row r="3827">
          <cell r="A3827" t="str">
            <v>47.05.370</v>
          </cell>
          <cell r="C3827" t="str">
            <v>Válvula globo em bronze, classe 150 libras para vapor saturado e 300 libras para água, óleo e gás, DN= 2´</v>
          </cell>
          <cell r="D3827" t="str">
            <v>un</v>
          </cell>
          <cell r="E3827">
            <v>358.3</v>
          </cell>
          <cell r="F3827">
            <v>14.56</v>
          </cell>
          <cell r="G3827">
            <v>372.86</v>
          </cell>
        </row>
        <row r="3828">
          <cell r="A3828" t="str">
            <v>47.05.390</v>
          </cell>
          <cell r="C3828" t="str">
            <v>Válvula globo em bronze, classe 150 libras para vapor saturado e 300 libras para água, óleo e gás, DN= 2 1/2´</v>
          </cell>
          <cell r="D3828" t="str">
            <v>un</v>
          </cell>
          <cell r="E3828">
            <v>613.92999999999995</v>
          </cell>
          <cell r="F3828">
            <v>14.56</v>
          </cell>
          <cell r="G3828">
            <v>628.49</v>
          </cell>
        </row>
        <row r="3829">
          <cell r="A3829" t="str">
            <v>47.05.392</v>
          </cell>
          <cell r="C3829" t="str">
            <v>Válvula globo em bronze, classe 150 libras para vapor saturado e 300 libras para água, óleo e gás, DN= 3´</v>
          </cell>
          <cell r="D3829" t="str">
            <v>un</v>
          </cell>
          <cell r="E3829">
            <v>1029.8599999999999</v>
          </cell>
          <cell r="F3829">
            <v>19.41</v>
          </cell>
          <cell r="G3829">
            <v>1049.27</v>
          </cell>
        </row>
        <row r="3830">
          <cell r="A3830" t="str">
            <v>47.05.400</v>
          </cell>
          <cell r="C3830" t="str">
            <v>Válvula de gaveta em bronze, classe 125 libras para vapor e classe 200 libras para água, óleo e gás, DN= 1´</v>
          </cell>
          <cell r="D3830" t="str">
            <v>un</v>
          </cell>
          <cell r="E3830">
            <v>45.13</v>
          </cell>
          <cell r="F3830">
            <v>14.56</v>
          </cell>
          <cell r="G3830">
            <v>59.69</v>
          </cell>
        </row>
        <row r="3831">
          <cell r="A3831" t="str">
            <v>47.05.410</v>
          </cell>
          <cell r="C3831" t="str">
            <v>Válvula de gaveta em bronze, classe 125 libras para vapor e classe 200 libras para água, óleo e gás, DN= 1 1/2´</v>
          </cell>
          <cell r="D3831" t="str">
            <v>un</v>
          </cell>
          <cell r="E3831">
            <v>66.099999999999994</v>
          </cell>
          <cell r="F3831">
            <v>14.56</v>
          </cell>
          <cell r="G3831">
            <v>80.66</v>
          </cell>
        </row>
        <row r="3832">
          <cell r="A3832" t="str">
            <v>47.05.420</v>
          </cell>
          <cell r="C3832" t="str">
            <v>Válvula de gaveta em bronze, classe 125 libras para vapor e classe 200 libras para água, óleo e gás, DN= 2 1/2´</v>
          </cell>
          <cell r="D3832" t="str">
            <v>un</v>
          </cell>
          <cell r="E3832">
            <v>259.27999999999997</v>
          </cell>
          <cell r="F3832">
            <v>14.56</v>
          </cell>
          <cell r="G3832">
            <v>273.83999999999997</v>
          </cell>
        </row>
        <row r="3833">
          <cell r="A3833" t="str">
            <v>47.05.430</v>
          </cell>
          <cell r="C3833" t="str">
            <v>Válvula de gaveta em bronze, classe 125 libras para vapor e classe 200 libras para água, óleo e gás, DN= 3´</v>
          </cell>
          <cell r="D3833" t="str">
            <v>un</v>
          </cell>
          <cell r="E3833">
            <v>385.71</v>
          </cell>
          <cell r="F3833">
            <v>14.56</v>
          </cell>
          <cell r="G3833">
            <v>400.27</v>
          </cell>
        </row>
        <row r="3834">
          <cell r="A3834" t="str">
            <v>47.05.450</v>
          </cell>
          <cell r="C3834" t="str">
            <v>Válvula redutora de pressão de ação direta em bronze, extremidade roscada, para água, ar, óleo e gás, PE= 200 psi e PS= 20 à 90 psi, DN= 1 1/4´</v>
          </cell>
          <cell r="D3834" t="str">
            <v>un</v>
          </cell>
          <cell r="E3834">
            <v>2356.06</v>
          </cell>
          <cell r="F3834">
            <v>64.7</v>
          </cell>
          <cell r="G3834">
            <v>2420.7600000000002</v>
          </cell>
        </row>
        <row r="3835">
          <cell r="A3835" t="str">
            <v>47.05.460</v>
          </cell>
          <cell r="C3835" t="str">
            <v>Válvula redutora de pressão de ação direta em bronze, extremidade roscada, para água, ar, óleo e gás, PE= 200 psi e PS= 20 à 90 psi, DN= 2´</v>
          </cell>
          <cell r="D3835" t="str">
            <v>un</v>
          </cell>
          <cell r="E3835">
            <v>4046.09</v>
          </cell>
          <cell r="F3835">
            <v>64.7</v>
          </cell>
          <cell r="G3835">
            <v>4110.79</v>
          </cell>
        </row>
        <row r="3836">
          <cell r="A3836" t="str">
            <v>47.05.580</v>
          </cell>
          <cell r="C3836" t="str">
            <v>Válvula de gaveta em bronze com fecho rápido, DN= 1 1/2´</v>
          </cell>
          <cell r="D3836" t="str">
            <v>un</v>
          </cell>
          <cell r="E3836">
            <v>242.96</v>
          </cell>
          <cell r="F3836">
            <v>32.35</v>
          </cell>
          <cell r="G3836">
            <v>275.31</v>
          </cell>
        </row>
        <row r="3837">
          <cell r="A3837" t="str">
            <v>47.06</v>
          </cell>
          <cell r="B3837" t="str">
            <v>Registro e / ou válvula em ferro fundido</v>
          </cell>
        </row>
        <row r="3838">
          <cell r="A3838" t="str">
            <v>47.06.030</v>
          </cell>
          <cell r="C3838" t="str">
            <v>Válvula de gaveta em ferro fundido, haste ascendente com flange, classe 125 libras, DN= 2´</v>
          </cell>
          <cell r="D3838" t="str">
            <v>un</v>
          </cell>
          <cell r="E3838">
            <v>746.31</v>
          </cell>
          <cell r="F3838">
            <v>40.44</v>
          </cell>
          <cell r="G3838">
            <v>786.75</v>
          </cell>
        </row>
        <row r="3839">
          <cell r="A3839" t="str">
            <v>47.06.040</v>
          </cell>
          <cell r="C3839" t="str">
            <v>Válvula de retenção de pé com crivo em ferro fundido, flangeada, DN= 6´</v>
          </cell>
          <cell r="D3839" t="str">
            <v>un</v>
          </cell>
          <cell r="E3839">
            <v>1196.1199999999999</v>
          </cell>
          <cell r="F3839">
            <v>113.23</v>
          </cell>
          <cell r="G3839">
            <v>1309.3499999999999</v>
          </cell>
        </row>
        <row r="3840">
          <cell r="A3840" t="str">
            <v>47.06.041</v>
          </cell>
          <cell r="C3840" t="str">
            <v>Válvula de retenção de pé com crivo em ferro fundido, flangeada, DN= 8´</v>
          </cell>
          <cell r="D3840" t="str">
            <v>un</v>
          </cell>
          <cell r="E3840">
            <v>1648.2</v>
          </cell>
          <cell r="F3840">
            <v>113.23</v>
          </cell>
          <cell r="G3840">
            <v>1761.43</v>
          </cell>
        </row>
        <row r="3841">
          <cell r="A3841" t="str">
            <v>47.06.050</v>
          </cell>
          <cell r="C3841" t="str">
            <v>Válvula de retenção tipo portinhola dupla em ferro fundido, DN= 6´</v>
          </cell>
          <cell r="D3841" t="str">
            <v>un</v>
          </cell>
          <cell r="E3841">
            <v>689.13</v>
          </cell>
          <cell r="F3841">
            <v>113.23</v>
          </cell>
          <cell r="G3841">
            <v>802.36</v>
          </cell>
        </row>
        <row r="3842">
          <cell r="A3842" t="str">
            <v>47.06.051</v>
          </cell>
          <cell r="C3842" t="str">
            <v>Válvula de retenção tipo portinhola simples em ferro fundido, flangeada, DN= 6´</v>
          </cell>
          <cell r="D3842" t="str">
            <v>un</v>
          </cell>
          <cell r="E3842">
            <v>1712.61</v>
          </cell>
          <cell r="F3842">
            <v>113.23</v>
          </cell>
          <cell r="G3842">
            <v>1825.84</v>
          </cell>
        </row>
        <row r="3843">
          <cell r="A3843" t="str">
            <v>47.06.060</v>
          </cell>
          <cell r="C3843" t="str">
            <v>Válvula de gaveta em ferro fundido com bolsa, DN= 150 mm</v>
          </cell>
          <cell r="D3843" t="str">
            <v>un</v>
          </cell>
          <cell r="E3843">
            <v>1047.17</v>
          </cell>
          <cell r="F3843">
            <v>64.7</v>
          </cell>
          <cell r="G3843">
            <v>1111.8699999999999</v>
          </cell>
        </row>
        <row r="3844">
          <cell r="A3844" t="str">
            <v>47.06.070</v>
          </cell>
          <cell r="C3844" t="str">
            <v>Válvula de gaveta em ferro fundido com bolsa, DN= 200 mm</v>
          </cell>
          <cell r="D3844" t="str">
            <v>un</v>
          </cell>
          <cell r="E3844">
            <v>1870.44</v>
          </cell>
          <cell r="F3844">
            <v>64.7</v>
          </cell>
          <cell r="G3844">
            <v>1935.14</v>
          </cell>
        </row>
        <row r="3845">
          <cell r="A3845" t="str">
            <v>47.06.080</v>
          </cell>
          <cell r="C3845" t="str">
            <v>Válvula de retenção tipo portinhola simples em ferro fundido, DN= 4´</v>
          </cell>
          <cell r="D3845" t="str">
            <v>un</v>
          </cell>
          <cell r="E3845">
            <v>966.2</v>
          </cell>
          <cell r="F3845">
            <v>64.7</v>
          </cell>
          <cell r="G3845">
            <v>1030.9000000000001</v>
          </cell>
        </row>
        <row r="3846">
          <cell r="A3846" t="str">
            <v>47.06.090</v>
          </cell>
          <cell r="C3846" t="str">
            <v>Válvula de retenção tipo portinhola dupla em ferro fundido, DN= 4´</v>
          </cell>
          <cell r="D3846" t="str">
            <v>un</v>
          </cell>
          <cell r="E3846">
            <v>435.9</v>
          </cell>
          <cell r="F3846">
            <v>64.7</v>
          </cell>
          <cell r="G3846">
            <v>500.6</v>
          </cell>
        </row>
        <row r="3847">
          <cell r="A3847" t="str">
            <v>47.06.100</v>
          </cell>
          <cell r="C3847" t="str">
            <v>Válvula de segurança em ferro fundido rosqueada com pressão de ajuste 0,4 até 0,75kgf/cm², DN= 2´</v>
          </cell>
          <cell r="D3847" t="str">
            <v>un</v>
          </cell>
          <cell r="E3847">
            <v>5345.56</v>
          </cell>
          <cell r="F3847">
            <v>40.44</v>
          </cell>
          <cell r="G3847">
            <v>5386</v>
          </cell>
        </row>
        <row r="3848">
          <cell r="A3848" t="str">
            <v>47.06.110</v>
          </cell>
          <cell r="C3848" t="str">
            <v>Válvula de segurança em ferro fundido rosqueada com pressão de ajuste 6,1 até 10,0kgf/cm², DN= 3/4´</v>
          </cell>
          <cell r="D3848" t="str">
            <v>un</v>
          </cell>
          <cell r="E3848">
            <v>1948.25</v>
          </cell>
          <cell r="F3848">
            <v>19.41</v>
          </cell>
          <cell r="G3848">
            <v>1967.66</v>
          </cell>
        </row>
        <row r="3849">
          <cell r="A3849" t="str">
            <v>47.06.180</v>
          </cell>
          <cell r="C3849" t="str">
            <v>Válvula de gaveta em ferro fundido com bolsa, DN= 100mm</v>
          </cell>
          <cell r="D3849" t="str">
            <v>un</v>
          </cell>
          <cell r="E3849">
            <v>681.04</v>
          </cell>
          <cell r="F3849">
            <v>64.7</v>
          </cell>
          <cell r="G3849">
            <v>745.74</v>
          </cell>
        </row>
        <row r="3850">
          <cell r="A3850" t="str">
            <v>47.06.310</v>
          </cell>
          <cell r="C3850" t="str">
            <v>Visor de fluxo com janela simples, corpo em ferro fundido ou aço carbono, DN = 1´</v>
          </cell>
          <cell r="D3850" t="str">
            <v>un</v>
          </cell>
          <cell r="E3850">
            <v>471.99</v>
          </cell>
          <cell r="F3850">
            <v>24.26</v>
          </cell>
          <cell r="G3850">
            <v>496.25</v>
          </cell>
        </row>
        <row r="3851">
          <cell r="A3851" t="str">
            <v>47.06.320</v>
          </cell>
          <cell r="C3851" t="str">
            <v>Válvula de governo (retenção e alarme) completa, corpo em ferro fundido, classe 125 libras, DN= 4´</v>
          </cell>
          <cell r="D3851" t="str">
            <v>un</v>
          </cell>
          <cell r="E3851">
            <v>6571.67</v>
          </cell>
          <cell r="F3851">
            <v>97.05</v>
          </cell>
          <cell r="G3851">
            <v>6668.72</v>
          </cell>
        </row>
        <row r="3852">
          <cell r="A3852" t="str">
            <v>47.06.330</v>
          </cell>
          <cell r="C3852" t="str">
            <v>Válvula de gaveta em ferro fundido, haste ascendente com flange, classe 125 libras, DN= 4´</v>
          </cell>
          <cell r="D3852" t="str">
            <v>un</v>
          </cell>
          <cell r="E3852">
            <v>1081.8399999999999</v>
          </cell>
          <cell r="F3852">
            <v>64.7</v>
          </cell>
          <cell r="G3852">
            <v>1146.54</v>
          </cell>
        </row>
        <row r="3853">
          <cell r="A3853" t="str">
            <v>47.06.340</v>
          </cell>
          <cell r="C3853" t="str">
            <v>Válvula de gaveta em ferro fundido, haste ascendente com flange, classe 125 libras, DN= 6´</v>
          </cell>
          <cell r="D3853" t="str">
            <v>un</v>
          </cell>
          <cell r="E3853">
            <v>1626.28</v>
          </cell>
          <cell r="F3853">
            <v>64.7</v>
          </cell>
          <cell r="G3853">
            <v>1690.98</v>
          </cell>
        </row>
        <row r="3854">
          <cell r="A3854" t="str">
            <v>47.06.350</v>
          </cell>
          <cell r="C3854" t="str">
            <v>Válvula de retenção vertical em ferro fundido com flange, classe 125 libras, DN= 4´</v>
          </cell>
          <cell r="D3854" t="str">
            <v>un</v>
          </cell>
          <cell r="E3854">
            <v>964.7</v>
          </cell>
          <cell r="F3854">
            <v>64.7</v>
          </cell>
          <cell r="G3854">
            <v>1029.4000000000001</v>
          </cell>
        </row>
        <row r="3855">
          <cell r="A3855" t="str">
            <v>47.07</v>
          </cell>
          <cell r="B3855" t="str">
            <v>Registro e / ou válvula em aço carbono fundido</v>
          </cell>
        </row>
        <row r="3856">
          <cell r="A3856" t="str">
            <v>47.07.010</v>
          </cell>
          <cell r="C3856" t="str">
            <v>Válvula de esfera em aço carbono fundido, passagem plena, classe 150 libras para vapor e classe 600 libras para água, óleo e gás, DN= 1/2´</v>
          </cell>
          <cell r="D3856" t="str">
            <v>un</v>
          </cell>
          <cell r="E3856">
            <v>49.07</v>
          </cell>
          <cell r="F3856">
            <v>14.56</v>
          </cell>
          <cell r="G3856">
            <v>63.63</v>
          </cell>
        </row>
        <row r="3857">
          <cell r="A3857" t="str">
            <v>47.07.020</v>
          </cell>
          <cell r="C3857" t="str">
            <v>Válvula de esfera em aço carbono fundido, passagem plena, classe 150 libras para vapor e classe 600 libras para água, óleo e gás, DN= 3/4´</v>
          </cell>
          <cell r="D3857" t="str">
            <v>un</v>
          </cell>
          <cell r="E3857">
            <v>63.62</v>
          </cell>
          <cell r="F3857">
            <v>19.41</v>
          </cell>
          <cell r="G3857">
            <v>83.03</v>
          </cell>
        </row>
        <row r="3858">
          <cell r="A3858" t="str">
            <v>47.07.030</v>
          </cell>
          <cell r="C3858" t="str">
            <v>Válvula de esfera em aço carbono fundido, passagem plena, classe 150 libras para vapor e classe 600 libras para água, óleo e gás, DN= 1´</v>
          </cell>
          <cell r="D3858" t="str">
            <v>un</v>
          </cell>
          <cell r="E3858">
            <v>92.15</v>
          </cell>
          <cell r="F3858">
            <v>24.26</v>
          </cell>
          <cell r="G3858">
            <v>116.41</v>
          </cell>
        </row>
        <row r="3859">
          <cell r="A3859" t="str">
            <v>47.07.080</v>
          </cell>
          <cell r="C3859" t="str">
            <v>Válvula de esfera em aço carbono fundido, passagem plena, extremidades rosqueáveis, classe 300 libras para vapor saturado, DN= 1´</v>
          </cell>
          <cell r="D3859" t="str">
            <v>un</v>
          </cell>
          <cell r="E3859">
            <v>91.89</v>
          </cell>
          <cell r="F3859">
            <v>24.26</v>
          </cell>
          <cell r="G3859">
            <v>116.15</v>
          </cell>
        </row>
        <row r="3860">
          <cell r="A3860" t="str">
            <v>47.07.090</v>
          </cell>
          <cell r="C3860" t="str">
            <v>Válvula de esfera em aço carbono fundido, passagem plena, extremidades rosqueáveis, classe 300 libras para vapor saturado, DN= 2´</v>
          </cell>
          <cell r="D3860" t="str">
            <v>un</v>
          </cell>
          <cell r="E3860">
            <v>270.17</v>
          </cell>
          <cell r="F3860">
            <v>40.44</v>
          </cell>
          <cell r="G3860">
            <v>310.61</v>
          </cell>
        </row>
        <row r="3861">
          <cell r="A3861" t="str">
            <v>47.07.100</v>
          </cell>
          <cell r="C3861" t="str">
            <v>Válvula de esfera em aço carbono fundido, passagem reduzida, classe 150 libras para vapor e classe 600 libras para água, óleo e gás, DN= 1/2´</v>
          </cell>
          <cell r="D3861" t="str">
            <v>un</v>
          </cell>
          <cell r="E3861">
            <v>42.82</v>
          </cell>
          <cell r="F3861">
            <v>14.56</v>
          </cell>
          <cell r="G3861">
            <v>57.38</v>
          </cell>
        </row>
        <row r="3862">
          <cell r="A3862" t="str">
            <v>47.07.110</v>
          </cell>
          <cell r="C3862" t="str">
            <v>Válvula de esfera em aço carbono fundido, passagem reduzida, classe 150 libras para vapor e classe 600 libras para água, óleo e gás, DN= 3/4´</v>
          </cell>
          <cell r="D3862" t="str">
            <v>un</v>
          </cell>
          <cell r="E3862">
            <v>51.34</v>
          </cell>
          <cell r="F3862">
            <v>19.41</v>
          </cell>
          <cell r="G3862">
            <v>70.75</v>
          </cell>
        </row>
        <row r="3863">
          <cell r="A3863" t="str">
            <v>47.07.120</v>
          </cell>
          <cell r="C3863" t="str">
            <v>Válvula de esfera em aço carbono fundido, passagem reduzida, classe 150 libras para vapor e classe 600 libras para água, óleo e gás, DN= 1 1/2´</v>
          </cell>
          <cell r="D3863" t="str">
            <v>un</v>
          </cell>
          <cell r="E3863">
            <v>135.66</v>
          </cell>
          <cell r="F3863">
            <v>32.35</v>
          </cell>
          <cell r="G3863">
            <v>168.01</v>
          </cell>
        </row>
        <row r="3864">
          <cell r="A3864" t="str">
            <v>47.07.160</v>
          </cell>
          <cell r="C3864" t="str">
            <v>Válvula de esfera monobloco em aço carbono fundido, passagem reduzida, classe 150 libras para gás e 300 libras para líquidos e fluidos, DN= 3/4´</v>
          </cell>
          <cell r="D3864" t="str">
            <v>un</v>
          </cell>
          <cell r="E3864">
            <v>46.2</v>
          </cell>
          <cell r="F3864">
            <v>22.65</v>
          </cell>
          <cell r="G3864">
            <v>68.849999999999994</v>
          </cell>
        </row>
        <row r="3865">
          <cell r="A3865" t="str">
            <v>47.09</v>
          </cell>
          <cell r="B3865" t="str">
            <v>Registro e / ou válvula em aço carbono forjado</v>
          </cell>
        </row>
        <row r="3866">
          <cell r="A3866" t="str">
            <v>47.09.010</v>
          </cell>
          <cell r="C3866" t="str">
            <v>Válvula globo em aço carbono forjado, classe 800 libras para vapor e classe 2000 libras para água, óleo e gás, DN= 3/4´</v>
          </cell>
          <cell r="D3866" t="str">
            <v>un</v>
          </cell>
          <cell r="E3866">
            <v>212.49</v>
          </cell>
          <cell r="F3866">
            <v>19.41</v>
          </cell>
          <cell r="G3866">
            <v>231.9</v>
          </cell>
        </row>
        <row r="3867">
          <cell r="A3867" t="str">
            <v>47.09.020</v>
          </cell>
          <cell r="C3867" t="str">
            <v>Válvula globo em aço carbono forjado, classe 800 libras para vapor e classe 2000 libras para água, óleo e gás, DN= 1´</v>
          </cell>
          <cell r="D3867" t="str">
            <v>un</v>
          </cell>
          <cell r="E3867">
            <v>280.56</v>
          </cell>
          <cell r="F3867">
            <v>24.26</v>
          </cell>
          <cell r="G3867">
            <v>304.82</v>
          </cell>
        </row>
        <row r="3868">
          <cell r="A3868" t="str">
            <v>47.09.030</v>
          </cell>
          <cell r="C3868" t="str">
            <v>Válvula globo em aço carbono forjado, classe 800 libras para vapor e classe 2000 libras para água, óleo e gás, DN= 1 1/2´</v>
          </cell>
          <cell r="D3868" t="str">
            <v>un</v>
          </cell>
          <cell r="E3868">
            <v>497.42</v>
          </cell>
          <cell r="F3868">
            <v>32.35</v>
          </cell>
          <cell r="G3868">
            <v>529.77</v>
          </cell>
        </row>
        <row r="3869">
          <cell r="A3869" t="str">
            <v>47.09.040</v>
          </cell>
          <cell r="C3869" t="str">
            <v>Válvula globo em aço carbono forjado, classe 800 libras para vapor e classe 2000 libras para água, óleo e gás, DN= 2´</v>
          </cell>
          <cell r="D3869" t="str">
            <v>un</v>
          </cell>
          <cell r="E3869">
            <v>683.09</v>
          </cell>
          <cell r="F3869">
            <v>40.44</v>
          </cell>
          <cell r="G3869">
            <v>723.53</v>
          </cell>
        </row>
        <row r="3870">
          <cell r="A3870" t="str">
            <v>47.10</v>
          </cell>
          <cell r="B3870" t="str">
            <v>Registro e / ou válvula em aço inoxidável forjado</v>
          </cell>
        </row>
        <row r="3871">
          <cell r="A3871" t="str">
            <v>47.10.010</v>
          </cell>
          <cell r="C3871" t="str">
            <v>Purgador termodinâmico com filtro incorporado, em aço inoxidável forjado, pressão de 0,25 a 42 kg/cm², temperatura até 425°C, DN= 1/2´</v>
          </cell>
          <cell r="D3871" t="str">
            <v>un</v>
          </cell>
          <cell r="E3871">
            <v>351.93</v>
          </cell>
          <cell r="F3871">
            <v>14.56</v>
          </cell>
          <cell r="G3871">
            <v>366.49</v>
          </cell>
        </row>
        <row r="3872">
          <cell r="A3872" t="str">
            <v>47.11</v>
          </cell>
          <cell r="B3872" t="str">
            <v>Aparelho de medição e controle</v>
          </cell>
        </row>
        <row r="3873">
          <cell r="A3873" t="str">
            <v>47.11.021</v>
          </cell>
          <cell r="C3873" t="str">
            <v>Pressostato diferencial ajustável mecânico, montagem inferior diâmetro de 1/2", faixa de operação de 1 a 16 bar</v>
          </cell>
          <cell r="D3873" t="str">
            <v>un</v>
          </cell>
          <cell r="E3873">
            <v>378.3</v>
          </cell>
          <cell r="F3873">
            <v>67.48</v>
          </cell>
          <cell r="G3873">
            <v>445.78</v>
          </cell>
        </row>
        <row r="3874">
          <cell r="A3874" t="str">
            <v>47.11.080</v>
          </cell>
          <cell r="C3874" t="str">
            <v>Termômetro bimetálico, mostrador com 4´, saída angular, escala 0-100°C</v>
          </cell>
          <cell r="D3874" t="str">
            <v>un</v>
          </cell>
          <cell r="E3874">
            <v>146.94</v>
          </cell>
          <cell r="F3874">
            <v>6.47</v>
          </cell>
          <cell r="G3874">
            <v>153.41</v>
          </cell>
        </row>
        <row r="3875">
          <cell r="A3875" t="str">
            <v>47.11.100</v>
          </cell>
          <cell r="C3875" t="str">
            <v>Manômetro com mostrador de 4´, escalas: 0-4 / 0-7 / 0-10 / 0-17 / 0-21 / 0-28 kg/cm²</v>
          </cell>
          <cell r="D3875" t="str">
            <v>un</v>
          </cell>
          <cell r="E3875">
            <v>113.97</v>
          </cell>
          <cell r="F3875">
            <v>16.18</v>
          </cell>
          <cell r="G3875">
            <v>130.15</v>
          </cell>
        </row>
        <row r="3876">
          <cell r="A3876" t="str">
            <v>47.11.111</v>
          </cell>
          <cell r="C3876" t="str">
            <v>Pressostato diferencial ajustável, caixa à prova de água, unidade sensora em aço inoxidável 316, faixa de operação entre 1,4 a 14 bar, para fluídos corrosivos, DN=1/2"</v>
          </cell>
          <cell r="D3876" t="str">
            <v>un</v>
          </cell>
          <cell r="E3876">
            <v>7457.1</v>
          </cell>
          <cell r="F3876">
            <v>67.48</v>
          </cell>
          <cell r="G3876">
            <v>7524.58</v>
          </cell>
        </row>
        <row r="3877">
          <cell r="A3877" t="str">
            <v>47.12</v>
          </cell>
          <cell r="B3877" t="str">
            <v>Registro e / ou válvula em ferro dúctil</v>
          </cell>
        </row>
        <row r="3878">
          <cell r="A3878" t="str">
            <v>47.12.040</v>
          </cell>
          <cell r="C3878" t="str">
            <v>Válvula de gaveta em ferro dúctil com flanges, classe PN-10, DN= 200mm</v>
          </cell>
          <cell r="D3878" t="str">
            <v>un</v>
          </cell>
          <cell r="E3878">
            <v>1866.21</v>
          </cell>
          <cell r="F3878">
            <v>111.7</v>
          </cell>
          <cell r="G3878">
            <v>1977.91</v>
          </cell>
        </row>
        <row r="3879">
          <cell r="A3879" t="str">
            <v>47.12.270</v>
          </cell>
          <cell r="C3879" t="str">
            <v>Válvula de gaveta em ferro dúctil com flanges, classe PN-10, DN= 80mm</v>
          </cell>
          <cell r="D3879" t="str">
            <v>un</v>
          </cell>
          <cell r="E3879">
            <v>606.66999999999996</v>
          </cell>
          <cell r="F3879">
            <v>111.7</v>
          </cell>
          <cell r="G3879">
            <v>718.37</v>
          </cell>
        </row>
        <row r="3880">
          <cell r="A3880" t="str">
            <v>47.12.280</v>
          </cell>
          <cell r="C3880" t="str">
            <v>Válvula globo auto-operada hidraulicamente, em ferro dúctil, classe PN-10/16, DN= 50mm</v>
          </cell>
          <cell r="D3880" t="str">
            <v>un</v>
          </cell>
          <cell r="E3880">
            <v>837.64</v>
          </cell>
          <cell r="F3880">
            <v>40.44</v>
          </cell>
          <cell r="G3880">
            <v>878.08</v>
          </cell>
        </row>
        <row r="3881">
          <cell r="A3881" t="str">
            <v>47.12.290</v>
          </cell>
          <cell r="C3881" t="str">
            <v>Válvula globo auto-operada hidraulicamente, comandada por solenóide, em ferro dúctil, classe PN-10, DN= 50mm</v>
          </cell>
          <cell r="D3881" t="str">
            <v>un</v>
          </cell>
          <cell r="E3881">
            <v>752.81</v>
          </cell>
          <cell r="F3881">
            <v>72.38</v>
          </cell>
          <cell r="G3881">
            <v>825.19</v>
          </cell>
        </row>
        <row r="3882">
          <cell r="A3882" t="str">
            <v>47.12.300</v>
          </cell>
          <cell r="C3882" t="str">
            <v>Válvula globo auto-operada hidraulicamente, comandada por solenóide, em ferro dúctil, classe PN-10, DN= 100mm</v>
          </cell>
          <cell r="D3882" t="str">
            <v>un</v>
          </cell>
          <cell r="E3882">
            <v>1089.7</v>
          </cell>
          <cell r="F3882">
            <v>72.38</v>
          </cell>
          <cell r="G3882">
            <v>1162.08</v>
          </cell>
        </row>
        <row r="3883">
          <cell r="A3883" t="str">
            <v>47.12.310</v>
          </cell>
          <cell r="C3883" t="str">
            <v>Válvula de gaveta em ferro dúctil com flanges, classe PN-10, DN= 300mm</v>
          </cell>
          <cell r="D3883" t="str">
            <v>un</v>
          </cell>
          <cell r="E3883">
            <v>4789.88</v>
          </cell>
          <cell r="F3883">
            <v>111.7</v>
          </cell>
          <cell r="G3883">
            <v>4901.58</v>
          </cell>
        </row>
        <row r="3884">
          <cell r="A3884" t="str">
            <v>47.12.320</v>
          </cell>
          <cell r="C3884" t="str">
            <v>Válvula de gaveta em ferro dúctil com flanges, classe PN-10, DN= 100mm</v>
          </cell>
          <cell r="D3884" t="str">
            <v>un</v>
          </cell>
          <cell r="E3884">
            <v>673.22</v>
          </cell>
          <cell r="F3884">
            <v>111.7</v>
          </cell>
          <cell r="G3884">
            <v>784.92</v>
          </cell>
        </row>
        <row r="3885">
          <cell r="A3885" t="str">
            <v>47.12.330</v>
          </cell>
          <cell r="C3885" t="str">
            <v>Válvula de gaveta em ferro dúctil com flanges, classe PN-10, DN= 150mm</v>
          </cell>
          <cell r="D3885" t="str">
            <v>un</v>
          </cell>
          <cell r="E3885">
            <v>1189.2</v>
          </cell>
          <cell r="F3885">
            <v>111.7</v>
          </cell>
          <cell r="G3885">
            <v>1300.9000000000001</v>
          </cell>
        </row>
        <row r="3886">
          <cell r="A3886" t="str">
            <v>47.12.340</v>
          </cell>
          <cell r="C3886" t="str">
            <v>Ventosa simples rosqueada em ferro dúctil, classe PN-25, DN= 3/4´</v>
          </cell>
          <cell r="D3886" t="str">
            <v>un</v>
          </cell>
          <cell r="E3886">
            <v>638.15</v>
          </cell>
          <cell r="F3886">
            <v>9.7100000000000009</v>
          </cell>
          <cell r="G3886">
            <v>647.86</v>
          </cell>
        </row>
        <row r="3887">
          <cell r="A3887" t="str">
            <v>47.12.350</v>
          </cell>
          <cell r="C3887" t="str">
            <v>Ventosa de tríplice função em ferro dúctil flangeada, classe PN-10/16/25, DN= 50mm</v>
          </cell>
          <cell r="D3887" t="str">
            <v>un</v>
          </cell>
          <cell r="E3887">
            <v>1564.71</v>
          </cell>
          <cell r="F3887">
            <v>14.22</v>
          </cell>
          <cell r="G3887">
            <v>1578.93</v>
          </cell>
        </row>
        <row r="3888">
          <cell r="A3888" t="str">
            <v>47.14</v>
          </cell>
          <cell r="B3888" t="str">
            <v>Registro e / ou válvula em PVC rígido ou ABS</v>
          </cell>
        </row>
        <row r="3889">
          <cell r="A3889" t="str">
            <v>47.14.020</v>
          </cell>
          <cell r="C3889" t="str">
            <v>Registro de pressão em PVC rígido, soldável, DN= 25mm (3/4´)</v>
          </cell>
          <cell r="D3889" t="str">
            <v>un</v>
          </cell>
          <cell r="E3889">
            <v>9.48</v>
          </cell>
          <cell r="F3889">
            <v>14.56</v>
          </cell>
          <cell r="G3889">
            <v>24.04</v>
          </cell>
        </row>
        <row r="3890">
          <cell r="A3890" t="str">
            <v>47.14.200</v>
          </cell>
          <cell r="C3890" t="str">
            <v>Registro regulador de vazão para torneira, misturador e bidê, em ABS com canopla, DN= 1/2´</v>
          </cell>
          <cell r="D3890" t="str">
            <v>un</v>
          </cell>
          <cell r="E3890">
            <v>29.41</v>
          </cell>
          <cell r="F3890">
            <v>14.56</v>
          </cell>
          <cell r="G3890">
            <v>43.97</v>
          </cell>
        </row>
        <row r="3891">
          <cell r="A3891" t="str">
            <v>47.20</v>
          </cell>
          <cell r="B3891" t="str">
            <v>Reparos, conservações e complementos - GRUPO 47</v>
          </cell>
        </row>
        <row r="3892">
          <cell r="A3892" t="str">
            <v>47.20.010</v>
          </cell>
          <cell r="C3892" t="str">
            <v>Pigtail em latão para manômetro, DN= 1/2´</v>
          </cell>
          <cell r="D3892" t="str">
            <v>un</v>
          </cell>
          <cell r="E3892">
            <v>60.75</v>
          </cell>
          <cell r="F3892">
            <v>4.8499999999999996</v>
          </cell>
          <cell r="G3892">
            <v>65.599999999999994</v>
          </cell>
        </row>
        <row r="3893">
          <cell r="A3893" t="str">
            <v>47.20.020</v>
          </cell>
          <cell r="C3893" t="str">
            <v>Filtro ´Y´ em bronze para gás combustível, DN= 2´</v>
          </cell>
          <cell r="D3893" t="str">
            <v>un</v>
          </cell>
          <cell r="E3893">
            <v>217.36</v>
          </cell>
          <cell r="F3893">
            <v>40.44</v>
          </cell>
          <cell r="G3893">
            <v>257.8</v>
          </cell>
        </row>
        <row r="3894">
          <cell r="A3894" t="str">
            <v>47.20.030</v>
          </cell>
          <cell r="C3894" t="str">
            <v>Filtro ´Y´ em ferro fundido, classe 125 libras para vapor saturado, com extremidades rosqueáveis, DN= 2´</v>
          </cell>
          <cell r="D3894" t="str">
            <v>un</v>
          </cell>
          <cell r="E3894">
            <v>445.65</v>
          </cell>
          <cell r="F3894">
            <v>40.44</v>
          </cell>
          <cell r="G3894">
            <v>486.09</v>
          </cell>
        </row>
        <row r="3895">
          <cell r="A3895" t="str">
            <v>47.20.050</v>
          </cell>
          <cell r="C3895" t="str">
            <v>Separador de umidade horizontal em ferro fundido flangeado, DN= 2´</v>
          </cell>
          <cell r="D3895" t="str">
            <v>un</v>
          </cell>
          <cell r="E3895">
            <v>2015.56</v>
          </cell>
          <cell r="F3895">
            <v>40.44</v>
          </cell>
          <cell r="G3895">
            <v>2056</v>
          </cell>
        </row>
        <row r="3896">
          <cell r="A3896" t="str">
            <v>47.20.060</v>
          </cell>
          <cell r="C3896" t="str">
            <v>Separador de umidade horizontal em ferro fundido flangeado, DN= 4´</v>
          </cell>
          <cell r="D3896" t="str">
            <v>un</v>
          </cell>
          <cell r="E3896">
            <v>5335.46</v>
          </cell>
          <cell r="F3896">
            <v>97.05</v>
          </cell>
          <cell r="G3896">
            <v>5432.51</v>
          </cell>
        </row>
        <row r="3897">
          <cell r="A3897" t="str">
            <v>47.20.070</v>
          </cell>
          <cell r="C3897" t="str">
            <v>Pigtail flexível, revestido com borracha sintética resistente, DN= 7/16´ comprimento até 1,00 m</v>
          </cell>
          <cell r="D3897" t="str">
            <v>un</v>
          </cell>
          <cell r="E3897">
            <v>27.17</v>
          </cell>
          <cell r="F3897">
            <v>6.8</v>
          </cell>
          <cell r="G3897">
            <v>33.97</v>
          </cell>
        </row>
        <row r="3898">
          <cell r="A3898" t="str">
            <v>47.20.080</v>
          </cell>
          <cell r="C3898" t="str">
            <v>Regulador de primeiro estágio de alta pressão até 2 kgf/cm², vazão de 90 kg GLP/hora</v>
          </cell>
          <cell r="D3898" t="str">
            <v>un</v>
          </cell>
          <cell r="E3898">
            <v>483.37</v>
          </cell>
          <cell r="F3898">
            <v>22.67</v>
          </cell>
          <cell r="G3898">
            <v>506.04</v>
          </cell>
        </row>
        <row r="3899">
          <cell r="A3899" t="str">
            <v>47.20.100</v>
          </cell>
          <cell r="C3899" t="str">
            <v>Regulador de primeiro estágio de alta pressão até 1,3 kgf/cm², vazão de 50 kg GLP/hora</v>
          </cell>
          <cell r="D3899" t="str">
            <v>un</v>
          </cell>
          <cell r="E3899">
            <v>224.43</v>
          </cell>
          <cell r="F3899">
            <v>22.67</v>
          </cell>
          <cell r="G3899">
            <v>247.1</v>
          </cell>
        </row>
        <row r="3900">
          <cell r="A3900" t="str">
            <v>47.20.120</v>
          </cell>
          <cell r="C3900" t="str">
            <v>Regulador de segundo estágio para gás, uso industrial, vazão até 12 kg GLP/hora</v>
          </cell>
          <cell r="D3900" t="str">
            <v>un</v>
          </cell>
          <cell r="E3900">
            <v>53.29</v>
          </cell>
          <cell r="F3900">
            <v>16.18</v>
          </cell>
          <cell r="G3900">
            <v>69.47</v>
          </cell>
        </row>
        <row r="3901">
          <cell r="A3901" t="str">
            <v>47.20.180</v>
          </cell>
          <cell r="C3901" t="str">
            <v>Filtro ´Y´ em aço carbono, classe 150 libras para vapor saturado, com extremidades flangeadas, DN= 4´</v>
          </cell>
          <cell r="D3901" t="str">
            <v>un</v>
          </cell>
          <cell r="E3901">
            <v>2069.5700000000002</v>
          </cell>
          <cell r="F3901">
            <v>97.05</v>
          </cell>
          <cell r="G3901">
            <v>2166.62</v>
          </cell>
        </row>
        <row r="3902">
          <cell r="A3902" t="str">
            <v>47.20.190</v>
          </cell>
          <cell r="C3902" t="str">
            <v>Chave de fluxo tipo palheta para tubulação de líquidos</v>
          </cell>
          <cell r="D3902" t="str">
            <v>un</v>
          </cell>
          <cell r="E3902">
            <v>141.32</v>
          </cell>
          <cell r="F3902">
            <v>12.78</v>
          </cell>
          <cell r="G3902">
            <v>154.1</v>
          </cell>
        </row>
        <row r="3903">
          <cell r="A3903" t="str">
            <v>47.20.300</v>
          </cell>
          <cell r="C3903" t="str">
            <v>Chave de fluxo de água com retardo para tubulações com diâmetro nominal de 1" a 6" - conexão BSP</v>
          </cell>
          <cell r="D3903" t="str">
            <v>un</v>
          </cell>
          <cell r="E3903">
            <v>228.65</v>
          </cell>
          <cell r="F3903">
            <v>38.31</v>
          </cell>
          <cell r="G3903">
            <v>266.95999999999998</v>
          </cell>
        </row>
        <row r="3904">
          <cell r="A3904" t="str">
            <v>47.20.310</v>
          </cell>
          <cell r="C3904" t="str">
            <v>Filtro ´Y´ corpo em bronze, pressão de serviço até 20,7 bar (PN 20), DN= 1 1/4´</v>
          </cell>
          <cell r="D3904" t="str">
            <v>un</v>
          </cell>
          <cell r="E3904">
            <v>116.47</v>
          </cell>
          <cell r="F3904">
            <v>40.44</v>
          </cell>
          <cell r="G3904">
            <v>156.91</v>
          </cell>
        </row>
        <row r="3905">
          <cell r="A3905" t="str">
            <v>47.20.320</v>
          </cell>
          <cell r="C3905" t="str">
            <v>Filtro ´Y´ corpo em bronze, pressão de serviço até 20,7 bar (PN 20), DN= 1 1/2´</v>
          </cell>
          <cell r="D3905" t="str">
            <v>un</v>
          </cell>
          <cell r="E3905">
            <v>135.97999999999999</v>
          </cell>
          <cell r="F3905">
            <v>40.44</v>
          </cell>
          <cell r="G3905">
            <v>176.42</v>
          </cell>
        </row>
        <row r="3906">
          <cell r="A3906" t="str">
            <v>47.20.330</v>
          </cell>
          <cell r="C3906" t="str">
            <v>Filtro ´Y´ corpo em bronze, pressão de serviço até 20,7 bar (PN 20), DN= 2´</v>
          </cell>
          <cell r="D3906" t="str">
            <v>un</v>
          </cell>
          <cell r="E3906">
            <v>189.95</v>
          </cell>
          <cell r="F3906">
            <v>40.44</v>
          </cell>
          <cell r="G3906">
            <v>230.39</v>
          </cell>
        </row>
        <row r="3907">
          <cell r="A3907" t="str">
            <v>48</v>
          </cell>
          <cell r="B3907" t="str">
            <v>RESERVATÓRIO E TANQUE PARA LÍQUIDOS E GASES</v>
          </cell>
        </row>
        <row r="3908">
          <cell r="A3908" t="str">
            <v>48.02</v>
          </cell>
          <cell r="B3908" t="str">
            <v>Reservatório em material sintético</v>
          </cell>
        </row>
        <row r="3909">
          <cell r="A3909" t="str">
            <v>48.02.001</v>
          </cell>
          <cell r="C3909" t="str">
            <v>Reservatório de fibra de vidro - capacidade de 500 litros</v>
          </cell>
          <cell r="D3909" t="str">
            <v>un</v>
          </cell>
          <cell r="E3909">
            <v>243</v>
          </cell>
          <cell r="F3909">
            <v>32.35</v>
          </cell>
          <cell r="G3909">
            <v>275.35000000000002</v>
          </cell>
        </row>
        <row r="3910">
          <cell r="A3910" t="str">
            <v>48.02.002</v>
          </cell>
          <cell r="C3910" t="str">
            <v>Reservatório de fibra de vidro - capacidade de 1.000 litros</v>
          </cell>
          <cell r="D3910" t="str">
            <v>un</v>
          </cell>
          <cell r="E3910">
            <v>405.88</v>
          </cell>
          <cell r="F3910">
            <v>32.35</v>
          </cell>
          <cell r="G3910">
            <v>438.23</v>
          </cell>
        </row>
        <row r="3911">
          <cell r="A3911" t="str">
            <v>48.02.003</v>
          </cell>
          <cell r="C3911" t="str">
            <v>Reservatório de fibra de vidro - capacidade de 1.500 litros</v>
          </cell>
          <cell r="D3911" t="str">
            <v>un</v>
          </cell>
          <cell r="E3911">
            <v>610.30999999999995</v>
          </cell>
          <cell r="F3911">
            <v>45.34</v>
          </cell>
          <cell r="G3911">
            <v>655.65</v>
          </cell>
        </row>
        <row r="3912">
          <cell r="A3912" t="str">
            <v>48.02.004</v>
          </cell>
          <cell r="C3912" t="str">
            <v>Reservatório de fibra de vidro - capacidade de 2.000 litros</v>
          </cell>
          <cell r="D3912" t="str">
            <v>un</v>
          </cell>
          <cell r="E3912">
            <v>758.97</v>
          </cell>
          <cell r="F3912">
            <v>45.34</v>
          </cell>
          <cell r="G3912">
            <v>804.31</v>
          </cell>
        </row>
        <row r="3913">
          <cell r="A3913" t="str">
            <v>48.02.005</v>
          </cell>
          <cell r="C3913" t="str">
            <v>Reservatório de fibra de vidro - capacidade de 3.000 litros</v>
          </cell>
          <cell r="D3913" t="str">
            <v>un</v>
          </cell>
          <cell r="E3913">
            <v>1048.17</v>
          </cell>
          <cell r="F3913">
            <v>45.34</v>
          </cell>
          <cell r="G3913">
            <v>1093.51</v>
          </cell>
        </row>
        <row r="3914">
          <cell r="A3914" t="str">
            <v>48.02.006</v>
          </cell>
          <cell r="C3914" t="str">
            <v>Reservatório de fibra de vidro - capacidade de 5.000 litros</v>
          </cell>
          <cell r="D3914" t="str">
            <v>un</v>
          </cell>
          <cell r="E3914">
            <v>1731.03</v>
          </cell>
          <cell r="F3914">
            <v>51.84</v>
          </cell>
          <cell r="G3914">
            <v>1782.87</v>
          </cell>
        </row>
        <row r="3915">
          <cell r="A3915" t="str">
            <v>48.02.007</v>
          </cell>
          <cell r="C3915" t="str">
            <v>Reservatório de fibra de vidro - capacidade de 10.000 litros</v>
          </cell>
          <cell r="D3915" t="str">
            <v>un</v>
          </cell>
          <cell r="E3915">
            <v>3728.56</v>
          </cell>
          <cell r="F3915">
            <v>71.319999999999993</v>
          </cell>
          <cell r="G3915">
            <v>3799.88</v>
          </cell>
        </row>
        <row r="3916">
          <cell r="A3916" t="str">
            <v>48.02.008</v>
          </cell>
          <cell r="C3916" t="str">
            <v>Reservatório de fibra de vidro - capacidade de 15.000 litros</v>
          </cell>
          <cell r="D3916" t="str">
            <v>un</v>
          </cell>
          <cell r="E3916">
            <v>5219.3</v>
          </cell>
          <cell r="F3916">
            <v>71.319999999999993</v>
          </cell>
          <cell r="G3916">
            <v>5290.62</v>
          </cell>
        </row>
        <row r="3917">
          <cell r="A3917" t="str">
            <v>48.02.009</v>
          </cell>
          <cell r="C3917" t="str">
            <v>Reservatório de fibra de vidro - capacidade de 20.000 litros</v>
          </cell>
          <cell r="D3917" t="str">
            <v>un</v>
          </cell>
          <cell r="E3917">
            <v>7525</v>
          </cell>
          <cell r="F3917">
            <v>97.3</v>
          </cell>
          <cell r="G3917">
            <v>7622.3</v>
          </cell>
        </row>
        <row r="3918">
          <cell r="A3918" t="str">
            <v>48.02.011</v>
          </cell>
          <cell r="C3918" t="str">
            <v>Reservatório de fibra de vidro - capacidade de 25.000 litros</v>
          </cell>
          <cell r="D3918" t="str">
            <v>un</v>
          </cell>
          <cell r="E3918">
            <v>10337.5</v>
          </cell>
          <cell r="F3918">
            <v>97.3</v>
          </cell>
          <cell r="G3918">
            <v>10434.799999999999</v>
          </cell>
        </row>
        <row r="3919">
          <cell r="A3919" t="str">
            <v>48.02.300</v>
          </cell>
          <cell r="C3919" t="str">
            <v>Reservatório em polietileno de alta densidade (cisterna) com antioxidante e proteção contra raios ultravioleta (UV) - capacidade de 5.000 litros</v>
          </cell>
          <cell r="D3919" t="str">
            <v>un</v>
          </cell>
          <cell r="E3919">
            <v>6565.33</v>
          </cell>
          <cell r="F3919">
            <v>51.84</v>
          </cell>
          <cell r="G3919">
            <v>6617.17</v>
          </cell>
        </row>
        <row r="3920">
          <cell r="A3920" t="str">
            <v>48.02.310</v>
          </cell>
          <cell r="C3920" t="str">
            <v>Reservatório em polietileno de alta densidade (cisterna) com antioxidante e proteção contra raios ultravioleta (UV) - capacidade de 10.000 litros</v>
          </cell>
          <cell r="D3920" t="str">
            <v>un</v>
          </cell>
          <cell r="E3920">
            <v>10373.91</v>
          </cell>
          <cell r="F3920">
            <v>71.319999999999993</v>
          </cell>
          <cell r="G3920">
            <v>10445.23</v>
          </cell>
        </row>
        <row r="3921">
          <cell r="A3921" t="str">
            <v>48.02.400</v>
          </cell>
          <cell r="C3921" t="str">
            <v>Reservatório em polietileno com tampa de rosca, capacidade de 1.000 litros</v>
          </cell>
          <cell r="D3921" t="str">
            <v>un</v>
          </cell>
          <cell r="E3921">
            <v>468.19</v>
          </cell>
          <cell r="F3921">
            <v>45.34</v>
          </cell>
          <cell r="G3921">
            <v>513.53</v>
          </cell>
        </row>
        <row r="3922">
          <cell r="A3922" t="str">
            <v>48.02.401</v>
          </cell>
          <cell r="C3922" t="str">
            <v>Reservatório em polietileno com tampa de rosca, capacidade de 500 litros</v>
          </cell>
          <cell r="D3922" t="str">
            <v>un</v>
          </cell>
          <cell r="E3922">
            <v>365.52</v>
          </cell>
          <cell r="F3922">
            <v>45.34</v>
          </cell>
          <cell r="G3922">
            <v>410.86</v>
          </cell>
        </row>
        <row r="3923">
          <cell r="A3923" t="str">
            <v>48.03</v>
          </cell>
          <cell r="B3923" t="str">
            <v>Reservatório metálico</v>
          </cell>
        </row>
        <row r="3924">
          <cell r="A3924" t="str">
            <v>48.03.010</v>
          </cell>
          <cell r="C3924" t="str">
            <v>Reservatório metálico cilíndrico horizontal - capacidade de 1.000 litros</v>
          </cell>
          <cell r="D3924" t="str">
            <v>cj</v>
          </cell>
          <cell r="E3924">
            <v>1711.66</v>
          </cell>
          <cell r="F3924">
            <v>45.34</v>
          </cell>
          <cell r="G3924">
            <v>1757</v>
          </cell>
        </row>
        <row r="3925">
          <cell r="A3925" t="str">
            <v>48.03.112</v>
          </cell>
          <cell r="C3925" t="str">
            <v>Reservatório metálico cilíndrico horizontal - capacidade de 3.000 litros</v>
          </cell>
          <cell r="D3925" t="str">
            <v>cj</v>
          </cell>
          <cell r="E3925">
            <v>3253.19</v>
          </cell>
          <cell r="F3925">
            <v>45.34</v>
          </cell>
          <cell r="G3925">
            <v>3298.53</v>
          </cell>
        </row>
        <row r="3926">
          <cell r="A3926" t="str">
            <v>48.03.130</v>
          </cell>
          <cell r="C3926" t="str">
            <v>Reservatório metálico cilíndrico horizontal - capacidade de 5.000 litros</v>
          </cell>
          <cell r="D3926" t="str">
            <v>cj</v>
          </cell>
          <cell r="E3926">
            <v>5229.57</v>
          </cell>
          <cell r="F3926">
            <v>45.34</v>
          </cell>
          <cell r="G3926">
            <v>5274.91</v>
          </cell>
        </row>
        <row r="3927">
          <cell r="A3927" t="str">
            <v>48.03.138</v>
          </cell>
          <cell r="C3927" t="str">
            <v>Reservatório metálico cilíndrico horizontal - capacidade de 10.000 litros</v>
          </cell>
          <cell r="D3927" t="str">
            <v>cj</v>
          </cell>
          <cell r="E3927">
            <v>9779.81</v>
          </cell>
          <cell r="F3927">
            <v>45.34</v>
          </cell>
          <cell r="G3927">
            <v>9825.15</v>
          </cell>
        </row>
        <row r="3928">
          <cell r="A3928" t="str">
            <v>48.04</v>
          </cell>
          <cell r="B3928" t="str">
            <v>Reservatório em concreto</v>
          </cell>
        </row>
        <row r="3929">
          <cell r="A3929" t="str">
            <v>48.04.381</v>
          </cell>
          <cell r="C3929" t="str">
            <v>Reservatório em concreto armado cilíndrico, vertical, bipartido, método construtivo em formas deslizantes, diâmetro interno de 3,50m a 4,00m, altura de 15,00m a 25,00m</v>
          </cell>
          <cell r="D3929" t="str">
            <v>m</v>
          </cell>
          <cell r="E3929">
            <v>19735.46</v>
          </cell>
          <cell r="F3929">
            <v>2480.0500000000002</v>
          </cell>
          <cell r="G3929">
            <v>22215.51</v>
          </cell>
        </row>
        <row r="3930">
          <cell r="A3930" t="str">
            <v>48.04.391</v>
          </cell>
          <cell r="C3930" t="str">
            <v>Reservatório em concreto armado cilíndrico, vertical, bipartido, método construtivo em formas deslizantes, diâmetro interno de 5,5m a 6,00m, altura de 25,00m a 30,00m</v>
          </cell>
          <cell r="D3930" t="str">
            <v>m</v>
          </cell>
          <cell r="E3930">
            <v>27729.3</v>
          </cell>
          <cell r="F3930">
            <v>4198.33</v>
          </cell>
          <cell r="G3930">
            <v>31927.63</v>
          </cell>
        </row>
        <row r="3931">
          <cell r="A3931" t="str">
            <v>48.05</v>
          </cell>
          <cell r="B3931" t="str">
            <v>Torneira de boia</v>
          </cell>
        </row>
        <row r="3932">
          <cell r="A3932" t="str">
            <v>48.05.010</v>
          </cell>
          <cell r="C3932" t="str">
            <v>Torneira de boia, DN= 3/4´</v>
          </cell>
          <cell r="D3932" t="str">
            <v>un</v>
          </cell>
          <cell r="E3932">
            <v>52.01</v>
          </cell>
          <cell r="F3932">
            <v>9.7100000000000009</v>
          </cell>
          <cell r="G3932">
            <v>61.72</v>
          </cell>
        </row>
        <row r="3933">
          <cell r="A3933" t="str">
            <v>48.05.020</v>
          </cell>
          <cell r="C3933" t="str">
            <v>Torneira de boia, DN= 1´</v>
          </cell>
          <cell r="D3933" t="str">
            <v>un</v>
          </cell>
          <cell r="E3933">
            <v>69.64</v>
          </cell>
          <cell r="F3933">
            <v>12.94</v>
          </cell>
          <cell r="G3933">
            <v>82.58</v>
          </cell>
        </row>
        <row r="3934">
          <cell r="A3934" t="str">
            <v>48.05.030</v>
          </cell>
          <cell r="C3934" t="str">
            <v>Torneira de boia, DN= 1 1/4´</v>
          </cell>
          <cell r="D3934" t="str">
            <v>un</v>
          </cell>
          <cell r="E3934">
            <v>114.59</v>
          </cell>
          <cell r="F3934">
            <v>14.56</v>
          </cell>
          <cell r="G3934">
            <v>129.15</v>
          </cell>
        </row>
        <row r="3935">
          <cell r="A3935" t="str">
            <v>48.05.040</v>
          </cell>
          <cell r="C3935" t="str">
            <v>Torneira de boia, DN= 1 1/2´</v>
          </cell>
          <cell r="D3935" t="str">
            <v>un</v>
          </cell>
          <cell r="E3935">
            <v>127.38</v>
          </cell>
          <cell r="F3935">
            <v>14.56</v>
          </cell>
          <cell r="G3935">
            <v>141.94</v>
          </cell>
        </row>
        <row r="3936">
          <cell r="A3936" t="str">
            <v>48.05.050</v>
          </cell>
          <cell r="C3936" t="str">
            <v>Torneira de boia, DN= 2´</v>
          </cell>
          <cell r="D3936" t="str">
            <v>un</v>
          </cell>
          <cell r="E3936">
            <v>136.53</v>
          </cell>
          <cell r="F3936">
            <v>19.41</v>
          </cell>
          <cell r="G3936">
            <v>155.94</v>
          </cell>
        </row>
        <row r="3937">
          <cell r="A3937" t="str">
            <v>48.05.052</v>
          </cell>
          <cell r="C3937" t="str">
            <v>Torneira de boia, DN= 2 1/2´</v>
          </cell>
          <cell r="D3937" t="str">
            <v>un</v>
          </cell>
          <cell r="E3937">
            <v>650.25</v>
          </cell>
          <cell r="F3937">
            <v>14.56</v>
          </cell>
          <cell r="G3937">
            <v>664.81</v>
          </cell>
        </row>
        <row r="3938">
          <cell r="A3938" t="str">
            <v>48.05.070</v>
          </cell>
          <cell r="C3938" t="str">
            <v>Torneira de boia, tipo registro automático de entrada, DN= 3´</v>
          </cell>
          <cell r="D3938" t="str">
            <v>un</v>
          </cell>
          <cell r="E3938">
            <v>1445.96</v>
          </cell>
          <cell r="F3938">
            <v>64.7</v>
          </cell>
          <cell r="G3938">
            <v>1510.66</v>
          </cell>
        </row>
        <row r="3939">
          <cell r="A3939" t="str">
            <v>48.05.080</v>
          </cell>
          <cell r="C3939" t="str">
            <v>Torneira de boia, tipo registro automático de entrada, em ferro dúctil, DN= 8´</v>
          </cell>
          <cell r="D3939" t="str">
            <v>un</v>
          </cell>
          <cell r="E3939">
            <v>5395.81</v>
          </cell>
          <cell r="F3939">
            <v>129.4</v>
          </cell>
          <cell r="G3939">
            <v>5525.21</v>
          </cell>
        </row>
        <row r="3940">
          <cell r="A3940" t="str">
            <v>48.20</v>
          </cell>
          <cell r="B3940" t="str">
            <v>Reparos, conservações e complementos - GRUPO 48</v>
          </cell>
        </row>
        <row r="3941">
          <cell r="A3941" t="str">
            <v>48.20.020</v>
          </cell>
          <cell r="C3941" t="str">
            <v>Limpeza de caixa d´água até 1.000 litros</v>
          </cell>
          <cell r="D3941" t="str">
            <v>un</v>
          </cell>
          <cell r="E3941">
            <v>0</v>
          </cell>
          <cell r="F3941">
            <v>38.97</v>
          </cell>
          <cell r="G3941">
            <v>38.97</v>
          </cell>
        </row>
        <row r="3942">
          <cell r="A3942" t="str">
            <v>48.20.040</v>
          </cell>
          <cell r="C3942" t="str">
            <v>Limpeza de caixa d´água de 1.001 até 10.000 litros</v>
          </cell>
          <cell r="D3942" t="str">
            <v>un</v>
          </cell>
          <cell r="E3942">
            <v>0</v>
          </cell>
          <cell r="F3942">
            <v>103.92</v>
          </cell>
          <cell r="G3942">
            <v>103.92</v>
          </cell>
        </row>
        <row r="3943">
          <cell r="A3943" t="str">
            <v>48.20.060</v>
          </cell>
          <cell r="C3943" t="str">
            <v>Limpeza de caixa d´água acima de 10.000 litros</v>
          </cell>
          <cell r="D3943" t="str">
            <v>un</v>
          </cell>
          <cell r="E3943">
            <v>0</v>
          </cell>
          <cell r="F3943">
            <v>233.82</v>
          </cell>
          <cell r="G3943">
            <v>233.82</v>
          </cell>
        </row>
        <row r="3944">
          <cell r="A3944" t="str">
            <v>49</v>
          </cell>
          <cell r="B3944" t="str">
            <v>CAIXA, RALO, GRELHA E ACESSÓRIO HIDRÁULICO</v>
          </cell>
        </row>
        <row r="3945">
          <cell r="A3945" t="str">
            <v>49.01</v>
          </cell>
          <cell r="B3945" t="str">
            <v>Caixas sifonadas de PVC rígido</v>
          </cell>
        </row>
        <row r="3946">
          <cell r="A3946" t="str">
            <v>49.01.016</v>
          </cell>
          <cell r="C3946" t="str">
            <v>Caixa sifonada de PVC rígido de 100 x 100 x 50 mm, com grelha</v>
          </cell>
          <cell r="D3946" t="str">
            <v>un</v>
          </cell>
          <cell r="E3946">
            <v>17.16</v>
          </cell>
          <cell r="F3946">
            <v>32.35</v>
          </cell>
          <cell r="G3946">
            <v>49.51</v>
          </cell>
        </row>
        <row r="3947">
          <cell r="A3947" t="str">
            <v>49.01.020</v>
          </cell>
          <cell r="C3947" t="str">
            <v>Caixa sifonada de PVC rígido de 100 x 150 x 50 mm, com grelha</v>
          </cell>
          <cell r="D3947" t="str">
            <v>un</v>
          </cell>
          <cell r="E3947">
            <v>23.43</v>
          </cell>
          <cell r="F3947">
            <v>32.35</v>
          </cell>
          <cell r="G3947">
            <v>55.78</v>
          </cell>
        </row>
        <row r="3948">
          <cell r="A3948" t="str">
            <v>49.01.030</v>
          </cell>
          <cell r="C3948" t="str">
            <v>Caixa sifonada de PVC rígido de 150 x 150 x 50 mm, com grelha</v>
          </cell>
          <cell r="D3948" t="str">
            <v>un</v>
          </cell>
          <cell r="E3948">
            <v>32.74</v>
          </cell>
          <cell r="F3948">
            <v>32.35</v>
          </cell>
          <cell r="G3948">
            <v>65.09</v>
          </cell>
        </row>
        <row r="3949">
          <cell r="A3949" t="str">
            <v>49.01.040</v>
          </cell>
          <cell r="C3949" t="str">
            <v>Caixa sifonada de PVC rígido de 150 x 185 x 75 mm, com grelha</v>
          </cell>
          <cell r="D3949" t="str">
            <v>un</v>
          </cell>
          <cell r="E3949">
            <v>36.44</v>
          </cell>
          <cell r="F3949">
            <v>32.35</v>
          </cell>
          <cell r="G3949">
            <v>68.790000000000006</v>
          </cell>
        </row>
        <row r="3950">
          <cell r="A3950" t="str">
            <v>49.01.050</v>
          </cell>
          <cell r="C3950" t="str">
            <v>Caixa sifonada de PVC rígido de 250 x 172 x 50 mm, com tampa cega</v>
          </cell>
          <cell r="D3950" t="str">
            <v>un</v>
          </cell>
          <cell r="E3950">
            <v>42.66</v>
          </cell>
          <cell r="F3950">
            <v>32.35</v>
          </cell>
          <cell r="G3950">
            <v>75.010000000000005</v>
          </cell>
        </row>
        <row r="3951">
          <cell r="A3951" t="str">
            <v>49.01.070</v>
          </cell>
          <cell r="C3951" t="str">
            <v>Caixa sifonada de PVC rígido de 250 x 230 x 75 mm, com tampa cega</v>
          </cell>
          <cell r="D3951" t="str">
            <v>un</v>
          </cell>
          <cell r="E3951">
            <v>49.19</v>
          </cell>
          <cell r="F3951">
            <v>32.35</v>
          </cell>
          <cell r="G3951">
            <v>81.540000000000006</v>
          </cell>
        </row>
        <row r="3952">
          <cell r="A3952" t="str">
            <v>49.03</v>
          </cell>
          <cell r="B3952" t="str">
            <v>Caixa de gordura</v>
          </cell>
        </row>
        <row r="3953">
          <cell r="A3953" t="str">
            <v>49.03.020</v>
          </cell>
          <cell r="C3953" t="str">
            <v>Caixa de gordura em alvenaria, 60 x 60 x 60 cm</v>
          </cell>
          <cell r="D3953" t="str">
            <v>un</v>
          </cell>
          <cell r="E3953">
            <v>62.22</v>
          </cell>
          <cell r="F3953">
            <v>144.46</v>
          </cell>
          <cell r="G3953">
            <v>206.68</v>
          </cell>
        </row>
        <row r="3954">
          <cell r="A3954" t="str">
            <v>49.03.036</v>
          </cell>
          <cell r="C3954" t="str">
            <v>Caixa de gordura em PVC com tampa reforçada - capacidade 19 litros</v>
          </cell>
          <cell r="D3954" t="str">
            <v>un</v>
          </cell>
          <cell r="E3954">
            <v>279.41000000000003</v>
          </cell>
          <cell r="F3954">
            <v>32.35</v>
          </cell>
          <cell r="G3954">
            <v>311.76</v>
          </cell>
        </row>
        <row r="3955">
          <cell r="A3955" t="str">
            <v>49.04</v>
          </cell>
          <cell r="B3955" t="str">
            <v>Ralo em PVC rígido</v>
          </cell>
        </row>
        <row r="3956">
          <cell r="A3956" t="str">
            <v>49.04.010</v>
          </cell>
          <cell r="C3956" t="str">
            <v>Ralo seco em PVC rígido de 100 x 40 mm, com grelha</v>
          </cell>
          <cell r="D3956" t="str">
            <v>un</v>
          </cell>
          <cell r="E3956">
            <v>14.8</v>
          </cell>
          <cell r="F3956">
            <v>32.35</v>
          </cell>
          <cell r="G3956">
            <v>47.15</v>
          </cell>
        </row>
        <row r="3957">
          <cell r="A3957" t="str">
            <v>49.05</v>
          </cell>
          <cell r="B3957" t="str">
            <v>Ralo em ferro fundido</v>
          </cell>
        </row>
        <row r="3958">
          <cell r="A3958" t="str">
            <v>49.05.020</v>
          </cell>
          <cell r="C3958" t="str">
            <v>Ralo seco em ferro fundido, 100 x 165 x 50 mm, com grelha metálica saída vertical</v>
          </cell>
          <cell r="D3958" t="str">
            <v>un</v>
          </cell>
          <cell r="E3958">
            <v>60.91</v>
          </cell>
          <cell r="F3958">
            <v>38.82</v>
          </cell>
          <cell r="G3958">
            <v>99.73</v>
          </cell>
        </row>
        <row r="3959">
          <cell r="A3959" t="str">
            <v>49.05.040</v>
          </cell>
          <cell r="C3959" t="str">
            <v>Ralo sifonado em ferro fundido de 150 x 240 x 75 mm, com grelha</v>
          </cell>
          <cell r="D3959" t="str">
            <v>un</v>
          </cell>
          <cell r="E3959">
            <v>224.57</v>
          </cell>
          <cell r="F3959">
            <v>48.53</v>
          </cell>
          <cell r="G3959">
            <v>273.10000000000002</v>
          </cell>
        </row>
        <row r="3960">
          <cell r="A3960" t="str">
            <v>49.06</v>
          </cell>
          <cell r="B3960" t="str">
            <v>Grelhas e tampas</v>
          </cell>
        </row>
        <row r="3961">
          <cell r="A3961" t="str">
            <v>49.06.010</v>
          </cell>
          <cell r="C3961" t="str">
            <v>Grelha hemisférica em ferro fundido de 4"</v>
          </cell>
          <cell r="D3961" t="str">
            <v>un</v>
          </cell>
          <cell r="E3961">
            <v>6</v>
          </cell>
          <cell r="F3961">
            <v>1.95</v>
          </cell>
          <cell r="G3961">
            <v>7.95</v>
          </cell>
        </row>
        <row r="3962">
          <cell r="A3962" t="str">
            <v>49.06.020</v>
          </cell>
          <cell r="C3962" t="str">
            <v>Grelha em ferro fundido para caixas e canaletas</v>
          </cell>
          <cell r="D3962" t="str">
            <v>m²</v>
          </cell>
          <cell r="E3962">
            <v>720.19</v>
          </cell>
          <cell r="F3962">
            <v>20.9</v>
          </cell>
          <cell r="G3962">
            <v>741.09</v>
          </cell>
        </row>
        <row r="3963">
          <cell r="A3963" t="str">
            <v>49.06.030</v>
          </cell>
          <cell r="C3963" t="str">
            <v>Grelha hemisférica em ferro fundido de 3"</v>
          </cell>
          <cell r="D3963" t="str">
            <v>un</v>
          </cell>
          <cell r="E3963">
            <v>4.34</v>
          </cell>
          <cell r="F3963">
            <v>1.95</v>
          </cell>
          <cell r="G3963">
            <v>6.29</v>
          </cell>
        </row>
        <row r="3964">
          <cell r="A3964" t="str">
            <v>49.06.070</v>
          </cell>
          <cell r="C3964" t="str">
            <v>Grelha articulada em ferro fundido para boca de leão</v>
          </cell>
          <cell r="D3964" t="str">
            <v>un</v>
          </cell>
          <cell r="E3964">
            <v>288.26</v>
          </cell>
          <cell r="F3964">
            <v>16.72</v>
          </cell>
          <cell r="G3964">
            <v>304.98</v>
          </cell>
        </row>
        <row r="3965">
          <cell r="A3965" t="str">
            <v>49.06.080</v>
          </cell>
          <cell r="C3965" t="str">
            <v>Grelha hemisférica em ferro fundido de 6"</v>
          </cell>
          <cell r="D3965" t="str">
            <v>un</v>
          </cell>
          <cell r="E3965">
            <v>14.04</v>
          </cell>
          <cell r="F3965">
            <v>1.95</v>
          </cell>
          <cell r="G3965">
            <v>15.99</v>
          </cell>
        </row>
        <row r="3966">
          <cell r="A3966" t="str">
            <v>49.06.110</v>
          </cell>
          <cell r="C3966" t="str">
            <v>Grelha hemisférica em ferro fundido de 2"</v>
          </cell>
          <cell r="D3966" t="str">
            <v>un</v>
          </cell>
          <cell r="E3966">
            <v>3.5</v>
          </cell>
          <cell r="F3966">
            <v>1.95</v>
          </cell>
          <cell r="G3966">
            <v>5.45</v>
          </cell>
        </row>
        <row r="3967">
          <cell r="A3967" t="str">
            <v>49.06.140</v>
          </cell>
          <cell r="C3967" t="str">
            <v>Grelha redonda com disco rotativo em aço inoxidável de 15 cm</v>
          </cell>
          <cell r="D3967" t="str">
            <v>un</v>
          </cell>
          <cell r="E3967">
            <v>14.28</v>
          </cell>
          <cell r="F3967">
            <v>1.95</v>
          </cell>
          <cell r="G3967">
            <v>16.23</v>
          </cell>
        </row>
        <row r="3968">
          <cell r="A3968" t="str">
            <v>49.06.160</v>
          </cell>
          <cell r="C3968" t="str">
            <v>Grelha quadriculada em ferro fundido para caixas e canaletas</v>
          </cell>
          <cell r="D3968" t="str">
            <v>m²</v>
          </cell>
          <cell r="E3968">
            <v>787.25</v>
          </cell>
          <cell r="F3968">
            <v>20.9</v>
          </cell>
          <cell r="G3968">
            <v>808.15</v>
          </cell>
        </row>
        <row r="3969">
          <cell r="A3969" t="str">
            <v>49.06.170</v>
          </cell>
          <cell r="C3969" t="str">
            <v>Grelha em alumínio fundido para caixas e canaletas - linha comercial</v>
          </cell>
          <cell r="D3969" t="str">
            <v>m²</v>
          </cell>
          <cell r="E3969">
            <v>670.73</v>
          </cell>
          <cell r="F3969">
            <v>20.9</v>
          </cell>
          <cell r="G3969">
            <v>691.63</v>
          </cell>
        </row>
        <row r="3970">
          <cell r="A3970" t="str">
            <v>49.06.190</v>
          </cell>
          <cell r="C3970" t="str">
            <v>Grelha pré-moldada em concreto, com furos redondos, 79,5 x 24,5 x 8 cm</v>
          </cell>
          <cell r="D3970" t="str">
            <v>un</v>
          </cell>
          <cell r="E3970">
            <v>48.58</v>
          </cell>
          <cell r="F3970">
            <v>10.45</v>
          </cell>
          <cell r="G3970">
            <v>59.03</v>
          </cell>
        </row>
        <row r="3971">
          <cell r="A3971" t="str">
            <v>49.06.200</v>
          </cell>
          <cell r="C3971" t="str">
            <v>Captador pluvial em aço inoxidável e grelha em alumínio, com mecanismo anti-vórtice, DN= 50 mm</v>
          </cell>
          <cell r="D3971" t="str">
            <v>un</v>
          </cell>
          <cell r="E3971">
            <v>2776.09</v>
          </cell>
          <cell r="F3971">
            <v>38.82</v>
          </cell>
          <cell r="G3971">
            <v>2814.91</v>
          </cell>
        </row>
        <row r="3972">
          <cell r="A3972" t="str">
            <v>49.06.210</v>
          </cell>
          <cell r="C3972" t="str">
            <v>Captador pluvial em aço inoxidável e grelha em alumínio, com mecanismo anti-vórtice, DN= 75 mm</v>
          </cell>
          <cell r="D3972" t="str">
            <v>un</v>
          </cell>
          <cell r="E3972">
            <v>3926.38</v>
          </cell>
          <cell r="F3972">
            <v>38.82</v>
          </cell>
          <cell r="G3972">
            <v>3965.2</v>
          </cell>
        </row>
        <row r="3973">
          <cell r="A3973" t="str">
            <v>49.06.400</v>
          </cell>
          <cell r="C3973" t="str">
            <v>Tampão em ferro fundido, diâmetro de 600 mm, classe B 125 (ruptura &gt; 125 kN)</v>
          </cell>
          <cell r="D3973" t="str">
            <v>un</v>
          </cell>
          <cell r="E3973">
            <v>281.39999999999998</v>
          </cell>
          <cell r="F3973">
            <v>43.21</v>
          </cell>
          <cell r="G3973">
            <v>324.61</v>
          </cell>
        </row>
        <row r="3974">
          <cell r="A3974" t="str">
            <v>49.06.410</v>
          </cell>
          <cell r="C3974" t="str">
            <v>Tampão em ferro fundido, diâmetro de 600 mm, classe C 250 (ruptura &gt; 250 kN)</v>
          </cell>
          <cell r="D3974" t="str">
            <v>un</v>
          </cell>
          <cell r="E3974">
            <v>250.4</v>
          </cell>
          <cell r="F3974">
            <v>43.21</v>
          </cell>
          <cell r="G3974">
            <v>293.61</v>
          </cell>
        </row>
        <row r="3975">
          <cell r="A3975" t="str">
            <v>49.06.420</v>
          </cell>
          <cell r="C3975" t="str">
            <v>Tampão em ferro fundido, diâmetro de 600 mm, classe D 400 (ruptura&gt; 400 kN)</v>
          </cell>
          <cell r="D3975" t="str">
            <v>un</v>
          </cell>
          <cell r="E3975">
            <v>282.51</v>
          </cell>
          <cell r="F3975">
            <v>43.21</v>
          </cell>
          <cell r="G3975">
            <v>325.72000000000003</v>
          </cell>
        </row>
        <row r="3976">
          <cell r="A3976" t="str">
            <v>49.06.430</v>
          </cell>
          <cell r="C3976" t="str">
            <v>Tampão em ferro fundido de 300 x 300 mm, classe B 125 (ruptura &gt; 125 kN)</v>
          </cell>
          <cell r="D3976" t="str">
            <v>un</v>
          </cell>
          <cell r="E3976">
            <v>96.75</v>
          </cell>
          <cell r="F3976">
            <v>43.21</v>
          </cell>
          <cell r="G3976">
            <v>139.96</v>
          </cell>
        </row>
        <row r="3977">
          <cell r="A3977" t="str">
            <v>49.06.440</v>
          </cell>
          <cell r="C3977" t="str">
            <v>Tampão em ferro fundido de 400 x 400 mm, classe B 125 (ruptura &gt; 125 kN)</v>
          </cell>
          <cell r="D3977" t="str">
            <v>un</v>
          </cell>
          <cell r="E3977">
            <v>122.24</v>
          </cell>
          <cell r="F3977">
            <v>43.21</v>
          </cell>
          <cell r="G3977">
            <v>165.45</v>
          </cell>
        </row>
        <row r="3978">
          <cell r="A3978" t="str">
            <v>49.06.450</v>
          </cell>
          <cell r="C3978" t="str">
            <v>Tampão em ferro fundido de 500 x 500 mm, classe B 125 (ruptura &gt; 125 kN)</v>
          </cell>
          <cell r="D3978" t="str">
            <v>un</v>
          </cell>
          <cell r="E3978">
            <v>177.01</v>
          </cell>
          <cell r="F3978">
            <v>43.21</v>
          </cell>
          <cell r="G3978">
            <v>220.22</v>
          </cell>
        </row>
        <row r="3979">
          <cell r="A3979" t="str">
            <v>49.06.460</v>
          </cell>
          <cell r="C3979" t="str">
            <v>Tampão em ferro fundido de 600 x 600 mm, classe B 125 (ruptura &gt; 125 kN)</v>
          </cell>
          <cell r="D3979" t="str">
            <v>un</v>
          </cell>
          <cell r="E3979">
            <v>238.79</v>
          </cell>
          <cell r="F3979">
            <v>43.21</v>
          </cell>
          <cell r="G3979">
            <v>282</v>
          </cell>
        </row>
        <row r="3980">
          <cell r="A3980" t="str">
            <v>49.06.480</v>
          </cell>
          <cell r="C3980" t="str">
            <v>Tampão em ferro fundido com tampa articulada, de 400 x 600 mm, classe 15 (ruptura &gt; 1500 kg)</v>
          </cell>
          <cell r="D3980" t="str">
            <v>un</v>
          </cell>
          <cell r="E3980">
            <v>154.96</v>
          </cell>
          <cell r="F3980">
            <v>43.21</v>
          </cell>
          <cell r="G3980">
            <v>198.17</v>
          </cell>
        </row>
        <row r="3981">
          <cell r="A3981" t="str">
            <v>49.06.550</v>
          </cell>
          <cell r="C3981" t="str">
            <v>Grelha com calha e cesto coletor para piso em aço inoxidável, largura de 15 cm</v>
          </cell>
          <cell r="D3981" t="str">
            <v>m</v>
          </cell>
          <cell r="E3981">
            <v>730.53</v>
          </cell>
          <cell r="F3981">
            <v>13.54</v>
          </cell>
          <cell r="G3981">
            <v>744.07</v>
          </cell>
        </row>
        <row r="3982">
          <cell r="A3982" t="str">
            <v>49.06.560</v>
          </cell>
          <cell r="C3982" t="str">
            <v>Grelha com calha e cesto coletor para piso em aço inoxidável, largura de 20 cm</v>
          </cell>
          <cell r="D3982" t="str">
            <v>m</v>
          </cell>
          <cell r="E3982">
            <v>838.78</v>
          </cell>
          <cell r="F3982">
            <v>17.850000000000001</v>
          </cell>
          <cell r="G3982">
            <v>856.63</v>
          </cell>
        </row>
        <row r="3983">
          <cell r="A3983" t="str">
            <v>49.08</v>
          </cell>
          <cell r="B3983" t="str">
            <v>Caixa de passagem e inspeção</v>
          </cell>
        </row>
        <row r="3984">
          <cell r="A3984" t="str">
            <v>49.08.250</v>
          </cell>
          <cell r="C3984" t="str">
            <v>Caixa de areia em PVC, diâmetro nominal = 100 mm</v>
          </cell>
          <cell r="D3984" t="str">
            <v>un</v>
          </cell>
          <cell r="E3984">
            <v>269.24</v>
          </cell>
          <cell r="F3984">
            <v>32.35</v>
          </cell>
          <cell r="G3984">
            <v>301.58999999999997</v>
          </cell>
        </row>
        <row r="3985">
          <cell r="A3985" t="str">
            <v>49.11</v>
          </cell>
          <cell r="B3985" t="str">
            <v>Canaletas e afins</v>
          </cell>
        </row>
        <row r="3986">
          <cell r="A3986" t="str">
            <v>49.11.130</v>
          </cell>
          <cell r="C3986" t="str">
            <v>Canaleta com grelha em alumínio, largura de 80 mm</v>
          </cell>
          <cell r="D3986" t="str">
            <v>m</v>
          </cell>
          <cell r="E3986">
            <v>189.32</v>
          </cell>
          <cell r="F3986">
            <v>7.2</v>
          </cell>
          <cell r="G3986">
            <v>196.52</v>
          </cell>
        </row>
        <row r="3987">
          <cell r="A3987" t="str">
            <v>49.11.140</v>
          </cell>
          <cell r="C3987" t="str">
            <v>Canaleta com grelha em alumínio, saída central vertical, largura de 46 mm</v>
          </cell>
          <cell r="D3987" t="str">
            <v>m</v>
          </cell>
          <cell r="E3987">
            <v>167.68</v>
          </cell>
          <cell r="F3987">
            <v>7.2</v>
          </cell>
          <cell r="G3987">
            <v>174.88</v>
          </cell>
        </row>
        <row r="3988">
          <cell r="A3988" t="str">
            <v>49.11.141</v>
          </cell>
          <cell r="C3988" t="str">
            <v>Canaleta com grelha abre-fecha, em aluminio, saída central ou vertical, largura 46mm</v>
          </cell>
          <cell r="D3988" t="str">
            <v>m</v>
          </cell>
          <cell r="E3988">
            <v>185.39</v>
          </cell>
          <cell r="F3988">
            <v>7.2</v>
          </cell>
          <cell r="G3988">
            <v>192.59</v>
          </cell>
        </row>
        <row r="3989">
          <cell r="A3989" t="str">
            <v>49.12</v>
          </cell>
          <cell r="B3989" t="str">
            <v>Poço de visita, boca de lobo, caixa de passagem e afins</v>
          </cell>
        </row>
        <row r="3990">
          <cell r="A3990" t="str">
            <v>49.12.010</v>
          </cell>
          <cell r="C3990" t="str">
            <v>Boca de lobo simples tipo PMSP com tampa de concreto</v>
          </cell>
          <cell r="D3990" t="str">
            <v>un</v>
          </cell>
          <cell r="E3990">
            <v>1027.68</v>
          </cell>
          <cell r="F3990">
            <v>1031.3</v>
          </cell>
          <cell r="G3990">
            <v>2058.98</v>
          </cell>
        </row>
        <row r="3991">
          <cell r="A3991" t="str">
            <v>49.12.030</v>
          </cell>
          <cell r="C3991" t="str">
            <v>Boca de lobo dupla tipo PMSP com tampa de concreto</v>
          </cell>
          <cell r="D3991" t="str">
            <v>un</v>
          </cell>
          <cell r="E3991">
            <v>1741.34</v>
          </cell>
          <cell r="F3991">
            <v>1602.85</v>
          </cell>
          <cell r="G3991">
            <v>3344.19</v>
          </cell>
        </row>
        <row r="3992">
          <cell r="A3992" t="str">
            <v>49.12.050</v>
          </cell>
          <cell r="C3992" t="str">
            <v>Boca de lobo tripla tipo PMSP com tampa de concreto</v>
          </cell>
          <cell r="D3992" t="str">
            <v>un</v>
          </cell>
          <cell r="E3992">
            <v>2424.1799999999998</v>
          </cell>
          <cell r="F3992">
            <v>2170.2800000000002</v>
          </cell>
          <cell r="G3992">
            <v>4594.46</v>
          </cell>
        </row>
        <row r="3993">
          <cell r="A3993" t="str">
            <v>49.12.058</v>
          </cell>
          <cell r="C3993" t="str">
            <v>Boca de leão simples tipo PMSP com grelha</v>
          </cell>
          <cell r="D3993" t="str">
            <v>un</v>
          </cell>
          <cell r="E3993">
            <v>797.69</v>
          </cell>
          <cell r="F3993">
            <v>1017.69</v>
          </cell>
          <cell r="G3993">
            <v>1815.38</v>
          </cell>
        </row>
        <row r="3994">
          <cell r="A3994" t="str">
            <v>49.12.100</v>
          </cell>
          <cell r="C3994" t="str">
            <v>Caixa coletora em concreto armado 0,30 x 0,70 x 1,00 m</v>
          </cell>
          <cell r="D3994" t="str">
            <v>un</v>
          </cell>
          <cell r="E3994">
            <v>274.82</v>
          </cell>
          <cell r="F3994">
            <v>270.44</v>
          </cell>
          <cell r="G3994">
            <v>545.26</v>
          </cell>
        </row>
        <row r="3995">
          <cell r="A3995" t="str">
            <v>49.12.110</v>
          </cell>
          <cell r="C3995" t="str">
            <v>Poço de visita de 1,60 x 1,60 x 1,60 m - tipo PMSP</v>
          </cell>
          <cell r="D3995" t="str">
            <v>un</v>
          </cell>
          <cell r="E3995">
            <v>1976.1</v>
          </cell>
          <cell r="F3995">
            <v>1745.05</v>
          </cell>
          <cell r="G3995">
            <v>3721.15</v>
          </cell>
        </row>
        <row r="3996">
          <cell r="A3996" t="str">
            <v>49.12.120</v>
          </cell>
          <cell r="C3996" t="str">
            <v>Chaminé para poço de visita tipo PMSP em alvenaria, diâmetro interno 70 cm - pescoço</v>
          </cell>
          <cell r="D3996" t="str">
            <v>m</v>
          </cell>
          <cell r="E3996">
            <v>167.36</v>
          </cell>
          <cell r="F3996">
            <v>253.51</v>
          </cell>
          <cell r="G3996">
            <v>420.87</v>
          </cell>
        </row>
        <row r="3997">
          <cell r="A3997" t="str">
            <v>49.12.140</v>
          </cell>
          <cell r="C3997" t="str">
            <v>Poço de visita em alvenaria tipo PMSP - balão</v>
          </cell>
          <cell r="D3997" t="str">
            <v>un</v>
          </cell>
          <cell r="E3997">
            <v>1177.31</v>
          </cell>
          <cell r="F3997">
            <v>1616.14</v>
          </cell>
          <cell r="G3997">
            <v>2793.45</v>
          </cell>
        </row>
        <row r="3998">
          <cell r="A3998" t="str">
            <v>49.13</v>
          </cell>
          <cell r="B3998" t="str">
            <v>Filtro anaeróbio</v>
          </cell>
        </row>
        <row r="3999">
          <cell r="A3999" t="str">
            <v>49.13.010</v>
          </cell>
          <cell r="C3999" t="str">
            <v>Filtro biológico anaeróbio com anéis pré-moldados de concreto diâmetro de 1,40 m - h= 2,00 m</v>
          </cell>
          <cell r="D3999" t="str">
            <v>un</v>
          </cell>
          <cell r="E3999">
            <v>2199.37</v>
          </cell>
          <cell r="F3999">
            <v>2031.87</v>
          </cell>
          <cell r="G3999">
            <v>4231.24</v>
          </cell>
        </row>
        <row r="4000">
          <cell r="A4000" t="str">
            <v>49.13.020</v>
          </cell>
          <cell r="C4000" t="str">
            <v>Filtro biológico anaeróbio com anéis pré-moldados de concreto diâmetro de 2,00 m - h= 2,00 m</v>
          </cell>
          <cell r="D4000" t="str">
            <v>un</v>
          </cell>
          <cell r="E4000">
            <v>3465.95</v>
          </cell>
          <cell r="F4000">
            <v>3300.69</v>
          </cell>
          <cell r="G4000">
            <v>6766.64</v>
          </cell>
        </row>
        <row r="4001">
          <cell r="A4001" t="str">
            <v>49.13.030</v>
          </cell>
          <cell r="C4001" t="str">
            <v>Filtro biológico anaeróbio com anéis pré-moldados de concreto diâmetro de 2,40 m - h= 2,00 m</v>
          </cell>
          <cell r="D4001" t="str">
            <v>un</v>
          </cell>
          <cell r="E4001">
            <v>4982.83</v>
          </cell>
          <cell r="F4001">
            <v>4357.93</v>
          </cell>
          <cell r="G4001">
            <v>9340.76</v>
          </cell>
        </row>
        <row r="4002">
          <cell r="A4002" t="str">
            <v>49.13.040</v>
          </cell>
          <cell r="C4002" t="str">
            <v>Filtro biológico anaeróbio com anéis pré-moldados de concreto diâmetro de 2,84 m - h= 2,50 m</v>
          </cell>
          <cell r="D4002" t="str">
            <v>un</v>
          </cell>
          <cell r="E4002">
            <v>7674.37</v>
          </cell>
          <cell r="F4002">
            <v>5431.31</v>
          </cell>
          <cell r="G4002">
            <v>13105.68</v>
          </cell>
        </row>
        <row r="4003">
          <cell r="A4003" t="str">
            <v>49.14</v>
          </cell>
          <cell r="B4003" t="str">
            <v>Fossa séptica</v>
          </cell>
        </row>
        <row r="4004">
          <cell r="A4004" t="str">
            <v>49.14.010</v>
          </cell>
          <cell r="C4004" t="str">
            <v>Fossa séptica câmara única com anéis pré-moldados em concreto, diâmetro externo de 1,50 m, altura útil de 1,50 m</v>
          </cell>
          <cell r="D4004" t="str">
            <v>un</v>
          </cell>
          <cell r="E4004">
            <v>1565.45</v>
          </cell>
          <cell r="F4004">
            <v>1016.05</v>
          </cell>
          <cell r="G4004">
            <v>2581.5</v>
          </cell>
        </row>
        <row r="4005">
          <cell r="A4005" t="str">
            <v>49.14.020</v>
          </cell>
          <cell r="C4005" t="str">
            <v>Fossa séptica câmara única com anéis pré-moldados em concreto, diâmetro externo de 2,50 m, altura útil de 2,50 m</v>
          </cell>
          <cell r="D4005" t="str">
            <v>un</v>
          </cell>
          <cell r="E4005">
            <v>4205.16</v>
          </cell>
          <cell r="F4005">
            <v>1517.14</v>
          </cell>
          <cell r="G4005">
            <v>5722.3</v>
          </cell>
        </row>
        <row r="4006">
          <cell r="A4006" t="str">
            <v>49.14.030</v>
          </cell>
          <cell r="C4006" t="str">
            <v>Fossa séptica câmara única com anéis pré-moldados em concreto, diâmetro externo de 2,50 m, altura útil de 4,00 m</v>
          </cell>
          <cell r="D4006" t="str">
            <v>un</v>
          </cell>
          <cell r="E4006">
            <v>6270.1</v>
          </cell>
          <cell r="F4006">
            <v>3034.28</v>
          </cell>
          <cell r="G4006">
            <v>9304.3799999999992</v>
          </cell>
        </row>
        <row r="4007">
          <cell r="A4007" t="str">
            <v>49.14.060</v>
          </cell>
          <cell r="C4007" t="str">
            <v>SM-01 Sumidouro - poço absorvente</v>
          </cell>
          <cell r="D4007" t="str">
            <v>m</v>
          </cell>
          <cell r="E4007">
            <v>242.53</v>
          </cell>
          <cell r="F4007">
            <v>486.41</v>
          </cell>
          <cell r="G4007">
            <v>728.94</v>
          </cell>
        </row>
        <row r="4008">
          <cell r="A4008" t="str">
            <v>49.14.070</v>
          </cell>
          <cell r="C4008" t="str">
            <v>Tampão de concreto para sumidouro - diâmetro interno de 2,0 m</v>
          </cell>
          <cell r="D4008" t="str">
            <v>un</v>
          </cell>
          <cell r="E4008">
            <v>455.97</v>
          </cell>
          <cell r="F4008">
            <v>351.75</v>
          </cell>
          <cell r="G4008">
            <v>807.72</v>
          </cell>
        </row>
        <row r="4009">
          <cell r="A4009" t="str">
            <v>49.15</v>
          </cell>
          <cell r="B4009" t="str">
            <v>Anel e aduela pré-moldados</v>
          </cell>
        </row>
        <row r="4010">
          <cell r="A4010" t="str">
            <v>49.15.010</v>
          </cell>
          <cell r="C4010" t="str">
            <v>Anel pré-moldado de concreto com diâmetro de 0,60 m</v>
          </cell>
          <cell r="D4010" t="str">
            <v>m</v>
          </cell>
          <cell r="E4010">
            <v>222.72</v>
          </cell>
          <cell r="F4010">
            <v>20.9</v>
          </cell>
          <cell r="G4010">
            <v>243.62</v>
          </cell>
        </row>
        <row r="4011">
          <cell r="A4011" t="str">
            <v>49.15.030</v>
          </cell>
          <cell r="C4011" t="str">
            <v>Anel pré-moldado de concreto com diâmetro de 0,80 m</v>
          </cell>
          <cell r="D4011" t="str">
            <v>m</v>
          </cell>
          <cell r="E4011">
            <v>295.26</v>
          </cell>
          <cell r="F4011">
            <v>31.35</v>
          </cell>
          <cell r="G4011">
            <v>326.61</v>
          </cell>
        </row>
        <row r="4012">
          <cell r="A4012" t="str">
            <v>49.15.040</v>
          </cell>
          <cell r="C4012" t="str">
            <v>Anel pré-moldado de concreto com diâmetro de 1,20 m</v>
          </cell>
          <cell r="D4012" t="str">
            <v>m</v>
          </cell>
          <cell r="E4012">
            <v>360.78</v>
          </cell>
          <cell r="F4012">
            <v>41.79</v>
          </cell>
          <cell r="G4012">
            <v>402.57</v>
          </cell>
        </row>
        <row r="4013">
          <cell r="A4013" t="str">
            <v>49.15.050</v>
          </cell>
          <cell r="C4013" t="str">
            <v>Anel pré-moldado de concreto com diâmetro de 1,50 m</v>
          </cell>
          <cell r="D4013" t="str">
            <v>m</v>
          </cell>
          <cell r="E4013">
            <v>593.27</v>
          </cell>
          <cell r="F4013">
            <v>52.24</v>
          </cell>
          <cell r="G4013">
            <v>645.51</v>
          </cell>
        </row>
        <row r="4014">
          <cell r="A4014" t="str">
            <v>49.15.060</v>
          </cell>
          <cell r="C4014" t="str">
            <v>Anel pré-moldado de concreto com diâmetro de 1,80 m</v>
          </cell>
          <cell r="D4014" t="str">
            <v>m</v>
          </cell>
          <cell r="E4014">
            <v>833.82</v>
          </cell>
          <cell r="F4014">
            <v>62.69</v>
          </cell>
          <cell r="G4014">
            <v>896.51</v>
          </cell>
        </row>
        <row r="4015">
          <cell r="A4015" t="str">
            <v>49.15.100</v>
          </cell>
          <cell r="C4015" t="str">
            <v>Anel pré-moldado de concreto com diâmetro de 3,00 m</v>
          </cell>
          <cell r="D4015" t="str">
            <v>m</v>
          </cell>
          <cell r="E4015">
            <v>1649.65</v>
          </cell>
          <cell r="F4015">
            <v>104.48</v>
          </cell>
          <cell r="G4015">
            <v>1754.13</v>
          </cell>
        </row>
        <row r="4016">
          <cell r="A4016" t="str">
            <v>49.16</v>
          </cell>
          <cell r="B4016" t="str">
            <v>Acessórios hidráulicos para água de reuso</v>
          </cell>
        </row>
        <row r="4017">
          <cell r="A4017" t="str">
            <v>49.16.050</v>
          </cell>
          <cell r="C4017" t="str">
            <v>Realimentador automático, DN= 1'</v>
          </cell>
          <cell r="D4017" t="str">
            <v>un</v>
          </cell>
          <cell r="E4017">
            <v>610.35</v>
          </cell>
          <cell r="F4017">
            <v>12.94</v>
          </cell>
          <cell r="G4017">
            <v>623.29</v>
          </cell>
        </row>
        <row r="4018">
          <cell r="A4018" t="str">
            <v>49.16.051</v>
          </cell>
          <cell r="C4018" t="str">
            <v>Sifão ladrão em polietileno para extravasão, diâmetro de 100mm</v>
          </cell>
          <cell r="D4018" t="str">
            <v>un</v>
          </cell>
          <cell r="E4018">
            <v>216.29</v>
          </cell>
          <cell r="F4018">
            <v>16.18</v>
          </cell>
          <cell r="G4018">
            <v>232.47</v>
          </cell>
        </row>
        <row r="4019">
          <cell r="A4019" t="str">
            <v>50</v>
          </cell>
          <cell r="B4019" t="str">
            <v>DETECÇÃO, COMBATE E PREVENÇÃO A INCÊNDIO</v>
          </cell>
        </row>
        <row r="4020">
          <cell r="A4020" t="str">
            <v>50.01</v>
          </cell>
          <cell r="B4020" t="str">
            <v>Hidrantes e acessórios</v>
          </cell>
        </row>
        <row r="4021">
          <cell r="A4021" t="str">
            <v>50.01.030</v>
          </cell>
          <cell r="C4021" t="str">
            <v>Abrigo duplo para hidrante/mangueira, com visor e suporte (embutir e externo)</v>
          </cell>
          <cell r="D4021" t="str">
            <v>un</v>
          </cell>
          <cell r="E4021">
            <v>535.03</v>
          </cell>
          <cell r="F4021">
            <v>113.23</v>
          </cell>
          <cell r="G4021">
            <v>648.26</v>
          </cell>
        </row>
        <row r="4022">
          <cell r="A4022" t="str">
            <v>50.01.060</v>
          </cell>
          <cell r="C4022" t="str">
            <v>Abrigo para hidrante/mangueira (embutir e externo)</v>
          </cell>
          <cell r="D4022" t="str">
            <v>un</v>
          </cell>
          <cell r="E4022">
            <v>217.66</v>
          </cell>
          <cell r="F4022">
            <v>113.23</v>
          </cell>
          <cell r="G4022">
            <v>330.89</v>
          </cell>
        </row>
        <row r="4023">
          <cell r="A4023" t="str">
            <v>50.01.080</v>
          </cell>
          <cell r="C4023" t="str">
            <v>Mangueira com união de engate rápido, DN= 1 1/2´ (38 mm)</v>
          </cell>
          <cell r="D4023" t="str">
            <v>m</v>
          </cell>
          <cell r="E4023">
            <v>14.58</v>
          </cell>
          <cell r="F4023">
            <v>3.24</v>
          </cell>
          <cell r="G4023">
            <v>17.82</v>
          </cell>
        </row>
        <row r="4024">
          <cell r="A4024" t="str">
            <v>50.01.090</v>
          </cell>
          <cell r="C4024" t="str">
            <v>Botoeira para acionamento de bomba de incêndio tipo quebra-vidro</v>
          </cell>
          <cell r="D4024" t="str">
            <v>un</v>
          </cell>
          <cell r="E4024">
            <v>77.430000000000007</v>
          </cell>
          <cell r="F4024">
            <v>9.59</v>
          </cell>
          <cell r="G4024">
            <v>87.02</v>
          </cell>
        </row>
        <row r="4025">
          <cell r="A4025" t="str">
            <v>50.01.100</v>
          </cell>
          <cell r="C4025" t="str">
            <v>Mangueira com união de engate rápido, DN= 2 1/2´ (63 mm)</v>
          </cell>
          <cell r="D4025" t="str">
            <v>m</v>
          </cell>
          <cell r="E4025">
            <v>21.56</v>
          </cell>
          <cell r="F4025">
            <v>3.24</v>
          </cell>
          <cell r="G4025">
            <v>24.8</v>
          </cell>
        </row>
        <row r="4026">
          <cell r="A4026" t="str">
            <v>50.01.110</v>
          </cell>
          <cell r="C4026" t="str">
            <v>Esguicho em latão com engate rápido, DN= 2 1/2´, jato regulável</v>
          </cell>
          <cell r="D4026" t="str">
            <v>un</v>
          </cell>
          <cell r="E4026">
            <v>129.09</v>
          </cell>
          <cell r="F4026">
            <v>3.24</v>
          </cell>
          <cell r="G4026">
            <v>132.33000000000001</v>
          </cell>
        </row>
        <row r="4027">
          <cell r="A4027" t="str">
            <v>50.01.130</v>
          </cell>
          <cell r="C4027" t="str">
            <v>Abrigo simples com suporte, em aço inoxidável escovado, para mangueira de 1 1/2´, porta em vidro temperado jateado - inclusive mangueira de 30 m (2 x 15 m)</v>
          </cell>
          <cell r="D4027" t="str">
            <v>un</v>
          </cell>
          <cell r="E4027">
            <v>2728.75</v>
          </cell>
          <cell r="F4027">
            <v>177</v>
          </cell>
          <cell r="G4027">
            <v>2905.75</v>
          </cell>
        </row>
        <row r="4028">
          <cell r="A4028" t="str">
            <v>50.01.160</v>
          </cell>
          <cell r="C4028" t="str">
            <v>Adaptador de engate rápido em latão de 2 1/2´ x 1 1/2´</v>
          </cell>
          <cell r="D4028" t="str">
            <v>un</v>
          </cell>
          <cell r="E4028">
            <v>33.42</v>
          </cell>
          <cell r="F4028">
            <v>3.24</v>
          </cell>
          <cell r="G4028">
            <v>36.659999999999997</v>
          </cell>
        </row>
        <row r="4029">
          <cell r="A4029" t="str">
            <v>50.01.170</v>
          </cell>
          <cell r="C4029" t="str">
            <v>Adaptador de engate rápido em latão de 2 1/2´ x 2 1/2´</v>
          </cell>
          <cell r="D4029" t="str">
            <v>un</v>
          </cell>
          <cell r="E4029">
            <v>44.98</v>
          </cell>
          <cell r="F4029">
            <v>3.24</v>
          </cell>
          <cell r="G4029">
            <v>48.22</v>
          </cell>
        </row>
        <row r="4030">
          <cell r="A4030" t="str">
            <v>50.01.180</v>
          </cell>
          <cell r="C4030" t="str">
            <v>Hidrante de coluna com duas saídas, 4´x 2 1/2´ - simples</v>
          </cell>
          <cell r="D4030" t="str">
            <v>un</v>
          </cell>
          <cell r="E4030">
            <v>1079.92</v>
          </cell>
          <cell r="F4030">
            <v>41.44</v>
          </cell>
          <cell r="G4030">
            <v>1121.3599999999999</v>
          </cell>
        </row>
        <row r="4031">
          <cell r="A4031" t="str">
            <v>50.01.190</v>
          </cell>
          <cell r="C4031" t="str">
            <v>Tampão de engate rápido em latão, DN= 2 1/2´, com corrente</v>
          </cell>
          <cell r="D4031" t="str">
            <v>un</v>
          </cell>
          <cell r="E4031">
            <v>50.46</v>
          </cell>
          <cell r="F4031">
            <v>3.24</v>
          </cell>
          <cell r="G4031">
            <v>53.7</v>
          </cell>
        </row>
        <row r="4032">
          <cell r="A4032" t="str">
            <v>50.01.200</v>
          </cell>
          <cell r="C4032" t="str">
            <v>Tampão de engate rápido em latão, DN= 1 1/2´, com corrente</v>
          </cell>
          <cell r="D4032" t="str">
            <v>un</v>
          </cell>
          <cell r="E4032">
            <v>33.090000000000003</v>
          </cell>
          <cell r="F4032">
            <v>3.24</v>
          </cell>
          <cell r="G4032">
            <v>36.33</v>
          </cell>
        </row>
        <row r="4033">
          <cell r="A4033" t="str">
            <v>50.01.210</v>
          </cell>
          <cell r="C4033" t="str">
            <v>Chave para conexão de engate rápido</v>
          </cell>
          <cell r="D4033" t="str">
            <v>un</v>
          </cell>
          <cell r="E4033">
            <v>11.77</v>
          </cell>
          <cell r="F4033">
            <v>0.43</v>
          </cell>
          <cell r="G4033">
            <v>12.2</v>
          </cell>
        </row>
        <row r="4034">
          <cell r="A4034" t="str">
            <v>50.01.220</v>
          </cell>
          <cell r="C4034" t="str">
            <v>Esguicho latão com engate rápido, DN= 1 1/2´, jato regulável</v>
          </cell>
          <cell r="D4034" t="str">
            <v>un</v>
          </cell>
          <cell r="E4034">
            <v>120.27</v>
          </cell>
          <cell r="F4034">
            <v>3.24</v>
          </cell>
          <cell r="G4034">
            <v>123.51</v>
          </cell>
        </row>
        <row r="4035">
          <cell r="A4035" t="str">
            <v>50.01.320</v>
          </cell>
          <cell r="C4035" t="str">
            <v>Abrigo de hidrante de 1 1/2´ completo - inclusive mangueira de 30 m (2 x 15 m)</v>
          </cell>
          <cell r="D4035" t="str">
            <v>un</v>
          </cell>
          <cell r="E4035">
            <v>1208.97</v>
          </cell>
          <cell r="F4035">
            <v>168.22</v>
          </cell>
          <cell r="G4035">
            <v>1377.19</v>
          </cell>
        </row>
        <row r="4036">
          <cell r="A4036" t="str">
            <v>50.01.330</v>
          </cell>
          <cell r="C4036" t="str">
            <v>Abrigo de hidrante de 2 1/2´ completo - inclusive mangueira de 30 m (2 x 15 m)</v>
          </cell>
          <cell r="D4036" t="str">
            <v>un</v>
          </cell>
          <cell r="E4036">
            <v>1482.17</v>
          </cell>
          <cell r="F4036">
            <v>168.22</v>
          </cell>
          <cell r="G4036">
            <v>1650.39</v>
          </cell>
        </row>
        <row r="4037">
          <cell r="A4037" t="str">
            <v>50.01.340</v>
          </cell>
          <cell r="C4037" t="str">
            <v>Abrigo para registro de recalque tipo coluna, completo - inclusive tubulações e válvulas</v>
          </cell>
          <cell r="D4037" t="str">
            <v>un</v>
          </cell>
          <cell r="E4037">
            <v>1575.15</v>
          </cell>
          <cell r="F4037">
            <v>506.22</v>
          </cell>
          <cell r="G4037">
            <v>2081.37</v>
          </cell>
        </row>
        <row r="4038">
          <cell r="A4038" t="str">
            <v>50.02</v>
          </cell>
          <cell r="B4038" t="str">
            <v>Registro e válvula controladora</v>
          </cell>
        </row>
        <row r="4039">
          <cell r="A4039" t="str">
            <v>50.02.020</v>
          </cell>
          <cell r="C4039" t="str">
            <v>Bico de sprinkler cromado pendente com rompimento da ampola a 68°C</v>
          </cell>
          <cell r="D4039" t="str">
            <v>un</v>
          </cell>
          <cell r="E4039">
            <v>20.440000000000001</v>
          </cell>
          <cell r="F4039">
            <v>11.34</v>
          </cell>
          <cell r="G4039">
            <v>31.78</v>
          </cell>
        </row>
        <row r="4040">
          <cell r="A4040" t="str">
            <v>50.02.050</v>
          </cell>
          <cell r="C4040" t="str">
            <v>Alarme hidráulico tipo gongo</v>
          </cell>
          <cell r="D4040" t="str">
            <v>un</v>
          </cell>
          <cell r="E4040">
            <v>554</v>
          </cell>
          <cell r="F4040">
            <v>16.18</v>
          </cell>
          <cell r="G4040">
            <v>570.17999999999995</v>
          </cell>
        </row>
        <row r="4041">
          <cell r="A4041" t="str">
            <v>50.02.060</v>
          </cell>
          <cell r="C4041" t="str">
            <v>Bico de sprinkler tipo ´Up Right´ com rompimento da ampola a 68º C</v>
          </cell>
          <cell r="D4041" t="str">
            <v>un</v>
          </cell>
          <cell r="E4041">
            <v>21.1</v>
          </cell>
          <cell r="F4041">
            <v>11.34</v>
          </cell>
          <cell r="G4041">
            <v>32.44</v>
          </cell>
        </row>
        <row r="4042">
          <cell r="A4042" t="str">
            <v>50.02.080</v>
          </cell>
          <cell r="C4042" t="str">
            <v>Válvula de governo completa com alarme VGA, corpo em ferro fundido, extremidades flangeadas e DN = 6´</v>
          </cell>
          <cell r="D4042" t="str">
            <v>un</v>
          </cell>
          <cell r="E4042">
            <v>5376.68</v>
          </cell>
          <cell r="F4042">
            <v>97.05</v>
          </cell>
          <cell r="G4042">
            <v>5473.73</v>
          </cell>
        </row>
        <row r="4043">
          <cell r="A4043" t="str">
            <v>50.05</v>
          </cell>
          <cell r="B4043" t="str">
            <v>Iluminação e sinalização de emergência</v>
          </cell>
        </row>
        <row r="4044">
          <cell r="A4044" t="str">
            <v>50.05.021</v>
          </cell>
          <cell r="C4044" t="str">
            <v>Fonte eletroímã para interligar à central do sistema de detecção e alarme de incêndio</v>
          </cell>
          <cell r="D4044" t="str">
            <v>un</v>
          </cell>
          <cell r="E4044">
            <v>443.76</v>
          </cell>
          <cell r="F4044">
            <v>31.94</v>
          </cell>
          <cell r="G4044">
            <v>475.7</v>
          </cell>
        </row>
        <row r="4045">
          <cell r="A4045" t="str">
            <v>50.05.022</v>
          </cell>
          <cell r="C4045" t="str">
            <v>Destravador magnético (Eletroímã) para porta corta-fogo de 24 Vcc</v>
          </cell>
          <cell r="D4045" t="str">
            <v>un</v>
          </cell>
          <cell r="E4045">
            <v>244.76</v>
          </cell>
          <cell r="F4045">
            <v>25.55</v>
          </cell>
          <cell r="G4045">
            <v>270.31</v>
          </cell>
        </row>
        <row r="4046">
          <cell r="A4046" t="str">
            <v>50.05.060</v>
          </cell>
          <cell r="C4046" t="str">
            <v>Central de iluminação de emergência, completa, para até 6.000 W</v>
          </cell>
          <cell r="D4046" t="str">
            <v>un</v>
          </cell>
          <cell r="E4046">
            <v>12693.6</v>
          </cell>
          <cell r="F4046">
            <v>10.18</v>
          </cell>
          <cell r="G4046">
            <v>12703.78</v>
          </cell>
        </row>
        <row r="4047">
          <cell r="A4047" t="str">
            <v>50.05.070</v>
          </cell>
          <cell r="C4047" t="str">
            <v>Luminária para unidade centralizada pendente completa com lâmpadas fluorescentes compactas de 9 W</v>
          </cell>
          <cell r="D4047" t="str">
            <v>un</v>
          </cell>
          <cell r="E4047">
            <v>193.65</v>
          </cell>
          <cell r="F4047">
            <v>15.98</v>
          </cell>
          <cell r="G4047">
            <v>209.63</v>
          </cell>
        </row>
        <row r="4048">
          <cell r="A4048" t="str">
            <v>50.05.080</v>
          </cell>
          <cell r="C4048" t="str">
            <v>Luminária para unidade centralizada de sobrepor completa com lâmpada fluorescente compacta de 15 W</v>
          </cell>
          <cell r="D4048" t="str">
            <v>un</v>
          </cell>
          <cell r="E4048">
            <v>82.39</v>
          </cell>
          <cell r="F4048">
            <v>15.98</v>
          </cell>
          <cell r="G4048">
            <v>98.37</v>
          </cell>
        </row>
        <row r="4049">
          <cell r="A4049" t="str">
            <v>50.05.160</v>
          </cell>
          <cell r="C4049" t="str">
            <v>Módulo para adaptação de luminária de emergência, autonomia 90 minutos para lâmpada fluorescente de 32 W</v>
          </cell>
          <cell r="D4049" t="str">
            <v>un</v>
          </cell>
          <cell r="E4049">
            <v>195.13</v>
          </cell>
          <cell r="F4049">
            <v>9.59</v>
          </cell>
          <cell r="G4049">
            <v>204.72</v>
          </cell>
        </row>
        <row r="4050">
          <cell r="A4050" t="str">
            <v>50.05.170</v>
          </cell>
          <cell r="C4050" t="str">
            <v>Acionador manual tipo quebra vidro, em caixa plástica</v>
          </cell>
          <cell r="D4050" t="str">
            <v>un</v>
          </cell>
          <cell r="E4050">
            <v>44.59</v>
          </cell>
          <cell r="F4050">
            <v>9.59</v>
          </cell>
          <cell r="G4050">
            <v>54.18</v>
          </cell>
        </row>
        <row r="4051">
          <cell r="A4051" t="str">
            <v>50.05.210</v>
          </cell>
          <cell r="C4051" t="str">
            <v>Detector termovelocimétrico endereçável com base endereçável</v>
          </cell>
          <cell r="D4051" t="str">
            <v>un</v>
          </cell>
          <cell r="E4051">
            <v>149.13999999999999</v>
          </cell>
          <cell r="F4051">
            <v>9.59</v>
          </cell>
          <cell r="G4051">
            <v>158.72999999999999</v>
          </cell>
        </row>
        <row r="4052">
          <cell r="A4052" t="str">
            <v>50.05.214</v>
          </cell>
          <cell r="C4052" t="str">
            <v>Detector de gás liquefeito (GLP), gás natural (GN) ou derivados de metano</v>
          </cell>
          <cell r="D4052" t="str">
            <v>un</v>
          </cell>
          <cell r="E4052">
            <v>325.48</v>
          </cell>
          <cell r="F4052">
            <v>9.59</v>
          </cell>
          <cell r="G4052">
            <v>335.07</v>
          </cell>
        </row>
        <row r="4053">
          <cell r="A4053" t="str">
            <v>50.05.230</v>
          </cell>
          <cell r="C4053" t="str">
            <v>Sirene audiovisual tipo endereçável</v>
          </cell>
          <cell r="D4053" t="str">
            <v>un</v>
          </cell>
          <cell r="E4053">
            <v>218.43</v>
          </cell>
          <cell r="F4053">
            <v>9.59</v>
          </cell>
          <cell r="G4053">
            <v>228.02</v>
          </cell>
        </row>
        <row r="4054">
          <cell r="A4054" t="str">
            <v>50.05.240</v>
          </cell>
          <cell r="C4054" t="str">
            <v>Luminária para balizamento ou aclaramento de sobrepor completa com lâmpada fluorescente compacta de 9 W</v>
          </cell>
          <cell r="D4054" t="str">
            <v>un</v>
          </cell>
          <cell r="E4054">
            <v>117.97</v>
          </cell>
          <cell r="F4054">
            <v>15.98</v>
          </cell>
          <cell r="G4054">
            <v>133.94999999999999</v>
          </cell>
        </row>
        <row r="4055">
          <cell r="A4055" t="str">
            <v>50.05.250</v>
          </cell>
          <cell r="C4055" t="str">
            <v>Central de iluminação de emergência, completa, autonomia 1 hora, para até 240 W</v>
          </cell>
          <cell r="D4055" t="str">
            <v>un</v>
          </cell>
          <cell r="E4055">
            <v>575.41</v>
          </cell>
          <cell r="F4055">
            <v>10.18</v>
          </cell>
          <cell r="G4055">
            <v>585.59</v>
          </cell>
        </row>
        <row r="4056">
          <cell r="A4056" t="str">
            <v>50.05.260</v>
          </cell>
          <cell r="C4056" t="str">
            <v>Bloco autônomo de iluminação de emergência com autonomia mínima de 1 hora, equipado com 2 lâmpadas de 11 W</v>
          </cell>
          <cell r="D4056" t="str">
            <v>un</v>
          </cell>
          <cell r="E4056">
            <v>206.76</v>
          </cell>
          <cell r="F4056">
            <v>10.18</v>
          </cell>
          <cell r="G4056">
            <v>216.94</v>
          </cell>
        </row>
        <row r="4057">
          <cell r="A4057" t="str">
            <v>50.05.270</v>
          </cell>
          <cell r="C4057" t="str">
            <v>Central de detecção e alarme de incêndio completa, autonomia de 1 hora para 12 laços, 220 V/12 V</v>
          </cell>
          <cell r="D4057" t="str">
            <v>un</v>
          </cell>
          <cell r="E4057">
            <v>603.79</v>
          </cell>
          <cell r="F4057">
            <v>10.18</v>
          </cell>
          <cell r="G4057">
            <v>613.97</v>
          </cell>
        </row>
        <row r="4058">
          <cell r="A4058" t="str">
            <v>50.05.280</v>
          </cell>
          <cell r="C4058" t="str">
            <v>Sirene tipo corneta de 12 V</v>
          </cell>
          <cell r="D4058" t="str">
            <v>un</v>
          </cell>
          <cell r="E4058">
            <v>43.32</v>
          </cell>
          <cell r="F4058">
            <v>9.59</v>
          </cell>
          <cell r="G4058">
            <v>52.91</v>
          </cell>
        </row>
        <row r="4059">
          <cell r="A4059" t="str">
            <v>50.05.310</v>
          </cell>
          <cell r="C4059" t="str">
            <v>Bloco autônomo de iluminação de emergência com autonomia mínima de 3 horas, equipado com 2 faróis de lâmpadas de 21/55 W</v>
          </cell>
          <cell r="D4059" t="str">
            <v>un</v>
          </cell>
          <cell r="E4059">
            <v>516.15</v>
          </cell>
          <cell r="F4059">
            <v>10.18</v>
          </cell>
          <cell r="G4059">
            <v>526.33000000000004</v>
          </cell>
        </row>
        <row r="4060">
          <cell r="A4060" t="str">
            <v>50.05.400</v>
          </cell>
          <cell r="C4060" t="str">
            <v>Sirene eletrônica em caixa metálica de 4 x 4</v>
          </cell>
          <cell r="D4060" t="str">
            <v>un</v>
          </cell>
          <cell r="E4060">
            <v>83.07</v>
          </cell>
          <cell r="F4060">
            <v>35.14</v>
          </cell>
          <cell r="G4060">
            <v>118.21</v>
          </cell>
        </row>
        <row r="4061">
          <cell r="A4061" t="str">
            <v>50.05.430</v>
          </cell>
          <cell r="C4061" t="str">
            <v>Detector óptico de fumaça com base endereçável</v>
          </cell>
          <cell r="D4061" t="str">
            <v>un</v>
          </cell>
          <cell r="E4061">
            <v>167</v>
          </cell>
          <cell r="F4061">
            <v>31.94</v>
          </cell>
          <cell r="G4061">
            <v>198.94</v>
          </cell>
        </row>
        <row r="4062">
          <cell r="A4062" t="str">
            <v>50.05.440</v>
          </cell>
          <cell r="C4062" t="str">
            <v>Painel repetidor de detecção e alarme de incêndio tipo endereçável</v>
          </cell>
          <cell r="D4062" t="str">
            <v>un</v>
          </cell>
          <cell r="E4062">
            <v>1204.98</v>
          </cell>
          <cell r="F4062">
            <v>9.59</v>
          </cell>
          <cell r="G4062">
            <v>1214.57</v>
          </cell>
        </row>
        <row r="4063">
          <cell r="A4063" t="str">
            <v>50.05.450</v>
          </cell>
          <cell r="C4063" t="str">
            <v>Acionador manual quebra-vidro endereçável</v>
          </cell>
          <cell r="D4063" t="str">
            <v>un</v>
          </cell>
          <cell r="E4063">
            <v>120.02</v>
          </cell>
          <cell r="F4063">
            <v>9.59</v>
          </cell>
          <cell r="G4063">
            <v>129.61000000000001</v>
          </cell>
        </row>
        <row r="4064">
          <cell r="A4064" t="str">
            <v>50.05.470</v>
          </cell>
          <cell r="C4064" t="str">
            <v>Módulo isolador, módulo endereçador para áudio visual</v>
          </cell>
          <cell r="D4064" t="str">
            <v>un</v>
          </cell>
          <cell r="E4064">
            <v>287.27</v>
          </cell>
          <cell r="F4064">
            <v>15.98</v>
          </cell>
          <cell r="G4064">
            <v>303.25</v>
          </cell>
        </row>
        <row r="4065">
          <cell r="A4065" t="str">
            <v>50.05.490</v>
          </cell>
          <cell r="C4065" t="str">
            <v>Sinalizador audiovisual endereçável com LED</v>
          </cell>
          <cell r="D4065" t="str">
            <v>un</v>
          </cell>
          <cell r="E4065">
            <v>423.9</v>
          </cell>
          <cell r="F4065">
            <v>9.59</v>
          </cell>
          <cell r="G4065">
            <v>433.49</v>
          </cell>
        </row>
        <row r="4066">
          <cell r="A4066" t="str">
            <v>50.10</v>
          </cell>
          <cell r="B4066" t="str">
            <v>Extintores</v>
          </cell>
        </row>
        <row r="4067">
          <cell r="A4067" t="str">
            <v>50.10.030</v>
          </cell>
          <cell r="C4067" t="str">
            <v>Extintor sobre rodas de gás carbônico - capacidade de 10 kg</v>
          </cell>
          <cell r="D4067" t="str">
            <v>un</v>
          </cell>
          <cell r="E4067">
            <v>741.91</v>
          </cell>
          <cell r="F4067">
            <v>13.55</v>
          </cell>
          <cell r="G4067">
            <v>755.46</v>
          </cell>
        </row>
        <row r="4068">
          <cell r="A4068" t="str">
            <v>50.10.050</v>
          </cell>
          <cell r="C4068" t="str">
            <v>Extintor sobre rodas de gás carbônico - capacidade de 25 kg</v>
          </cell>
          <cell r="D4068" t="str">
            <v>un</v>
          </cell>
          <cell r="E4068">
            <v>3314.23</v>
          </cell>
          <cell r="F4068">
            <v>13.55</v>
          </cell>
          <cell r="G4068">
            <v>3327.78</v>
          </cell>
        </row>
        <row r="4069">
          <cell r="A4069" t="str">
            <v>50.10.058</v>
          </cell>
          <cell r="C4069" t="str">
            <v>Extintor manual de pó químico seco BC - capacidade de 4 kg</v>
          </cell>
          <cell r="D4069" t="str">
            <v>un</v>
          </cell>
          <cell r="E4069">
            <v>98.85</v>
          </cell>
          <cell r="F4069">
            <v>13.55</v>
          </cell>
          <cell r="G4069">
            <v>112.4</v>
          </cell>
        </row>
        <row r="4070">
          <cell r="A4070" t="str">
            <v>50.10.060</v>
          </cell>
          <cell r="C4070" t="str">
            <v>Extintor manual de pó químico seco BC - capacidade de 8 kg</v>
          </cell>
          <cell r="D4070" t="str">
            <v>un</v>
          </cell>
          <cell r="E4070">
            <v>134.24</v>
          </cell>
          <cell r="F4070">
            <v>13.55</v>
          </cell>
          <cell r="G4070">
            <v>147.79</v>
          </cell>
        </row>
        <row r="4071">
          <cell r="A4071" t="str">
            <v>50.10.084</v>
          </cell>
          <cell r="C4071" t="str">
            <v>Extintor manual de pó químico seco 20 BC - capacidade de 12 kg</v>
          </cell>
          <cell r="D4071" t="str">
            <v>un</v>
          </cell>
          <cell r="E4071">
            <v>167.79</v>
          </cell>
          <cell r="F4071">
            <v>13.55</v>
          </cell>
          <cell r="G4071">
            <v>181.34</v>
          </cell>
        </row>
        <row r="4072">
          <cell r="A4072" t="str">
            <v>50.10.090</v>
          </cell>
          <cell r="C4072" t="str">
            <v>Extintor sobre rodas de pó químico seco 20 BC - capacidade de 20 kg</v>
          </cell>
          <cell r="D4072" t="str">
            <v>un</v>
          </cell>
          <cell r="E4072">
            <v>679.84</v>
          </cell>
          <cell r="F4072">
            <v>0</v>
          </cell>
          <cell r="G4072">
            <v>679.84</v>
          </cell>
        </row>
        <row r="4073">
          <cell r="A4073" t="str">
            <v>50.10.100</v>
          </cell>
          <cell r="C4073" t="str">
            <v>Extintor manual de água pressurizada - capacidade de 10 litros</v>
          </cell>
          <cell r="D4073" t="str">
            <v>un</v>
          </cell>
          <cell r="E4073">
            <v>97.04</v>
          </cell>
          <cell r="F4073">
            <v>13.55</v>
          </cell>
          <cell r="G4073">
            <v>110.59</v>
          </cell>
        </row>
        <row r="4074">
          <cell r="A4074" t="str">
            <v>50.10.110</v>
          </cell>
          <cell r="C4074" t="str">
            <v>Extintor manual de pó químico seco ABC - capacidade de 4 kg</v>
          </cell>
          <cell r="D4074" t="str">
            <v>un</v>
          </cell>
          <cell r="E4074">
            <v>130.12</v>
          </cell>
          <cell r="F4074">
            <v>13.55</v>
          </cell>
          <cell r="G4074">
            <v>143.66999999999999</v>
          </cell>
        </row>
        <row r="4075">
          <cell r="A4075" t="str">
            <v>50.10.120</v>
          </cell>
          <cell r="C4075" t="str">
            <v>Extintor manual de pó químico seco ABC - capacidade de 6 kg</v>
          </cell>
          <cell r="D4075" t="str">
            <v>un</v>
          </cell>
          <cell r="E4075">
            <v>147.27000000000001</v>
          </cell>
          <cell r="F4075">
            <v>13.55</v>
          </cell>
          <cell r="G4075">
            <v>160.82</v>
          </cell>
        </row>
        <row r="4076">
          <cell r="A4076" t="str">
            <v>50.10.140</v>
          </cell>
          <cell r="C4076" t="str">
            <v>Extintor manual de gás carbônico 5 BC - capacidade de 6 kg</v>
          </cell>
          <cell r="D4076" t="str">
            <v>un</v>
          </cell>
          <cell r="E4076">
            <v>349.91</v>
          </cell>
          <cell r="F4076">
            <v>13.55</v>
          </cell>
          <cell r="G4076">
            <v>363.46</v>
          </cell>
        </row>
        <row r="4077">
          <cell r="A4077" t="str">
            <v>50.10.210</v>
          </cell>
          <cell r="C4077" t="str">
            <v>Suporte para extintor de piso em fibra de vidro</v>
          </cell>
          <cell r="D4077" t="str">
            <v>un</v>
          </cell>
          <cell r="E4077">
            <v>124.27</v>
          </cell>
          <cell r="F4077">
            <v>1.3</v>
          </cell>
          <cell r="G4077">
            <v>125.57</v>
          </cell>
        </row>
        <row r="4078">
          <cell r="A4078" t="str">
            <v>50.10.220</v>
          </cell>
          <cell r="C4078" t="str">
            <v>Suporte para extintor de piso em aço inoxidável</v>
          </cell>
          <cell r="D4078" t="str">
            <v>un</v>
          </cell>
          <cell r="E4078">
            <v>228.38</v>
          </cell>
          <cell r="F4078">
            <v>1.3</v>
          </cell>
          <cell r="G4078">
            <v>229.68</v>
          </cell>
        </row>
        <row r="4079">
          <cell r="A4079" t="str">
            <v>50.20</v>
          </cell>
          <cell r="B4079" t="str">
            <v>Reparos, conservações e complementos - GRUPO 50</v>
          </cell>
        </row>
        <row r="4080">
          <cell r="A4080" t="str">
            <v>50.20.110</v>
          </cell>
          <cell r="C4080" t="str">
            <v>Recarga de extintor de água pressurizada</v>
          </cell>
          <cell r="D4080" t="str">
            <v>l</v>
          </cell>
          <cell r="E4080">
            <v>2.73</v>
          </cell>
          <cell r="F4080">
            <v>0</v>
          </cell>
          <cell r="G4080">
            <v>2.73</v>
          </cell>
        </row>
        <row r="4081">
          <cell r="A4081" t="str">
            <v>50.20.120</v>
          </cell>
          <cell r="C4081" t="str">
            <v>Recarga de extintor de gás carbônico</v>
          </cell>
          <cell r="D4081" t="str">
            <v>kg</v>
          </cell>
          <cell r="E4081">
            <v>10.63</v>
          </cell>
          <cell r="F4081">
            <v>0</v>
          </cell>
          <cell r="G4081">
            <v>10.63</v>
          </cell>
        </row>
        <row r="4082">
          <cell r="A4082" t="str">
            <v>50.20.130</v>
          </cell>
          <cell r="C4082" t="str">
            <v>Recarga de extintor de pó químico seco</v>
          </cell>
          <cell r="D4082" t="str">
            <v>kg</v>
          </cell>
          <cell r="E4082">
            <v>9.06</v>
          </cell>
          <cell r="F4082">
            <v>0</v>
          </cell>
          <cell r="G4082">
            <v>9.06</v>
          </cell>
        </row>
        <row r="4083">
          <cell r="A4083" t="str">
            <v>50.20.160</v>
          </cell>
          <cell r="C4083" t="str">
            <v>Pintura de extintor de gás carbônico, pó químico seco, ou água pressurizada, com capacidade acima de 12 kg até 20 kg</v>
          </cell>
          <cell r="D4083" t="str">
            <v>un</v>
          </cell>
          <cell r="E4083">
            <v>26.21</v>
          </cell>
          <cell r="F4083">
            <v>0</v>
          </cell>
          <cell r="G4083">
            <v>26.21</v>
          </cell>
        </row>
        <row r="4084">
          <cell r="A4084" t="str">
            <v>50.20.170</v>
          </cell>
          <cell r="C4084" t="str">
            <v>Pintura de extintor de gás carbônico, pó químico seco, ou água pressurizada, com capacidade até 12 kg</v>
          </cell>
          <cell r="D4084" t="str">
            <v>un</v>
          </cell>
          <cell r="E4084">
            <v>17.850000000000001</v>
          </cell>
          <cell r="F4084">
            <v>0</v>
          </cell>
          <cell r="G4084">
            <v>17.850000000000001</v>
          </cell>
        </row>
        <row r="4085">
          <cell r="A4085" t="str">
            <v>50.20.200</v>
          </cell>
          <cell r="C4085" t="str">
            <v>Recolocação de bico de sprinkler</v>
          </cell>
          <cell r="D4085" t="str">
            <v>un</v>
          </cell>
          <cell r="E4085">
            <v>0.05</v>
          </cell>
          <cell r="F4085">
            <v>11.34</v>
          </cell>
          <cell r="G4085">
            <v>11.39</v>
          </cell>
        </row>
        <row r="4086">
          <cell r="A4086" t="str">
            <v>54</v>
          </cell>
          <cell r="B4086" t="str">
            <v>PAVIMENTAÇÃO E PASSEIO</v>
          </cell>
        </row>
        <row r="4087">
          <cell r="A4087" t="str">
            <v>54.01</v>
          </cell>
          <cell r="B4087" t="str">
            <v>Pavimentação preparo de base</v>
          </cell>
        </row>
        <row r="4088">
          <cell r="A4088" t="str">
            <v>54.01.010</v>
          </cell>
          <cell r="C4088" t="str">
            <v>Regularização e compactação mecanizada de superfície, sem controle do proctor normal</v>
          </cell>
          <cell r="D4088" t="str">
            <v>m²</v>
          </cell>
          <cell r="E4088">
            <v>1.82</v>
          </cell>
          <cell r="F4088">
            <v>0.1</v>
          </cell>
          <cell r="G4088">
            <v>1.92</v>
          </cell>
        </row>
        <row r="4089">
          <cell r="A4089" t="str">
            <v>54.01.030</v>
          </cell>
          <cell r="C4089" t="str">
            <v>Abertura e preparo de caixa até 40 cm, compactação do subleito mínimo de 95% do PN e transporte até o raio de 1,0 km</v>
          </cell>
          <cell r="D4089" t="str">
            <v>m²</v>
          </cell>
          <cell r="E4089">
            <v>14.85</v>
          </cell>
          <cell r="F4089">
            <v>0.2</v>
          </cell>
          <cell r="G4089">
            <v>15.05</v>
          </cell>
        </row>
        <row r="4090">
          <cell r="A4090" t="str">
            <v>54.01.050</v>
          </cell>
          <cell r="C4090" t="str">
            <v>Compactação do subleito mínimo de 95% do PN</v>
          </cell>
          <cell r="D4090" t="str">
            <v>m³</v>
          </cell>
          <cell r="E4090">
            <v>11.16</v>
          </cell>
          <cell r="F4090">
            <v>0.42</v>
          </cell>
          <cell r="G4090">
            <v>11.58</v>
          </cell>
        </row>
        <row r="4091">
          <cell r="A4091" t="str">
            <v>54.01.200</v>
          </cell>
          <cell r="C4091" t="str">
            <v>Base de macadame hidráulico</v>
          </cell>
          <cell r="D4091" t="str">
            <v>m³</v>
          </cell>
          <cell r="E4091">
            <v>161.05000000000001</v>
          </cell>
          <cell r="F4091">
            <v>19.489999999999998</v>
          </cell>
          <cell r="G4091">
            <v>180.54</v>
          </cell>
        </row>
        <row r="4092">
          <cell r="A4092" t="str">
            <v>54.01.210</v>
          </cell>
          <cell r="C4092" t="str">
            <v>Base de brita graduada</v>
          </cell>
          <cell r="D4092" t="str">
            <v>m³</v>
          </cell>
          <cell r="E4092">
            <v>125.73</v>
          </cell>
          <cell r="F4092">
            <v>12.99</v>
          </cell>
          <cell r="G4092">
            <v>138.72</v>
          </cell>
        </row>
        <row r="4093">
          <cell r="A4093" t="str">
            <v>54.01.220</v>
          </cell>
          <cell r="C4093" t="str">
            <v>Base de bica corrida</v>
          </cell>
          <cell r="D4093" t="str">
            <v>m³</v>
          </cell>
          <cell r="E4093">
            <v>111.01</v>
          </cell>
          <cell r="F4093">
            <v>2</v>
          </cell>
          <cell r="G4093">
            <v>113.01</v>
          </cell>
        </row>
        <row r="4094">
          <cell r="A4094" t="str">
            <v>54.01.230</v>
          </cell>
          <cell r="C4094" t="str">
            <v>Base de macadame betuminoso</v>
          </cell>
          <cell r="D4094" t="str">
            <v>m³</v>
          </cell>
          <cell r="E4094">
            <v>547.33000000000004</v>
          </cell>
          <cell r="F4094">
            <v>9.74</v>
          </cell>
          <cell r="G4094">
            <v>557.07000000000005</v>
          </cell>
        </row>
        <row r="4095">
          <cell r="A4095" t="str">
            <v>54.01.300</v>
          </cell>
          <cell r="C4095" t="str">
            <v>Pavimento de concreto rolado (concreto pobre) para base de pavimento rígido</v>
          </cell>
          <cell r="D4095" t="str">
            <v>m³</v>
          </cell>
          <cell r="E4095">
            <v>178.04</v>
          </cell>
          <cell r="F4095">
            <v>0</v>
          </cell>
          <cell r="G4095">
            <v>178.04</v>
          </cell>
        </row>
        <row r="4096">
          <cell r="A4096" t="str">
            <v>54.01.400</v>
          </cell>
          <cell r="C4096" t="str">
            <v>Abertura de caixa até 25 cm, inclui escavação, compactação, transporte e preparo do sub-leito</v>
          </cell>
          <cell r="D4096" t="str">
            <v>m²</v>
          </cell>
          <cell r="E4096">
            <v>12.41</v>
          </cell>
          <cell r="F4096">
            <v>0.28999999999999998</v>
          </cell>
          <cell r="G4096">
            <v>12.7</v>
          </cell>
        </row>
        <row r="4097">
          <cell r="A4097" t="str">
            <v>54.01.410</v>
          </cell>
          <cell r="C4097" t="str">
            <v>Varrição de pavimento para recapeamento</v>
          </cell>
          <cell r="D4097" t="str">
            <v>m²</v>
          </cell>
          <cell r="E4097">
            <v>0</v>
          </cell>
          <cell r="F4097">
            <v>0.52</v>
          </cell>
          <cell r="G4097">
            <v>0.52</v>
          </cell>
        </row>
        <row r="4098">
          <cell r="A4098" t="str">
            <v>54.02</v>
          </cell>
          <cell r="B4098" t="str">
            <v>Pavimentação com pedrisco e revestimento primário</v>
          </cell>
        </row>
        <row r="4099">
          <cell r="A4099" t="str">
            <v>54.02.030</v>
          </cell>
          <cell r="C4099" t="str">
            <v>Revestimento primário com pedra britada, compactação mínima de 95% do PN</v>
          </cell>
          <cell r="D4099" t="str">
            <v>m³</v>
          </cell>
          <cell r="E4099">
            <v>62.4</v>
          </cell>
          <cell r="F4099">
            <v>8.31</v>
          </cell>
          <cell r="G4099">
            <v>70.709999999999994</v>
          </cell>
        </row>
        <row r="4100">
          <cell r="A4100" t="str">
            <v>54.03</v>
          </cell>
          <cell r="B4100" t="str">
            <v>Pavimentação flexível</v>
          </cell>
        </row>
        <row r="4101">
          <cell r="A4101" t="str">
            <v>54.03.200</v>
          </cell>
          <cell r="C4101" t="str">
            <v>Concreto asfáltico usinado a quente - Blinder</v>
          </cell>
          <cell r="D4101" t="str">
            <v>m³</v>
          </cell>
          <cell r="E4101">
            <v>805.37</v>
          </cell>
          <cell r="F4101">
            <v>10.83</v>
          </cell>
          <cell r="G4101">
            <v>816.2</v>
          </cell>
        </row>
        <row r="4102">
          <cell r="A4102" t="str">
            <v>54.03.210</v>
          </cell>
          <cell r="C4102" t="str">
            <v>Camada de rolamento em concreto betuminoso usinado quente - CBUQ</v>
          </cell>
          <cell r="D4102" t="str">
            <v>m³</v>
          </cell>
          <cell r="E4102">
            <v>822.55</v>
          </cell>
          <cell r="F4102">
            <v>10.83</v>
          </cell>
          <cell r="G4102">
            <v>833.38</v>
          </cell>
        </row>
        <row r="4103">
          <cell r="A4103" t="str">
            <v>54.03.221</v>
          </cell>
          <cell r="C4103" t="str">
            <v>Restauração de pavimento asfáltico com concreto betuminoso usinado quente - CBUQ</v>
          </cell>
          <cell r="D4103" t="str">
            <v>m³</v>
          </cell>
          <cell r="E4103">
            <v>759.17</v>
          </cell>
          <cell r="F4103">
            <v>10.83</v>
          </cell>
          <cell r="G4103">
            <v>770</v>
          </cell>
        </row>
        <row r="4104">
          <cell r="A4104" t="str">
            <v>54.03.230</v>
          </cell>
          <cell r="C4104" t="str">
            <v>Imprimação betuminosa ligante</v>
          </cell>
          <cell r="D4104" t="str">
            <v>m²</v>
          </cell>
          <cell r="E4104">
            <v>4.07</v>
          </cell>
          <cell r="F4104">
            <v>0.06</v>
          </cell>
          <cell r="G4104">
            <v>4.13</v>
          </cell>
        </row>
        <row r="4105">
          <cell r="A4105" t="str">
            <v>54.03.240</v>
          </cell>
          <cell r="C4105" t="str">
            <v>Imprimação betuminosa impermeabilizante</v>
          </cell>
          <cell r="D4105" t="str">
            <v>m²</v>
          </cell>
          <cell r="E4105">
            <v>9.42</v>
          </cell>
          <cell r="F4105">
            <v>0.08</v>
          </cell>
          <cell r="G4105">
            <v>9.5</v>
          </cell>
        </row>
        <row r="4106">
          <cell r="A4106" t="str">
            <v>54.03.250</v>
          </cell>
          <cell r="C4106" t="str">
            <v>Revestimento de pré-misturado a quente</v>
          </cell>
          <cell r="D4106" t="str">
            <v>m³</v>
          </cell>
          <cell r="E4106">
            <v>724.59</v>
          </cell>
          <cell r="F4106">
            <v>10.83</v>
          </cell>
          <cell r="G4106">
            <v>735.42</v>
          </cell>
        </row>
        <row r="4107">
          <cell r="A4107" t="str">
            <v>54.03.260</v>
          </cell>
          <cell r="C4107" t="str">
            <v>Revestimento de pré-misturado a frio</v>
          </cell>
          <cell r="D4107" t="str">
            <v>m³</v>
          </cell>
          <cell r="E4107">
            <v>736</v>
          </cell>
          <cell r="F4107">
            <v>25.98</v>
          </cell>
          <cell r="G4107">
            <v>761.98</v>
          </cell>
        </row>
        <row r="4108">
          <cell r="A4108" t="str">
            <v>54.04</v>
          </cell>
          <cell r="B4108" t="str">
            <v>Pavimentação em paralelepípedos e blocos de concreto</v>
          </cell>
        </row>
        <row r="4109">
          <cell r="A4109" t="str">
            <v>54.04.030</v>
          </cell>
          <cell r="C4109" t="str">
            <v>Pavimentação em paralelepípedo, sem rejunte</v>
          </cell>
          <cell r="D4109" t="str">
            <v>m²</v>
          </cell>
          <cell r="E4109">
            <v>161.54</v>
          </cell>
          <cell r="F4109">
            <v>16.61</v>
          </cell>
          <cell r="G4109">
            <v>178.15</v>
          </cell>
        </row>
        <row r="4110">
          <cell r="A4110" t="str">
            <v>54.04.040</v>
          </cell>
          <cell r="C4110" t="str">
            <v>Rejuntamento de paralelepípedo com areia</v>
          </cell>
          <cell r="D4110" t="str">
            <v>m²</v>
          </cell>
          <cell r="E4110">
            <v>7.56</v>
          </cell>
          <cell r="F4110">
            <v>1.3</v>
          </cell>
          <cell r="G4110">
            <v>8.86</v>
          </cell>
        </row>
        <row r="4111">
          <cell r="A4111" t="str">
            <v>54.04.050</v>
          </cell>
          <cell r="C4111" t="str">
            <v>Rejuntamento de paralelepípedo com argamassa de cimento e areia 1:3</v>
          </cell>
          <cell r="D4111" t="str">
            <v>m²</v>
          </cell>
          <cell r="E4111">
            <v>6.13</v>
          </cell>
          <cell r="F4111">
            <v>4.03</v>
          </cell>
          <cell r="G4111">
            <v>10.16</v>
          </cell>
        </row>
        <row r="4112">
          <cell r="A4112" t="str">
            <v>54.04.060</v>
          </cell>
          <cell r="C4112" t="str">
            <v>Rejuntamento de paralelepípedo com asfalto e pedrisco</v>
          </cell>
          <cell r="D4112" t="str">
            <v>m²</v>
          </cell>
          <cell r="E4112">
            <v>26.96</v>
          </cell>
          <cell r="F4112">
            <v>3.25</v>
          </cell>
          <cell r="G4112">
            <v>30.21</v>
          </cell>
        </row>
        <row r="4113">
          <cell r="A4113" t="str">
            <v>54.04.340</v>
          </cell>
          <cell r="C4113" t="str">
            <v>Pavimentação em lajota de concreto 35 MPa, espessura 6 cm, tipos: raquete, retangular, sextavado e 16 faces, com rejunte em areia</v>
          </cell>
          <cell r="D4113" t="str">
            <v>m²</v>
          </cell>
          <cell r="E4113">
            <v>43.83</v>
          </cell>
          <cell r="F4113">
            <v>12.53</v>
          </cell>
          <cell r="G4113">
            <v>56.36</v>
          </cell>
        </row>
        <row r="4114">
          <cell r="A4114" t="str">
            <v>54.04.350</v>
          </cell>
          <cell r="C4114" t="str">
            <v>Pavimentação em lajota de concreto 35 MPa, espessura 8 cm, tipos: raquete, retangular, sextavado e 16 faces, com rejunte em areia</v>
          </cell>
          <cell r="D4114" t="str">
            <v>m²</v>
          </cell>
          <cell r="E4114">
            <v>47.8</v>
          </cell>
          <cell r="F4114">
            <v>16.72</v>
          </cell>
          <cell r="G4114">
            <v>64.52</v>
          </cell>
        </row>
        <row r="4115">
          <cell r="A4115" t="str">
            <v>54.04.360</v>
          </cell>
          <cell r="C4115" t="str">
            <v>Bloco diagonal em concreto tipo piso drenante para plantio de grama - 50 x 50 x 10 cm</v>
          </cell>
          <cell r="D4115" t="str">
            <v>m²</v>
          </cell>
          <cell r="E4115">
            <v>56.88</v>
          </cell>
          <cell r="F4115">
            <v>6.14</v>
          </cell>
          <cell r="G4115">
            <v>63.02</v>
          </cell>
        </row>
        <row r="4116">
          <cell r="A4116" t="str">
            <v>54.04.392</v>
          </cell>
          <cell r="C4116" t="str">
            <v>Piso em placa de concreto permeável drenante, cor natural, com resina protetora</v>
          </cell>
          <cell r="D4116" t="str">
            <v>m²</v>
          </cell>
          <cell r="E4116">
            <v>55.66</v>
          </cell>
          <cell r="F4116">
            <v>13</v>
          </cell>
          <cell r="G4116">
            <v>68.66</v>
          </cell>
        </row>
        <row r="4117">
          <cell r="A4117" t="str">
            <v>54.06</v>
          </cell>
          <cell r="B4117" t="str">
            <v>Guias e sarjetas</v>
          </cell>
        </row>
        <row r="4118">
          <cell r="A4118" t="str">
            <v>54.06.020</v>
          </cell>
          <cell r="C4118" t="str">
            <v>Guia pré-moldada curva tipo PMSP 100 - fck 25 MPa</v>
          </cell>
          <cell r="D4118" t="str">
            <v>m</v>
          </cell>
          <cell r="E4118">
            <v>31.4</v>
          </cell>
          <cell r="F4118">
            <v>7.84</v>
          </cell>
          <cell r="G4118">
            <v>39.24</v>
          </cell>
        </row>
        <row r="4119">
          <cell r="A4119" t="str">
            <v>54.06.040</v>
          </cell>
          <cell r="C4119" t="str">
            <v>Guia pré-moldada reta tipo PMSP 100 - fck 25 MPa</v>
          </cell>
          <cell r="D4119" t="str">
            <v>m</v>
          </cell>
          <cell r="E4119">
            <v>28.88</v>
          </cell>
          <cell r="F4119">
            <v>7.84</v>
          </cell>
          <cell r="G4119">
            <v>36.72</v>
          </cell>
        </row>
        <row r="4120">
          <cell r="A4120" t="str">
            <v>54.06.100</v>
          </cell>
          <cell r="C4120" t="str">
            <v>Base em concreto com fck de 20 MPa, para guias, sarjetas ou sarjetões</v>
          </cell>
          <cell r="D4120" t="str">
            <v>m³</v>
          </cell>
          <cell r="E4120">
            <v>273.54000000000002</v>
          </cell>
          <cell r="F4120">
            <v>28.24</v>
          </cell>
          <cell r="G4120">
            <v>301.77999999999997</v>
          </cell>
        </row>
        <row r="4121">
          <cell r="A4121" t="str">
            <v>54.06.110</v>
          </cell>
          <cell r="C4121" t="str">
            <v>Base em concreto com fck de 25 MPa, para guias, sarjetas ou sarjetões</v>
          </cell>
          <cell r="D4121" t="str">
            <v>m³</v>
          </cell>
          <cell r="E4121">
            <v>283.75</v>
          </cell>
          <cell r="F4121">
            <v>28.24</v>
          </cell>
          <cell r="G4121">
            <v>311.99</v>
          </cell>
        </row>
        <row r="4122">
          <cell r="A4122" t="str">
            <v>54.06.150</v>
          </cell>
          <cell r="C4122" t="str">
            <v>Execução de perfil extrusado no local</v>
          </cell>
          <cell r="D4122" t="str">
            <v>m³</v>
          </cell>
          <cell r="E4122">
            <v>881.73</v>
          </cell>
          <cell r="F4122">
            <v>0</v>
          </cell>
          <cell r="G4122">
            <v>881.73</v>
          </cell>
        </row>
        <row r="4123">
          <cell r="A4123" t="str">
            <v>54.06.160</v>
          </cell>
          <cell r="C4123" t="str">
            <v>Sarjeta ou sarjetão moldado no local, tipo PMSP em concreto com fck 20 MPa</v>
          </cell>
          <cell r="D4123" t="str">
            <v>m³</v>
          </cell>
          <cell r="E4123">
            <v>365.48</v>
          </cell>
          <cell r="F4123">
            <v>57.6</v>
          </cell>
          <cell r="G4123">
            <v>423.08</v>
          </cell>
        </row>
        <row r="4124">
          <cell r="A4124" t="str">
            <v>54.06.170</v>
          </cell>
          <cell r="C4124" t="str">
            <v>Sarjeta ou sarjetão moldado no local, tipo PMSP em concreto com fck 25 MPa</v>
          </cell>
          <cell r="D4124" t="str">
            <v>m³</v>
          </cell>
          <cell r="E4124">
            <v>375.69</v>
          </cell>
          <cell r="F4124">
            <v>57.6</v>
          </cell>
          <cell r="G4124">
            <v>433.29</v>
          </cell>
        </row>
        <row r="4125">
          <cell r="A4125" t="str">
            <v>54.07</v>
          </cell>
          <cell r="B4125" t="str">
            <v>Calçadas e passeios.</v>
          </cell>
        </row>
        <row r="4126">
          <cell r="A4126" t="str">
            <v>54.07.040</v>
          </cell>
          <cell r="C4126" t="str">
            <v>Passeio em mosaico português</v>
          </cell>
          <cell r="D4126" t="str">
            <v>m²</v>
          </cell>
          <cell r="E4126">
            <v>178.09</v>
          </cell>
          <cell r="F4126">
            <v>0</v>
          </cell>
          <cell r="G4126">
            <v>178.09</v>
          </cell>
        </row>
        <row r="4127">
          <cell r="A4127" t="str">
            <v>54.07.100</v>
          </cell>
          <cell r="C4127" t="str">
            <v>Piso em ladrilho hidráulico preto, branco e cinza 20 x 20 cm, assentado com argamassa mista</v>
          </cell>
          <cell r="D4127" t="str">
            <v>m²</v>
          </cell>
          <cell r="E4127">
            <v>66.86</v>
          </cell>
          <cell r="F4127">
            <v>41.4</v>
          </cell>
          <cell r="G4127">
            <v>108.26</v>
          </cell>
        </row>
        <row r="4128">
          <cell r="A4128" t="str">
            <v>54.07.110</v>
          </cell>
          <cell r="C4128" t="str">
            <v>Piso em ladrilho hidráulico preto, branco e cinza 20 x 20 cm, assentado com argamassa colante industrializada</v>
          </cell>
          <cell r="D4128" t="str">
            <v>m²</v>
          </cell>
          <cell r="E4128">
            <v>55.85</v>
          </cell>
          <cell r="F4128">
            <v>7.34</v>
          </cell>
          <cell r="G4128">
            <v>63.19</v>
          </cell>
        </row>
        <row r="4129">
          <cell r="A4129" t="str">
            <v>54.07.120</v>
          </cell>
          <cell r="C4129" t="str">
            <v>Piso em ladrilho hidráulico várias cores 20 x 20 cm, assentado com argamassa mista</v>
          </cell>
          <cell r="D4129" t="str">
            <v>m²</v>
          </cell>
          <cell r="E4129">
            <v>69.599999999999994</v>
          </cell>
          <cell r="F4129">
            <v>41.4</v>
          </cell>
          <cell r="G4129">
            <v>111</v>
          </cell>
        </row>
        <row r="4130">
          <cell r="A4130" t="str">
            <v>54.07.130</v>
          </cell>
          <cell r="C4130" t="str">
            <v>Piso em ladrilho hidráulico várias cores 20 x 20 cm, assentado com argamassa colante industrializada</v>
          </cell>
          <cell r="D4130" t="str">
            <v>m²</v>
          </cell>
          <cell r="E4130">
            <v>58.59</v>
          </cell>
          <cell r="F4130">
            <v>7.34</v>
          </cell>
          <cell r="G4130">
            <v>65.930000000000007</v>
          </cell>
        </row>
        <row r="4131">
          <cell r="A4131" t="str">
            <v>54.07.200</v>
          </cell>
          <cell r="C4131" t="str">
            <v>Rejuntamento de piso em ladrilho hidráulico (20 x 20 x 1,8 cm) com cimento branco, juntas de 2 mm</v>
          </cell>
          <cell r="D4131" t="str">
            <v>m²</v>
          </cell>
          <cell r="E4131">
            <v>1.04</v>
          </cell>
          <cell r="F4131">
            <v>6.55</v>
          </cell>
          <cell r="G4131">
            <v>7.59</v>
          </cell>
        </row>
        <row r="4132">
          <cell r="A4132" t="str">
            <v>54.07.210</v>
          </cell>
          <cell r="C4132" t="str">
            <v>Rejuntamento de piso em ladrilho hidráulico (20 x 20 x 1,8 cm) com argamassa industrializada para rejunte, juntas de 2 mm</v>
          </cell>
          <cell r="D4132" t="str">
            <v>m²</v>
          </cell>
          <cell r="E4132">
            <v>2.37</v>
          </cell>
          <cell r="F4132">
            <v>6.55</v>
          </cell>
          <cell r="G4132">
            <v>8.92</v>
          </cell>
        </row>
        <row r="4133">
          <cell r="A4133" t="str">
            <v>54.07.240</v>
          </cell>
          <cell r="C4133" t="str">
            <v>Rejuntamento de piso em ladrilho hidráulico (30 x 30 x 2,5 cm), com cimento branco, juntas de 2 mm</v>
          </cell>
          <cell r="D4133" t="str">
            <v>m²</v>
          </cell>
          <cell r="E4133">
            <v>1.1200000000000001</v>
          </cell>
          <cell r="F4133">
            <v>6.55</v>
          </cell>
          <cell r="G4133">
            <v>7.67</v>
          </cell>
        </row>
        <row r="4134">
          <cell r="A4134" t="str">
            <v>54.07.260</v>
          </cell>
          <cell r="C4134" t="str">
            <v>Piso em ladrilho hidráulico tipo rampa várias cores 30 x 30 cm, antiderrapante, assentado com argamassa mista</v>
          </cell>
          <cell r="D4134" t="str">
            <v>m²</v>
          </cell>
          <cell r="E4134">
            <v>65.95</v>
          </cell>
          <cell r="F4134">
            <v>18.579999999999998</v>
          </cell>
          <cell r="G4134">
            <v>84.53</v>
          </cell>
        </row>
        <row r="4135">
          <cell r="A4135" t="str">
            <v>54.20</v>
          </cell>
          <cell r="B4135" t="str">
            <v>Reparos, conservações e complementos - GRUPO 54</v>
          </cell>
        </row>
        <row r="4136">
          <cell r="A4136" t="str">
            <v>54.20.040</v>
          </cell>
          <cell r="C4136" t="str">
            <v>Bate-roda em concreto pré-moldado</v>
          </cell>
          <cell r="D4136" t="str">
            <v>m</v>
          </cell>
          <cell r="E4136">
            <v>61.96</v>
          </cell>
          <cell r="F4136">
            <v>8.9600000000000009</v>
          </cell>
          <cell r="G4136">
            <v>70.92</v>
          </cell>
        </row>
        <row r="4137">
          <cell r="A4137" t="str">
            <v>54.20.100</v>
          </cell>
          <cell r="C4137" t="str">
            <v>Reassentamento de guia pré-moldada reta e/ou curva</v>
          </cell>
          <cell r="D4137" t="str">
            <v>m</v>
          </cell>
          <cell r="E4137">
            <v>5.64</v>
          </cell>
          <cell r="F4137">
            <v>7.84</v>
          </cell>
          <cell r="G4137">
            <v>13.48</v>
          </cell>
        </row>
        <row r="4138">
          <cell r="A4138" t="str">
            <v>54.20.110</v>
          </cell>
          <cell r="C4138" t="str">
            <v>Reassentamento de paralelepípedos, sem rejunte</v>
          </cell>
          <cell r="D4138" t="str">
            <v>m²</v>
          </cell>
          <cell r="E4138">
            <v>8.09</v>
          </cell>
          <cell r="F4138">
            <v>16.61</v>
          </cell>
          <cell r="G4138">
            <v>24.7</v>
          </cell>
        </row>
        <row r="4139">
          <cell r="A4139" t="str">
            <v>54.20.120</v>
          </cell>
          <cell r="C4139" t="str">
            <v>Reassentamento de pavimentação em lajota de concreto, espessura 6 cm, com rejunte em areia</v>
          </cell>
          <cell r="D4139" t="str">
            <v>m²</v>
          </cell>
          <cell r="E4139">
            <v>5.28</v>
          </cell>
          <cell r="F4139">
            <v>10.27</v>
          </cell>
          <cell r="G4139">
            <v>15.55</v>
          </cell>
        </row>
        <row r="4140">
          <cell r="A4140" t="str">
            <v>54.20.130</v>
          </cell>
          <cell r="C4140" t="str">
            <v>Reassentamento de pavimentação em lajota de concreto, espessura 8 cm, com rejunte em areia</v>
          </cell>
          <cell r="D4140" t="str">
            <v>m²</v>
          </cell>
          <cell r="E4140">
            <v>5.36</v>
          </cell>
          <cell r="F4140">
            <v>11.89</v>
          </cell>
          <cell r="G4140">
            <v>17.25</v>
          </cell>
        </row>
        <row r="4141">
          <cell r="A4141" t="str">
            <v>54.20.140</v>
          </cell>
          <cell r="C4141" t="str">
            <v>Reassentamento de pavimentação em lajota de concreto, espessura 10 cm, com rejunte em areia</v>
          </cell>
          <cell r="D4141" t="str">
            <v>m²</v>
          </cell>
          <cell r="E4141">
            <v>5.47</v>
          </cell>
          <cell r="F4141">
            <v>14.28</v>
          </cell>
          <cell r="G4141">
            <v>19.75</v>
          </cell>
        </row>
        <row r="4142">
          <cell r="A4142" t="str">
            <v>55</v>
          </cell>
          <cell r="B4142" t="str">
            <v>LIMPEZA E ARREMATE</v>
          </cell>
        </row>
        <row r="4143">
          <cell r="A4143" t="str">
            <v>55.01</v>
          </cell>
          <cell r="B4143" t="str">
            <v>Limpeza de obra</v>
          </cell>
        </row>
        <row r="4144">
          <cell r="A4144" t="str">
            <v>55.01.020</v>
          </cell>
          <cell r="C4144" t="str">
            <v>Limpeza final da obra</v>
          </cell>
          <cell r="D4144" t="str">
            <v>m²</v>
          </cell>
          <cell r="E4144">
            <v>0</v>
          </cell>
          <cell r="F4144">
            <v>9.1</v>
          </cell>
          <cell r="G4144">
            <v>9.1</v>
          </cell>
        </row>
        <row r="4145">
          <cell r="A4145" t="str">
            <v>55.01.030</v>
          </cell>
          <cell r="C4145" t="str">
            <v>Limpeza complementar com hidrojateamento</v>
          </cell>
          <cell r="D4145" t="str">
            <v>m²</v>
          </cell>
          <cell r="E4145">
            <v>1.74</v>
          </cell>
          <cell r="F4145">
            <v>3.78</v>
          </cell>
          <cell r="G4145">
            <v>5.52</v>
          </cell>
        </row>
        <row r="4146">
          <cell r="A4146" t="str">
            <v>55.01.070</v>
          </cell>
          <cell r="C4146" t="str">
            <v>Limpeza complementar e especial de piso com produtos químicos</v>
          </cell>
          <cell r="D4146" t="str">
            <v>m²</v>
          </cell>
          <cell r="E4146">
            <v>0.45</v>
          </cell>
          <cell r="F4146">
            <v>2.6</v>
          </cell>
          <cell r="G4146">
            <v>3.05</v>
          </cell>
        </row>
        <row r="4147">
          <cell r="A4147" t="str">
            <v>55.01.080</v>
          </cell>
          <cell r="C4147" t="str">
            <v>Limpeza complementar e especial de peças e aparelhos sanitários</v>
          </cell>
          <cell r="D4147" t="str">
            <v>un</v>
          </cell>
          <cell r="E4147">
            <v>0</v>
          </cell>
          <cell r="F4147">
            <v>10.39</v>
          </cell>
          <cell r="G4147">
            <v>10.39</v>
          </cell>
        </row>
        <row r="4148">
          <cell r="A4148" t="str">
            <v>55.01.100</v>
          </cell>
          <cell r="C4148" t="str">
            <v>Limpeza complementar e especial de vidros</v>
          </cell>
          <cell r="D4148" t="str">
            <v>m²</v>
          </cell>
          <cell r="E4148">
            <v>0</v>
          </cell>
          <cell r="F4148">
            <v>9.74</v>
          </cell>
          <cell r="G4148">
            <v>9.74</v>
          </cell>
        </row>
        <row r="4149">
          <cell r="A4149" t="str">
            <v>55.01.130</v>
          </cell>
          <cell r="C4149" t="str">
            <v>Limpeza e lavagem de superfície revestida com material cerâmico ou pastilhas por hidrojateamento com rejuntamento</v>
          </cell>
          <cell r="D4149" t="str">
            <v>m²</v>
          </cell>
          <cell r="E4149">
            <v>4.66</v>
          </cell>
          <cell r="F4149">
            <v>3.78</v>
          </cell>
          <cell r="G4149">
            <v>8.44</v>
          </cell>
        </row>
        <row r="4150">
          <cell r="A4150" t="str">
            <v>55.01.140</v>
          </cell>
          <cell r="C4150" t="str">
            <v>Limpeza de superfície com hidrojateamento</v>
          </cell>
          <cell r="D4150" t="str">
            <v>m²</v>
          </cell>
          <cell r="E4150">
            <v>4.9800000000000004</v>
          </cell>
          <cell r="F4150">
            <v>0</v>
          </cell>
          <cell r="G4150">
            <v>4.9800000000000004</v>
          </cell>
        </row>
        <row r="4151">
          <cell r="A4151" t="str">
            <v>55.02</v>
          </cell>
          <cell r="B4151" t="str">
            <v>Limpeza e desinfecção sanitária</v>
          </cell>
        </row>
        <row r="4152">
          <cell r="A4152" t="str">
            <v>55.02.010</v>
          </cell>
          <cell r="C4152" t="str">
            <v>Limpeza de caixa de inspeção</v>
          </cell>
          <cell r="D4152" t="str">
            <v>un</v>
          </cell>
          <cell r="E4152">
            <v>0</v>
          </cell>
          <cell r="F4152">
            <v>3.9</v>
          </cell>
          <cell r="G4152">
            <v>3.9</v>
          </cell>
        </row>
        <row r="4153">
          <cell r="A4153" t="str">
            <v>55.02.020</v>
          </cell>
          <cell r="C4153" t="str">
            <v>Limpeza de fossa</v>
          </cell>
          <cell r="D4153" t="str">
            <v>m³</v>
          </cell>
          <cell r="E4153">
            <v>140.11000000000001</v>
          </cell>
          <cell r="F4153">
            <v>0</v>
          </cell>
          <cell r="G4153">
            <v>140.11000000000001</v>
          </cell>
        </row>
        <row r="4154">
          <cell r="A4154" t="str">
            <v>55.02.040</v>
          </cell>
          <cell r="C4154" t="str">
            <v>Limpeza e desobstrução de boca de lobo</v>
          </cell>
          <cell r="D4154" t="str">
            <v>un</v>
          </cell>
          <cell r="E4154">
            <v>0</v>
          </cell>
          <cell r="F4154">
            <v>14.41</v>
          </cell>
          <cell r="G4154">
            <v>14.41</v>
          </cell>
        </row>
        <row r="4155">
          <cell r="A4155" t="str">
            <v>55.02.050</v>
          </cell>
          <cell r="C4155" t="str">
            <v>Limpeza e desobstrução de canaletas ou tubulações de águas pluviais</v>
          </cell>
          <cell r="D4155" t="str">
            <v>m</v>
          </cell>
          <cell r="E4155">
            <v>0</v>
          </cell>
          <cell r="F4155">
            <v>7.2</v>
          </cell>
          <cell r="G4155">
            <v>7.2</v>
          </cell>
        </row>
        <row r="4156">
          <cell r="A4156" t="str">
            <v>55.02.060</v>
          </cell>
          <cell r="C4156" t="str">
            <v>Limpeza e desentupimento manual de tubulação de esgoto predial</v>
          </cell>
          <cell r="D4156" t="str">
            <v>m</v>
          </cell>
          <cell r="E4156">
            <v>0</v>
          </cell>
          <cell r="F4156">
            <v>7.77</v>
          </cell>
          <cell r="G4156">
            <v>7.77</v>
          </cell>
        </row>
        <row r="4157">
          <cell r="A4157" t="str">
            <v>55.10</v>
          </cell>
          <cell r="B4157" t="str">
            <v>Remoção de entulho</v>
          </cell>
        </row>
        <row r="4158">
          <cell r="A4158" t="str">
            <v>55.10.030</v>
          </cell>
          <cell r="C4158" t="str">
            <v>Locação de duto coletor de entulho</v>
          </cell>
          <cell r="D4158" t="str">
            <v>mxmês</v>
          </cell>
          <cell r="E4158">
            <v>55.67</v>
          </cell>
          <cell r="F4158">
            <v>0</v>
          </cell>
          <cell r="G4158">
            <v>55.67</v>
          </cell>
        </row>
        <row r="4159">
          <cell r="A4159" t="str">
            <v>61</v>
          </cell>
          <cell r="B4159" t="str">
            <v>CONFORTO MECÂNICO, EQUIPAMENTO E SISTEMA</v>
          </cell>
        </row>
        <row r="4160">
          <cell r="A4160" t="str">
            <v>61.01</v>
          </cell>
          <cell r="B4160" t="str">
            <v>Elevador</v>
          </cell>
        </row>
        <row r="4161">
          <cell r="A4161" t="str">
            <v>61.01.670</v>
          </cell>
          <cell r="C4161" t="str">
            <v>Elevador para passageiros, uso interno com capacidade mínima de 600 kg para duas paradas, portas unilaterais</v>
          </cell>
          <cell r="D4161" t="str">
            <v>cj</v>
          </cell>
          <cell r="E4161">
            <v>70325</v>
          </cell>
          <cell r="F4161">
            <v>0</v>
          </cell>
          <cell r="G4161">
            <v>70325</v>
          </cell>
        </row>
        <row r="4162">
          <cell r="A4162" t="str">
            <v>61.01.680</v>
          </cell>
          <cell r="C4162" t="str">
            <v>Elevador para passageiros, uso interno com capacidade mínima de 600 kg para três paradas, portas unilaterais</v>
          </cell>
          <cell r="D4162" t="str">
            <v>cj</v>
          </cell>
          <cell r="E4162">
            <v>73235</v>
          </cell>
          <cell r="F4162">
            <v>0</v>
          </cell>
          <cell r="G4162">
            <v>73235</v>
          </cell>
        </row>
        <row r="4163">
          <cell r="A4163" t="str">
            <v>61.01.690</v>
          </cell>
          <cell r="C4163" t="str">
            <v>Elevador para passageiros, uso interno com capacidade mínima de 600 kg para três paradas, portas bilaterais</v>
          </cell>
          <cell r="D4163" t="str">
            <v>cj</v>
          </cell>
          <cell r="E4163">
            <v>77600</v>
          </cell>
          <cell r="F4163">
            <v>0</v>
          </cell>
          <cell r="G4163">
            <v>77600</v>
          </cell>
        </row>
        <row r="4164">
          <cell r="A4164" t="str">
            <v>61.01.760</v>
          </cell>
          <cell r="C4164" t="str">
            <v>Elevador para passageiros, uso interno com capacidade mínima de 600 kg para quatro paradas, portas bilaterais</v>
          </cell>
          <cell r="D4164" t="str">
            <v>cj</v>
          </cell>
          <cell r="E4164">
            <v>81480</v>
          </cell>
          <cell r="F4164">
            <v>0</v>
          </cell>
          <cell r="G4164">
            <v>81480</v>
          </cell>
        </row>
        <row r="4165">
          <cell r="A4165" t="str">
            <v>61.01.770</v>
          </cell>
          <cell r="C4165" t="str">
            <v>Elevador para passageiros, uso interno com capacidade mínima de 600 kg para quatro paradas, portas unilaterais</v>
          </cell>
          <cell r="D4165" t="str">
            <v>cj</v>
          </cell>
          <cell r="E4165">
            <v>77115</v>
          </cell>
          <cell r="F4165">
            <v>0</v>
          </cell>
          <cell r="G4165">
            <v>77115</v>
          </cell>
        </row>
        <row r="4166">
          <cell r="A4166" t="str">
            <v>61.01.800</v>
          </cell>
          <cell r="C4166" t="str">
            <v>Fechamento em vidro laminado para caixa de elevador</v>
          </cell>
          <cell r="D4166" t="str">
            <v>m²</v>
          </cell>
          <cell r="E4166">
            <v>439.3</v>
          </cell>
          <cell r="F4166">
            <v>0</v>
          </cell>
          <cell r="G4166">
            <v>439.3</v>
          </cell>
        </row>
        <row r="4167">
          <cell r="A4167" t="str">
            <v>61.01.820</v>
          </cell>
          <cell r="C4167" t="str">
            <v>Elevador para 9 passageiros com 2 paradas, acessos justapostos, sem casa de máquinas</v>
          </cell>
          <cell r="D4167" t="str">
            <v>cj</v>
          </cell>
          <cell r="E4167">
            <v>116154.34</v>
          </cell>
          <cell r="F4167">
            <v>0</v>
          </cell>
          <cell r="G4167">
            <v>116154.34</v>
          </cell>
        </row>
        <row r="4168">
          <cell r="A4168" t="str">
            <v>61.10</v>
          </cell>
          <cell r="B4168" t="str">
            <v>Climatização</v>
          </cell>
        </row>
        <row r="4169">
          <cell r="A4169" t="str">
            <v>61.10.001</v>
          </cell>
          <cell r="C4169" t="str">
            <v>Resfriadora de líquidos (Chiller), com compressor e condensação à ar, capacidade de 120 TR</v>
          </cell>
          <cell r="D4169" t="str">
            <v>un</v>
          </cell>
          <cell r="E4169">
            <v>235508.75</v>
          </cell>
          <cell r="F4169">
            <v>19853.900000000001</v>
          </cell>
          <cell r="G4169">
            <v>255362.65</v>
          </cell>
        </row>
        <row r="4170">
          <cell r="A4170" t="str">
            <v>61.10.007</v>
          </cell>
          <cell r="C4170" t="str">
            <v>Resfriadora de líquidos (Chiller), com compressor e condensação à ar, capacidade de 160 TR</v>
          </cell>
          <cell r="D4170" t="str">
            <v>un</v>
          </cell>
          <cell r="E4170">
            <v>265172.40999999997</v>
          </cell>
          <cell r="F4170">
            <v>21149.1</v>
          </cell>
          <cell r="G4170">
            <v>286321.51</v>
          </cell>
        </row>
        <row r="4171">
          <cell r="A4171" t="str">
            <v>61.10.010</v>
          </cell>
          <cell r="C4171" t="str">
            <v>Resfriadora de líquidos (Chiller), com compressor e condensação à ar, capacidade de 200-210 TR</v>
          </cell>
          <cell r="D4171" t="str">
            <v>un</v>
          </cell>
          <cell r="E4171">
            <v>384065.28000000003</v>
          </cell>
          <cell r="F4171">
            <v>19228.3</v>
          </cell>
          <cell r="G4171">
            <v>403293.58</v>
          </cell>
        </row>
        <row r="4172">
          <cell r="A4172" t="str">
            <v>61.10.100</v>
          </cell>
          <cell r="C4172" t="str">
            <v>Tratamento de ar (Fan-Coil) tipo Air Handling Unit de concepção modular, capacidade de 10 TR</v>
          </cell>
          <cell r="D4172" t="str">
            <v>un</v>
          </cell>
          <cell r="E4172">
            <v>14608.1</v>
          </cell>
          <cell r="F4172">
            <v>2349.3000000000002</v>
          </cell>
          <cell r="G4172">
            <v>16957.400000000001</v>
          </cell>
        </row>
        <row r="4173">
          <cell r="A4173" t="str">
            <v>61.10.110</v>
          </cell>
          <cell r="C4173" t="str">
            <v>Tratamento de ar (Fan-Coil) tipo Air Handling Unit de concepção modular, capacidade de 40 TR</v>
          </cell>
          <cell r="D4173" t="str">
            <v>un</v>
          </cell>
          <cell r="E4173">
            <v>40312.78</v>
          </cell>
          <cell r="F4173">
            <v>5132.5600000000004</v>
          </cell>
          <cell r="G4173">
            <v>45445.34</v>
          </cell>
        </row>
        <row r="4174">
          <cell r="A4174" t="str">
            <v>61.10.120</v>
          </cell>
          <cell r="C4174" t="str">
            <v>Tratamento de ar (Fan-Coil) tipo Air Handling Unit de concepção modular, capacidade de 50 TR</v>
          </cell>
          <cell r="D4174" t="str">
            <v>un</v>
          </cell>
          <cell r="E4174">
            <v>36748.65</v>
          </cell>
          <cell r="F4174">
            <v>6262.6</v>
          </cell>
          <cell r="G4174">
            <v>43011.25</v>
          </cell>
        </row>
        <row r="4175">
          <cell r="A4175" t="str">
            <v>61.10.130</v>
          </cell>
          <cell r="C4175" t="str">
            <v>Tratamento de ar (Fan-Coil) tipo Air Handling Unit de concepção modular, capacidade de 56 TR</v>
          </cell>
          <cell r="D4175" t="str">
            <v>un</v>
          </cell>
          <cell r="E4175">
            <v>44175.82</v>
          </cell>
          <cell r="F4175">
            <v>6588.42</v>
          </cell>
          <cell r="G4175">
            <v>50764.24</v>
          </cell>
        </row>
        <row r="4176">
          <cell r="A4176" t="str">
            <v>61.10.200</v>
          </cell>
          <cell r="C4176" t="str">
            <v>Tratamento de ar compacta Fancolete Hidrônico tipo piso-teto, vazão de ar nominal 637 m³/h, capacidade de refrigeração 14.000 Btu/h - 1,2 TR</v>
          </cell>
          <cell r="D4176" t="str">
            <v>un</v>
          </cell>
          <cell r="E4176">
            <v>3189.94</v>
          </cell>
          <cell r="F4176">
            <v>396.56</v>
          </cell>
          <cell r="G4176">
            <v>3586.5</v>
          </cell>
        </row>
        <row r="4177">
          <cell r="A4177" t="str">
            <v>61.10.210</v>
          </cell>
          <cell r="C4177" t="str">
            <v>Tratamento de ar compacta Fancolete Hidrônico tipo piso-teto, vazão de ar nominal 1.215 m³/h, capacidade de refrigeração 25.000 Btu/h - 2,1 TR</v>
          </cell>
          <cell r="D4177" t="str">
            <v>un</v>
          </cell>
          <cell r="E4177">
            <v>3645.52</v>
          </cell>
          <cell r="F4177">
            <v>495.7</v>
          </cell>
          <cell r="G4177">
            <v>4141.22</v>
          </cell>
        </row>
        <row r="4178">
          <cell r="A4178" t="str">
            <v>61.10.220</v>
          </cell>
          <cell r="C4178" t="str">
            <v>Tratamento de ar compacta Fancolete Hidrônico tipo piso-teto, vazão de ar nominal 1.758 m³/h, capacidade de refrigeração 36.000 Btu/h - 3,0 TR</v>
          </cell>
          <cell r="D4178" t="str">
            <v>un</v>
          </cell>
          <cell r="E4178">
            <v>4033.42</v>
          </cell>
          <cell r="F4178">
            <v>594.84</v>
          </cell>
          <cell r="G4178">
            <v>4628.26</v>
          </cell>
        </row>
        <row r="4179">
          <cell r="A4179" t="str">
            <v>61.10.230</v>
          </cell>
          <cell r="C4179" t="str">
            <v>Tratamento de ar compacta Fancolete Hidrônico tipo piso-teto, vazão de ar nominal 2.166 m³/h, capacidade de refrigeração 48.000 Btu/h - 4,0 TR</v>
          </cell>
          <cell r="D4179" t="str">
            <v>un</v>
          </cell>
          <cell r="E4179">
            <v>4261.49</v>
          </cell>
          <cell r="F4179">
            <v>644.41</v>
          </cell>
          <cell r="G4179">
            <v>4905.8999999999996</v>
          </cell>
        </row>
        <row r="4180">
          <cell r="A4180" t="str">
            <v>61.10.250</v>
          </cell>
          <cell r="C4180" t="str">
            <v>Tratamento de ar compacta Fancolete Hidrônico tipo cassete, capacidade de refrigeração 20.000 Btu/h - 1,6 TR</v>
          </cell>
          <cell r="D4180" t="str">
            <v>un</v>
          </cell>
          <cell r="E4180">
            <v>3023.51</v>
          </cell>
          <cell r="F4180">
            <v>310.41000000000003</v>
          </cell>
          <cell r="G4180">
            <v>3333.92</v>
          </cell>
        </row>
        <row r="4181">
          <cell r="A4181" t="str">
            <v>61.10.260</v>
          </cell>
          <cell r="C4181" t="str">
            <v>Tratamento de ar compacta Fancolete Hidrônico tipo cassete, capacidade de refrigeração 25.000 Btu/h - 2,1 TR</v>
          </cell>
          <cell r="D4181" t="str">
            <v>un</v>
          </cell>
          <cell r="E4181">
            <v>3442.27</v>
          </cell>
          <cell r="F4181">
            <v>310.41000000000003</v>
          </cell>
          <cell r="G4181">
            <v>3752.68</v>
          </cell>
        </row>
        <row r="4182">
          <cell r="A4182" t="str">
            <v>61.10.270</v>
          </cell>
          <cell r="C4182" t="str">
            <v>Tratamento de ar compacta Fancolete Hidrônico tipo cassete, capacidade de refrigeração 32.000 Btu/h - 2,6 TR</v>
          </cell>
          <cell r="D4182" t="str">
            <v>un</v>
          </cell>
          <cell r="E4182">
            <v>3919.19</v>
          </cell>
          <cell r="F4182">
            <v>310.41000000000003</v>
          </cell>
          <cell r="G4182">
            <v>4229.6000000000004</v>
          </cell>
        </row>
        <row r="4183">
          <cell r="A4183" t="str">
            <v>61.10.300</v>
          </cell>
          <cell r="C4183" t="str">
            <v>Duto flexível aluminizado, seção circular - Ø 10cm (4")</v>
          </cell>
          <cell r="D4183" t="str">
            <v>m</v>
          </cell>
          <cell r="E4183">
            <v>7.22</v>
          </cell>
          <cell r="F4183">
            <v>8.6199999999999992</v>
          </cell>
          <cell r="G4183">
            <v>15.84</v>
          </cell>
        </row>
        <row r="4184">
          <cell r="A4184" t="str">
            <v>61.10.310</v>
          </cell>
          <cell r="C4184" t="str">
            <v>Duto flexível aluminizado, seção circular - Ø 15cm (6")</v>
          </cell>
          <cell r="D4184" t="str">
            <v>m</v>
          </cell>
          <cell r="E4184">
            <v>10.48</v>
          </cell>
          <cell r="F4184">
            <v>8.6199999999999992</v>
          </cell>
          <cell r="G4184">
            <v>19.100000000000001</v>
          </cell>
        </row>
        <row r="4185">
          <cell r="A4185" t="str">
            <v>61.10.320</v>
          </cell>
          <cell r="C4185" t="str">
            <v>Duto flexível aluminizado, seção circular - Ø 20cm (8")</v>
          </cell>
          <cell r="D4185" t="str">
            <v>m</v>
          </cell>
          <cell r="E4185">
            <v>12.9</v>
          </cell>
          <cell r="F4185">
            <v>8.6199999999999992</v>
          </cell>
          <cell r="G4185">
            <v>21.52</v>
          </cell>
        </row>
        <row r="4186">
          <cell r="A4186" t="str">
            <v>61.10.400</v>
          </cell>
          <cell r="C4186" t="str">
            <v>Damper corta fogo (DCF) tipo comporta, com elemento fusível e chave fim de curso.</v>
          </cell>
          <cell r="D4186" t="str">
            <v>m²</v>
          </cell>
          <cell r="E4186">
            <v>3205.88</v>
          </cell>
          <cell r="F4186">
            <v>0</v>
          </cell>
          <cell r="G4186">
            <v>3205.88</v>
          </cell>
        </row>
        <row r="4187">
          <cell r="A4187" t="str">
            <v>61.10.401</v>
          </cell>
          <cell r="C4187" t="str">
            <v>Damper de regulagem manual, tamanho: 0,10 m² a 0,14 m²</v>
          </cell>
          <cell r="D4187" t="str">
            <v>m²</v>
          </cell>
          <cell r="E4187">
            <v>808.75</v>
          </cell>
          <cell r="F4187">
            <v>80.48</v>
          </cell>
          <cell r="G4187">
            <v>889.23</v>
          </cell>
        </row>
        <row r="4188">
          <cell r="A4188" t="str">
            <v>61.10.402</v>
          </cell>
          <cell r="C4188" t="str">
            <v>Damper de regulagem manual, tamanho: 0,15 m² a 0,20 m²</v>
          </cell>
          <cell r="D4188" t="str">
            <v>m²</v>
          </cell>
          <cell r="E4188">
            <v>653.07000000000005</v>
          </cell>
          <cell r="F4188">
            <v>62.19</v>
          </cell>
          <cell r="G4188">
            <v>715.26</v>
          </cell>
        </row>
        <row r="4189">
          <cell r="A4189" t="str">
            <v>61.10.403</v>
          </cell>
          <cell r="C4189" t="str">
            <v>Damper de regulagem manual, tamanho: 0,21 m² a 0,40 m²</v>
          </cell>
          <cell r="D4189" t="str">
            <v>m²</v>
          </cell>
          <cell r="E4189">
            <v>530.51</v>
          </cell>
          <cell r="F4189">
            <v>54.88</v>
          </cell>
          <cell r="G4189">
            <v>585.39</v>
          </cell>
        </row>
        <row r="4190">
          <cell r="A4190" t="str">
            <v>61.10.404</v>
          </cell>
          <cell r="C4190" t="str">
            <v>Damper de regulagem manual, tamanho: 25x15cm</v>
          </cell>
          <cell r="D4190" t="str">
            <v>un</v>
          </cell>
          <cell r="E4190">
            <v>64.97</v>
          </cell>
          <cell r="F4190">
            <v>29.26</v>
          </cell>
          <cell r="G4190">
            <v>94.23</v>
          </cell>
        </row>
        <row r="4191">
          <cell r="A4191" t="str">
            <v>61.10.410</v>
          </cell>
          <cell r="C4191" t="str">
            <v>Serviço de instalação de Damper Corta Fogo</v>
          </cell>
          <cell r="D4191" t="str">
            <v>un</v>
          </cell>
          <cell r="E4191">
            <v>0</v>
          </cell>
          <cell r="F4191">
            <v>234.56</v>
          </cell>
          <cell r="G4191">
            <v>234.56</v>
          </cell>
        </row>
        <row r="4192">
          <cell r="A4192" t="str">
            <v>61.10.420</v>
          </cell>
          <cell r="C4192" t="str">
            <v>Motor (atuador) a ser acoplado ao Damper corta fogo</v>
          </cell>
          <cell r="D4192" t="str">
            <v>un</v>
          </cell>
          <cell r="E4192">
            <v>980.95</v>
          </cell>
          <cell r="F4192">
            <v>95.82</v>
          </cell>
          <cell r="G4192">
            <v>1076.77</v>
          </cell>
        </row>
        <row r="4193">
          <cell r="A4193" t="str">
            <v>61.10.430</v>
          </cell>
          <cell r="C4193" t="str">
            <v>Tanque de compensação pressurizado, capacidade (volume mínimo) de 250 litros</v>
          </cell>
          <cell r="D4193" t="str">
            <v>un</v>
          </cell>
          <cell r="E4193">
            <v>4316.17</v>
          </cell>
          <cell r="F4193">
            <v>991.4</v>
          </cell>
          <cell r="G4193">
            <v>5307.57</v>
          </cell>
        </row>
        <row r="4194">
          <cell r="A4194" t="str">
            <v>61.10.440</v>
          </cell>
          <cell r="C4194" t="str">
            <v>Registro de regulagem de vazão de ar</v>
          </cell>
          <cell r="D4194" t="str">
            <v>un</v>
          </cell>
          <cell r="E4194">
            <v>138.56</v>
          </cell>
          <cell r="F4194">
            <v>29.26</v>
          </cell>
          <cell r="G4194">
            <v>167.82</v>
          </cell>
        </row>
        <row r="4195">
          <cell r="A4195" t="str">
            <v>61.10.510</v>
          </cell>
          <cell r="C4195" t="str">
            <v>Difusor de ar de longo alcance tipo Jet-Nozzles, vazão de ar 1.330 m³/h</v>
          </cell>
          <cell r="D4195" t="str">
            <v>un</v>
          </cell>
          <cell r="E4195">
            <v>417.6</v>
          </cell>
          <cell r="F4195">
            <v>84.14</v>
          </cell>
          <cell r="G4195">
            <v>501.74</v>
          </cell>
        </row>
        <row r="4196">
          <cell r="A4196" t="str">
            <v>61.10.511</v>
          </cell>
          <cell r="C4196" t="str">
            <v>Difusor para insuflamento de ar com plenum, multivias e colarinho</v>
          </cell>
          <cell r="D4196" t="str">
            <v>m²</v>
          </cell>
          <cell r="E4196">
            <v>1363.18</v>
          </cell>
          <cell r="F4196">
            <v>128.04</v>
          </cell>
          <cell r="G4196">
            <v>1491.22</v>
          </cell>
        </row>
        <row r="4197">
          <cell r="A4197" t="str">
            <v>61.10.512</v>
          </cell>
          <cell r="C4197" t="str">
            <v>Difusor para insuflamento de ar com plenum, com 2 aberturas</v>
          </cell>
          <cell r="D4197" t="str">
            <v>m</v>
          </cell>
          <cell r="E4197">
            <v>1905.46</v>
          </cell>
          <cell r="F4197">
            <v>31.94</v>
          </cell>
          <cell r="G4197">
            <v>1937.4</v>
          </cell>
        </row>
        <row r="4198">
          <cell r="A4198" t="str">
            <v>61.10.513</v>
          </cell>
          <cell r="C4198" t="str">
            <v>Difusor de plástico, diâmetro Ø 15 cm</v>
          </cell>
          <cell r="D4198" t="str">
            <v>un</v>
          </cell>
          <cell r="E4198">
            <v>60.63</v>
          </cell>
          <cell r="F4198">
            <v>29.26</v>
          </cell>
          <cell r="G4198">
            <v>89.89</v>
          </cell>
        </row>
        <row r="4199">
          <cell r="A4199" t="str">
            <v>61.10.514</v>
          </cell>
          <cell r="C4199" t="str">
            <v>Difusor de plástico, diâmetro 20 cm</v>
          </cell>
          <cell r="D4199" t="str">
            <v>un</v>
          </cell>
          <cell r="E4199">
            <v>78.27</v>
          </cell>
          <cell r="F4199">
            <v>29.26</v>
          </cell>
          <cell r="G4199">
            <v>107.53</v>
          </cell>
        </row>
        <row r="4200">
          <cell r="A4200" t="str">
            <v>61.10.530</v>
          </cell>
          <cell r="C4200" t="str">
            <v>Difusor de insuflação de ar tipo direcional, medindo 30 x 30 cm</v>
          </cell>
          <cell r="D4200" t="str">
            <v>un</v>
          </cell>
          <cell r="E4200">
            <v>231.7</v>
          </cell>
          <cell r="F4200">
            <v>29.26</v>
          </cell>
          <cell r="G4200">
            <v>260.95999999999998</v>
          </cell>
        </row>
        <row r="4201">
          <cell r="A4201" t="str">
            <v>61.10.550</v>
          </cell>
          <cell r="C4201" t="str">
            <v>Difusor de insuflação de ar tipo direcional, medindo 45 x 15 cm</v>
          </cell>
          <cell r="D4201" t="str">
            <v>un</v>
          </cell>
          <cell r="E4201">
            <v>181.44</v>
          </cell>
          <cell r="F4201">
            <v>29.26</v>
          </cell>
          <cell r="G4201">
            <v>210.7</v>
          </cell>
        </row>
        <row r="4202">
          <cell r="A4202" t="str">
            <v>61.10.567</v>
          </cell>
          <cell r="C4202" t="str">
            <v>Grelha de porta, tamanho: 0,14 m² a 0,30 m²</v>
          </cell>
          <cell r="D4202" t="str">
            <v>m²</v>
          </cell>
          <cell r="E4202">
            <v>936.25</v>
          </cell>
          <cell r="F4202">
            <v>80.48</v>
          </cell>
          <cell r="G4202">
            <v>1016.73</v>
          </cell>
        </row>
        <row r="4203">
          <cell r="A4203" t="str">
            <v>61.10.568</v>
          </cell>
          <cell r="C4203" t="str">
            <v>Grelha de porta, tamanho: 0,07 m² a 0,13 m²</v>
          </cell>
          <cell r="D4203" t="str">
            <v>m²</v>
          </cell>
          <cell r="E4203">
            <v>1106.4100000000001</v>
          </cell>
          <cell r="F4203">
            <v>106.09</v>
          </cell>
          <cell r="G4203">
            <v>1212.5</v>
          </cell>
        </row>
        <row r="4204">
          <cell r="A4204" t="str">
            <v>61.10.569</v>
          </cell>
          <cell r="C4204" t="str">
            <v>Grelha de porta, tamanho: 0,03 m² a 0,06 m²</v>
          </cell>
          <cell r="D4204" t="str">
            <v>m²</v>
          </cell>
          <cell r="E4204">
            <v>1788.44</v>
          </cell>
          <cell r="F4204">
            <v>175.58</v>
          </cell>
          <cell r="G4204">
            <v>1964.02</v>
          </cell>
        </row>
        <row r="4205">
          <cell r="A4205" t="str">
            <v>61.10.570</v>
          </cell>
          <cell r="C4205" t="str">
            <v>Grelha de insuflação de ar em alumínio anodizado, de dupla deflexão horizontal</v>
          </cell>
          <cell r="D4205" t="str">
            <v>m²</v>
          </cell>
          <cell r="E4205">
            <v>1013.31</v>
          </cell>
          <cell r="F4205">
            <v>29.26</v>
          </cell>
          <cell r="G4205">
            <v>1042.57</v>
          </cell>
        </row>
        <row r="4206">
          <cell r="A4206" t="str">
            <v>61.10.574</v>
          </cell>
          <cell r="C4206" t="str">
            <v>Grelha de retorno/exaustão com registro, tamanho: 0,03 m² a 0,06 m²</v>
          </cell>
          <cell r="D4206" t="str">
            <v>m²</v>
          </cell>
          <cell r="E4206">
            <v>1263.5999999999999</v>
          </cell>
          <cell r="F4206">
            <v>131.68</v>
          </cell>
          <cell r="G4206">
            <v>1395.28</v>
          </cell>
        </row>
        <row r="4207">
          <cell r="A4207" t="str">
            <v>61.10.575</v>
          </cell>
          <cell r="C4207" t="str">
            <v>Grelha de retorno/exaustão com registro, tamanho: 0,07 m² a 0,13 m²</v>
          </cell>
          <cell r="D4207" t="str">
            <v>m²</v>
          </cell>
          <cell r="E4207">
            <v>933.28</v>
          </cell>
          <cell r="F4207">
            <v>91.46</v>
          </cell>
          <cell r="G4207">
            <v>1024.74</v>
          </cell>
        </row>
        <row r="4208">
          <cell r="A4208" t="str">
            <v>61.10.576</v>
          </cell>
          <cell r="C4208" t="str">
            <v>Grelha de retorno/exaustão com registro, tamanho: 0,14 m² a 0,19 m²</v>
          </cell>
          <cell r="D4208" t="str">
            <v>m²</v>
          </cell>
          <cell r="E4208">
            <v>783.82</v>
          </cell>
          <cell r="F4208">
            <v>73.16</v>
          </cell>
          <cell r="G4208">
            <v>856.98</v>
          </cell>
        </row>
        <row r="4209">
          <cell r="A4209" t="str">
            <v>61.10.577</v>
          </cell>
          <cell r="C4209" t="str">
            <v>Grelha de retorno/exaustão com registro, tamanho: 0,20 m² a 0,40 m²</v>
          </cell>
          <cell r="D4209" t="str">
            <v>m²</v>
          </cell>
          <cell r="E4209">
            <v>705.45</v>
          </cell>
          <cell r="F4209">
            <v>62.19</v>
          </cell>
          <cell r="G4209">
            <v>767.64</v>
          </cell>
        </row>
        <row r="4210">
          <cell r="A4210" t="str">
            <v>61.10.578</v>
          </cell>
          <cell r="C4210" t="str">
            <v>Grelha de retorno/exaustão com registro, tamanho: 0,41 m² a 0,65 m²</v>
          </cell>
          <cell r="D4210" t="str">
            <v>m²</v>
          </cell>
          <cell r="E4210">
            <v>547.16</v>
          </cell>
          <cell r="F4210">
            <v>54.88</v>
          </cell>
          <cell r="G4210">
            <v>602.04</v>
          </cell>
        </row>
        <row r="4211">
          <cell r="A4211" t="str">
            <v>61.10.581</v>
          </cell>
          <cell r="C4211" t="str">
            <v>Veneziana com tela e filtro G4</v>
          </cell>
          <cell r="D4211" t="str">
            <v>m²</v>
          </cell>
          <cell r="E4211">
            <v>708.69</v>
          </cell>
          <cell r="F4211">
            <v>73.16</v>
          </cell>
          <cell r="G4211">
            <v>781.85</v>
          </cell>
        </row>
        <row r="4212">
          <cell r="A4212" t="str">
            <v>61.10.582</v>
          </cell>
          <cell r="C4212" t="str">
            <v>Veneziana com tela</v>
          </cell>
          <cell r="D4212" t="str">
            <v>m²</v>
          </cell>
          <cell r="E4212">
            <v>426.16</v>
          </cell>
          <cell r="F4212">
            <v>43.9</v>
          </cell>
          <cell r="G4212">
            <v>470.06</v>
          </cell>
        </row>
        <row r="4213">
          <cell r="A4213" t="str">
            <v>61.10.583</v>
          </cell>
          <cell r="C4213" t="str">
            <v>Veneziana com tela, tamanho 38,5x33 cm</v>
          </cell>
          <cell r="D4213" t="str">
            <v>un</v>
          </cell>
          <cell r="E4213">
            <v>108.68</v>
          </cell>
          <cell r="F4213">
            <v>32.93</v>
          </cell>
          <cell r="G4213">
            <v>141.61000000000001</v>
          </cell>
        </row>
        <row r="4214">
          <cell r="A4214" t="str">
            <v>61.10.584</v>
          </cell>
          <cell r="C4214" t="str">
            <v>Veneziana com tela, tamanho 78,5x33 cm</v>
          </cell>
          <cell r="D4214" t="str">
            <v>un</v>
          </cell>
          <cell r="E4214">
            <v>185.46</v>
          </cell>
          <cell r="F4214">
            <v>43.9</v>
          </cell>
          <cell r="G4214">
            <v>229.36</v>
          </cell>
        </row>
        <row r="4215">
          <cell r="A4215" t="str">
            <v>61.12</v>
          </cell>
          <cell r="B4215" t="str">
            <v>Exaustão</v>
          </cell>
        </row>
        <row r="4216">
          <cell r="A4216" t="str">
            <v>61.12.120</v>
          </cell>
          <cell r="C4216" t="str">
            <v>Exaustor eólico vazão de ar 4.000 m³/h e ventos a 10 km/h</v>
          </cell>
          <cell r="D4216" t="str">
            <v>un</v>
          </cell>
          <cell r="E4216">
            <v>396.12</v>
          </cell>
          <cell r="F4216">
            <v>0</v>
          </cell>
          <cell r="G4216">
            <v>396.12</v>
          </cell>
        </row>
        <row r="4217">
          <cell r="A4217" t="str">
            <v>61.14</v>
          </cell>
          <cell r="B4217" t="str">
            <v>Ventilação</v>
          </cell>
        </row>
        <row r="4218">
          <cell r="A4218" t="str">
            <v>61.14.005</v>
          </cell>
          <cell r="C4218" t="str">
            <v>Caixa ventiladora com ventilador centrífugo, vazão 4.600 m³/h, pressão 30 mmCA - 220 / 380 V / 60HZ</v>
          </cell>
          <cell r="D4218" t="str">
            <v>un</v>
          </cell>
          <cell r="E4218">
            <v>4592.87</v>
          </cell>
          <cell r="F4218">
            <v>1487.1</v>
          </cell>
          <cell r="G4218">
            <v>6079.97</v>
          </cell>
        </row>
        <row r="4219">
          <cell r="A4219" t="str">
            <v>61.14.015</v>
          </cell>
          <cell r="C4219" t="str">
            <v>Caixa ventiladora com ventilador centrífugo, vazão 28.000 m³/h, pressão 30 mmCA - 220 / 380 V / 60HZ</v>
          </cell>
          <cell r="D4219" t="str">
            <v>un</v>
          </cell>
          <cell r="E4219">
            <v>16458.09</v>
          </cell>
          <cell r="F4219">
            <v>3469.9</v>
          </cell>
          <cell r="G4219">
            <v>19927.990000000002</v>
          </cell>
        </row>
        <row r="4220">
          <cell r="A4220" t="str">
            <v>61.14.040</v>
          </cell>
          <cell r="C4220" t="str">
            <v>Caixa ventiladora com ventilador centrífugo, vazão 4.400 m³/h, pressão 35 mmCA - 220/380 V / 60Hz</v>
          </cell>
          <cell r="D4220" t="str">
            <v>un</v>
          </cell>
          <cell r="E4220">
            <v>3780.13</v>
          </cell>
          <cell r="F4220">
            <v>191.64</v>
          </cell>
          <cell r="G4220">
            <v>3971.77</v>
          </cell>
        </row>
        <row r="4221">
          <cell r="A4221" t="str">
            <v>61.14.050</v>
          </cell>
          <cell r="C4221" t="str">
            <v>Caixa ventiladora com ventilador centrífugo, vazão 8.800 m³/h, pressão 35 mmCA - 220/380 V / 60Hz</v>
          </cell>
          <cell r="D4221" t="str">
            <v>un</v>
          </cell>
          <cell r="E4221">
            <v>5323.14</v>
          </cell>
          <cell r="F4221">
            <v>191.64</v>
          </cell>
          <cell r="G4221">
            <v>5514.78</v>
          </cell>
        </row>
        <row r="4222">
          <cell r="A4222" t="str">
            <v>61.14.060</v>
          </cell>
          <cell r="C4222" t="str">
            <v>Caixa ventiladora com ventilador centrífugo, vazão 700 m³/h, pressão 35 mmCA - 220/380 V / 60Hz</v>
          </cell>
          <cell r="D4222" t="str">
            <v>un</v>
          </cell>
          <cell r="E4222">
            <v>2339.9299999999998</v>
          </cell>
          <cell r="F4222">
            <v>191.64</v>
          </cell>
          <cell r="G4222">
            <v>2531.5700000000002</v>
          </cell>
        </row>
        <row r="4223">
          <cell r="A4223" t="str">
            <v>61.14.070</v>
          </cell>
          <cell r="C4223" t="str">
            <v>Caixa ventiladora com ventilador centrífugo, vazão 1.710 m³/h, pressão 35 mmCA - 220/380 V / 60Hz</v>
          </cell>
          <cell r="D4223" t="str">
            <v>un</v>
          </cell>
          <cell r="E4223">
            <v>2692.37</v>
          </cell>
          <cell r="F4223">
            <v>191.64</v>
          </cell>
          <cell r="G4223">
            <v>2884.01</v>
          </cell>
        </row>
        <row r="4224">
          <cell r="A4224" t="str">
            <v>61.14.080</v>
          </cell>
          <cell r="C4224" t="str">
            <v>Caixa ventiladora com ventilador centrífugo, vazão 1.190 m³/h, pressão 35 mmCA - 220/380 V / 60Hz</v>
          </cell>
          <cell r="D4224" t="str">
            <v>un</v>
          </cell>
          <cell r="E4224">
            <v>2690.68</v>
          </cell>
          <cell r="F4224">
            <v>191.64</v>
          </cell>
          <cell r="G4224">
            <v>2882.32</v>
          </cell>
        </row>
        <row r="4225">
          <cell r="A4225" t="str">
            <v>61.14.100</v>
          </cell>
          <cell r="C4225" t="str">
            <v>Ventilador centrífugo de dupla aspiração "limite-load", vazão 20.000 m³/h, pressão 50 mmCA - 380/660 V / 60 Hz</v>
          </cell>
          <cell r="D4225" t="str">
            <v>un</v>
          </cell>
          <cell r="E4225">
            <v>9211.9500000000007</v>
          </cell>
          <cell r="F4225">
            <v>449.3</v>
          </cell>
          <cell r="G4225">
            <v>9661.25</v>
          </cell>
        </row>
        <row r="4226">
          <cell r="A4226" t="str">
            <v>61.15</v>
          </cell>
          <cell r="B4226" t="str">
            <v>Controles para Fan-Coil e CAG</v>
          </cell>
        </row>
        <row r="4227">
          <cell r="A4227" t="str">
            <v>61.15.010</v>
          </cell>
          <cell r="C4227" t="str">
            <v>Fonte de alimentação universal bivolt com saída de 24 V - 1,5 A - 35 W</v>
          </cell>
          <cell r="D4227" t="str">
            <v>un</v>
          </cell>
          <cell r="E4227">
            <v>69</v>
          </cell>
          <cell r="F4227">
            <v>1.6</v>
          </cell>
          <cell r="G4227">
            <v>70.599999999999994</v>
          </cell>
        </row>
        <row r="4228">
          <cell r="A4228" t="str">
            <v>61.15.020</v>
          </cell>
          <cell r="C4228" t="str">
            <v>Tomada simples de sobrepor universal 2P+T - 10 A - 250 V</v>
          </cell>
          <cell r="D4228" t="str">
            <v>un</v>
          </cell>
          <cell r="E4228">
            <v>10.18</v>
          </cell>
          <cell r="F4228">
            <v>9.59</v>
          </cell>
          <cell r="G4228">
            <v>19.77</v>
          </cell>
        </row>
        <row r="4229">
          <cell r="A4229" t="str">
            <v>61.15.030</v>
          </cell>
          <cell r="C4229" t="str">
            <v>Transformador abaixador, entrada 110/220V, saída 24V+24V, corrente secundário 6A</v>
          </cell>
          <cell r="D4229" t="str">
            <v>un</v>
          </cell>
          <cell r="E4229">
            <v>133.01</v>
          </cell>
          <cell r="F4229">
            <v>1.6</v>
          </cell>
          <cell r="G4229">
            <v>134.61000000000001</v>
          </cell>
        </row>
        <row r="4230">
          <cell r="A4230" t="str">
            <v>61.15.040</v>
          </cell>
          <cell r="C4230" t="str">
            <v>Atuador Floating de 40Nm, sinal de controle 3 e 2 pontos, tensão de entrada AC/DC 24V, IP 54</v>
          </cell>
          <cell r="D4230" t="str">
            <v>un</v>
          </cell>
          <cell r="E4230">
            <v>1140.68</v>
          </cell>
          <cell r="F4230">
            <v>9.77</v>
          </cell>
          <cell r="G4230">
            <v>1150.45</v>
          </cell>
        </row>
        <row r="4231">
          <cell r="A4231" t="str">
            <v>61.15.050</v>
          </cell>
          <cell r="C4231" t="str">
            <v>Válvula motorizada esfera, com duas vias atuador floating, diâmetro 1 1/2"</v>
          </cell>
          <cell r="D4231" t="str">
            <v>un</v>
          </cell>
          <cell r="E4231">
            <v>976.59</v>
          </cell>
          <cell r="F4231">
            <v>14.66</v>
          </cell>
          <cell r="G4231">
            <v>991.25</v>
          </cell>
        </row>
        <row r="4232">
          <cell r="A4232" t="str">
            <v>61.15.060</v>
          </cell>
          <cell r="C4232" t="str">
            <v>Válvula de balanceamento diâmetro 1 " a 2-1/2"</v>
          </cell>
          <cell r="D4232" t="str">
            <v>un</v>
          </cell>
          <cell r="E4232">
            <v>448.01</v>
          </cell>
          <cell r="F4232">
            <v>11.41</v>
          </cell>
          <cell r="G4232">
            <v>459.42</v>
          </cell>
        </row>
        <row r="4233">
          <cell r="A4233" t="str">
            <v>61.15.070</v>
          </cell>
          <cell r="C4233" t="str">
            <v>Válvula borboleta na configuração wafer motorizada atuador floating diâmetro 3'' a 4"</v>
          </cell>
          <cell r="D4233" t="str">
            <v>un</v>
          </cell>
          <cell r="E4233">
            <v>1604.78</v>
          </cell>
          <cell r="F4233">
            <v>14.66</v>
          </cell>
          <cell r="G4233">
            <v>1619.44</v>
          </cell>
        </row>
        <row r="4234">
          <cell r="A4234" t="str">
            <v>61.15.080</v>
          </cell>
          <cell r="C4234" t="str">
            <v>Válvula duas vias on/off retorno elétrico diâmetro 1/2" a 3/4"</v>
          </cell>
          <cell r="D4234" t="str">
            <v>un</v>
          </cell>
          <cell r="E4234">
            <v>182.11</v>
          </cell>
          <cell r="F4234">
            <v>14.66</v>
          </cell>
          <cell r="G4234">
            <v>196.77</v>
          </cell>
        </row>
        <row r="4235">
          <cell r="A4235" t="str">
            <v>61.15.090</v>
          </cell>
          <cell r="C4235" t="str">
            <v>Válvula esfera motorizada de duas vias de atuador proporcional diâmetro 2" a 2-1/2"</v>
          </cell>
          <cell r="D4235" t="str">
            <v>un</v>
          </cell>
          <cell r="E4235">
            <v>1164.51</v>
          </cell>
          <cell r="F4235">
            <v>14.66</v>
          </cell>
          <cell r="G4235">
            <v>1179.17</v>
          </cell>
        </row>
        <row r="4236">
          <cell r="A4236" t="str">
            <v>61.15.100</v>
          </cell>
          <cell r="C4236" t="str">
            <v>Atuador proporcional de 10 Nm, tensão de entrada AC/DC 24 V - IP 54</v>
          </cell>
          <cell r="D4236" t="str">
            <v>un</v>
          </cell>
          <cell r="E4236">
            <v>503</v>
          </cell>
          <cell r="F4236">
            <v>9.77</v>
          </cell>
          <cell r="G4236">
            <v>512.77</v>
          </cell>
        </row>
        <row r="4237">
          <cell r="A4237" t="str">
            <v>61.15.110</v>
          </cell>
          <cell r="C4237" t="str">
            <v>Válvula esfera duas vias flangeada, diâmetro 3''</v>
          </cell>
          <cell r="D4237" t="str">
            <v>un</v>
          </cell>
          <cell r="E4237">
            <v>1551.46</v>
          </cell>
          <cell r="F4237">
            <v>11.41</v>
          </cell>
          <cell r="G4237">
            <v>1562.87</v>
          </cell>
        </row>
        <row r="4238">
          <cell r="A4238" t="str">
            <v>61.15.120</v>
          </cell>
          <cell r="C4238" t="str">
            <v>Acoplador a relé 24 VCC/VAC - 1 contato reversível</v>
          </cell>
          <cell r="D4238" t="str">
            <v>un</v>
          </cell>
          <cell r="E4238">
            <v>69.430000000000007</v>
          </cell>
          <cell r="F4238">
            <v>4.79</v>
          </cell>
          <cell r="G4238">
            <v>74.22</v>
          </cell>
        </row>
        <row r="4239">
          <cell r="A4239" t="str">
            <v>61.15.130</v>
          </cell>
          <cell r="C4239" t="str">
            <v>Chave de fluxo para ar</v>
          </cell>
          <cell r="D4239" t="str">
            <v>un</v>
          </cell>
          <cell r="E4239">
            <v>122.79</v>
          </cell>
          <cell r="F4239">
            <v>48.76</v>
          </cell>
          <cell r="G4239">
            <v>171.55</v>
          </cell>
        </row>
        <row r="4240">
          <cell r="A4240" t="str">
            <v>61.15.140</v>
          </cell>
          <cell r="C4240" t="str">
            <v>Repetidor de sinal I/I e V/I</v>
          </cell>
          <cell r="D4240" t="str">
            <v>un</v>
          </cell>
          <cell r="E4240">
            <v>1038.0899999999999</v>
          </cell>
          <cell r="F4240">
            <v>33.11</v>
          </cell>
          <cell r="G4240">
            <v>1071.2</v>
          </cell>
        </row>
        <row r="4241">
          <cell r="A4241" t="str">
            <v>61.15.150</v>
          </cell>
          <cell r="C4241" t="str">
            <v>Relé de corrente ajustável de 0 a 200 A</v>
          </cell>
          <cell r="D4241" t="str">
            <v>un</v>
          </cell>
          <cell r="E4241">
            <v>157.68</v>
          </cell>
          <cell r="F4241">
            <v>23.95</v>
          </cell>
          <cell r="G4241">
            <v>181.63</v>
          </cell>
        </row>
        <row r="4242">
          <cell r="A4242" t="str">
            <v>61.15.160</v>
          </cell>
          <cell r="C4242" t="str">
            <v>Sensor de temperatura ambiente PT100 - 2 fios</v>
          </cell>
          <cell r="D4242" t="str">
            <v>un</v>
          </cell>
          <cell r="E4242">
            <v>128.54</v>
          </cell>
          <cell r="F4242">
            <v>48.45</v>
          </cell>
          <cell r="G4242">
            <v>176.99</v>
          </cell>
        </row>
        <row r="4243">
          <cell r="A4243" t="str">
            <v>61.15.162</v>
          </cell>
          <cell r="C4243" t="str">
            <v>Pressostato diferencial para utilização em sistemas centrais de ar condicionado, pressão diferencial de 55 a 414 kPa</v>
          </cell>
          <cell r="D4243" t="str">
            <v>un</v>
          </cell>
          <cell r="E4243">
            <v>191.49</v>
          </cell>
          <cell r="F4243">
            <v>67.48</v>
          </cell>
          <cell r="G4243">
            <v>258.97000000000003</v>
          </cell>
        </row>
        <row r="4244">
          <cell r="A4244" t="str">
            <v>61.15.164</v>
          </cell>
          <cell r="C4244" t="str">
            <v>Termostato de seguraça com temperatura ajustável de 90°C - 110°C</v>
          </cell>
          <cell r="D4244" t="str">
            <v>un</v>
          </cell>
          <cell r="E4244">
            <v>71.569999999999993</v>
          </cell>
          <cell r="F4244">
            <v>52.75</v>
          </cell>
          <cell r="G4244">
            <v>124.32</v>
          </cell>
        </row>
        <row r="4245">
          <cell r="A4245" t="str">
            <v>61.15.170</v>
          </cell>
          <cell r="C4245" t="str">
            <v>Transmissor de pressão diferencial, operação de 0 a 750 Pa</v>
          </cell>
          <cell r="D4245" t="str">
            <v>un</v>
          </cell>
          <cell r="E4245">
            <v>449.79</v>
          </cell>
          <cell r="F4245">
            <v>48.76</v>
          </cell>
          <cell r="G4245">
            <v>498.55</v>
          </cell>
        </row>
        <row r="4246">
          <cell r="A4246" t="str">
            <v>61.15.172</v>
          </cell>
          <cell r="C4246" t="str">
            <v>Transmissor de pressão compacto, escala de pressão 0 a 10 Bar, sinal de saída 4 - 20 mA</v>
          </cell>
          <cell r="D4246" t="str">
            <v>un</v>
          </cell>
          <cell r="E4246">
            <v>678.46</v>
          </cell>
          <cell r="F4246">
            <v>48.76</v>
          </cell>
          <cell r="G4246">
            <v>727.22</v>
          </cell>
        </row>
        <row r="4247">
          <cell r="A4247" t="str">
            <v>61.15.174</v>
          </cell>
          <cell r="C4247" t="str">
            <v>Transmissor de temperatura e umidade para dutos, alta precisão, corrente de 0 a 20 mA, alimentação 12Vcc a 30Vcc</v>
          </cell>
          <cell r="D4247" t="str">
            <v>un</v>
          </cell>
          <cell r="E4247">
            <v>1177.48</v>
          </cell>
          <cell r="F4247">
            <v>48.76</v>
          </cell>
          <cell r="G4247">
            <v>1226.24</v>
          </cell>
        </row>
        <row r="4248">
          <cell r="A4248" t="str">
            <v>61.15.181</v>
          </cell>
          <cell r="C4248" t="str">
            <v>Controlador lógico programável para 16 entradas/16 saídas</v>
          </cell>
          <cell r="D4248" t="str">
            <v>un</v>
          </cell>
          <cell r="E4248">
            <v>3238.43</v>
          </cell>
          <cell r="F4248">
            <v>210.45</v>
          </cell>
          <cell r="G4248">
            <v>3448.88</v>
          </cell>
        </row>
        <row r="4249">
          <cell r="A4249" t="str">
            <v>61.15.191</v>
          </cell>
          <cell r="C4249" t="str">
            <v>Módulo de expansão para 4 canais de saída analógica</v>
          </cell>
          <cell r="D4249" t="str">
            <v>un</v>
          </cell>
          <cell r="E4249">
            <v>2603.15</v>
          </cell>
          <cell r="F4249">
            <v>124.18</v>
          </cell>
          <cell r="G4249">
            <v>2727.33</v>
          </cell>
        </row>
        <row r="4250">
          <cell r="A4250" t="str">
            <v>61.15.196</v>
          </cell>
          <cell r="C4250" t="str">
            <v>Módulo de expansão para 8 canais de entrada analógica</v>
          </cell>
          <cell r="D4250" t="str">
            <v>un</v>
          </cell>
          <cell r="E4250">
            <v>3857.53</v>
          </cell>
          <cell r="F4250">
            <v>124.18</v>
          </cell>
          <cell r="G4250">
            <v>3981.71</v>
          </cell>
        </row>
        <row r="4251">
          <cell r="A4251" t="str">
            <v>61.15.201</v>
          </cell>
          <cell r="C4251" t="str">
            <v>Módulo de expansão para 8 canais de entrada e saída digitais</v>
          </cell>
          <cell r="D4251" t="str">
            <v>un</v>
          </cell>
          <cell r="E4251">
            <v>663.52</v>
          </cell>
          <cell r="F4251">
            <v>138.1</v>
          </cell>
          <cell r="G4251">
            <v>801.62</v>
          </cell>
        </row>
        <row r="4252">
          <cell r="A4252" t="str">
            <v>61.20</v>
          </cell>
          <cell r="B4252" t="str">
            <v>Reparos, conservações e complementos - GRUPO 61</v>
          </cell>
        </row>
        <row r="4253">
          <cell r="A4253" t="str">
            <v>61.20.040</v>
          </cell>
          <cell r="C4253" t="str">
            <v>Cortina de ar com duas velocidades, para vão de 1,20 m</v>
          </cell>
          <cell r="D4253" t="str">
            <v>cj</v>
          </cell>
          <cell r="E4253">
            <v>573.08000000000004</v>
          </cell>
          <cell r="F4253">
            <v>8.4</v>
          </cell>
          <cell r="G4253">
            <v>581.48</v>
          </cell>
        </row>
        <row r="4254">
          <cell r="A4254" t="str">
            <v>61.20.092</v>
          </cell>
          <cell r="C4254" t="str">
            <v>Cortina de ar com duas velocidades, para vão de 1,50 m</v>
          </cell>
          <cell r="D4254" t="str">
            <v>cj</v>
          </cell>
          <cell r="E4254">
            <v>737.89</v>
          </cell>
          <cell r="F4254">
            <v>8.4</v>
          </cell>
          <cell r="G4254">
            <v>746.29</v>
          </cell>
        </row>
        <row r="4255">
          <cell r="A4255" t="str">
            <v>61.20.100</v>
          </cell>
          <cell r="C4255" t="str">
            <v>Ligação típica, (cavalete), para ar condicionado ´fancoil´, diâmetro de 1/2´</v>
          </cell>
          <cell r="D4255" t="str">
            <v>cj</v>
          </cell>
          <cell r="E4255">
            <v>740.38</v>
          </cell>
          <cell r="F4255">
            <v>342.32</v>
          </cell>
          <cell r="G4255">
            <v>1082.7</v>
          </cell>
        </row>
        <row r="4256">
          <cell r="A4256" t="str">
            <v>61.20.110</v>
          </cell>
          <cell r="C4256" t="str">
            <v>Ligação típica, (cavalete), para ar condicionado ´fancoil´, diâmetro de 3/4´</v>
          </cell>
          <cell r="D4256" t="str">
            <v>cj</v>
          </cell>
          <cell r="E4256">
            <v>856.35</v>
          </cell>
          <cell r="F4256">
            <v>364.99</v>
          </cell>
          <cell r="G4256">
            <v>1221.3399999999999</v>
          </cell>
        </row>
        <row r="4257">
          <cell r="A4257" t="str">
            <v>61.20.120</v>
          </cell>
          <cell r="C4257" t="str">
            <v>Ligação típica, (cavalete), para ar condicionado ´fancoil´, diâmetro de 1´</v>
          </cell>
          <cell r="D4257" t="str">
            <v>cj</v>
          </cell>
          <cell r="E4257">
            <v>1013.33</v>
          </cell>
          <cell r="F4257">
            <v>410.33</v>
          </cell>
          <cell r="G4257">
            <v>1423.66</v>
          </cell>
        </row>
        <row r="4258">
          <cell r="A4258" t="str">
            <v>61.20.130</v>
          </cell>
          <cell r="C4258" t="str">
            <v>Ligação típica, (cavalete), para ar condicionado ´fancoil´, diâmetro de 1 1/4´</v>
          </cell>
          <cell r="D4258" t="str">
            <v>cj</v>
          </cell>
          <cell r="E4258">
            <v>1320.7</v>
          </cell>
          <cell r="F4258">
            <v>433</v>
          </cell>
          <cell r="G4258">
            <v>1753.7</v>
          </cell>
        </row>
        <row r="4259">
          <cell r="A4259" t="str">
            <v>61.20.450</v>
          </cell>
          <cell r="C4259" t="str">
            <v>Duto em chapa de aço galvanizado</v>
          </cell>
          <cell r="D4259" t="str">
            <v>kg</v>
          </cell>
          <cell r="E4259">
            <v>13.03</v>
          </cell>
          <cell r="F4259">
            <v>18.57</v>
          </cell>
          <cell r="G4259">
            <v>31.6</v>
          </cell>
        </row>
        <row r="4260">
          <cell r="A4260" t="str">
            <v>62</v>
          </cell>
          <cell r="B4260" t="str">
            <v>COZINHA, REFEITÓRIO, LAVANDERIA INDUSTRIAL E EQUIPAMENTOS</v>
          </cell>
        </row>
        <row r="4261">
          <cell r="A4261" t="str">
            <v>62.04</v>
          </cell>
          <cell r="B4261" t="str">
            <v>Mobiliário e acessórios</v>
          </cell>
        </row>
        <row r="4262">
          <cell r="A4262" t="str">
            <v>62.04.060</v>
          </cell>
          <cell r="C4262" t="str">
            <v>Tanque duplo com pés em aço inoxidável de 1600 x 700 x 850 mm</v>
          </cell>
          <cell r="D4262" t="str">
            <v>un</v>
          </cell>
          <cell r="E4262">
            <v>3256.6</v>
          </cell>
          <cell r="F4262">
            <v>16.18</v>
          </cell>
          <cell r="G4262">
            <v>3272.78</v>
          </cell>
        </row>
        <row r="4263">
          <cell r="A4263" t="str">
            <v>62.04.070</v>
          </cell>
          <cell r="C4263" t="str">
            <v>Mesa em aço inoxidável, largura até 700 mm</v>
          </cell>
          <cell r="D4263" t="str">
            <v>m</v>
          </cell>
          <cell r="E4263">
            <v>1372.65</v>
          </cell>
          <cell r="F4263">
            <v>0</v>
          </cell>
          <cell r="G4263">
            <v>1372.65</v>
          </cell>
        </row>
        <row r="4264">
          <cell r="A4264" t="str">
            <v>62.04.090</v>
          </cell>
          <cell r="C4264" t="str">
            <v>Mesa lateral em aço inoxidável com prateleira inferior, largura até 700 mm</v>
          </cell>
          <cell r="D4264" t="str">
            <v>m</v>
          </cell>
          <cell r="E4264">
            <v>1465.64</v>
          </cell>
          <cell r="F4264">
            <v>0</v>
          </cell>
          <cell r="G4264">
            <v>1465.64</v>
          </cell>
        </row>
        <row r="4265">
          <cell r="A4265" t="str">
            <v>62.20</v>
          </cell>
          <cell r="B4265" t="str">
            <v>Reparos, conservações e complementos - GRUPO 62</v>
          </cell>
        </row>
        <row r="4266">
          <cell r="A4266" t="str">
            <v>62.20.330</v>
          </cell>
          <cell r="C4266" t="str">
            <v>Coifa em aço inoxidável com filtro e exaustor axial - área até 3,00 m²</v>
          </cell>
          <cell r="D4266" t="str">
            <v>m²</v>
          </cell>
          <cell r="E4266">
            <v>6763.78</v>
          </cell>
          <cell r="F4266">
            <v>0</v>
          </cell>
          <cell r="G4266">
            <v>6763.78</v>
          </cell>
        </row>
        <row r="4267">
          <cell r="A4267" t="str">
            <v>62.20.340</v>
          </cell>
          <cell r="C4267" t="str">
            <v>Coifa em aço inoxidável com filtro e exaustor axial - área de 3,01 até 7,50 m²</v>
          </cell>
          <cell r="D4267" t="str">
            <v>m²</v>
          </cell>
          <cell r="E4267">
            <v>6308.14</v>
          </cell>
          <cell r="F4267">
            <v>0</v>
          </cell>
          <cell r="G4267">
            <v>6308.14</v>
          </cell>
        </row>
        <row r="4268">
          <cell r="A4268" t="str">
            <v>62.20.350</v>
          </cell>
          <cell r="C4268" t="str">
            <v>Coifa em aço inoxidável com filtro e exaustor axial - área de 7,51 até 16,00 m²</v>
          </cell>
          <cell r="D4268" t="str">
            <v>m²</v>
          </cell>
          <cell r="E4268">
            <v>3492.97</v>
          </cell>
          <cell r="F4268">
            <v>0</v>
          </cell>
          <cell r="G4268">
            <v>3492.97</v>
          </cell>
        </row>
        <row r="4269">
          <cell r="A4269" t="str">
            <v>65</v>
          </cell>
          <cell r="B4269" t="str">
            <v>RESFRIAMENTO E CONSERVAÇÃO DE MATERIAL PERECÍVEL</v>
          </cell>
        </row>
        <row r="4270">
          <cell r="A4270" t="str">
            <v>65.01</v>
          </cell>
          <cell r="B4270" t="str">
            <v>Câmara frigorífica para resfriado</v>
          </cell>
        </row>
        <row r="4271">
          <cell r="A4271" t="str">
            <v>65.01.210</v>
          </cell>
          <cell r="C4271" t="str">
            <v>Câmara frigorífica para resfriados</v>
          </cell>
          <cell r="D4271" t="str">
            <v>m²</v>
          </cell>
          <cell r="E4271">
            <v>1838.34</v>
          </cell>
          <cell r="F4271">
            <v>0</v>
          </cell>
          <cell r="G4271">
            <v>1838.34</v>
          </cell>
        </row>
        <row r="4272">
          <cell r="A4272" t="str">
            <v>65.02</v>
          </cell>
          <cell r="B4272" t="str">
            <v>Câmara frigorífica para congelado</v>
          </cell>
        </row>
        <row r="4273">
          <cell r="A4273" t="str">
            <v>65.02.100</v>
          </cell>
          <cell r="C4273" t="str">
            <v>Câmara frigorífica para congelados</v>
          </cell>
          <cell r="D4273" t="str">
            <v>m²</v>
          </cell>
          <cell r="E4273">
            <v>2483.0500000000002</v>
          </cell>
          <cell r="F4273">
            <v>0</v>
          </cell>
          <cell r="G4273">
            <v>2483.0500000000002</v>
          </cell>
        </row>
        <row r="4274">
          <cell r="A4274" t="str">
            <v>66</v>
          </cell>
          <cell r="B4274" t="str">
            <v>SEGURANÇA, VIGILÂNCIA E CONTROLE, EQUIPAMENTO E SISTEMA</v>
          </cell>
        </row>
        <row r="4275">
          <cell r="A4275" t="str">
            <v>66.02</v>
          </cell>
          <cell r="B4275" t="str">
            <v>Controle de acessos e alarme</v>
          </cell>
        </row>
        <row r="4276">
          <cell r="A4276" t="str">
            <v>66.02.060</v>
          </cell>
          <cell r="C4276" t="str">
            <v>Repetidora de sinais de ocorrências, do painel sinóptico da central de alarme</v>
          </cell>
          <cell r="D4276" t="str">
            <v>un</v>
          </cell>
          <cell r="E4276">
            <v>916.05</v>
          </cell>
          <cell r="F4276">
            <v>9.59</v>
          </cell>
          <cell r="G4276">
            <v>925.64</v>
          </cell>
        </row>
        <row r="4277">
          <cell r="A4277" t="str">
            <v>66.02.090</v>
          </cell>
          <cell r="C4277" t="str">
            <v>Detector de metais, tipo portal, microprocessado</v>
          </cell>
          <cell r="D4277" t="str">
            <v>un</v>
          </cell>
          <cell r="E4277">
            <v>7168.18</v>
          </cell>
          <cell r="F4277">
            <v>0</v>
          </cell>
          <cell r="G4277">
            <v>7168.18</v>
          </cell>
        </row>
        <row r="4278">
          <cell r="A4278" t="str">
            <v>66.02.130</v>
          </cell>
          <cell r="C4278" t="str">
            <v>Porteiro eletrônico com um interfone</v>
          </cell>
          <cell r="D4278" t="str">
            <v>cj</v>
          </cell>
          <cell r="E4278">
            <v>135.96</v>
          </cell>
          <cell r="F4278">
            <v>31.94</v>
          </cell>
          <cell r="G4278">
            <v>167.9</v>
          </cell>
        </row>
        <row r="4279">
          <cell r="A4279" t="str">
            <v>66.02.239</v>
          </cell>
          <cell r="C4279" t="str">
            <v>Sistema eletrônico de automatização de portão deslizante, para esforços até 800 kg</v>
          </cell>
          <cell r="D4279" t="str">
            <v>cj</v>
          </cell>
          <cell r="E4279">
            <v>2616.67</v>
          </cell>
          <cell r="F4279">
            <v>0</v>
          </cell>
          <cell r="G4279">
            <v>2616.67</v>
          </cell>
        </row>
        <row r="4280">
          <cell r="A4280" t="str">
            <v>66.02.240</v>
          </cell>
          <cell r="C4280" t="str">
            <v>Sistema eletrônico de automatização de portão deslizante, para esforços maior de 800 kg e até 1400 kg</v>
          </cell>
          <cell r="D4280" t="str">
            <v>cj</v>
          </cell>
          <cell r="E4280">
            <v>3749.61</v>
          </cell>
          <cell r="F4280">
            <v>0</v>
          </cell>
          <cell r="G4280">
            <v>3749.61</v>
          </cell>
        </row>
        <row r="4281">
          <cell r="A4281" t="str">
            <v>66.02.460</v>
          </cell>
          <cell r="C4281" t="str">
            <v>Vídeo porteiro eletrônico colorido, com um interfone e fechadura elétrica</v>
          </cell>
          <cell r="D4281" t="str">
            <v>cj</v>
          </cell>
          <cell r="E4281">
            <v>1091.5</v>
          </cell>
          <cell r="F4281">
            <v>79.86</v>
          </cell>
          <cell r="G4281">
            <v>1171.3599999999999</v>
          </cell>
        </row>
        <row r="4282">
          <cell r="A4282" t="str">
            <v>66.02.500</v>
          </cell>
          <cell r="C4282" t="str">
            <v>Central de alarme microprocessada, para até 125 zonas</v>
          </cell>
          <cell r="D4282" t="str">
            <v>un</v>
          </cell>
          <cell r="E4282">
            <v>2033.24</v>
          </cell>
          <cell r="F4282">
            <v>9.59</v>
          </cell>
          <cell r="G4282">
            <v>2042.83</v>
          </cell>
        </row>
        <row r="4283">
          <cell r="A4283" t="str">
            <v>66.02.560</v>
          </cell>
          <cell r="C4283" t="str">
            <v>Controlador de acesso com identificação por impressão digital (biometria) e software de gerenciamento</v>
          </cell>
          <cell r="D4283" t="str">
            <v>cj</v>
          </cell>
          <cell r="E4283">
            <v>2379.83</v>
          </cell>
          <cell r="F4283">
            <v>436.06</v>
          </cell>
          <cell r="G4283">
            <v>2815.89</v>
          </cell>
        </row>
        <row r="4284">
          <cell r="A4284" t="str">
            <v>66.08</v>
          </cell>
          <cell r="B4284" t="str">
            <v>Equipamentos para sistema de segurança, vigilância e controle</v>
          </cell>
        </row>
        <row r="4285">
          <cell r="A4285" t="str">
            <v>66.08.042</v>
          </cell>
          <cell r="C4285" t="str">
            <v>Câmera fixa compacta de 1/3", colorida, com lente varifocal, para áreas internas e externas</v>
          </cell>
          <cell r="D4285" t="str">
            <v>un</v>
          </cell>
          <cell r="E4285">
            <v>755.32</v>
          </cell>
          <cell r="F4285">
            <v>130.5</v>
          </cell>
          <cell r="G4285">
            <v>885.82</v>
          </cell>
        </row>
        <row r="4286">
          <cell r="A4286" t="str">
            <v>66.08.049</v>
          </cell>
          <cell r="C4286" t="str">
            <v>Câmera IP HD 1.3 MP, com dome de proteção e lente varifocal, para áreas internas e externas</v>
          </cell>
          <cell r="D4286" t="str">
            <v>un</v>
          </cell>
          <cell r="E4286">
            <v>3127.07</v>
          </cell>
          <cell r="F4286">
            <v>130.5</v>
          </cell>
          <cell r="G4286">
            <v>3257.57</v>
          </cell>
        </row>
        <row r="4287">
          <cell r="A4287" t="str">
            <v>66.08.061</v>
          </cell>
          <cell r="C4287" t="str">
            <v>Mesa controladora híbrida para até 32 câmeras IPs com teclado e joystick, compatível com sistema de CFTV, IP ou analógico</v>
          </cell>
          <cell r="D4287" t="str">
            <v>un</v>
          </cell>
          <cell r="E4287">
            <v>2846.09</v>
          </cell>
          <cell r="F4287">
            <v>711.04</v>
          </cell>
          <cell r="G4287">
            <v>3557.13</v>
          </cell>
        </row>
        <row r="4288">
          <cell r="A4288" t="str">
            <v>66.08.081</v>
          </cell>
          <cell r="C4288" t="str">
            <v>Mesa de apoio para até 6 monitores de 21,5"</v>
          </cell>
          <cell r="D4288" t="str">
            <v>un</v>
          </cell>
          <cell r="E4288">
            <v>6080.04</v>
          </cell>
          <cell r="F4288">
            <v>28.8</v>
          </cell>
          <cell r="G4288">
            <v>6108.84</v>
          </cell>
        </row>
        <row r="4289">
          <cell r="A4289" t="str">
            <v>66.08.100</v>
          </cell>
          <cell r="C4289" t="str">
            <v>Rack fechado padrão metálico, 19 x 12 Us x 470 mm</v>
          </cell>
          <cell r="D4289" t="str">
            <v>un</v>
          </cell>
          <cell r="E4289">
            <v>598.08000000000004</v>
          </cell>
          <cell r="F4289">
            <v>222.2</v>
          </cell>
          <cell r="G4289">
            <v>820.28</v>
          </cell>
        </row>
        <row r="4290">
          <cell r="A4290" t="str">
            <v>66.08.110</v>
          </cell>
          <cell r="C4290" t="str">
            <v>Rack fechado padrão metálico, 19 x 20 Us x 470 mm</v>
          </cell>
          <cell r="D4290" t="str">
            <v>un</v>
          </cell>
          <cell r="E4290">
            <v>1051.76</v>
          </cell>
          <cell r="F4290">
            <v>222.2</v>
          </cell>
          <cell r="G4290">
            <v>1273.96</v>
          </cell>
        </row>
        <row r="4291">
          <cell r="A4291" t="str">
            <v>66.08.111</v>
          </cell>
          <cell r="C4291" t="str">
            <v>Rack fechado de piso padrão metálico, 19 x 24 Us x 570 mm</v>
          </cell>
          <cell r="D4291" t="str">
            <v>un</v>
          </cell>
          <cell r="E4291">
            <v>870.96</v>
          </cell>
          <cell r="F4291">
            <v>222.2</v>
          </cell>
          <cell r="G4291">
            <v>1093.1600000000001</v>
          </cell>
        </row>
        <row r="4292">
          <cell r="A4292" t="str">
            <v>66.08.115</v>
          </cell>
          <cell r="C4292" t="str">
            <v>Rack fechado de piso padrão metálico, 19 x 44 Us x 770 mm</v>
          </cell>
          <cell r="D4292" t="str">
            <v>un</v>
          </cell>
          <cell r="E4292">
            <v>1949.03</v>
          </cell>
          <cell r="F4292">
            <v>444.4</v>
          </cell>
          <cell r="G4292">
            <v>2393.4299999999998</v>
          </cell>
        </row>
        <row r="4293">
          <cell r="A4293" t="str">
            <v>66.08.131</v>
          </cell>
          <cell r="C4293" t="str">
            <v>Monitor LCD ou LED colorido, tela plana de 21,5"</v>
          </cell>
          <cell r="D4293" t="str">
            <v>un</v>
          </cell>
          <cell r="E4293">
            <v>713.68</v>
          </cell>
          <cell r="F4293">
            <v>7.09</v>
          </cell>
          <cell r="G4293">
            <v>720.77</v>
          </cell>
        </row>
        <row r="4294">
          <cell r="A4294" t="str">
            <v>66.08.240</v>
          </cell>
          <cell r="C4294" t="str">
            <v>Filtro passivo e misturador de sinais VHF / UHF / CATV</v>
          </cell>
          <cell r="D4294" t="str">
            <v>un</v>
          </cell>
          <cell r="E4294">
            <v>7.56</v>
          </cell>
          <cell r="F4294">
            <v>15.98</v>
          </cell>
          <cell r="G4294">
            <v>23.54</v>
          </cell>
        </row>
        <row r="4295">
          <cell r="A4295" t="str">
            <v>66.08.250</v>
          </cell>
          <cell r="C4295" t="str">
            <v>Receptor de sinais via satélite para 8 canais (rack)</v>
          </cell>
          <cell r="D4295" t="str">
            <v>un</v>
          </cell>
          <cell r="E4295">
            <v>3764.84</v>
          </cell>
          <cell r="F4295">
            <v>127.76</v>
          </cell>
          <cell r="G4295">
            <v>3892.6</v>
          </cell>
        </row>
        <row r="4296">
          <cell r="A4296" t="str">
            <v>66.08.254</v>
          </cell>
          <cell r="C4296" t="str">
            <v>Receptor de sinais via satélite para acesso em rede local, sem fio</v>
          </cell>
          <cell r="D4296" t="str">
            <v>un</v>
          </cell>
          <cell r="E4296">
            <v>1238.03</v>
          </cell>
          <cell r="F4296">
            <v>127.76</v>
          </cell>
          <cell r="G4296">
            <v>1365.79</v>
          </cell>
        </row>
        <row r="4297">
          <cell r="A4297" t="str">
            <v>66.08.260</v>
          </cell>
          <cell r="C4297" t="str">
            <v>Modulador de canais VHF / UHF / CATV / CFTV</v>
          </cell>
          <cell r="D4297" t="str">
            <v>un</v>
          </cell>
          <cell r="E4297">
            <v>207.83</v>
          </cell>
          <cell r="F4297">
            <v>31.94</v>
          </cell>
          <cell r="G4297">
            <v>239.77</v>
          </cell>
        </row>
        <row r="4298">
          <cell r="A4298" t="str">
            <v>66.08.270</v>
          </cell>
          <cell r="C4298" t="str">
            <v>Amplificador de linha VHF / UHF com conector de F-50 dB</v>
          </cell>
          <cell r="D4298" t="str">
            <v>un</v>
          </cell>
          <cell r="E4298">
            <v>444.13</v>
          </cell>
          <cell r="F4298">
            <v>9.59</v>
          </cell>
          <cell r="G4298">
            <v>453.72</v>
          </cell>
        </row>
        <row r="4299">
          <cell r="A4299" t="str">
            <v>66.08.322</v>
          </cell>
          <cell r="C4299" t="str">
            <v>Câmara fixa com domo e suporte de fixação, sensor de imagem CMOS, função WDR</v>
          </cell>
          <cell r="D4299" t="str">
            <v>un</v>
          </cell>
          <cell r="E4299">
            <v>9065.11</v>
          </cell>
          <cell r="F4299">
            <v>130.5</v>
          </cell>
          <cell r="G4299">
            <v>9195.61</v>
          </cell>
        </row>
        <row r="4300">
          <cell r="A4300" t="str">
            <v>66.08.340</v>
          </cell>
          <cell r="C4300" t="str">
            <v>Unidade de disco rígido (HD) externo de 5 TB</v>
          </cell>
          <cell r="D4300" t="str">
            <v>un</v>
          </cell>
          <cell r="E4300">
            <v>1043.48</v>
          </cell>
          <cell r="F4300">
            <v>2.36</v>
          </cell>
          <cell r="G4300">
            <v>1045.8399999999999</v>
          </cell>
        </row>
        <row r="4301">
          <cell r="A4301" t="str">
            <v>66.08.350</v>
          </cell>
          <cell r="C4301" t="str">
            <v>Unidade de disco rígido (HD) externo de 8 TB</v>
          </cell>
          <cell r="D4301" t="str">
            <v>un</v>
          </cell>
          <cell r="E4301">
            <v>1642.49</v>
          </cell>
          <cell r="F4301">
            <v>2.36</v>
          </cell>
          <cell r="G4301">
            <v>1644.85</v>
          </cell>
        </row>
        <row r="4302">
          <cell r="A4302" t="str">
            <v>66.08.400</v>
          </cell>
          <cell r="C4302" t="str">
            <v>Estação de monitoramento "WorkStation" para até 3 monitores - memória ram de 8 GB</v>
          </cell>
          <cell r="D4302" t="str">
            <v>cj</v>
          </cell>
          <cell r="E4302">
            <v>7015.33</v>
          </cell>
          <cell r="F4302">
            <v>168.77</v>
          </cell>
          <cell r="G4302">
            <v>7184.1</v>
          </cell>
        </row>
        <row r="4303">
          <cell r="A4303" t="str">
            <v>66.08.401</v>
          </cell>
          <cell r="C4303" t="str">
            <v>Estação de monitoramento "WorkStation" para até 3 monitores - memória ram de 16 GB</v>
          </cell>
          <cell r="D4303" t="str">
            <v>cj</v>
          </cell>
          <cell r="E4303">
            <v>10683.82</v>
          </cell>
          <cell r="F4303">
            <v>168.77</v>
          </cell>
          <cell r="G4303">
            <v>10852.59</v>
          </cell>
        </row>
        <row r="4304">
          <cell r="A4304" t="str">
            <v>66.08.600</v>
          </cell>
          <cell r="C4304" t="str">
            <v>Unidade gerenciadora digital de vídeo em rede (NVR) de até 8 câmeras IP, armazenamento de 6 TB, 1 interface de rede Fast Ethernet</v>
          </cell>
          <cell r="D4304" t="str">
            <v>un</v>
          </cell>
          <cell r="E4304">
            <v>1105.7</v>
          </cell>
          <cell r="F4304">
            <v>112.51</v>
          </cell>
          <cell r="G4304">
            <v>1218.21</v>
          </cell>
        </row>
        <row r="4305">
          <cell r="A4305" t="str">
            <v>66.08.610</v>
          </cell>
          <cell r="C4305" t="str">
            <v>Unidade gerenciadora digital de vídeo em rede (NVR) de até 16 câmeras IP, armazenamento de 12 TB, 1 interface de rede Gigabit Ethernet e 4 entradas de alarme</v>
          </cell>
          <cell r="D4305" t="str">
            <v>un</v>
          </cell>
          <cell r="E4305">
            <v>1397.03</v>
          </cell>
          <cell r="F4305">
            <v>168.77</v>
          </cell>
          <cell r="G4305">
            <v>1565.8</v>
          </cell>
        </row>
        <row r="4306">
          <cell r="A4306" t="str">
            <v>66.08.620</v>
          </cell>
          <cell r="C4306" t="str">
            <v>Unidade gerenciadora digital vídeo em rede (NVR) de até 32 câmeras IP, armazenamento de 48 TB, 2 interface de rede Gigabit Ethernet e 16 entradas de alarme</v>
          </cell>
          <cell r="D4306" t="str">
            <v>un</v>
          </cell>
          <cell r="E4306">
            <v>3417.03</v>
          </cell>
          <cell r="F4306">
            <v>222.2</v>
          </cell>
          <cell r="G4306">
            <v>3639.23</v>
          </cell>
        </row>
        <row r="4307">
          <cell r="A4307" t="str">
            <v>66.20</v>
          </cell>
          <cell r="B4307" t="str">
            <v>Reparos, conservações e complementos - GRUPO 66</v>
          </cell>
        </row>
        <row r="4308">
          <cell r="A4308" t="str">
            <v>66.20.150</v>
          </cell>
          <cell r="C4308" t="str">
            <v>Guia organizadora de cabos para rack, 19´ 1 U</v>
          </cell>
          <cell r="D4308" t="str">
            <v>un</v>
          </cell>
          <cell r="E4308">
            <v>14.1</v>
          </cell>
          <cell r="F4308">
            <v>8.8800000000000008</v>
          </cell>
          <cell r="G4308">
            <v>22.98</v>
          </cell>
        </row>
        <row r="4309">
          <cell r="A4309" t="str">
            <v>66.20.170</v>
          </cell>
          <cell r="C4309" t="str">
            <v>Guia organizadora de cabos para rack, 19´ 2 U</v>
          </cell>
          <cell r="D4309" t="str">
            <v>un</v>
          </cell>
          <cell r="E4309">
            <v>22.48</v>
          </cell>
          <cell r="F4309">
            <v>8.8800000000000008</v>
          </cell>
          <cell r="G4309">
            <v>31.36</v>
          </cell>
        </row>
        <row r="4310">
          <cell r="A4310" t="str">
            <v>66.20.180</v>
          </cell>
          <cell r="C4310" t="str">
            <v>Caixa de proteção com suporte para câmera fixa interna ou externa</v>
          </cell>
          <cell r="D4310" t="str">
            <v>un</v>
          </cell>
          <cell r="E4310">
            <v>30.11</v>
          </cell>
          <cell r="F4310">
            <v>36.619999999999997</v>
          </cell>
          <cell r="G4310">
            <v>66.73</v>
          </cell>
        </row>
        <row r="4311">
          <cell r="A4311" t="str">
            <v>66.20.202</v>
          </cell>
          <cell r="C4311" t="str">
            <v>Instalação de câmera fixa para CFTV</v>
          </cell>
          <cell r="D4311" t="str">
            <v>un</v>
          </cell>
          <cell r="E4311">
            <v>0</v>
          </cell>
          <cell r="F4311">
            <v>130.5</v>
          </cell>
          <cell r="G4311">
            <v>130.5</v>
          </cell>
        </row>
        <row r="4312">
          <cell r="A4312" t="str">
            <v>66.20.212</v>
          </cell>
          <cell r="C4312" t="str">
            <v>Instalação de câmera móvel para CFTV</v>
          </cell>
          <cell r="D4312" t="str">
            <v>un</v>
          </cell>
          <cell r="E4312">
            <v>0</v>
          </cell>
          <cell r="F4312">
            <v>130.5</v>
          </cell>
          <cell r="G4312">
            <v>130.5</v>
          </cell>
        </row>
        <row r="4313">
          <cell r="A4313" t="str">
            <v>66.20.221</v>
          </cell>
          <cell r="C4313" t="str">
            <v>Switch Gigabit para servidor central com 24 portas frontais e 2 portas SFP, capacidade de 10/100/1000 Mbps</v>
          </cell>
          <cell r="D4313" t="str">
            <v>un</v>
          </cell>
          <cell r="E4313">
            <v>7779</v>
          </cell>
          <cell r="F4313">
            <v>11.82</v>
          </cell>
          <cell r="G4313">
            <v>7790.82</v>
          </cell>
        </row>
        <row r="4314">
          <cell r="A4314" t="str">
            <v>66.20.225</v>
          </cell>
          <cell r="C4314" t="str">
            <v>Switch Gigabit 24 portas com capacidade de 10/100/1000/Mbps</v>
          </cell>
          <cell r="D4314" t="str">
            <v>un</v>
          </cell>
          <cell r="E4314">
            <v>1853.39</v>
          </cell>
          <cell r="F4314">
            <v>11.82</v>
          </cell>
          <cell r="G4314">
            <v>1865.21</v>
          </cell>
        </row>
        <row r="4315">
          <cell r="A4315" t="str">
            <v>67</v>
          </cell>
          <cell r="B4315" t="str">
            <v>CAPTAÇÃO, ADUÇÃO E TRATAMENTO DE ÁGUA E ESGOTO, EQUIPAMENTOS E SISTEMA</v>
          </cell>
        </row>
        <row r="4316">
          <cell r="A4316" t="str">
            <v>67.02</v>
          </cell>
          <cell r="B4316" t="str">
            <v>Tratamento</v>
          </cell>
        </row>
        <row r="4317">
          <cell r="A4317" t="str">
            <v>67.02.040</v>
          </cell>
          <cell r="C4317" t="str">
            <v>Medidor de vazão tipo calha Parshall com garganta W= 6´</v>
          </cell>
          <cell r="D4317" t="str">
            <v>un</v>
          </cell>
          <cell r="E4317">
            <v>1654.14</v>
          </cell>
          <cell r="F4317">
            <v>57.6</v>
          </cell>
          <cell r="G4317">
            <v>1711.74</v>
          </cell>
        </row>
        <row r="4318">
          <cell r="A4318" t="str">
            <v>67.02.160</v>
          </cell>
          <cell r="C4318" t="str">
            <v>Medidor de vazão tipo calha Parshall com garganta W= 3´</v>
          </cell>
          <cell r="D4318" t="str">
            <v>un</v>
          </cell>
          <cell r="E4318">
            <v>1038.45</v>
          </cell>
          <cell r="F4318">
            <v>57.6</v>
          </cell>
          <cell r="G4318">
            <v>1096.05</v>
          </cell>
        </row>
        <row r="4319">
          <cell r="A4319" t="str">
            <v>67.02.180</v>
          </cell>
          <cell r="C4319" t="str">
            <v>Grade fina em aço carbono, espaçamento de 3 cm, com barras chatas de 1´x 1/4´</v>
          </cell>
          <cell r="D4319" t="str">
            <v>m²</v>
          </cell>
          <cell r="E4319">
            <v>1137.57</v>
          </cell>
          <cell r="F4319">
            <v>6.5</v>
          </cell>
          <cell r="G4319">
            <v>1144.07</v>
          </cell>
        </row>
        <row r="4320">
          <cell r="A4320" t="str">
            <v>67.02.190</v>
          </cell>
          <cell r="C4320" t="str">
            <v>Grade grossa em aço carbono, espaçamento de 5 cm, com barras chatas de 1´ x 1/4´</v>
          </cell>
          <cell r="D4320" t="str">
            <v>m²</v>
          </cell>
          <cell r="E4320">
            <v>690.77</v>
          </cell>
          <cell r="F4320">
            <v>6.5</v>
          </cell>
          <cell r="G4320">
            <v>697.27</v>
          </cell>
        </row>
        <row r="4321">
          <cell r="A4321" t="str">
            <v>67.02.210</v>
          </cell>
          <cell r="C4321" t="str">
            <v>Tela galvanizada revestida em poliamida, malha de 10 mm</v>
          </cell>
          <cell r="D4321" t="str">
            <v>m²</v>
          </cell>
          <cell r="E4321">
            <v>479.43</v>
          </cell>
          <cell r="F4321">
            <v>6.5</v>
          </cell>
          <cell r="G4321">
            <v>485.93</v>
          </cell>
        </row>
        <row r="4322">
          <cell r="A4322" t="str">
            <v>67.02.230</v>
          </cell>
          <cell r="C4322" t="str">
            <v>Grade fina em aço carbono, espaçamento de 1 cm com barras chatas de 1´ x 3/8´</v>
          </cell>
          <cell r="D4322" t="str">
            <v>m²</v>
          </cell>
          <cell r="E4322">
            <v>1495.42</v>
          </cell>
          <cell r="F4322">
            <v>6.5</v>
          </cell>
          <cell r="G4322">
            <v>1501.92</v>
          </cell>
        </row>
        <row r="4323">
          <cell r="A4323" t="str">
            <v>67.02.240</v>
          </cell>
          <cell r="C4323" t="str">
            <v>Grade média em aço carbono, espaçamento de 2 cm com barras chatas de 1´ x 3/8´</v>
          </cell>
          <cell r="D4323" t="str">
            <v>m²</v>
          </cell>
          <cell r="E4323">
            <v>1298.49</v>
          </cell>
          <cell r="F4323">
            <v>6.5</v>
          </cell>
          <cell r="G4323">
            <v>1304.99</v>
          </cell>
        </row>
        <row r="4324">
          <cell r="A4324" t="str">
            <v>67.02.250</v>
          </cell>
          <cell r="C4324" t="str">
            <v>Grade grossa em aço carbono, espaçamento de 4 cm com barras chatas de 1´ x 3/8´</v>
          </cell>
          <cell r="D4324" t="str">
            <v>m²</v>
          </cell>
          <cell r="E4324">
            <v>982.17</v>
          </cell>
          <cell r="F4324">
            <v>6.5</v>
          </cell>
          <cell r="G4324">
            <v>988.67</v>
          </cell>
        </row>
        <row r="4325">
          <cell r="A4325" t="str">
            <v>67.02.280</v>
          </cell>
          <cell r="C4325" t="str">
            <v>Cesto em chapa de aço inoxidável com espessura de 1,5 mm e furos de 1/2´</v>
          </cell>
          <cell r="D4325" t="str">
            <v>un</v>
          </cell>
          <cell r="E4325">
            <v>719.96</v>
          </cell>
          <cell r="F4325">
            <v>3.25</v>
          </cell>
          <cell r="G4325">
            <v>723.21</v>
          </cell>
        </row>
        <row r="4326">
          <cell r="A4326" t="str">
            <v>67.02.301</v>
          </cell>
          <cell r="C4326" t="str">
            <v>Peneira estática em poliéster reforçado de fibra de vidro (PRFV) com tela de aço inoxidável AISI 304, malha de 1,5 mm, vazão de 50 l/s</v>
          </cell>
          <cell r="D4326" t="str">
            <v>un</v>
          </cell>
          <cell r="E4326">
            <v>17517</v>
          </cell>
          <cell r="F4326">
            <v>115.93</v>
          </cell>
          <cell r="G4326">
            <v>17632.93</v>
          </cell>
        </row>
        <row r="4327">
          <cell r="A4327" t="str">
            <v>67.02.320</v>
          </cell>
          <cell r="C4327" t="str">
            <v>Comporta em fibra de vidro (stop log) - espessura de 10 mm</v>
          </cell>
          <cell r="D4327" t="str">
            <v>m²</v>
          </cell>
          <cell r="E4327">
            <v>1556.14</v>
          </cell>
          <cell r="F4327">
            <v>20.9</v>
          </cell>
          <cell r="G4327">
            <v>1577.04</v>
          </cell>
        </row>
        <row r="4328">
          <cell r="A4328" t="str">
            <v>67.02.330</v>
          </cell>
          <cell r="C4328" t="str">
            <v>Sistema de tratamento de águas cinzas e aproveitamento de águas pluviais, para reuso em fins não potáveis, vazão de 2,00 m³/h</v>
          </cell>
          <cell r="D4328" t="str">
            <v>un</v>
          </cell>
          <cell r="E4328">
            <v>76510</v>
          </cell>
          <cell r="F4328">
            <v>0</v>
          </cell>
          <cell r="G4328">
            <v>76510</v>
          </cell>
        </row>
        <row r="4329">
          <cell r="A4329" t="str">
            <v>67.02.400</v>
          </cell>
          <cell r="C4329" t="str">
            <v>Tanque em fibra de vidro (PRFV) com quebra ondas, capacidade de 25.000 l e misturador interno vertical em aço inoxidável</v>
          </cell>
          <cell r="D4329" t="str">
            <v>un</v>
          </cell>
          <cell r="E4329">
            <v>51151.69</v>
          </cell>
          <cell r="F4329">
            <v>187.16</v>
          </cell>
          <cell r="G4329">
            <v>51338.85</v>
          </cell>
        </row>
        <row r="4330">
          <cell r="A4330" t="str">
            <v>67.02.410</v>
          </cell>
          <cell r="C4330" t="str">
            <v>Sistema de tratamento de efluente por reator anaeróbio (UASB) e Filtro aeróbio (FAS), para obras de segurança com vazão máxima horária 12 l/s</v>
          </cell>
          <cell r="D4330" t="str">
            <v>cj</v>
          </cell>
          <cell r="E4330">
            <v>256623.07</v>
          </cell>
          <cell r="F4330">
            <v>0</v>
          </cell>
          <cell r="G4330">
            <v>256623.07</v>
          </cell>
        </row>
        <row r="4331">
          <cell r="A4331" t="str">
            <v>67.02.502</v>
          </cell>
          <cell r="C4331" t="str">
            <v>Elaboração de projeto de sistema de estação compacta de tratamento de esgoto para vazão máxima horária 12,0 l/s e atendimento classe II, assessoria, documentação e aprovação na CETESB</v>
          </cell>
          <cell r="D4331" t="str">
            <v>cj</v>
          </cell>
          <cell r="E4331">
            <v>4409.6000000000004</v>
          </cell>
          <cell r="F4331">
            <v>46170.82</v>
          </cell>
          <cell r="G4331">
            <v>50580.42</v>
          </cell>
        </row>
        <row r="4332">
          <cell r="A4332" t="str">
            <v>67.02.503</v>
          </cell>
          <cell r="C4332" t="str">
            <v>Elaboração de projeto de sistema de estação compacta de tratamento de esgoto para vazão máxima horária 12,0 l/s e atendimento classe II, tratamento de nitrogênio e fósforo, assessoria, documentação e aprovação na CETESB</v>
          </cell>
          <cell r="D4332" t="str">
            <v>cj</v>
          </cell>
          <cell r="E4332">
            <v>6280.8</v>
          </cell>
          <cell r="F4332">
            <v>39917.550000000003</v>
          </cell>
          <cell r="G4332">
            <v>46198.35</v>
          </cell>
        </row>
        <row r="4333">
          <cell r="A4333" t="str">
            <v>68</v>
          </cell>
          <cell r="B4333" t="str">
            <v>ELETRIFICAÇÃO, EQUIPAMENTOS E SISTEMA</v>
          </cell>
        </row>
        <row r="4334">
          <cell r="A4334" t="str">
            <v>68.01</v>
          </cell>
          <cell r="B4334" t="str">
            <v>Posteamento</v>
          </cell>
        </row>
        <row r="4335">
          <cell r="A4335" t="str">
            <v>68.01.310</v>
          </cell>
          <cell r="C4335" t="str">
            <v>Poste de concreto duplo T, 90 kg, H = 7,50 m</v>
          </cell>
          <cell r="D4335" t="str">
            <v>un</v>
          </cell>
          <cell r="E4335">
            <v>590.04</v>
          </cell>
          <cell r="F4335">
            <v>195.05</v>
          </cell>
          <cell r="G4335">
            <v>785.09</v>
          </cell>
        </row>
        <row r="4336">
          <cell r="A4336" t="str">
            <v>68.01.330</v>
          </cell>
          <cell r="C4336" t="str">
            <v>Poste de concreto duplo T, 150 kg, H = 10,00 m</v>
          </cell>
          <cell r="D4336" t="str">
            <v>un</v>
          </cell>
          <cell r="E4336">
            <v>867.24</v>
          </cell>
          <cell r="F4336">
            <v>195.05</v>
          </cell>
          <cell r="G4336">
            <v>1062.29</v>
          </cell>
        </row>
        <row r="4337">
          <cell r="A4337" t="str">
            <v>68.01.360</v>
          </cell>
          <cell r="C4337" t="str">
            <v>Poste de concreto duplo T, 200 kg, H = 7,50 m</v>
          </cell>
          <cell r="D4337" t="str">
            <v>un</v>
          </cell>
          <cell r="E4337">
            <v>687.47</v>
          </cell>
          <cell r="F4337">
            <v>195.05</v>
          </cell>
          <cell r="G4337">
            <v>882.52</v>
          </cell>
        </row>
        <row r="4338">
          <cell r="A4338" t="str">
            <v>68.01.390</v>
          </cell>
          <cell r="C4338" t="str">
            <v>Poste de concreto duplo T, 200 kg, H = 11,00 m</v>
          </cell>
          <cell r="D4338" t="str">
            <v>un</v>
          </cell>
          <cell r="E4338">
            <v>904.58</v>
          </cell>
          <cell r="F4338">
            <v>195.05</v>
          </cell>
          <cell r="G4338">
            <v>1099.6300000000001</v>
          </cell>
        </row>
        <row r="4339">
          <cell r="A4339" t="str">
            <v>68.01.420</v>
          </cell>
          <cell r="C4339" t="str">
            <v>Poste de concreto duplo T, 300 kg, H = 7,50 m</v>
          </cell>
          <cell r="D4339" t="str">
            <v>un</v>
          </cell>
          <cell r="E4339">
            <v>771.03</v>
          </cell>
          <cell r="F4339">
            <v>195.05</v>
          </cell>
          <cell r="G4339">
            <v>966.08</v>
          </cell>
        </row>
        <row r="4340">
          <cell r="A4340" t="str">
            <v>68.01.440</v>
          </cell>
          <cell r="C4340" t="str">
            <v>Poste de concreto duplo T, 300 kg, H = 10,00 m</v>
          </cell>
          <cell r="D4340" t="str">
            <v>un</v>
          </cell>
          <cell r="E4340">
            <v>1055.93</v>
          </cell>
          <cell r="F4340">
            <v>195.05</v>
          </cell>
          <cell r="G4340">
            <v>1250.98</v>
          </cell>
        </row>
        <row r="4341">
          <cell r="A4341" t="str">
            <v>68.01.460</v>
          </cell>
          <cell r="C4341" t="str">
            <v>Poste de concreto duplo T, 300 kg, H = 12,00 m</v>
          </cell>
          <cell r="D4341" t="str">
            <v>un</v>
          </cell>
          <cell r="E4341">
            <v>1184.7</v>
          </cell>
          <cell r="F4341">
            <v>195.05</v>
          </cell>
          <cell r="G4341">
            <v>1379.75</v>
          </cell>
        </row>
        <row r="4342">
          <cell r="A4342" t="str">
            <v>68.01.510</v>
          </cell>
          <cell r="C4342" t="str">
            <v>Poste de concreto duplo T, 400 kg, H = 12,00 m</v>
          </cell>
          <cell r="D4342" t="str">
            <v>un</v>
          </cell>
          <cell r="E4342">
            <v>1225.1099999999999</v>
          </cell>
          <cell r="F4342">
            <v>195.05</v>
          </cell>
          <cell r="G4342">
            <v>1420.16</v>
          </cell>
        </row>
        <row r="4343">
          <cell r="A4343" t="str">
            <v>68.01.530</v>
          </cell>
          <cell r="C4343" t="str">
            <v>Poste de concreto duplo T, 600 kg, H = 10,00 m</v>
          </cell>
          <cell r="D4343" t="str">
            <v>un</v>
          </cell>
          <cell r="E4343">
            <v>1272.17</v>
          </cell>
          <cell r="F4343">
            <v>195.05</v>
          </cell>
          <cell r="G4343">
            <v>1467.22</v>
          </cell>
        </row>
        <row r="4344">
          <cell r="A4344" t="str">
            <v>68.01.540</v>
          </cell>
          <cell r="C4344" t="str">
            <v>Poste de concreto duplo T, 600 kg, H = 11,00 m</v>
          </cell>
          <cell r="D4344" t="str">
            <v>un</v>
          </cell>
          <cell r="E4344">
            <v>2093.4899999999998</v>
          </cell>
          <cell r="F4344">
            <v>195.05</v>
          </cell>
          <cell r="G4344">
            <v>2288.54</v>
          </cell>
        </row>
        <row r="4345">
          <cell r="A4345" t="str">
            <v>68.01.600</v>
          </cell>
          <cell r="C4345" t="str">
            <v>Poste de concreto circular, 200 kg, H = 7,00 m</v>
          </cell>
          <cell r="D4345" t="str">
            <v>un</v>
          </cell>
          <cell r="E4345">
            <v>701.69</v>
          </cell>
          <cell r="F4345">
            <v>195.05</v>
          </cell>
          <cell r="G4345">
            <v>896.74</v>
          </cell>
        </row>
        <row r="4346">
          <cell r="A4346" t="str">
            <v>68.01.610</v>
          </cell>
          <cell r="C4346" t="str">
            <v>Poste de concreto circular, 200 kg, H = 8,00 m</v>
          </cell>
          <cell r="D4346" t="str">
            <v>un</v>
          </cell>
          <cell r="E4346">
            <v>956.14</v>
          </cell>
          <cell r="F4346">
            <v>195.05</v>
          </cell>
          <cell r="G4346">
            <v>1151.19</v>
          </cell>
        </row>
        <row r="4347">
          <cell r="A4347" t="str">
            <v>68.01.620</v>
          </cell>
          <cell r="C4347" t="str">
            <v>Poste de concreto circular, 200 kg, H = 9,00 m</v>
          </cell>
          <cell r="D4347" t="str">
            <v>un</v>
          </cell>
          <cell r="E4347">
            <v>1281.17</v>
          </cell>
          <cell r="F4347">
            <v>195.05</v>
          </cell>
          <cell r="G4347">
            <v>1476.22</v>
          </cell>
        </row>
        <row r="4348">
          <cell r="A4348" t="str">
            <v>68.01.630</v>
          </cell>
          <cell r="C4348" t="str">
            <v>Poste de concreto circular, 200 kg, H = 10,00 m</v>
          </cell>
          <cell r="D4348" t="str">
            <v>un</v>
          </cell>
          <cell r="E4348">
            <v>1174.56</v>
          </cell>
          <cell r="F4348">
            <v>195.05</v>
          </cell>
          <cell r="G4348">
            <v>1369.61</v>
          </cell>
        </row>
        <row r="4349">
          <cell r="A4349" t="str">
            <v>68.01.640</v>
          </cell>
          <cell r="C4349" t="str">
            <v>Poste de concreto circular, 200 kg, H = 11,00 m</v>
          </cell>
          <cell r="D4349" t="str">
            <v>un</v>
          </cell>
          <cell r="E4349">
            <v>969.44</v>
          </cell>
          <cell r="F4349">
            <v>195.05</v>
          </cell>
          <cell r="G4349">
            <v>1164.49</v>
          </cell>
        </row>
        <row r="4350">
          <cell r="A4350" t="str">
            <v>68.01.650</v>
          </cell>
          <cell r="C4350" t="str">
            <v>Poste de concreto circular, 200 kg, H = 12,00 m</v>
          </cell>
          <cell r="D4350" t="str">
            <v>un</v>
          </cell>
          <cell r="E4350">
            <v>1372.34</v>
          </cell>
          <cell r="F4350">
            <v>195.05</v>
          </cell>
          <cell r="G4350">
            <v>1567.39</v>
          </cell>
        </row>
        <row r="4351">
          <cell r="A4351" t="str">
            <v>68.01.670</v>
          </cell>
          <cell r="C4351" t="str">
            <v>Poste de concreto circular, 300 kg, H = 9,00 m</v>
          </cell>
          <cell r="D4351" t="str">
            <v>un</v>
          </cell>
          <cell r="E4351">
            <v>916.11</v>
          </cell>
          <cell r="F4351">
            <v>195.05</v>
          </cell>
          <cell r="G4351">
            <v>1111.1600000000001</v>
          </cell>
        </row>
        <row r="4352">
          <cell r="A4352" t="str">
            <v>68.01.690</v>
          </cell>
          <cell r="C4352" t="str">
            <v>Poste de concreto circular, 300 kg, H = 11,00 m</v>
          </cell>
          <cell r="D4352" t="str">
            <v>un</v>
          </cell>
          <cell r="E4352">
            <v>1083.3499999999999</v>
          </cell>
          <cell r="F4352">
            <v>195.05</v>
          </cell>
          <cell r="G4352">
            <v>1278.4000000000001</v>
          </cell>
        </row>
        <row r="4353">
          <cell r="A4353" t="str">
            <v>68.01.730</v>
          </cell>
          <cell r="C4353" t="str">
            <v>Poste de concreto circular, 400 kg, H = 9,00 m</v>
          </cell>
          <cell r="D4353" t="str">
            <v>un</v>
          </cell>
          <cell r="E4353">
            <v>1079.77</v>
          </cell>
          <cell r="F4353">
            <v>195.05</v>
          </cell>
          <cell r="G4353">
            <v>1274.82</v>
          </cell>
        </row>
        <row r="4354">
          <cell r="A4354" t="str">
            <v>68.01.740</v>
          </cell>
          <cell r="C4354" t="str">
            <v>Poste de concreto circular, 400 kg, H = 10,00 m</v>
          </cell>
          <cell r="D4354" t="str">
            <v>un</v>
          </cell>
          <cell r="E4354">
            <v>1257.98</v>
          </cell>
          <cell r="F4354">
            <v>195.05</v>
          </cell>
          <cell r="G4354">
            <v>1453.03</v>
          </cell>
        </row>
        <row r="4355">
          <cell r="A4355" t="str">
            <v>68.01.750</v>
          </cell>
          <cell r="C4355" t="str">
            <v>Poste de concreto circular, 400 kg, H = 11,00 m</v>
          </cell>
          <cell r="D4355" t="str">
            <v>un</v>
          </cell>
          <cell r="E4355">
            <v>1408.82</v>
          </cell>
          <cell r="F4355">
            <v>195.05</v>
          </cell>
          <cell r="G4355">
            <v>1603.87</v>
          </cell>
        </row>
        <row r="4356">
          <cell r="A4356" t="str">
            <v>68.01.760</v>
          </cell>
          <cell r="C4356" t="str">
            <v>Poste de concreto circular, 400 kg, H = 12,00 m</v>
          </cell>
          <cell r="D4356" t="str">
            <v>un</v>
          </cell>
          <cell r="E4356">
            <v>1673.41</v>
          </cell>
          <cell r="F4356">
            <v>195.05</v>
          </cell>
          <cell r="G4356">
            <v>1868.46</v>
          </cell>
        </row>
        <row r="4357">
          <cell r="A4357" t="str">
            <v>68.01.790</v>
          </cell>
          <cell r="C4357" t="str">
            <v>Poste de concreto circular, 600 kg, H = 10,00 m</v>
          </cell>
          <cell r="D4357" t="str">
            <v>un</v>
          </cell>
          <cell r="E4357">
            <v>1365.02</v>
          </cell>
          <cell r="F4357">
            <v>195.05</v>
          </cell>
          <cell r="G4357">
            <v>1560.07</v>
          </cell>
        </row>
        <row r="4358">
          <cell r="A4358" t="str">
            <v>68.01.800</v>
          </cell>
          <cell r="C4358" t="str">
            <v>Poste de concreto circular, 600 kg, H = 11,00 m</v>
          </cell>
          <cell r="D4358" t="str">
            <v>un</v>
          </cell>
          <cell r="E4358">
            <v>1755.64</v>
          </cell>
          <cell r="F4358">
            <v>195.05</v>
          </cell>
          <cell r="G4358">
            <v>1950.69</v>
          </cell>
        </row>
        <row r="4359">
          <cell r="A4359" t="str">
            <v>68.01.810</v>
          </cell>
          <cell r="C4359" t="str">
            <v>Poste de concreto circular, 600 kg, H = 12,00 m</v>
          </cell>
          <cell r="D4359" t="str">
            <v>un</v>
          </cell>
          <cell r="E4359">
            <v>1952.51</v>
          </cell>
          <cell r="F4359">
            <v>195.05</v>
          </cell>
          <cell r="G4359">
            <v>2147.56</v>
          </cell>
        </row>
        <row r="4360">
          <cell r="A4360" t="str">
            <v>68.01.850</v>
          </cell>
          <cell r="C4360" t="str">
            <v>Poste de concreto circular, 1000 kg, H = 12,00 m</v>
          </cell>
          <cell r="D4360" t="str">
            <v>un</v>
          </cell>
          <cell r="E4360">
            <v>2862.87</v>
          </cell>
          <cell r="F4360">
            <v>195.05</v>
          </cell>
          <cell r="G4360">
            <v>3057.92</v>
          </cell>
        </row>
        <row r="4361">
          <cell r="A4361" t="str">
            <v>68.02</v>
          </cell>
          <cell r="B4361" t="str">
            <v>Estrutura específica</v>
          </cell>
        </row>
        <row r="4362">
          <cell r="A4362" t="str">
            <v>68.02.010</v>
          </cell>
          <cell r="C4362" t="str">
            <v>Estai</v>
          </cell>
          <cell r="D4362" t="str">
            <v>un</v>
          </cell>
          <cell r="E4362">
            <v>307.49</v>
          </cell>
          <cell r="F4362">
            <v>114.36</v>
          </cell>
          <cell r="G4362">
            <v>421.85</v>
          </cell>
        </row>
        <row r="4363">
          <cell r="A4363" t="str">
            <v>68.02.020</v>
          </cell>
          <cell r="C4363" t="str">
            <v>Estrutura tipo M1</v>
          </cell>
          <cell r="D4363" t="str">
            <v>un</v>
          </cell>
          <cell r="E4363">
            <v>276.75</v>
          </cell>
          <cell r="F4363">
            <v>137.22</v>
          </cell>
          <cell r="G4363">
            <v>413.97</v>
          </cell>
        </row>
        <row r="4364">
          <cell r="A4364" t="str">
            <v>68.02.030</v>
          </cell>
          <cell r="C4364" t="str">
            <v>Estrutura tipo M2</v>
          </cell>
          <cell r="D4364" t="str">
            <v>un</v>
          </cell>
          <cell r="E4364">
            <v>577.4</v>
          </cell>
          <cell r="F4364">
            <v>137.22</v>
          </cell>
          <cell r="G4364">
            <v>714.62</v>
          </cell>
        </row>
        <row r="4365">
          <cell r="A4365" t="str">
            <v>68.02.040</v>
          </cell>
          <cell r="C4365" t="str">
            <v>Estrutura tipo N3</v>
          </cell>
          <cell r="D4365" t="str">
            <v>un</v>
          </cell>
          <cell r="E4365">
            <v>750.36</v>
          </cell>
          <cell r="F4365">
            <v>205.84</v>
          </cell>
          <cell r="G4365">
            <v>956.2</v>
          </cell>
        </row>
        <row r="4366">
          <cell r="A4366" t="str">
            <v>68.02.050</v>
          </cell>
          <cell r="C4366" t="str">
            <v>Estrutura tipo M1 - N3</v>
          </cell>
          <cell r="D4366" t="str">
            <v>un</v>
          </cell>
          <cell r="E4366">
            <v>854.33</v>
          </cell>
          <cell r="F4366">
            <v>274.44</v>
          </cell>
          <cell r="G4366">
            <v>1128.77</v>
          </cell>
        </row>
        <row r="4367">
          <cell r="A4367" t="str">
            <v>68.02.060</v>
          </cell>
          <cell r="C4367" t="str">
            <v>Estrutura tipo M4</v>
          </cell>
          <cell r="D4367" t="str">
            <v>un</v>
          </cell>
          <cell r="E4367">
            <v>1353.51</v>
          </cell>
          <cell r="F4367">
            <v>205.84</v>
          </cell>
          <cell r="G4367">
            <v>1559.35</v>
          </cell>
        </row>
        <row r="4368">
          <cell r="A4368" t="str">
            <v>68.02.070</v>
          </cell>
          <cell r="C4368" t="str">
            <v>Estrutura tipo N2</v>
          </cell>
          <cell r="D4368" t="str">
            <v>un</v>
          </cell>
          <cell r="E4368">
            <v>647.42999999999995</v>
          </cell>
          <cell r="F4368">
            <v>205.84</v>
          </cell>
          <cell r="G4368">
            <v>853.27</v>
          </cell>
        </row>
        <row r="4369">
          <cell r="A4369" t="str">
            <v>68.02.090</v>
          </cell>
          <cell r="C4369" t="str">
            <v>Estrutura tipo N4</v>
          </cell>
          <cell r="D4369" t="str">
            <v>un</v>
          </cell>
          <cell r="E4369">
            <v>1340.84</v>
          </cell>
          <cell r="F4369">
            <v>274.44</v>
          </cell>
          <cell r="G4369">
            <v>1615.28</v>
          </cell>
        </row>
        <row r="4370">
          <cell r="A4370" t="str">
            <v>68.02.100</v>
          </cell>
          <cell r="C4370" t="str">
            <v>Armação secundária tipo 1C - 2R</v>
          </cell>
          <cell r="D4370" t="str">
            <v>un</v>
          </cell>
          <cell r="E4370">
            <v>58.77</v>
          </cell>
          <cell r="F4370">
            <v>91.48</v>
          </cell>
          <cell r="G4370">
            <v>150.25</v>
          </cell>
        </row>
        <row r="4371">
          <cell r="A4371" t="str">
            <v>68.02.110</v>
          </cell>
          <cell r="C4371" t="str">
            <v>Armação secundária tipo 1C - 3R</v>
          </cell>
          <cell r="D4371" t="str">
            <v>un</v>
          </cell>
          <cell r="E4371">
            <v>63.93</v>
          </cell>
          <cell r="F4371">
            <v>91.48</v>
          </cell>
          <cell r="G4371">
            <v>155.41</v>
          </cell>
        </row>
        <row r="4372">
          <cell r="A4372" t="str">
            <v>68.02.120</v>
          </cell>
          <cell r="C4372" t="str">
            <v>Armação secundária tipo 2C - 3R</v>
          </cell>
          <cell r="D4372" t="str">
            <v>un</v>
          </cell>
          <cell r="E4372">
            <v>103.07</v>
          </cell>
          <cell r="F4372">
            <v>114.36</v>
          </cell>
          <cell r="G4372">
            <v>217.43</v>
          </cell>
        </row>
        <row r="4373">
          <cell r="A4373" t="str">
            <v>68.02.130</v>
          </cell>
          <cell r="C4373" t="str">
            <v>Armação secundária tipo 2C - 4R</v>
          </cell>
          <cell r="D4373" t="str">
            <v>un</v>
          </cell>
          <cell r="E4373">
            <v>108.23</v>
          </cell>
          <cell r="F4373">
            <v>114.36</v>
          </cell>
          <cell r="G4373">
            <v>222.59</v>
          </cell>
        </row>
        <row r="4374">
          <cell r="A4374" t="str">
            <v>68.02.140</v>
          </cell>
          <cell r="C4374" t="str">
            <v>Armação secundária tipo 4C - 6R</v>
          </cell>
          <cell r="D4374" t="str">
            <v>un</v>
          </cell>
          <cell r="E4374">
            <v>206.14</v>
          </cell>
          <cell r="F4374">
            <v>137.22</v>
          </cell>
          <cell r="G4374">
            <v>343.36</v>
          </cell>
        </row>
        <row r="4375">
          <cell r="A4375" t="str">
            <v>68.20</v>
          </cell>
          <cell r="B4375" t="str">
            <v>Reparos, conservações e complementos - GRUPO 68</v>
          </cell>
        </row>
        <row r="4376">
          <cell r="A4376" t="str">
            <v>68.20.010</v>
          </cell>
          <cell r="C4376" t="str">
            <v>Recolocação de poste de madeira</v>
          </cell>
          <cell r="D4376" t="str">
            <v>un</v>
          </cell>
          <cell r="E4376">
            <v>148.76</v>
          </cell>
          <cell r="F4376">
            <v>153.94999999999999</v>
          </cell>
          <cell r="G4376">
            <v>302.70999999999998</v>
          </cell>
        </row>
        <row r="4377">
          <cell r="A4377" t="str">
            <v>68.20.040</v>
          </cell>
          <cell r="C4377" t="str">
            <v>Braçadeira circular em aço carbono galvanizado, diâmetro nominal de 140 até 300 mm</v>
          </cell>
          <cell r="D4377" t="str">
            <v>un</v>
          </cell>
          <cell r="E4377">
            <v>27.84</v>
          </cell>
          <cell r="F4377">
            <v>11.24</v>
          </cell>
          <cell r="G4377">
            <v>39.08</v>
          </cell>
        </row>
        <row r="4378">
          <cell r="A4378" t="str">
            <v>68.20.050</v>
          </cell>
          <cell r="C4378" t="str">
            <v>Cruzeta em aço carbono galvanizado perfil ´L´ 75 x 75 x 8 mm, comprimento 2500 mm</v>
          </cell>
          <cell r="D4378" t="str">
            <v>un</v>
          </cell>
          <cell r="E4378">
            <v>292.82</v>
          </cell>
          <cell r="F4378">
            <v>22.47</v>
          </cell>
          <cell r="G4378">
            <v>315.29000000000002</v>
          </cell>
        </row>
        <row r="4379">
          <cell r="A4379" t="str">
            <v>68.20.120</v>
          </cell>
          <cell r="C4379" t="str">
            <v>Bengala em PVC para ramal de entrada, diâmetro de 32 mm</v>
          </cell>
          <cell r="D4379" t="str">
            <v>un</v>
          </cell>
          <cell r="E4379">
            <v>12.48</v>
          </cell>
          <cell r="F4379">
            <v>22.37</v>
          </cell>
          <cell r="G4379">
            <v>34.85</v>
          </cell>
        </row>
        <row r="4380">
          <cell r="A4380" t="str">
            <v>69</v>
          </cell>
          <cell r="B4380" t="str">
            <v>TELEFONIA, LÓGICA E TRANSMISSÃO DE DADOS, EQUIPAMENTOS E SISTEMA</v>
          </cell>
        </row>
        <row r="4381">
          <cell r="A4381" t="str">
            <v>69.03</v>
          </cell>
          <cell r="B4381" t="str">
            <v>Distribuição e comando, caixas e equipamentos específicos</v>
          </cell>
        </row>
        <row r="4382">
          <cell r="A4382" t="str">
            <v>69.03.090</v>
          </cell>
          <cell r="C4382" t="str">
            <v>Aparelho telefônico multifrequencial, com teclas ´FLASH´, ´HOOK´, ´PAUSE´, ´LND´, ´MODE´</v>
          </cell>
          <cell r="D4382" t="str">
            <v>un</v>
          </cell>
          <cell r="E4382">
            <v>47.22</v>
          </cell>
          <cell r="F4382">
            <v>0</v>
          </cell>
          <cell r="G4382">
            <v>47.22</v>
          </cell>
        </row>
        <row r="4383">
          <cell r="A4383" t="str">
            <v>69.03.130</v>
          </cell>
          <cell r="C4383" t="str">
            <v>Caixa subterrânea de entrada de telefonia, tipo R1 (60 x 35 x 50) cm, padrão TELEBRÁS, com tampa</v>
          </cell>
          <cell r="D4383" t="str">
            <v>un</v>
          </cell>
          <cell r="E4383">
            <v>206.58</v>
          </cell>
          <cell r="F4383">
            <v>40.229999999999997</v>
          </cell>
          <cell r="G4383">
            <v>246.81</v>
          </cell>
        </row>
        <row r="4384">
          <cell r="A4384" t="str">
            <v>69.03.140</v>
          </cell>
          <cell r="C4384" t="str">
            <v>Caixa subterrânea de entrada de telefonia, tipo R2 (107 x 52 x 50) cm, padrão TELEBRÁS, com tampa</v>
          </cell>
          <cell r="D4384" t="str">
            <v>un</v>
          </cell>
          <cell r="E4384">
            <v>456.72</v>
          </cell>
          <cell r="F4384">
            <v>85.59</v>
          </cell>
          <cell r="G4384">
            <v>542.30999999999995</v>
          </cell>
        </row>
        <row r="4385">
          <cell r="A4385" t="str">
            <v>69.03.310</v>
          </cell>
          <cell r="C4385" t="str">
            <v>Caixa de tomada em poliamida e tampa para piso elevado, com 4 alojamentos para elétrica e até 8 alojamentos para telefonia e dados</v>
          </cell>
          <cell r="D4385" t="str">
            <v>un</v>
          </cell>
          <cell r="E4385">
            <v>114.83</v>
          </cell>
          <cell r="F4385">
            <v>12.78</v>
          </cell>
          <cell r="G4385">
            <v>127.61</v>
          </cell>
        </row>
        <row r="4386">
          <cell r="A4386" t="str">
            <v>69.03.340</v>
          </cell>
          <cell r="C4386" t="str">
            <v>Conector RJ-45 fêmea - categoria 6</v>
          </cell>
          <cell r="D4386" t="str">
            <v>un</v>
          </cell>
          <cell r="E4386">
            <v>25.27</v>
          </cell>
          <cell r="F4386">
            <v>4.79</v>
          </cell>
          <cell r="G4386">
            <v>30.06</v>
          </cell>
        </row>
        <row r="4387">
          <cell r="A4387" t="str">
            <v>69.03.360</v>
          </cell>
          <cell r="C4387" t="str">
            <v>Conector RJ-45 fêmea - categoria 6A</v>
          </cell>
          <cell r="D4387" t="str">
            <v>un</v>
          </cell>
          <cell r="E4387">
            <v>103.33</v>
          </cell>
          <cell r="F4387">
            <v>4.79</v>
          </cell>
          <cell r="G4387">
            <v>108.12</v>
          </cell>
        </row>
        <row r="4388">
          <cell r="A4388" t="str">
            <v>69.03.400</v>
          </cell>
          <cell r="C4388" t="str">
            <v>Central PABX híbrida de telefonia para 8 linhas tronco e 24 ramais digital e analógico</v>
          </cell>
          <cell r="D4388" t="str">
            <v>cj</v>
          </cell>
          <cell r="E4388">
            <v>4982.7</v>
          </cell>
          <cell r="F4388">
            <v>0</v>
          </cell>
          <cell r="G4388">
            <v>4982.7</v>
          </cell>
        </row>
        <row r="4389">
          <cell r="A4389" t="str">
            <v>69.03.410</v>
          </cell>
          <cell r="C4389" t="str">
            <v>Central PABX híbrida de telefonia para 8 linhas tronco e 128 ramais digital e analógico</v>
          </cell>
          <cell r="D4389" t="str">
            <v>cj</v>
          </cell>
          <cell r="E4389">
            <v>25891.71</v>
          </cell>
          <cell r="F4389">
            <v>0</v>
          </cell>
          <cell r="G4389">
            <v>25891.71</v>
          </cell>
        </row>
        <row r="4390">
          <cell r="A4390" t="str">
            <v>69.03.420</v>
          </cell>
          <cell r="C4390" t="str">
            <v>Central PABX híbrida de telefonia para 8 linhas tronco e 128 ramais digital e analógico, com recursos PBX Networking</v>
          </cell>
          <cell r="D4390" t="str">
            <v>cj</v>
          </cell>
          <cell r="E4390">
            <v>42962.75</v>
          </cell>
          <cell r="F4390">
            <v>0</v>
          </cell>
          <cell r="G4390">
            <v>42962.75</v>
          </cell>
        </row>
        <row r="4391">
          <cell r="A4391" t="str">
            <v>69.05</v>
          </cell>
          <cell r="B4391" t="str">
            <v>Estabilização de tensão</v>
          </cell>
        </row>
        <row r="4392">
          <cell r="A4392" t="str">
            <v>69.05.010</v>
          </cell>
          <cell r="C4392" t="str">
            <v>Estabilizador eletrônico de tensão, monofásico, com potência de 5 kVA</v>
          </cell>
          <cell r="D4392" t="str">
            <v>un</v>
          </cell>
          <cell r="E4392">
            <v>6045.1</v>
          </cell>
          <cell r="F4392">
            <v>47.92</v>
          </cell>
          <cell r="G4392">
            <v>6093.02</v>
          </cell>
        </row>
        <row r="4393">
          <cell r="A4393" t="str">
            <v>69.05.030</v>
          </cell>
          <cell r="C4393" t="str">
            <v>Estabilizador eletrônico de tensão, monofásico, com potência de 7,5 kVA</v>
          </cell>
          <cell r="D4393" t="str">
            <v>un</v>
          </cell>
          <cell r="E4393">
            <v>7217.6</v>
          </cell>
          <cell r="F4393">
            <v>47.92</v>
          </cell>
          <cell r="G4393">
            <v>7265.52</v>
          </cell>
        </row>
        <row r="4394">
          <cell r="A4394" t="str">
            <v>69.05.040</v>
          </cell>
          <cell r="C4394" t="str">
            <v>Estabilizador eletrônico de tensão, monofásico, com potência de 10 kVA</v>
          </cell>
          <cell r="D4394" t="str">
            <v>un</v>
          </cell>
          <cell r="E4394">
            <v>8896.06</v>
          </cell>
          <cell r="F4394">
            <v>47.92</v>
          </cell>
          <cell r="G4394">
            <v>8943.98</v>
          </cell>
        </row>
        <row r="4395">
          <cell r="A4395" t="str">
            <v>69.05.050</v>
          </cell>
          <cell r="C4395" t="str">
            <v>Estabilizador eletrônico de tensão, monofásico, com potência de 15 kVA</v>
          </cell>
          <cell r="D4395" t="str">
            <v>un</v>
          </cell>
          <cell r="E4395">
            <v>11712.32</v>
          </cell>
          <cell r="F4395">
            <v>47.92</v>
          </cell>
          <cell r="G4395">
            <v>11760.24</v>
          </cell>
        </row>
        <row r="4396">
          <cell r="A4396" t="str">
            <v>69.05.060</v>
          </cell>
          <cell r="C4396" t="str">
            <v>Estabilizador eletrônico de tensão, monofásico, com potência de 20 kVA</v>
          </cell>
          <cell r="D4396" t="str">
            <v>un</v>
          </cell>
          <cell r="E4396">
            <v>13856.82</v>
          </cell>
          <cell r="F4396">
            <v>47.92</v>
          </cell>
          <cell r="G4396">
            <v>13904.74</v>
          </cell>
        </row>
        <row r="4397">
          <cell r="A4397" t="str">
            <v>69.05.150</v>
          </cell>
          <cell r="C4397" t="str">
            <v>Estabilizador eletrônico de tensão, trifásico, com potência de 15 kVA</v>
          </cell>
          <cell r="D4397" t="str">
            <v>un</v>
          </cell>
          <cell r="E4397">
            <v>14331.05</v>
          </cell>
          <cell r="F4397">
            <v>47.92</v>
          </cell>
          <cell r="G4397">
            <v>14378.97</v>
          </cell>
        </row>
        <row r="4398">
          <cell r="A4398" t="str">
            <v>69.05.160</v>
          </cell>
          <cell r="C4398" t="str">
            <v>Estabilizador eletrônico de tensão, trifásico, com potência de 20 kVA</v>
          </cell>
          <cell r="D4398" t="str">
            <v>un</v>
          </cell>
          <cell r="E4398">
            <v>16017.93</v>
          </cell>
          <cell r="F4398">
            <v>47.92</v>
          </cell>
          <cell r="G4398">
            <v>16065.85</v>
          </cell>
        </row>
        <row r="4399">
          <cell r="A4399" t="str">
            <v>69.05.170</v>
          </cell>
          <cell r="C4399" t="str">
            <v>Estabilizador eletrônico de tensão, trifásico, com potência de 10 kVA, tensão de entrada 220 V e de saída 110 V</v>
          </cell>
          <cell r="D4399" t="str">
            <v>un</v>
          </cell>
          <cell r="E4399">
            <v>10353.35</v>
          </cell>
          <cell r="F4399">
            <v>47.92</v>
          </cell>
          <cell r="G4399">
            <v>10401.27</v>
          </cell>
        </row>
        <row r="4400">
          <cell r="A4400" t="str">
            <v>69.05.190</v>
          </cell>
          <cell r="C4400" t="str">
            <v>Estabilizador eletrônico de tensão, trifásico, com potência de 25 kVA</v>
          </cell>
          <cell r="D4400" t="str">
            <v>un</v>
          </cell>
          <cell r="E4400">
            <v>16746.02</v>
          </cell>
          <cell r="F4400">
            <v>47.92</v>
          </cell>
          <cell r="G4400">
            <v>16793.939999999999</v>
          </cell>
        </row>
        <row r="4401">
          <cell r="A4401" t="str">
            <v>69.05.220</v>
          </cell>
          <cell r="C4401" t="str">
            <v>Estabilizador eletrônico de tensão, trifásico, com potência de 30 kVA</v>
          </cell>
          <cell r="D4401" t="str">
            <v>un</v>
          </cell>
          <cell r="E4401">
            <v>20110.560000000001</v>
          </cell>
          <cell r="F4401">
            <v>47.92</v>
          </cell>
          <cell r="G4401">
            <v>20158.48</v>
          </cell>
        </row>
        <row r="4402">
          <cell r="A4402" t="str">
            <v>69.05.230</v>
          </cell>
          <cell r="C4402" t="str">
            <v>Estabilizador eletrônico de tensão, trifásico, com potência de 40 kVA</v>
          </cell>
          <cell r="D4402" t="str">
            <v>un</v>
          </cell>
          <cell r="E4402">
            <v>25802.400000000001</v>
          </cell>
          <cell r="F4402">
            <v>47.92</v>
          </cell>
          <cell r="G4402">
            <v>25850.32</v>
          </cell>
        </row>
        <row r="4403">
          <cell r="A4403" t="str">
            <v>69.06</v>
          </cell>
          <cell r="B4403" t="str">
            <v>Sistemas ininterruptos de energia</v>
          </cell>
        </row>
        <row r="4404">
          <cell r="A4404" t="str">
            <v>69.06.020</v>
          </cell>
          <cell r="C4404" t="str">
            <v>Sistema ininterrupto de energia, trifásico on line de 10 kVA (220 V/220 V), com autonomia de 15 minutos</v>
          </cell>
          <cell r="D4404" t="str">
            <v>un</v>
          </cell>
          <cell r="E4404">
            <v>31349.53</v>
          </cell>
          <cell r="F4404">
            <v>89.86</v>
          </cell>
          <cell r="G4404">
            <v>31439.39</v>
          </cell>
        </row>
        <row r="4405">
          <cell r="A4405" t="str">
            <v>69.06.030</v>
          </cell>
          <cell r="C4405" t="str">
            <v>Sistema ininterrupto de energia, trifásico on line de 20 kVA (220 V/208 V-108 V), com autonomia 15 minutos</v>
          </cell>
          <cell r="D4405" t="str">
            <v>un</v>
          </cell>
          <cell r="E4405">
            <v>40647.61</v>
          </cell>
          <cell r="F4405">
            <v>89.86</v>
          </cell>
          <cell r="G4405">
            <v>40737.47</v>
          </cell>
        </row>
        <row r="4406">
          <cell r="A4406" t="str">
            <v>69.06.040</v>
          </cell>
          <cell r="C4406" t="str">
            <v>Sistema ininterrupto de energia, trifásico on line senoidal de 15 kVA (208 V/110 V), com autonomia de 15 minutos</v>
          </cell>
          <cell r="D4406" t="str">
            <v>un</v>
          </cell>
          <cell r="E4406">
            <v>40974.76</v>
          </cell>
          <cell r="F4406">
            <v>89.86</v>
          </cell>
          <cell r="G4406">
            <v>41064.620000000003</v>
          </cell>
        </row>
        <row r="4407">
          <cell r="A4407" t="str">
            <v>69.06.050</v>
          </cell>
          <cell r="C4407" t="str">
            <v>Sistema ininterrupto de energia, monofásico, com potência de 2 kVA</v>
          </cell>
          <cell r="D4407" t="str">
            <v>un</v>
          </cell>
          <cell r="E4407">
            <v>4503.17</v>
          </cell>
          <cell r="F4407">
            <v>63.88</v>
          </cell>
          <cell r="G4407">
            <v>4567.05</v>
          </cell>
        </row>
        <row r="4408">
          <cell r="A4408" t="str">
            <v>69.06.080</v>
          </cell>
          <cell r="C4408" t="str">
            <v>Sistema ininterrupto de energia, monofásico on line senoidal de 5 kVA (220 V/110 V), com autonomia de 15 minutos</v>
          </cell>
          <cell r="D4408" t="str">
            <v>un</v>
          </cell>
          <cell r="E4408">
            <v>13283.07</v>
          </cell>
          <cell r="F4408">
            <v>89.86</v>
          </cell>
          <cell r="G4408">
            <v>13372.93</v>
          </cell>
        </row>
        <row r="4409">
          <cell r="A4409" t="str">
            <v>69.06.100</v>
          </cell>
          <cell r="C4409" t="str">
            <v>Sistema ininterrupto de energia, monofásico, com potência entre 5 a 7,5 kVA</v>
          </cell>
          <cell r="D4409" t="str">
            <v>un</v>
          </cell>
          <cell r="E4409">
            <v>17965.22</v>
          </cell>
          <cell r="F4409">
            <v>63.88</v>
          </cell>
          <cell r="G4409">
            <v>18029.099999999999</v>
          </cell>
        </row>
        <row r="4410">
          <cell r="A4410" t="str">
            <v>69.06.110</v>
          </cell>
          <cell r="C4410" t="str">
            <v>Sistema ininterrupto de energia, monofásico de 600 VA (127 V/127 V), com autonomia de 10 a 15 minutos</v>
          </cell>
          <cell r="D4410" t="str">
            <v>un</v>
          </cell>
          <cell r="E4410">
            <v>652.87</v>
          </cell>
          <cell r="F4410">
            <v>31.94</v>
          </cell>
          <cell r="G4410">
            <v>684.81</v>
          </cell>
        </row>
        <row r="4411">
          <cell r="A4411" t="str">
            <v>69.06.120</v>
          </cell>
          <cell r="C4411" t="str">
            <v>Sistema ininterrupto de energia, trifásico on line senoidal de 10 kVA (220 V/110 V), com autonomia de 2 horas</v>
          </cell>
          <cell r="D4411" t="str">
            <v>un</v>
          </cell>
          <cell r="E4411">
            <v>45084.21</v>
          </cell>
          <cell r="F4411">
            <v>89.86</v>
          </cell>
          <cell r="G4411">
            <v>45174.07</v>
          </cell>
        </row>
        <row r="4412">
          <cell r="A4412" t="str">
            <v>69.06.130</v>
          </cell>
          <cell r="C4412" t="str">
            <v>Sistema ininterrupto de energia, monofásico on line senoidal de 10 kVA (110 V/110 V), com autonomia de 30 minutos</v>
          </cell>
          <cell r="D4412" t="str">
            <v>un</v>
          </cell>
          <cell r="E4412">
            <v>21587.91</v>
          </cell>
          <cell r="F4412">
            <v>89.86</v>
          </cell>
          <cell r="G4412">
            <v>21677.77</v>
          </cell>
        </row>
        <row r="4413">
          <cell r="A4413" t="str">
            <v>69.06.140</v>
          </cell>
          <cell r="C4413" t="str">
            <v>Sistema ininterrupto de energia, monofásico on line senoidal de 15 kVA (127/127 V) com autonomia de 30 minutos</v>
          </cell>
          <cell r="D4413" t="str">
            <v>un</v>
          </cell>
          <cell r="E4413">
            <v>24164.2</v>
          </cell>
          <cell r="F4413">
            <v>89.86</v>
          </cell>
          <cell r="G4413">
            <v>24254.06</v>
          </cell>
        </row>
        <row r="4414">
          <cell r="A4414" t="str">
            <v>69.06.200</v>
          </cell>
          <cell r="C4414" t="str">
            <v>Sistema ininterrupto de energia, trifásico on line de 20 kVA (220/127 V), com autonomia de 15 minutos</v>
          </cell>
          <cell r="D4414" t="str">
            <v>un</v>
          </cell>
          <cell r="E4414">
            <v>42430.87</v>
          </cell>
          <cell r="F4414">
            <v>89.86</v>
          </cell>
          <cell r="G4414">
            <v>42520.73</v>
          </cell>
        </row>
        <row r="4415">
          <cell r="A4415" t="str">
            <v>69.06.210</v>
          </cell>
          <cell r="C4415" t="str">
            <v>Sistema ininterrupto de energia, trifásico on line de 60 kVA (220/127 V), com autonomia de 15 minutos</v>
          </cell>
          <cell r="D4415" t="str">
            <v>un</v>
          </cell>
          <cell r="E4415">
            <v>106933.54</v>
          </cell>
          <cell r="F4415">
            <v>89.86</v>
          </cell>
          <cell r="G4415">
            <v>107023.4</v>
          </cell>
        </row>
        <row r="4416">
          <cell r="A4416" t="str">
            <v>69.06.220</v>
          </cell>
          <cell r="C4416" t="str">
            <v>Sistema ininterrupto de energia, trifásico on line de 80 kVA (220/127 V), com autonomia de 15 minutos</v>
          </cell>
          <cell r="D4416" t="str">
            <v>un</v>
          </cell>
          <cell r="E4416">
            <v>136628.89000000001</v>
          </cell>
          <cell r="F4416">
            <v>89.86</v>
          </cell>
          <cell r="G4416">
            <v>136718.75</v>
          </cell>
        </row>
        <row r="4417">
          <cell r="A4417" t="str">
            <v>69.06.230</v>
          </cell>
          <cell r="C4417" t="str">
            <v>Sistema ininterrupto de energia, trifásico on line de 20 kVA (380/380 V), com autonomia de 15 minutos</v>
          </cell>
          <cell r="D4417" t="str">
            <v>un</v>
          </cell>
          <cell r="E4417">
            <v>42876.98</v>
          </cell>
          <cell r="F4417">
            <v>89.86</v>
          </cell>
          <cell r="G4417">
            <v>42966.84</v>
          </cell>
        </row>
        <row r="4418">
          <cell r="A4418" t="str">
            <v>69.06.240</v>
          </cell>
          <cell r="C4418" t="str">
            <v>Sistema ininterrupto de energia, trifásico on line de 20 kVA (380/220 V), com autonomia de 15 minutos</v>
          </cell>
          <cell r="D4418" t="str">
            <v>un</v>
          </cell>
          <cell r="E4418">
            <v>44437.37</v>
          </cell>
          <cell r="F4418">
            <v>89.86</v>
          </cell>
          <cell r="G4418">
            <v>44527.23</v>
          </cell>
        </row>
        <row r="4419">
          <cell r="A4419" t="str">
            <v>69.06.280</v>
          </cell>
          <cell r="C4419" t="str">
            <v>Sistema ininterrupto de energia, trifásico on line senoidal de 5 kVA (220/110 V), com autonomia de 15 minutos</v>
          </cell>
          <cell r="D4419" t="str">
            <v>un</v>
          </cell>
          <cell r="E4419">
            <v>20323.47</v>
          </cell>
          <cell r="F4419">
            <v>89.86</v>
          </cell>
          <cell r="G4419">
            <v>20413.330000000002</v>
          </cell>
        </row>
        <row r="4420">
          <cell r="A4420" t="str">
            <v>69.06.290</v>
          </cell>
          <cell r="C4420" t="str">
            <v>Sistema ininterrupto de energia, trifásico on line senoidal de 10 kVA (220/110 V), com autonomia de 10 a 15 minutos</v>
          </cell>
          <cell r="D4420" t="str">
            <v>un</v>
          </cell>
          <cell r="E4420">
            <v>33084.94</v>
          </cell>
          <cell r="F4420">
            <v>89.86</v>
          </cell>
          <cell r="G4420">
            <v>33174.800000000003</v>
          </cell>
        </row>
        <row r="4421">
          <cell r="A4421" t="str">
            <v>69.06.300</v>
          </cell>
          <cell r="C4421" t="str">
            <v>Sistema ininterrupto de energia, trifásico on line senoidal de 50 kVA (220/110 V), com autonomia de 15 minutos</v>
          </cell>
          <cell r="D4421" t="str">
            <v>un</v>
          </cell>
          <cell r="E4421">
            <v>83092</v>
          </cell>
          <cell r="F4421">
            <v>89.86</v>
          </cell>
          <cell r="G4421">
            <v>83181.86</v>
          </cell>
        </row>
        <row r="4422">
          <cell r="A4422" t="str">
            <v>69.06.320</v>
          </cell>
          <cell r="C4422" t="str">
            <v>Sistema ininterrupto de energia, trifásico on line senoidal de 7,5 kVA (220/110 V), com autonomia de 15 minutos</v>
          </cell>
          <cell r="D4422" t="str">
            <v>un</v>
          </cell>
          <cell r="E4422">
            <v>21831.360000000001</v>
          </cell>
          <cell r="F4422">
            <v>89.86</v>
          </cell>
          <cell r="G4422">
            <v>21921.22</v>
          </cell>
        </row>
        <row r="4423">
          <cell r="A4423" t="str">
            <v>69.08</v>
          </cell>
          <cell r="B4423" t="str">
            <v>Equipamentos para informática</v>
          </cell>
        </row>
        <row r="4424">
          <cell r="A4424" t="str">
            <v>69.08.010</v>
          </cell>
          <cell r="C4424" t="str">
            <v>Distribuidor interno óptico - 1 U para até 24 fibras</v>
          </cell>
          <cell r="D4424" t="str">
            <v>un</v>
          </cell>
          <cell r="E4424">
            <v>464.26</v>
          </cell>
          <cell r="F4424">
            <v>36.619999999999997</v>
          </cell>
          <cell r="G4424">
            <v>500.88</v>
          </cell>
        </row>
        <row r="4425">
          <cell r="A4425" t="str">
            <v>69.09</v>
          </cell>
          <cell r="B4425" t="str">
            <v>Sistema de rede</v>
          </cell>
        </row>
        <row r="4426">
          <cell r="A4426" t="str">
            <v>69.09.250</v>
          </cell>
          <cell r="C4426" t="str">
            <v>Patch cords de 1,50 ou 3,00 m - RJ-45 / RJ-45 - categoria 6A</v>
          </cell>
          <cell r="D4426" t="str">
            <v>un</v>
          </cell>
          <cell r="E4426">
            <v>31.1</v>
          </cell>
          <cell r="F4426">
            <v>6.39</v>
          </cell>
          <cell r="G4426">
            <v>37.49</v>
          </cell>
        </row>
        <row r="4427">
          <cell r="A4427" t="str">
            <v>69.09.260</v>
          </cell>
          <cell r="C4427" t="str">
            <v>Patch panel de 24 portas - categoria 6</v>
          </cell>
          <cell r="D4427" t="str">
            <v>un</v>
          </cell>
          <cell r="E4427">
            <v>677.38</v>
          </cell>
          <cell r="F4427">
            <v>25.55</v>
          </cell>
          <cell r="G4427">
            <v>702.93</v>
          </cell>
        </row>
        <row r="4428">
          <cell r="A4428" t="str">
            <v>69.09.300</v>
          </cell>
          <cell r="C4428" t="str">
            <v>Voice panel de 50 portas - categoria 3</v>
          </cell>
          <cell r="D4428" t="str">
            <v>un</v>
          </cell>
          <cell r="E4428">
            <v>394.48</v>
          </cell>
          <cell r="F4428">
            <v>25.55</v>
          </cell>
          <cell r="G4428">
            <v>420.03</v>
          </cell>
        </row>
        <row r="4429">
          <cell r="A4429" t="str">
            <v>69.09.360</v>
          </cell>
          <cell r="C4429" t="str">
            <v>Patch cords de 2,00 ou 3,00 m - RJ-45 / RJ-45 - categoria 6A</v>
          </cell>
          <cell r="D4429" t="str">
            <v>un</v>
          </cell>
          <cell r="E4429">
            <v>119.27</v>
          </cell>
          <cell r="F4429">
            <v>6.39</v>
          </cell>
          <cell r="G4429">
            <v>125.66</v>
          </cell>
        </row>
        <row r="4430">
          <cell r="A4430" t="str">
            <v>69.09.370</v>
          </cell>
          <cell r="C4430" t="str">
            <v>Transceptor Gigabit SX - LC conectável de formato pequeno (SFP)</v>
          </cell>
          <cell r="D4430" t="str">
            <v>un</v>
          </cell>
          <cell r="E4430">
            <v>2217.6799999999998</v>
          </cell>
          <cell r="F4430">
            <v>2.36</v>
          </cell>
          <cell r="G4430">
            <v>2220.04</v>
          </cell>
        </row>
        <row r="4431">
          <cell r="A4431" t="str">
            <v>69.10</v>
          </cell>
          <cell r="B4431" t="str">
            <v>Telecomunicações</v>
          </cell>
        </row>
        <row r="4432">
          <cell r="A4432" t="str">
            <v>69.10.130</v>
          </cell>
          <cell r="C4432" t="str">
            <v>Amplificador de potência para VHF e CATV-50 dB, frequência 40 a 550 MHz</v>
          </cell>
          <cell r="D4432" t="str">
            <v>un</v>
          </cell>
          <cell r="E4432">
            <v>670.72</v>
          </cell>
          <cell r="F4432">
            <v>14.65</v>
          </cell>
          <cell r="G4432">
            <v>685.37</v>
          </cell>
        </row>
        <row r="4433">
          <cell r="A4433" t="str">
            <v>69.10.140</v>
          </cell>
          <cell r="C4433" t="str">
            <v>Antena parabólica com captador de sinais e modulador de áudio e vídeo</v>
          </cell>
          <cell r="D4433" t="str">
            <v>cj</v>
          </cell>
          <cell r="E4433">
            <v>340.28</v>
          </cell>
          <cell r="F4433">
            <v>255.52</v>
          </cell>
          <cell r="G4433">
            <v>595.79999999999995</v>
          </cell>
        </row>
        <row r="4434">
          <cell r="A4434" t="str">
            <v>69.20</v>
          </cell>
          <cell r="B4434" t="str">
            <v>Reparos, conservações e complementos - GRUPO 69</v>
          </cell>
        </row>
        <row r="4435">
          <cell r="A4435" t="str">
            <v>69.20.010</v>
          </cell>
          <cell r="C4435" t="str">
            <v>Arame de espinar em aço inoxidável nu, para TV a cabo</v>
          </cell>
          <cell r="D4435" t="str">
            <v>m</v>
          </cell>
          <cell r="E4435">
            <v>0.28000000000000003</v>
          </cell>
          <cell r="F4435">
            <v>3.2</v>
          </cell>
          <cell r="G4435">
            <v>3.48</v>
          </cell>
        </row>
        <row r="4436">
          <cell r="A4436" t="str">
            <v>69.20.020</v>
          </cell>
          <cell r="C4436" t="str">
            <v>Braçadeira ajustável para poste tubular, tipo BAP 2, padrão TELEBRÁS</v>
          </cell>
          <cell r="D4436" t="str">
            <v>un</v>
          </cell>
          <cell r="E4436">
            <v>6.76</v>
          </cell>
          <cell r="F4436">
            <v>6.39</v>
          </cell>
          <cell r="G4436">
            <v>13.15</v>
          </cell>
        </row>
        <row r="4437">
          <cell r="A4437" t="str">
            <v>69.20.030</v>
          </cell>
          <cell r="C4437" t="str">
            <v>Suporte para isolador roldana tipo SIR, padrão TELEBRÁS</v>
          </cell>
          <cell r="D4437" t="str">
            <v>un</v>
          </cell>
          <cell r="E4437">
            <v>6.86</v>
          </cell>
          <cell r="F4437">
            <v>6.39</v>
          </cell>
          <cell r="G4437">
            <v>13.25</v>
          </cell>
        </row>
        <row r="4438">
          <cell r="A4438" t="str">
            <v>69.20.040</v>
          </cell>
          <cell r="C4438" t="str">
            <v>Isolador roldana em porcelana de 72 x 72 mm</v>
          </cell>
          <cell r="D4438" t="str">
            <v>un</v>
          </cell>
          <cell r="E4438">
            <v>3.96</v>
          </cell>
          <cell r="F4438">
            <v>6.39</v>
          </cell>
          <cell r="G4438">
            <v>10.35</v>
          </cell>
        </row>
        <row r="4439">
          <cell r="A4439" t="str">
            <v>69.20.050</v>
          </cell>
          <cell r="C4439" t="str">
            <v>Suporte para isolador roldana tipo DM, padrão TELEBRÁS</v>
          </cell>
          <cell r="D4439" t="str">
            <v>un</v>
          </cell>
          <cell r="E4439">
            <v>1.01</v>
          </cell>
          <cell r="F4439">
            <v>6.39</v>
          </cell>
          <cell r="G4439">
            <v>7.4</v>
          </cell>
        </row>
        <row r="4440">
          <cell r="A4440" t="str">
            <v>69.20.070</v>
          </cell>
          <cell r="C4440" t="str">
            <v>Fita em aço inoxidável para poste de 0,50 m x 19 mm, com fecho em aço inoxidável</v>
          </cell>
          <cell r="D4440" t="str">
            <v>un</v>
          </cell>
          <cell r="E4440">
            <v>1.33</v>
          </cell>
          <cell r="F4440">
            <v>6.39</v>
          </cell>
          <cell r="G4440">
            <v>7.72</v>
          </cell>
        </row>
        <row r="4441">
          <cell r="A4441" t="str">
            <v>69.20.100</v>
          </cell>
          <cell r="C4441" t="str">
            <v>Tampa para caixa R1, padrão TELEBRÁS</v>
          </cell>
          <cell r="D4441" t="str">
            <v>un</v>
          </cell>
          <cell r="E4441">
            <v>148.41</v>
          </cell>
          <cell r="F4441">
            <v>7.1</v>
          </cell>
          <cell r="G4441">
            <v>155.51</v>
          </cell>
        </row>
        <row r="4442">
          <cell r="A4442" t="str">
            <v>69.20.110</v>
          </cell>
          <cell r="C4442" t="str">
            <v>Tampa para caixa R2, padrão TELEBRÁS</v>
          </cell>
          <cell r="D4442" t="str">
            <v>un</v>
          </cell>
          <cell r="E4442">
            <v>351.4</v>
          </cell>
          <cell r="F4442">
            <v>7.1</v>
          </cell>
          <cell r="G4442">
            <v>358.5</v>
          </cell>
        </row>
        <row r="4443">
          <cell r="A4443" t="str">
            <v>69.20.130</v>
          </cell>
          <cell r="C4443" t="str">
            <v>Bloco de ligação interna para 10 pares, BLI-10</v>
          </cell>
          <cell r="D4443" t="str">
            <v>un</v>
          </cell>
          <cell r="E4443">
            <v>3.49</v>
          </cell>
          <cell r="F4443">
            <v>11.24</v>
          </cell>
          <cell r="G4443">
            <v>14.73</v>
          </cell>
        </row>
        <row r="4444">
          <cell r="A4444" t="str">
            <v>69.20.140</v>
          </cell>
          <cell r="C4444" t="str">
            <v>Bloco de ligação com engate rápido para 10 pares, BER-10</v>
          </cell>
          <cell r="D4444" t="str">
            <v>un</v>
          </cell>
          <cell r="E4444">
            <v>19.91</v>
          </cell>
          <cell r="F4444">
            <v>11.24</v>
          </cell>
          <cell r="G4444">
            <v>31.15</v>
          </cell>
        </row>
        <row r="4445">
          <cell r="A4445" t="str">
            <v>69.20.170</v>
          </cell>
          <cell r="C4445" t="str">
            <v>Calha de aço com 4 tomadas 2P+T - 250 V, com cabo</v>
          </cell>
          <cell r="D4445" t="str">
            <v>un</v>
          </cell>
          <cell r="E4445">
            <v>54.53</v>
          </cell>
          <cell r="F4445">
            <v>1.3</v>
          </cell>
          <cell r="G4445">
            <v>55.83</v>
          </cell>
        </row>
        <row r="4446">
          <cell r="A4446" t="str">
            <v>69.20.180</v>
          </cell>
          <cell r="C4446" t="str">
            <v>Cordão óptico duplex, multimodo com conector LC/LC - 2,5 m</v>
          </cell>
          <cell r="D4446" t="str">
            <v>un</v>
          </cell>
          <cell r="E4446">
            <v>98.66</v>
          </cell>
          <cell r="F4446">
            <v>7.32</v>
          </cell>
          <cell r="G4446">
            <v>105.98</v>
          </cell>
        </row>
        <row r="4447">
          <cell r="A4447" t="str">
            <v>69.20.200</v>
          </cell>
          <cell r="C4447" t="str">
            <v>Bandeja fixa para rack, 19" x 500 mm</v>
          </cell>
          <cell r="D4447" t="str">
            <v>un</v>
          </cell>
          <cell r="E4447">
            <v>63.05</v>
          </cell>
          <cell r="F4447">
            <v>4.72</v>
          </cell>
          <cell r="G4447">
            <v>67.77</v>
          </cell>
        </row>
        <row r="4448">
          <cell r="A4448" t="str">
            <v>69.20.210</v>
          </cell>
          <cell r="C4448" t="str">
            <v>Bandeja fixa para rack, 19" x 800 mm</v>
          </cell>
          <cell r="D4448" t="str">
            <v>un</v>
          </cell>
          <cell r="E4448">
            <v>90.58</v>
          </cell>
          <cell r="F4448">
            <v>4.72</v>
          </cell>
          <cell r="G4448">
            <v>95.3</v>
          </cell>
        </row>
        <row r="4449">
          <cell r="A4449" t="str">
            <v>69.20.220</v>
          </cell>
          <cell r="C4449" t="str">
            <v>Bandeja deslizante para rack, 19" x 800 mm</v>
          </cell>
          <cell r="D4449" t="str">
            <v>un</v>
          </cell>
          <cell r="E4449">
            <v>165.76</v>
          </cell>
          <cell r="F4449">
            <v>4.72</v>
          </cell>
          <cell r="G4449">
            <v>170.48</v>
          </cell>
        </row>
        <row r="4450">
          <cell r="A4450" t="str">
            <v>69.20.230</v>
          </cell>
          <cell r="C4450" t="str">
            <v>Calha de aço com 8 tomadas 2P+T - 250 V, com cabo</v>
          </cell>
          <cell r="D4450" t="str">
            <v>un</v>
          </cell>
          <cell r="E4450">
            <v>62.53</v>
          </cell>
          <cell r="F4450">
            <v>1.3</v>
          </cell>
          <cell r="G4450">
            <v>63.83</v>
          </cell>
        </row>
        <row r="4451">
          <cell r="A4451" t="str">
            <v>69.20.240</v>
          </cell>
          <cell r="C4451" t="str">
            <v>Calha de aço com 12 tomadas 2P+T - 250 V, com cabo</v>
          </cell>
          <cell r="D4451" t="str">
            <v>un</v>
          </cell>
          <cell r="E4451">
            <v>78.239999999999995</v>
          </cell>
          <cell r="F4451">
            <v>1.3</v>
          </cell>
          <cell r="G4451">
            <v>79.540000000000006</v>
          </cell>
        </row>
        <row r="4452">
          <cell r="A4452" t="str">
            <v>69.20.250</v>
          </cell>
          <cell r="C4452" t="str">
            <v>Painel frontal cego, 19" x 2 U</v>
          </cell>
          <cell r="D4452" t="str">
            <v>un</v>
          </cell>
          <cell r="E4452">
            <v>8.93</v>
          </cell>
          <cell r="F4452">
            <v>2.6</v>
          </cell>
          <cell r="G4452">
            <v>11.53</v>
          </cell>
        </row>
        <row r="4453">
          <cell r="A4453" t="str">
            <v>69.20.260</v>
          </cell>
          <cell r="C4453" t="str">
            <v>Protetor de surto híbrido para rede de telecomunicações</v>
          </cell>
          <cell r="D4453" t="str">
            <v>un</v>
          </cell>
          <cell r="E4453">
            <v>7.12</v>
          </cell>
          <cell r="F4453">
            <v>12.09</v>
          </cell>
          <cell r="G4453">
            <v>19.21</v>
          </cell>
        </row>
        <row r="4454">
          <cell r="A4454" t="str">
            <v>69.20.270</v>
          </cell>
          <cell r="C4454" t="str">
            <v>Divisor interno com 1 entrada e 2 saídas - 75 Ohms</v>
          </cell>
          <cell r="D4454" t="str">
            <v>un</v>
          </cell>
          <cell r="E4454">
            <v>7.29</v>
          </cell>
          <cell r="F4454">
            <v>7.32</v>
          </cell>
          <cell r="G4454">
            <v>14.61</v>
          </cell>
        </row>
        <row r="4455">
          <cell r="A4455" t="str">
            <v>69.20.280</v>
          </cell>
          <cell r="C4455" t="str">
            <v>Divisor interno com 1 entrada e 4 saídas - 75 Ohms</v>
          </cell>
          <cell r="D4455" t="str">
            <v>un</v>
          </cell>
          <cell r="E4455">
            <v>9.74</v>
          </cell>
          <cell r="F4455">
            <v>7.32</v>
          </cell>
          <cell r="G4455">
            <v>17.059999999999999</v>
          </cell>
        </row>
        <row r="4456">
          <cell r="A4456" t="str">
            <v>69.20.290</v>
          </cell>
          <cell r="C4456" t="str">
            <v>Tomada blindada para VHF/UHF, CATV e FM, frequência 5 MHz a 1 GHz</v>
          </cell>
          <cell r="D4456" t="str">
            <v>un</v>
          </cell>
          <cell r="E4456">
            <v>9.25</v>
          </cell>
          <cell r="F4456">
            <v>7.32</v>
          </cell>
          <cell r="G4456">
            <v>16.57</v>
          </cell>
        </row>
        <row r="4457">
          <cell r="A4457" t="str">
            <v>69.20.300</v>
          </cell>
          <cell r="C4457" t="str">
            <v>Bloco de distribuição com protetor de surtos, para 10 pares, BTDG-10</v>
          </cell>
          <cell r="D4457" t="str">
            <v>un</v>
          </cell>
          <cell r="E4457">
            <v>18.989999999999998</v>
          </cell>
          <cell r="F4457">
            <v>12.41</v>
          </cell>
          <cell r="G4457">
            <v>31.4</v>
          </cell>
        </row>
        <row r="4458">
          <cell r="A4458" t="str">
            <v>69.20.340</v>
          </cell>
          <cell r="C4458" t="str">
            <v>Tomada para TV, tipo pino Jack, com placa</v>
          </cell>
          <cell r="D4458" t="str">
            <v>un</v>
          </cell>
          <cell r="E4458">
            <v>8.43</v>
          </cell>
          <cell r="F4458">
            <v>6.39</v>
          </cell>
          <cell r="G4458">
            <v>14.82</v>
          </cell>
        </row>
        <row r="4459">
          <cell r="A4459" t="str">
            <v>69.20.350</v>
          </cell>
          <cell r="C4459" t="str">
            <v>Caixa de emenda ventilada, em polipropileno, para até 200 pares</v>
          </cell>
          <cell r="D4459" t="str">
            <v>un</v>
          </cell>
          <cell r="E4459">
            <v>69.260000000000005</v>
          </cell>
          <cell r="F4459">
            <v>22.47</v>
          </cell>
          <cell r="G4459">
            <v>91.73</v>
          </cell>
        </row>
        <row r="4460">
          <cell r="A4460" t="str">
            <v>97</v>
          </cell>
          <cell r="B4460" t="str">
            <v>SINALIZAÇÃO E COMUNICAÇÃO VISUAL</v>
          </cell>
        </row>
        <row r="4461">
          <cell r="A4461" t="str">
            <v>97.01</v>
          </cell>
          <cell r="B4461" t="str">
            <v>Adesivos</v>
          </cell>
        </row>
        <row r="4462">
          <cell r="A4462" t="str">
            <v>97.01.010</v>
          </cell>
          <cell r="C4462" t="str">
            <v>Adesivo vinílico, padrão regulamentado, para sinalização de incêndio</v>
          </cell>
          <cell r="D4462" t="str">
            <v>un</v>
          </cell>
          <cell r="E4462">
            <v>13.08</v>
          </cell>
          <cell r="F4462">
            <v>1.95</v>
          </cell>
          <cell r="G4462">
            <v>15.03</v>
          </cell>
        </row>
        <row r="4463">
          <cell r="A4463" t="str">
            <v>97.02</v>
          </cell>
          <cell r="B4463" t="str">
            <v>Placas, pórticos e obeliscos arquitetônicos</v>
          </cell>
        </row>
        <row r="4464">
          <cell r="A4464" t="str">
            <v>97.02.030</v>
          </cell>
          <cell r="C4464" t="str">
            <v>Placa comemorativa em aço inoxidável escovado</v>
          </cell>
          <cell r="D4464" t="str">
            <v>m²</v>
          </cell>
          <cell r="E4464">
            <v>5317.02</v>
          </cell>
          <cell r="F4464">
            <v>57.6</v>
          </cell>
          <cell r="G4464">
            <v>5374.62</v>
          </cell>
        </row>
        <row r="4465">
          <cell r="A4465" t="str">
            <v>97.02.036</v>
          </cell>
          <cell r="C4465" t="str">
            <v>Placa de identificação em PVC com texto em vinil</v>
          </cell>
          <cell r="D4465" t="str">
            <v>m²</v>
          </cell>
          <cell r="E4465">
            <v>373.26</v>
          </cell>
          <cell r="F4465">
            <v>57.6</v>
          </cell>
          <cell r="G4465">
            <v>430.86</v>
          </cell>
        </row>
        <row r="4466">
          <cell r="A4466" t="str">
            <v>97.02.190</v>
          </cell>
          <cell r="C4466" t="str">
            <v>Placa de identificação em acrílico com texto em vinil</v>
          </cell>
          <cell r="D4466" t="str">
            <v>m²</v>
          </cell>
          <cell r="E4466">
            <v>695.07</v>
          </cell>
          <cell r="F4466">
            <v>57.6</v>
          </cell>
          <cell r="G4466">
            <v>752.67</v>
          </cell>
        </row>
        <row r="4467">
          <cell r="A4467" t="str">
            <v>97.02.193</v>
          </cell>
          <cell r="C4467" t="str">
            <v>Placa de sinalização em PVC fotoluminescente (200x200mm), com indicação de equipamentos de alarme, detecção e extinção de incêndio</v>
          </cell>
          <cell r="D4467" t="str">
            <v>un</v>
          </cell>
          <cell r="E4467">
            <v>12.92</v>
          </cell>
          <cell r="F4467">
            <v>4.18</v>
          </cell>
          <cell r="G4467">
            <v>17.100000000000001</v>
          </cell>
        </row>
        <row r="4468">
          <cell r="A4468" t="str">
            <v>97.02.194</v>
          </cell>
          <cell r="C4468" t="str">
            <v>Placa de sinalização em PVC fotoluminescente (150x150mm), com indicação de equipamentos de combate à incêndio e alarme</v>
          </cell>
          <cell r="D4468" t="str">
            <v>un</v>
          </cell>
          <cell r="E4468">
            <v>7.94</v>
          </cell>
          <cell r="F4468">
            <v>4.18</v>
          </cell>
          <cell r="G4468">
            <v>12.12</v>
          </cell>
        </row>
        <row r="4469">
          <cell r="A4469" t="str">
            <v>97.02.195</v>
          </cell>
          <cell r="C4469" t="str">
            <v>Placa de sinalização em PVC fotoluminescente, com indicação de rota de evacuação e saída de emergência</v>
          </cell>
          <cell r="D4469" t="str">
            <v>un</v>
          </cell>
          <cell r="E4469">
            <v>13.01</v>
          </cell>
          <cell r="F4469">
            <v>4.18</v>
          </cell>
          <cell r="G4469">
            <v>17.190000000000001</v>
          </cell>
        </row>
        <row r="4470">
          <cell r="A4470" t="str">
            <v>97.02.196</v>
          </cell>
          <cell r="C4470" t="str">
            <v>Placa de sinalização em PVC fotoluminescente, com identificação de pavimentos</v>
          </cell>
          <cell r="D4470" t="str">
            <v>un</v>
          </cell>
          <cell r="E4470">
            <v>9.5</v>
          </cell>
          <cell r="F4470">
            <v>4.18</v>
          </cell>
          <cell r="G4470">
            <v>13.68</v>
          </cell>
        </row>
        <row r="4471">
          <cell r="A4471" t="str">
            <v>97.02.197</v>
          </cell>
          <cell r="C4471" t="str">
            <v>Placa de sinalização em PVC, com indicação de alerta</v>
          </cell>
          <cell r="D4471" t="str">
            <v>un</v>
          </cell>
          <cell r="E4471">
            <v>12.64</v>
          </cell>
          <cell r="F4471">
            <v>4.18</v>
          </cell>
          <cell r="G4471">
            <v>16.82</v>
          </cell>
        </row>
        <row r="4472">
          <cell r="A4472" t="str">
            <v>97.02.198</v>
          </cell>
          <cell r="C4472" t="str">
            <v>Placa de sinalização em PVC, com indicação de proibição normativa</v>
          </cell>
          <cell r="D4472" t="str">
            <v>un</v>
          </cell>
          <cell r="E4472">
            <v>11.97</v>
          </cell>
          <cell r="F4472">
            <v>4.18</v>
          </cell>
          <cell r="G4472">
            <v>16.149999999999999</v>
          </cell>
        </row>
        <row r="4473">
          <cell r="A4473" t="str">
            <v>97.02.210</v>
          </cell>
          <cell r="C4473" t="str">
            <v>Placa de sinalização em PVC para ambientes</v>
          </cell>
          <cell r="D4473" t="str">
            <v>un</v>
          </cell>
          <cell r="E4473">
            <v>152.54</v>
          </cell>
          <cell r="F4473">
            <v>2.38</v>
          </cell>
          <cell r="G4473">
            <v>154.91999999999999</v>
          </cell>
        </row>
        <row r="4474">
          <cell r="A4474" t="str">
            <v>97.03</v>
          </cell>
          <cell r="B4474" t="str">
            <v>Pintura de letras e pictogramas</v>
          </cell>
        </row>
        <row r="4475">
          <cell r="A4475" t="str">
            <v>97.03.010</v>
          </cell>
          <cell r="C4475" t="str">
            <v>Sinalização com pictograma em tinta acrílica</v>
          </cell>
          <cell r="D4475" t="str">
            <v>un</v>
          </cell>
          <cell r="E4475">
            <v>6.36</v>
          </cell>
          <cell r="F4475">
            <v>33.51</v>
          </cell>
          <cell r="G4475">
            <v>39.869999999999997</v>
          </cell>
        </row>
        <row r="4476">
          <cell r="A4476" t="str">
            <v>97.04</v>
          </cell>
          <cell r="B4476" t="str">
            <v>Pintura de sinalização viária</v>
          </cell>
        </row>
        <row r="4477">
          <cell r="A4477" t="str">
            <v>97.04.010</v>
          </cell>
          <cell r="C4477" t="str">
            <v>Sinalização horizontal com tinta vinílica ou acrílica</v>
          </cell>
          <cell r="D4477" t="str">
            <v>m²</v>
          </cell>
          <cell r="E4477">
            <v>22.16</v>
          </cell>
          <cell r="F4477">
            <v>0</v>
          </cell>
          <cell r="G4477">
            <v>22.16</v>
          </cell>
        </row>
        <row r="4478">
          <cell r="A4478" t="str">
            <v>97.04.020</v>
          </cell>
          <cell r="C4478" t="str">
            <v>Sinalização horizontal com termoplástico tipo Hot-spray</v>
          </cell>
          <cell r="D4478" t="str">
            <v>m²</v>
          </cell>
          <cell r="E4478">
            <v>37.200000000000003</v>
          </cell>
          <cell r="F4478">
            <v>0</v>
          </cell>
          <cell r="G4478">
            <v>37.200000000000003</v>
          </cell>
        </row>
        <row r="4479">
          <cell r="A4479" t="str">
            <v>97.05</v>
          </cell>
          <cell r="B4479" t="str">
            <v>Placas, pórticos e sinalização viária</v>
          </cell>
        </row>
        <row r="4480">
          <cell r="A4480" t="str">
            <v>97.05.070</v>
          </cell>
          <cell r="C4480" t="str">
            <v>Manta de borracha para sinalização em estacionamento e proteção de coluna e parede, de 1000 x 750 mm e espessura 10 mm</v>
          </cell>
          <cell r="D4480" t="str">
            <v>un</v>
          </cell>
          <cell r="E4480">
            <v>79.23</v>
          </cell>
          <cell r="F4480">
            <v>4.88</v>
          </cell>
          <cell r="G4480">
            <v>84.11</v>
          </cell>
        </row>
        <row r="4481">
          <cell r="A4481" t="str">
            <v>97.05.080</v>
          </cell>
          <cell r="C4481" t="str">
            <v>Cantoneira de borracha para sinalização em estacionamento e proteção de coluna, de 750 x 100 x 100 mm e espessura 10 mm</v>
          </cell>
          <cell r="D4481" t="str">
            <v>un</v>
          </cell>
          <cell r="E4481">
            <v>23.72</v>
          </cell>
          <cell r="F4481">
            <v>1.01</v>
          </cell>
          <cell r="G4481">
            <v>24.73</v>
          </cell>
        </row>
        <row r="4482">
          <cell r="A4482" t="str">
            <v>97.05.100</v>
          </cell>
          <cell r="C4482" t="str">
            <v>Sinalização vertical em placa de aço galvanizada com pintura em esmalte sintético</v>
          </cell>
          <cell r="D4482" t="str">
            <v>m²</v>
          </cell>
          <cell r="E4482">
            <v>646.76</v>
          </cell>
          <cell r="F4482">
            <v>40.51</v>
          </cell>
          <cell r="G4482">
            <v>687.27</v>
          </cell>
        </row>
        <row r="4483">
          <cell r="A4483" t="str">
            <v>97.05.130</v>
          </cell>
          <cell r="C4483" t="str">
            <v>Colocação de placa em suporte de madeira / metálico - solo</v>
          </cell>
          <cell r="D4483" t="str">
            <v>m²</v>
          </cell>
          <cell r="E4483">
            <v>39.81</v>
          </cell>
          <cell r="F4483">
            <v>0</v>
          </cell>
          <cell r="G4483">
            <v>39.81</v>
          </cell>
        </row>
        <row r="4484">
          <cell r="A4484" t="str">
            <v>97.05.140</v>
          </cell>
          <cell r="C4484" t="str">
            <v>Suporte de perfil metálico galvanizado</v>
          </cell>
          <cell r="D4484" t="str">
            <v>kg</v>
          </cell>
          <cell r="E4484">
            <v>15.64</v>
          </cell>
          <cell r="F4484">
            <v>0</v>
          </cell>
          <cell r="G4484">
            <v>15.64</v>
          </cell>
        </row>
        <row r="4485">
          <cell r="A4485" t="str">
            <v>98</v>
          </cell>
          <cell r="B4485" t="str">
            <v>ARQUITETURA DE INTERIORES</v>
          </cell>
        </row>
        <row r="4486">
          <cell r="A4486" t="str">
            <v>98.02</v>
          </cell>
          <cell r="B4486" t="str">
            <v>Mobiliário</v>
          </cell>
        </row>
        <row r="4487">
          <cell r="A4487" t="str">
            <v>98.02.210</v>
          </cell>
          <cell r="C4487" t="str">
            <v>Banco de madeira com encosto e pés em ferro fundido pintado</v>
          </cell>
          <cell r="D4487" t="str">
            <v>un</v>
          </cell>
          <cell r="E4487">
            <v>364.99</v>
          </cell>
          <cell r="F4487">
            <v>0</v>
          </cell>
          <cell r="G4487">
            <v>364.99</v>
          </cell>
        </row>
        <row r="4488">
          <cell r="A4488" t="str">
            <v>98.20</v>
          </cell>
          <cell r="B4488" t="str">
            <v>Reparos, conservações e complementos - GRUPO 98</v>
          </cell>
        </row>
        <row r="4489">
          <cell r="A4489" t="str">
            <v>98.20.020</v>
          </cell>
          <cell r="C4489" t="str">
            <v>Capacho em fibra natural</v>
          </cell>
          <cell r="D4489" t="str">
            <v>m²</v>
          </cell>
          <cell r="E4489">
            <v>217.64</v>
          </cell>
          <cell r="F4489">
            <v>4.54</v>
          </cell>
          <cell r="G4489">
            <v>222.18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instalação"/>
      <sheetName val="BDI"/>
      <sheetName val="l.sociais"/>
      <sheetName val="CRONOGRAMA"/>
      <sheetName val="comp"/>
      <sheetName val="PLANILHA"/>
      <sheetName val="RESUMO"/>
      <sheetName val="ROSTO"/>
      <sheetName val="116-18-CAPA"/>
      <sheetName val="116.01-18-ADM"/>
      <sheetName val="116.02-18-IMPLANTAÇÃO."/>
      <sheetName val="SERVIÇOS"/>
      <sheetName val="INSUMOS"/>
      <sheetName val="116.03-18-BLOCO A"/>
      <sheetName val="116.04-18-BLOCO B"/>
      <sheetName val="116.05-18-BLOCO C"/>
      <sheetName val="116.06-18-BLOCO D"/>
      <sheetName val="116.07-18-BLOCO E"/>
      <sheetName val="116.08-18-BLOCO F"/>
      <sheetName val="116.09-18-QUADRA"/>
      <sheetName val="116.10-18-PARQUINHO"/>
      <sheetName val="116-18-CCU's"/>
      <sheetName val="116-18-CRO"/>
      <sheetName val="116-18-ABC"/>
      <sheetName val="116-18-cotação"/>
      <sheetName val="Encargos"/>
      <sheetName val="BDI-Ob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.sociais"/>
      <sheetName val="BDI"/>
      <sheetName val="CRONOGRAMA"/>
      <sheetName val="comp"/>
      <sheetName val="PLANILHA"/>
      <sheetName val="RESUMO"/>
      <sheetName val="ROSTO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Estaca"/>
      <sheetName val="VB"/>
      <sheetName val="Sapata isolada"/>
      <sheetName val="Bloco"/>
      <sheetName val="Estrutura"/>
      <sheetName val="Armadura"/>
      <sheetName val="Alvenaria"/>
      <sheetName val="Revestimento"/>
      <sheetName val="Revestfachada"/>
      <sheetName val="Apsanit"/>
      <sheetName val="RESUMO"/>
    </sheetNames>
    <sheetDataSet>
      <sheetData sheetId="0"/>
      <sheetData sheetId="1"/>
      <sheetData sheetId="2"/>
      <sheetData sheetId="3"/>
      <sheetData sheetId="4">
        <row r="10">
          <cell r="G10" t="str">
            <v>30 t</v>
          </cell>
          <cell r="H10">
            <v>0</v>
          </cell>
        </row>
        <row r="11">
          <cell r="G11" t="str">
            <v>30 t</v>
          </cell>
          <cell r="H11">
            <v>0</v>
          </cell>
        </row>
        <row r="12">
          <cell r="G12" t="str">
            <v>30 t</v>
          </cell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Tubulão"/>
      <sheetName val="Estaca"/>
      <sheetName val="Sapata"/>
      <sheetName val="VB"/>
      <sheetName val="Esquadrias"/>
      <sheetName val="Alvenaria-mo"/>
      <sheetName val="Rev_Parede-mo"/>
      <sheetName val="Piso"/>
      <sheetName val="Teto"/>
      <sheetName val="Imperm."/>
      <sheetName val="Fachada"/>
      <sheetName val="Apsanit e Acessó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 a termo ie3-05"/>
      <sheetName val="ie3-03"/>
      <sheetName val="ie3-08 original"/>
      <sheetName val="ie3-14 original"/>
      <sheetName val="ie3-11 original"/>
      <sheetName val="ie3-12 original"/>
      <sheetName val="ie3-02"/>
      <sheetName val="ie3-09 antiga"/>
      <sheetName val="ie3-14 prefixado"/>
    </sheetNames>
    <sheetDataSet>
      <sheetData sheetId="0">
        <row r="3">
          <cell r="A3" t="str">
            <v>III.5 - Mercado de DI a termo - BM&amp;F</v>
          </cell>
        </row>
        <row r="4">
          <cell r="A4" t="str">
            <v xml:space="preserve">             Taxa e volume negociado1/</v>
          </cell>
        </row>
        <row r="7">
          <cell r="A7" t="str">
            <v>Período</v>
          </cell>
          <cell r="D7" t="str">
            <v xml:space="preserve">Taxa </v>
          </cell>
          <cell r="F7" t="str">
            <v>Volume médio negociado</v>
          </cell>
        </row>
        <row r="8">
          <cell r="D8" t="str">
            <v>% a.a.</v>
          </cell>
        </row>
        <row r="9">
          <cell r="D9" t="str">
            <v>Contrato de 360 dias</v>
          </cell>
          <cell r="E9" t="str">
            <v>Contrato de 720 dias</v>
          </cell>
          <cell r="F9" t="str">
            <v>Contratos em aberto2/</v>
          </cell>
          <cell r="G9" t="str">
            <v>Contratos negociados</v>
          </cell>
          <cell r="H9" t="str">
            <v>Volume financeiro</v>
          </cell>
        </row>
        <row r="11">
          <cell r="F11" t="str">
            <v>milhares</v>
          </cell>
          <cell r="G11" t="str">
            <v>milhares</v>
          </cell>
          <cell r="H11" t="str">
            <v>R$ milhões</v>
          </cell>
        </row>
        <row r="24">
          <cell r="A24">
            <v>2001</v>
          </cell>
          <cell r="B24" t="str">
            <v>Jan</v>
          </cell>
        </row>
        <row r="25">
          <cell r="B25" t="str">
            <v>Fev</v>
          </cell>
        </row>
        <row r="26">
          <cell r="B26" t="str">
            <v>Mar</v>
          </cell>
        </row>
        <row r="27">
          <cell r="B27" t="str">
            <v>Abr</v>
          </cell>
        </row>
        <row r="28">
          <cell r="B28" t="str">
            <v>Mai</v>
          </cell>
        </row>
        <row r="29">
          <cell r="B29" t="str">
            <v>Jun</v>
          </cell>
        </row>
        <row r="30">
          <cell r="B30" t="str">
            <v>Jul</v>
          </cell>
        </row>
        <row r="31">
          <cell r="B31" t="str">
            <v>Ago</v>
          </cell>
        </row>
        <row r="32">
          <cell r="B32" t="str">
            <v>Set</v>
          </cell>
        </row>
        <row r="33">
          <cell r="B33" t="str">
            <v>Out</v>
          </cell>
        </row>
        <row r="34">
          <cell r="B34" t="str">
            <v>Nov</v>
          </cell>
        </row>
        <row r="35">
          <cell r="B35" t="str">
            <v>Dez</v>
          </cell>
        </row>
        <row r="49">
          <cell r="A49">
            <v>2002</v>
          </cell>
          <cell r="B49" t="str">
            <v>Jan</v>
          </cell>
        </row>
        <row r="50">
          <cell r="B50" t="str">
            <v>Fev</v>
          </cell>
        </row>
        <row r="51">
          <cell r="B51" t="str">
            <v>Mar</v>
          </cell>
        </row>
        <row r="52">
          <cell r="B52" t="str">
            <v>Abr</v>
          </cell>
        </row>
        <row r="53">
          <cell r="B53" t="str">
            <v>Mai</v>
          </cell>
        </row>
        <row r="54">
          <cell r="B54" t="str">
            <v>Jun</v>
          </cell>
        </row>
        <row r="55">
          <cell r="B55" t="str">
            <v>Jul</v>
          </cell>
        </row>
        <row r="56">
          <cell r="B56" t="str">
            <v>Ago</v>
          </cell>
        </row>
        <row r="57">
          <cell r="B57" t="str">
            <v>Set</v>
          </cell>
        </row>
        <row r="58">
          <cell r="B58" t="str">
            <v>Out</v>
          </cell>
        </row>
        <row r="59">
          <cell r="B59" t="str">
            <v>Nov</v>
          </cell>
        </row>
        <row r="60">
          <cell r="B60" t="str">
            <v>Dez</v>
          </cell>
        </row>
        <row r="62">
          <cell r="B62" t="str">
            <v>Fev</v>
          </cell>
          <cell r="C62">
            <v>1</v>
          </cell>
        </row>
        <row r="63">
          <cell r="C63">
            <v>2</v>
          </cell>
        </row>
        <row r="64">
          <cell r="C64">
            <v>3</v>
          </cell>
        </row>
        <row r="65">
          <cell r="C65">
            <v>4</v>
          </cell>
        </row>
        <row r="66">
          <cell r="C66">
            <v>5</v>
          </cell>
        </row>
        <row r="67">
          <cell r="C67">
            <v>6</v>
          </cell>
        </row>
        <row r="68">
          <cell r="C68">
            <v>7</v>
          </cell>
        </row>
        <row r="69">
          <cell r="C69">
            <v>8</v>
          </cell>
        </row>
        <row r="70">
          <cell r="C70">
            <v>9</v>
          </cell>
        </row>
        <row r="71">
          <cell r="C71">
            <v>10</v>
          </cell>
        </row>
        <row r="72">
          <cell r="C72">
            <v>11</v>
          </cell>
        </row>
        <row r="73">
          <cell r="C73">
            <v>12</v>
          </cell>
        </row>
        <row r="74">
          <cell r="C74">
            <v>13</v>
          </cell>
        </row>
        <row r="75">
          <cell r="C75">
            <v>14</v>
          </cell>
        </row>
        <row r="76">
          <cell r="C76">
            <v>15</v>
          </cell>
        </row>
        <row r="77">
          <cell r="C77">
            <v>16</v>
          </cell>
        </row>
        <row r="78">
          <cell r="C78">
            <v>17</v>
          </cell>
        </row>
        <row r="79">
          <cell r="C79">
            <v>18</v>
          </cell>
        </row>
        <row r="80">
          <cell r="C80">
            <v>19</v>
          </cell>
        </row>
        <row r="81">
          <cell r="C81">
            <v>20</v>
          </cell>
        </row>
        <row r="82">
          <cell r="C82">
            <v>21</v>
          </cell>
        </row>
        <row r="83">
          <cell r="C83">
            <v>22</v>
          </cell>
        </row>
        <row r="84">
          <cell r="C84">
            <v>23</v>
          </cell>
        </row>
        <row r="85">
          <cell r="C85">
            <v>24</v>
          </cell>
        </row>
        <row r="86">
          <cell r="C86">
            <v>25</v>
          </cell>
        </row>
        <row r="87">
          <cell r="C87">
            <v>26</v>
          </cell>
        </row>
        <row r="88">
          <cell r="C88">
            <v>27</v>
          </cell>
        </row>
        <row r="89">
          <cell r="C89">
            <v>28</v>
          </cell>
        </row>
        <row r="90">
          <cell r="C90">
            <v>29</v>
          </cell>
        </row>
        <row r="91">
          <cell r="C91">
            <v>30</v>
          </cell>
        </row>
        <row r="92">
          <cell r="C92">
            <v>31</v>
          </cell>
        </row>
        <row r="93">
          <cell r="B93" t="str">
            <v>Média</v>
          </cell>
          <cell r="D93" t="e">
            <v>#DIV/0!</v>
          </cell>
          <cell r="E93" t="e">
            <v>#DIV/0!</v>
          </cell>
          <cell r="F93" t="e">
            <v>#DIV/0!</v>
          </cell>
          <cell r="G93" t="e">
            <v>#DIV/0!</v>
          </cell>
          <cell r="H93" t="e">
            <v>#DIV/0!</v>
          </cell>
        </row>
        <row r="95">
          <cell r="A95" t="str">
            <v>Fonte: BM&amp;F</v>
          </cell>
        </row>
        <row r="97">
          <cell r="A97" t="str">
            <v>1/ Média diária para os meses fechados.</v>
          </cell>
        </row>
        <row r="98">
          <cell r="A98" t="str">
            <v>2/ Posição do último dia do mês.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(3)"/>
      <sheetName val="Inicio"/>
      <sheetName val="Relatório Fotográfico"/>
      <sheetName val="Atividades replanejadas"/>
      <sheetName val="Físico"/>
      <sheetName val="Evolução das Atividades"/>
      <sheetName val="Financeiro Pré-fabricado"/>
      <sheetName val="Financeiro Caixa"/>
      <sheetName val="CODIGO_EAP"/>
      <sheetName val="Incorrido Pré-fabricados"/>
      <sheetName val="Incorrido"/>
      <sheetName val="Dias Improdutivos"/>
      <sheetName val="Terceiros"/>
      <sheetName val="Banco de Contingência"/>
      <sheetName val="Base"/>
      <sheetName val="Comprometido"/>
      <sheetName val="Prev x Real Caixa"/>
      <sheetName val="INCC"/>
      <sheetName val="Equalizações Aprovadas"/>
      <sheetName val="Controle Contratos"/>
      <sheetName val="ORÇAMENTO"/>
      <sheetName val="ISS"/>
      <sheetName val="INSS"/>
      <sheetName val="Financeiro Caix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B3" t="str">
            <v>SERVIÇOS INICIAIS, DEMOLIÇÃO E TERRAPLANAGEM</v>
          </cell>
        </row>
        <row r="4">
          <cell r="B4" t="str">
            <v>COMPLEMENTAÇÕES - ESCADAS,MUROS E ARRIMOS</v>
          </cell>
        </row>
        <row r="5">
          <cell r="B5" t="str">
            <v>FECHAMENTOS (MUROS)</v>
          </cell>
        </row>
        <row r="6">
          <cell r="B6" t="str">
            <v>PAVIMENTAÇÃO</v>
          </cell>
        </row>
        <row r="7">
          <cell r="B7" t="str">
            <v>SERRALHERIA</v>
          </cell>
        </row>
        <row r="8">
          <cell r="B8" t="str">
            <v>INSTALAÇÕES ELÉTRICAS - IMPLANTAÇÃO</v>
          </cell>
        </row>
        <row r="9">
          <cell r="B9" t="str">
            <v>INSTALAÇÕES HIDRÁULICAS - DRENAGEM</v>
          </cell>
        </row>
        <row r="10">
          <cell r="B10" t="str">
            <v>PAISAGISMO</v>
          </cell>
        </row>
        <row r="11">
          <cell r="B11" t="str">
            <v>COMUNICAÇÃO VISUAL EXTERNA</v>
          </cell>
        </row>
        <row r="12">
          <cell r="B12" t="str">
            <v>PINTURA VAGAS</v>
          </cell>
        </row>
        <row r="13">
          <cell r="B13" t="str">
            <v>SERVIÇOS INICIAIS - CONSTRUÇÃO</v>
          </cell>
        </row>
        <row r="14">
          <cell r="B14" t="str">
            <v>REVESTIMENTO DE PISOS</v>
          </cell>
        </row>
        <row r="15">
          <cell r="B15" t="str">
            <v>ESQUADRIAS</v>
          </cell>
        </row>
        <row r="16">
          <cell r="B16" t="str">
            <v>SERRALHERIA</v>
          </cell>
        </row>
        <row r="17">
          <cell r="B17" t="str">
            <v>INSTALAÇÕES HIDRÁULICAS</v>
          </cell>
        </row>
        <row r="18">
          <cell r="B18" t="str">
            <v>INSTALAÇÕES COMBATE INCÊNDIO</v>
          </cell>
        </row>
        <row r="19">
          <cell r="B19" t="str">
            <v>INSTALAÇÕES ELÉTRICAS - CONSTRUÇÃO</v>
          </cell>
        </row>
        <row r="20">
          <cell r="B20" t="str">
            <v>SPDA</v>
          </cell>
        </row>
        <row r="21">
          <cell r="B21" t="str">
            <v>INSTALAÇÕES DE GÁS</v>
          </cell>
        </row>
        <row r="22">
          <cell r="B22" t="str">
            <v>CLIMATIZAÇÃO</v>
          </cell>
        </row>
        <row r="23">
          <cell r="B23" t="str">
            <v>INSTALAÇÕES TELEFÔNICAS E CFTV</v>
          </cell>
        </row>
        <row r="24">
          <cell r="B24" t="str">
            <v>INFRAESTRUTURA</v>
          </cell>
        </row>
        <row r="25">
          <cell r="B25" t="str">
            <v>PINTURA INTERNA</v>
          </cell>
        </row>
        <row r="26">
          <cell r="B26" t="str">
            <v>COMUNICAÇÃO VISUAL</v>
          </cell>
        </row>
        <row r="27">
          <cell r="B27" t="str">
            <v>SERVIÇOS FINAIS</v>
          </cell>
        </row>
        <row r="28">
          <cell r="B28" t="str">
            <v>SUPRAESTRUTURA</v>
          </cell>
        </row>
        <row r="29">
          <cell r="B29" t="str">
            <v>ESTRUTURA METÁLICA</v>
          </cell>
        </row>
        <row r="30">
          <cell r="B30" t="str">
            <v>COBERTURA</v>
          </cell>
        </row>
        <row r="31">
          <cell r="B31" t="str">
            <v>PAREDES, PAINÉIS E DIVISÓRIAS</v>
          </cell>
        </row>
        <row r="32">
          <cell r="B32" t="str">
            <v>FORROS</v>
          </cell>
        </row>
        <row r="33">
          <cell r="B33" t="str">
            <v>IMPERMEABILIZAÇÕES</v>
          </cell>
        </row>
        <row r="34">
          <cell r="B34" t="str">
            <v>REVESTIMENTO DE PAREDES (PAREDES PERIMETRAIS / FACHADA)</v>
          </cell>
        </row>
        <row r="35">
          <cell r="B35" t="str">
            <v>SERVIÇOS INICIAIS</v>
          </cell>
        </row>
        <row r="36">
          <cell r="B36" t="str">
            <v>ADMINISTRAÇÃO LOCAL</v>
          </cell>
        </row>
        <row r="37">
          <cell r="B37" t="str">
            <v>MANUTENÇÃO CANTEIRO</v>
          </cell>
        </row>
        <row r="38">
          <cell r="B38" t="str">
            <v>PROTEÇÃO, MÁQUINAS E FERRAMENTAS</v>
          </cell>
        </row>
        <row r="39">
          <cell r="B39" t="str">
            <v>LIMPEZA PERMANENTE E TRANSPORTES</v>
          </cell>
        </row>
        <row r="40">
          <cell r="B40" t="str">
            <v>SERVIÇOS TÉCNICOS E LEGAIS</v>
          </cell>
        </row>
        <row r="41">
          <cell r="B41" t="str">
            <v>BALDRAMES</v>
          </cell>
        </row>
        <row r="42">
          <cell r="B42" t="str">
            <v>SUPRAESTRUTURA (TRYGG)</v>
          </cell>
        </row>
        <row r="43">
          <cell r="B43" t="str">
            <v>MARQUISE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Preco"/>
      <sheetName val="Orc_Pad_Edif_Analítico"/>
      <sheetName val="Orc_Compl_Analítico"/>
      <sheetName val="Orc_Compl_Aberto"/>
      <sheetName val=""/>
      <sheetName val="PQP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Orc_Pad_Edif_Anal�tico"/>
      <sheetName val="Orc_Compl_Anal�tico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2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QUANTIDADES"/>
      <sheetName val="LEVANTAMENTO"/>
      <sheetName val="FORRO JANINE"/>
      <sheetName val="ESQUADRIAS"/>
      <sheetName val="FACHADA"/>
      <sheetName val="LISTA DE DUVIDAS"/>
      <sheetName val="GUARDA CORPO"/>
      <sheetName val="REVESTIMENTO INTERNO"/>
      <sheetName val="outros"/>
      <sheetName val="Plan1"/>
      <sheetName val="comparativo de cust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>
            <v>0.15</v>
          </cell>
        </row>
      </sheetData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_Tabela de janela"/>
      <sheetName val="TOTAIS JANELA"/>
      <sheetName val="EX_Tabela de portas"/>
      <sheetName val="TOTAIS PORTAS"/>
      <sheetName val="EX_Tabela de parede cortina"/>
      <sheetName val="ParamValues"/>
      <sheetName val="TOTAIS PAREDE CORTINA"/>
      <sheetName val="Instructions"/>
      <sheetName val="ParamValu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2° PAVIMENTO</v>
          </cell>
        </row>
        <row r="2">
          <cell r="A2" t="str">
            <v>3° PAVIMENTO</v>
          </cell>
        </row>
        <row r="3">
          <cell r="A3" t="str">
            <v>4° PAVIMENTO</v>
          </cell>
        </row>
        <row r="4">
          <cell r="A4" t="str">
            <v>5° PAVIMENTO</v>
          </cell>
        </row>
        <row r="5">
          <cell r="A5" t="str">
            <v>6° PAVIMENTO</v>
          </cell>
        </row>
        <row r="6">
          <cell r="A6" t="str">
            <v>7° PAVIMENTO</v>
          </cell>
        </row>
        <row r="7">
          <cell r="A7" t="str">
            <v>8° PAVIMENTO</v>
          </cell>
        </row>
        <row r="8">
          <cell r="A8" t="str">
            <v>ÁTICO</v>
          </cell>
        </row>
        <row r="9">
          <cell r="A9" t="str">
            <v>CX D'ÁGUA</v>
          </cell>
        </row>
        <row r="10">
          <cell r="A10" t="str">
            <v>FUNDO DO POÇO</v>
          </cell>
        </row>
        <row r="11">
          <cell r="A11" t="str">
            <v>NÍVEL 0</v>
          </cell>
        </row>
        <row r="12">
          <cell r="A12" t="str">
            <v>SUBSOLO 1</v>
          </cell>
        </row>
        <row r="13">
          <cell r="A13" t="str">
            <v>SUBSOLO 2</v>
          </cell>
        </row>
        <row r="14">
          <cell r="A14" t="str">
            <v>TÉRREO</v>
          </cell>
        </row>
        <row r="15">
          <cell r="A15" t="str">
            <v>ÚLTIMA ALTURA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aramValues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TOTAL GERAL"/>
      <sheetName val="Adelphia FURUKAWA"/>
      <sheetName val="Turn-Key - G.I."/>
      <sheetName val="Turn-Key - S.A."/>
      <sheetName val="QTD_PREÇO UNIT"/>
      <sheetName val="ENT-RES"/>
      <sheetName val="COAXIAL"/>
      <sheetName val="ÓPTICO"/>
      <sheetName val="FERRAGENS"/>
      <sheetName val="SERVIÇOS"/>
      <sheetName val="SERVIÇOS 1%"/>
      <sheetName val="SERVIÇOS 2%"/>
      <sheetName val="SERVIÇOS 3%"/>
      <sheetName val="SERVIÇOS 4%"/>
      <sheetName val="SERVIÇOS 5%"/>
      <sheetName val="150"/>
      <sheetName val="150 2%"/>
      <sheetName val="150 4%"/>
      <sheetName val="150 6%"/>
      <sheetName val="250"/>
      <sheetName val="250 2%"/>
      <sheetName val="250 4%"/>
      <sheetName val="250 6%"/>
      <sheetName val="300"/>
      <sheetName val="300 2%"/>
      <sheetName val="300 4%"/>
      <sheetName val="300 6%"/>
      <sheetName val="350"/>
      <sheetName val="350 2%"/>
      <sheetName val="350 4%"/>
      <sheetName val="350 6%"/>
      <sheetName val="450"/>
      <sheetName val="450 2%"/>
      <sheetName val="450 4%"/>
      <sheetName val="450 6%"/>
      <sheetName val="AS-SERVIÇOS"/>
      <sheetName val="DDG-SERVIÇOS "/>
      <sheetName val="FRETE"/>
      <sheetName val="PRO-08"/>
      <sheetName val="Testes"/>
      <sheetName val="ANEL ZONA SUL"/>
      <sheetName val="ANEL LARANJEIRAS"/>
      <sheetName val="CS#"/>
      <sheetName val="VESPER"/>
      <sheetName val="EMBRATEL"/>
      <sheetName val="METRORED"/>
      <sheetName val="INTELIG"/>
      <sheetName val="NETSTREAM"/>
      <sheetName val="VESPER  PRÉ"/>
      <sheetName val="EMBRATEL PRÉ"/>
      <sheetName val="METRORED PRÉ"/>
      <sheetName val="INTELIG PRÉ"/>
      <sheetName val="NETSTREAM PRÉ"/>
      <sheetName val="ANEL ZONA SUL (2)"/>
      <sheetName val="ANEL LARANJEIRAS (2)"/>
      <sheetName val="CS_"/>
      <sheetName val="Equipamentos"/>
      <sheetName val="2.2.5.CBUQ"/>
      <sheetName val="2.2.5.PMQ"/>
      <sheetName val="Viaduto S. Pompeu"/>
      <sheetName val="PRO_08"/>
      <sheetName val="PROJETO"/>
      <sheetName val="CPV"/>
      <sheetName val="Planej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viços"/>
      <sheetName val="Quant.(102,89)"/>
      <sheetName val="Quant.(10,4)"/>
      <sheetName val="Quant. Geral"/>
      <sheetName val="Prefeitura"/>
      <sheetName val="Tomada de Preços"/>
      <sheetName val="Associação"/>
      <sheetName val="Quantitativos"/>
      <sheetName val="Óleo Diesel"/>
      <sheetName val="Óleo Diesel Assoc."/>
    </sheetNames>
    <sheetDataSet>
      <sheetData sheetId="0">
        <row r="3">
          <cell r="B3" t="str">
            <v>Atividades Auxiliares ou Básica</v>
          </cell>
        </row>
        <row r="4">
          <cell r="A4" t="str">
            <v>1 A 00 001 00</v>
          </cell>
          <cell r="B4" t="str">
            <v>Transporte local c/ basc. 5m3 rodov. não pav.</v>
          </cell>
          <cell r="E4" t="str">
            <v>tkm</v>
          </cell>
        </row>
        <row r="5">
          <cell r="A5" t="str">
            <v>1 A 00 001 05</v>
          </cell>
          <cell r="B5" t="str">
            <v>Transp. local c/ basc. 10m3 rodov. não pav (const)</v>
          </cell>
          <cell r="E5" t="str">
            <v>tkm</v>
          </cell>
        </row>
        <row r="6">
          <cell r="A6" t="str">
            <v>1 A 00 001 06</v>
          </cell>
          <cell r="B6" t="str">
            <v>Transp. local c/ basc. 10m3 rodov. não pav (consv)</v>
          </cell>
          <cell r="E6" t="str">
            <v>tkm</v>
          </cell>
        </row>
        <row r="7">
          <cell r="A7" t="str">
            <v>1 A 00 001 07</v>
          </cell>
          <cell r="B7" t="str">
            <v>Transp. local c/ basc. 10m3 rodov. não pav (restr)</v>
          </cell>
          <cell r="E7" t="str">
            <v>tkm</v>
          </cell>
        </row>
        <row r="8">
          <cell r="A8" t="str">
            <v>1 A 00 001 08</v>
          </cell>
          <cell r="B8" t="str">
            <v>Transporte local c/ basc. p/ rocha rodov. não pav.</v>
          </cell>
          <cell r="E8" t="str">
            <v>tkm</v>
          </cell>
        </row>
        <row r="9">
          <cell r="A9" t="str">
            <v>1 A 00 001 40</v>
          </cell>
          <cell r="B9" t="str">
            <v>Transp. local c/ carroceria 15 t rodov. não pav.</v>
          </cell>
          <cell r="E9" t="str">
            <v>tkm</v>
          </cell>
        </row>
        <row r="10">
          <cell r="A10" t="str">
            <v>1 A 00 001 41</v>
          </cell>
          <cell r="B10" t="str">
            <v>Transporte local c/ carroceria 4t rodov. não pav.</v>
          </cell>
          <cell r="E10" t="str">
            <v>tkm</v>
          </cell>
        </row>
        <row r="11">
          <cell r="A11" t="str">
            <v>1 A 00 001 50</v>
          </cell>
          <cell r="B11" t="str">
            <v>Transporte local c/ betoneira rodov. não pav.</v>
          </cell>
          <cell r="E11" t="str">
            <v>tkm</v>
          </cell>
        </row>
        <row r="12">
          <cell r="A12" t="str">
            <v>1 A 00 001 60</v>
          </cell>
          <cell r="B12" t="str">
            <v>Transp. local c/ carroc. c/ guind. rodov. não pav.</v>
          </cell>
          <cell r="E12" t="str">
            <v>tkm</v>
          </cell>
        </row>
        <row r="13">
          <cell r="A13" t="str">
            <v>1 A 00 001 90</v>
          </cell>
          <cell r="B13" t="str">
            <v>Transporte comercial c/ carroc. rodov. não pav.</v>
          </cell>
          <cell r="E13" t="str">
            <v>tkm</v>
          </cell>
        </row>
        <row r="14">
          <cell r="A14" t="str">
            <v>1 A 00 002 00</v>
          </cell>
          <cell r="B14" t="str">
            <v>Transporte local c/ basc. 5m3 rodov. pav.</v>
          </cell>
          <cell r="E14" t="str">
            <v>tkm</v>
          </cell>
        </row>
        <row r="15">
          <cell r="A15" t="str">
            <v>1 A 00 002 03</v>
          </cell>
          <cell r="B15" t="str">
            <v>Transp. local material para remendos</v>
          </cell>
          <cell r="E15" t="str">
            <v>tkm</v>
          </cell>
        </row>
        <row r="16">
          <cell r="A16" t="str">
            <v>1 A 00 002 05</v>
          </cell>
          <cell r="B16" t="str">
            <v>Transp. local c/ basc. 10m3 rodov. pav. (const)</v>
          </cell>
          <cell r="E16" t="str">
            <v>tkm</v>
          </cell>
        </row>
        <row r="17">
          <cell r="A17" t="str">
            <v>1 A 00 002 06</v>
          </cell>
          <cell r="B17" t="str">
            <v>Transp. local c/ basc. 10m3 rodov. pav. (consv)</v>
          </cell>
          <cell r="E17" t="str">
            <v>tkm</v>
          </cell>
        </row>
        <row r="18">
          <cell r="A18" t="str">
            <v>1 A 00 002 07</v>
          </cell>
          <cell r="B18" t="str">
            <v>Transp. local c/ basc. 10m3 rodov. pav. (restr)</v>
          </cell>
          <cell r="E18" t="str">
            <v>tkm</v>
          </cell>
        </row>
        <row r="19">
          <cell r="A19" t="str">
            <v>1 A 00 002 08</v>
          </cell>
          <cell r="B19" t="str">
            <v>Transporte local c/ basc. p/ rocha rodov. pav.</v>
          </cell>
          <cell r="E19" t="str">
            <v>tkm</v>
          </cell>
        </row>
        <row r="20">
          <cell r="A20" t="str">
            <v>1 A 00 002 40</v>
          </cell>
          <cell r="B20" t="str">
            <v>Transporte local c/ carroceria 15 t rodov. pav.</v>
          </cell>
          <cell r="E20" t="str">
            <v>tkm</v>
          </cell>
        </row>
        <row r="21">
          <cell r="A21" t="str">
            <v>1 A 00 002 41</v>
          </cell>
          <cell r="B21" t="str">
            <v>Transporte local c/ carroceria 4t rodov. pav.</v>
          </cell>
          <cell r="E21" t="str">
            <v>tkm</v>
          </cell>
        </row>
        <row r="22">
          <cell r="A22" t="str">
            <v>1 A 00 002 50</v>
          </cell>
          <cell r="B22" t="str">
            <v>Transporte local c/ betoneira rodov. pav.</v>
          </cell>
          <cell r="E22" t="str">
            <v>tkm</v>
          </cell>
        </row>
        <row r="23">
          <cell r="A23" t="str">
            <v>1 A 00 002 60</v>
          </cell>
          <cell r="B23" t="str">
            <v>Transp. local c/ carroceria c/ guind. rodov. pav.</v>
          </cell>
          <cell r="E23" t="str">
            <v>tkm</v>
          </cell>
        </row>
        <row r="24">
          <cell r="A24" t="str">
            <v>1 A 00 002 90</v>
          </cell>
          <cell r="B24" t="str">
            <v>Transporte comercial c/ carroceria rodov. pav.</v>
          </cell>
          <cell r="E24" t="str">
            <v>tkm</v>
          </cell>
        </row>
        <row r="25">
          <cell r="A25" t="str">
            <v>1 A 00 102 00</v>
          </cell>
          <cell r="B25" t="str">
            <v>Transporte local de material betuminoso</v>
          </cell>
          <cell r="E25" t="str">
            <v>tkm</v>
          </cell>
        </row>
        <row r="26">
          <cell r="A26" t="str">
            <v>1 A 00 112 90</v>
          </cell>
          <cell r="B26" t="str">
            <v>Transporte comercial material betuminoso a quente</v>
          </cell>
          <cell r="E26" t="str">
            <v>tkm</v>
          </cell>
        </row>
        <row r="27">
          <cell r="A27" t="str">
            <v>1 A 00 112 91</v>
          </cell>
          <cell r="B27" t="str">
            <v>Transporte comercial material betuminoso a frio</v>
          </cell>
          <cell r="E27" t="str">
            <v>tkm</v>
          </cell>
        </row>
        <row r="28">
          <cell r="A28" t="str">
            <v>1 A 00 201 70</v>
          </cell>
          <cell r="B28" t="str">
            <v>Transp. local água c/ cam. tanque rodov. não pav.</v>
          </cell>
          <cell r="E28" t="str">
            <v>tkm</v>
          </cell>
        </row>
        <row r="29">
          <cell r="A29" t="str">
            <v>1 A 00 202 70</v>
          </cell>
          <cell r="B29" t="str">
            <v>Transp. local de água c/ cam. tanque rodov. pav.</v>
          </cell>
          <cell r="E29" t="str">
            <v>tkm</v>
          </cell>
        </row>
        <row r="30">
          <cell r="A30" t="str">
            <v>1 A 00 301 00</v>
          </cell>
          <cell r="B30" t="str">
            <v>Fornecimento de Aço CA-25</v>
          </cell>
          <cell r="E30" t="str">
            <v>kg</v>
          </cell>
        </row>
        <row r="31">
          <cell r="A31" t="str">
            <v>1 A 00 302 00</v>
          </cell>
          <cell r="B31" t="str">
            <v>Fornecimento de Aço CA-50</v>
          </cell>
          <cell r="E31" t="str">
            <v>kg</v>
          </cell>
        </row>
        <row r="32">
          <cell r="A32" t="str">
            <v>1 A 00 303 00</v>
          </cell>
          <cell r="B32" t="str">
            <v>Fornecimento de Aço CA-60</v>
          </cell>
          <cell r="E32" t="str">
            <v>kg</v>
          </cell>
        </row>
        <row r="33">
          <cell r="A33" t="str">
            <v>1 A 00 717 00</v>
          </cell>
          <cell r="B33" t="str">
            <v>Brita Comercial</v>
          </cell>
          <cell r="E33" t="str">
            <v>m3</v>
          </cell>
        </row>
        <row r="34">
          <cell r="A34" t="str">
            <v>1 A 00 961 00</v>
          </cell>
          <cell r="B34" t="str">
            <v>Peças de Desgaste do Britador 30m3/h</v>
          </cell>
          <cell r="E34" t="str">
            <v>cjh</v>
          </cell>
        </row>
        <row r="35">
          <cell r="A35" t="str">
            <v>1 A 00 962 00</v>
          </cell>
          <cell r="B35" t="str">
            <v>Peças de Desgaste do Britador 9 a 20m3/h</v>
          </cell>
          <cell r="E35" t="str">
            <v>cjh</v>
          </cell>
        </row>
        <row r="36">
          <cell r="A36" t="str">
            <v>1 A 00 963 00</v>
          </cell>
          <cell r="B36" t="str">
            <v>Peças de Desgaste do Britador 80m3/h</v>
          </cell>
          <cell r="E36" t="str">
            <v>cjh</v>
          </cell>
        </row>
        <row r="37">
          <cell r="A37" t="str">
            <v>1 A 00 964 00</v>
          </cell>
          <cell r="B37" t="str">
            <v>Peças de desgaste britador prod. de rachão</v>
          </cell>
          <cell r="E37" t="str">
            <v>cjh</v>
          </cell>
        </row>
        <row r="38">
          <cell r="A38" t="str">
            <v>1 A 01 100 01</v>
          </cell>
          <cell r="B38" t="str">
            <v>Limpeza camada vegetal em jazida (const e restr.)</v>
          </cell>
          <cell r="E38" t="str">
            <v>m2</v>
          </cell>
        </row>
        <row r="39">
          <cell r="A39" t="str">
            <v>1 A 01 100 02</v>
          </cell>
          <cell r="B39" t="str">
            <v>Limpeza de camada vegetal em jazida (consv)</v>
          </cell>
          <cell r="E39" t="str">
            <v>m2</v>
          </cell>
        </row>
        <row r="40">
          <cell r="A40" t="str">
            <v>1 A 01 105 01</v>
          </cell>
          <cell r="B40" t="str">
            <v>Expurgo de jazida (const e restr)</v>
          </cell>
          <cell r="E40" t="str">
            <v>m3</v>
          </cell>
        </row>
        <row r="41">
          <cell r="A41" t="str">
            <v>1 A 01 105 02</v>
          </cell>
          <cell r="B41" t="str">
            <v>Expurgo de jazida (consv)</v>
          </cell>
          <cell r="E41" t="str">
            <v>m3</v>
          </cell>
        </row>
        <row r="42">
          <cell r="A42" t="str">
            <v>1 A 01 111 00</v>
          </cell>
          <cell r="B42" t="str">
            <v>Material de base (consv)</v>
          </cell>
          <cell r="E42" t="str">
            <v>m3</v>
          </cell>
        </row>
        <row r="43">
          <cell r="A43" t="str">
            <v>1 A 01 111 01</v>
          </cell>
          <cell r="B43" t="str">
            <v>Esc. e carga material de jazida (consv)</v>
          </cell>
          <cell r="E43" t="str">
            <v>m3</v>
          </cell>
        </row>
        <row r="44">
          <cell r="A44" t="str">
            <v>1 A 01 120 01</v>
          </cell>
          <cell r="B44" t="str">
            <v>Escav. e carga de mater. de jazida(const e restr)</v>
          </cell>
          <cell r="E44" t="str">
            <v>m3</v>
          </cell>
        </row>
        <row r="45">
          <cell r="A45" t="str">
            <v>1 A 01 150 01</v>
          </cell>
          <cell r="B45" t="str">
            <v>Rocha p/ britagem c/ perfur. sobre esteira</v>
          </cell>
          <cell r="E45" t="str">
            <v>m3</v>
          </cell>
        </row>
        <row r="46">
          <cell r="A46" t="str">
            <v>1 A 01 150 02</v>
          </cell>
          <cell r="B46" t="str">
            <v>Rocha p/ britagem com perfuratriz manual</v>
          </cell>
          <cell r="E46" t="str">
            <v>m3</v>
          </cell>
        </row>
        <row r="47">
          <cell r="A47" t="str">
            <v>1 A 01 155 01</v>
          </cell>
          <cell r="B47" t="str">
            <v>Rachão e pedra-de-mão produzidos-(const e rest)</v>
          </cell>
          <cell r="E47" t="str">
            <v>m3</v>
          </cell>
        </row>
        <row r="48">
          <cell r="A48" t="str">
            <v>1 A 01 170 01</v>
          </cell>
          <cell r="B48" t="str">
            <v>Areia extraída com equipamento tipo "drag-line"</v>
          </cell>
          <cell r="E48" t="str">
            <v>m3</v>
          </cell>
        </row>
        <row r="49">
          <cell r="A49" t="str">
            <v>1 A 01 170 02</v>
          </cell>
          <cell r="B49" t="str">
            <v>Areia extraída com trator e carregadeira</v>
          </cell>
          <cell r="E49" t="str">
            <v>m3</v>
          </cell>
        </row>
        <row r="50">
          <cell r="A50" t="str">
            <v>1 A 01 170 03</v>
          </cell>
          <cell r="B50" t="str">
            <v>Areia extraída com draga de sucção (tipo bomba)</v>
          </cell>
          <cell r="E50" t="str">
            <v>m3</v>
          </cell>
        </row>
        <row r="51">
          <cell r="A51" t="str">
            <v>1 A 01 200 01</v>
          </cell>
          <cell r="B51" t="str">
            <v>Brita produzida em central de britagem de 80 m3/h</v>
          </cell>
          <cell r="E51" t="str">
            <v>m3</v>
          </cell>
        </row>
        <row r="52">
          <cell r="A52" t="str">
            <v>1 A 01 200 02</v>
          </cell>
          <cell r="B52" t="str">
            <v>Brita produzida em central de britagem de 30 m3/h</v>
          </cell>
          <cell r="E52" t="str">
            <v>m3</v>
          </cell>
        </row>
        <row r="53">
          <cell r="A53" t="str">
            <v>1 A 01 200 04</v>
          </cell>
          <cell r="B53" t="str">
            <v>Pedra de mão produzida manualmente (consv)</v>
          </cell>
          <cell r="E53" t="str">
            <v>m3</v>
          </cell>
        </row>
        <row r="54">
          <cell r="A54" t="str">
            <v>1 A 01 390 02</v>
          </cell>
          <cell r="B54" t="str">
            <v>Usinagem de CBUQ (capa de rolamento)</v>
          </cell>
          <cell r="E54" t="str">
            <v>t</v>
          </cell>
        </row>
        <row r="55">
          <cell r="A55" t="str">
            <v>1 A 01 390 03</v>
          </cell>
          <cell r="B55" t="str">
            <v>Usinagem de CBUQ (binder)</v>
          </cell>
          <cell r="E55" t="str">
            <v>t</v>
          </cell>
        </row>
        <row r="56">
          <cell r="A56" t="str">
            <v>1 A 01 391 02</v>
          </cell>
          <cell r="B56" t="str">
            <v>Usinagem de areia-asfalto</v>
          </cell>
          <cell r="E56" t="str">
            <v>t</v>
          </cell>
        </row>
        <row r="57">
          <cell r="A57" t="str">
            <v>1 A 01 395 01</v>
          </cell>
          <cell r="B57" t="str">
            <v>Usinagem de brita graduada</v>
          </cell>
          <cell r="E57" t="str">
            <v>m3</v>
          </cell>
        </row>
        <row r="58">
          <cell r="A58" t="str">
            <v>1 A 01 395 02</v>
          </cell>
          <cell r="B58" t="str">
            <v>Usinagem de solo-brita</v>
          </cell>
          <cell r="E58" t="str">
            <v>m3</v>
          </cell>
        </row>
        <row r="59">
          <cell r="A59" t="str">
            <v>1 A 01 396 01</v>
          </cell>
          <cell r="B59" t="str">
            <v>Usinagem de solo-cimento</v>
          </cell>
          <cell r="E59" t="str">
            <v>m3</v>
          </cell>
        </row>
        <row r="60">
          <cell r="A60" t="str">
            <v>1 A 01 396 02</v>
          </cell>
          <cell r="B60" t="str">
            <v>Usinagem de solo melhorado com cimento.</v>
          </cell>
          <cell r="E60" t="str">
            <v>m3</v>
          </cell>
        </row>
        <row r="61">
          <cell r="A61" t="str">
            <v>1 A 01 397 02</v>
          </cell>
          <cell r="B61" t="str">
            <v>Usinagem de P.M.F.</v>
          </cell>
          <cell r="E61" t="str">
            <v>m3</v>
          </cell>
        </row>
        <row r="62">
          <cell r="A62" t="str">
            <v>1 A 01 398 02</v>
          </cell>
          <cell r="B62" t="str">
            <v>Usinagem de CBUQ p/ reciclagem em usina fixa.</v>
          </cell>
          <cell r="E62" t="str">
            <v>t</v>
          </cell>
        </row>
        <row r="63">
          <cell r="A63" t="str">
            <v>1 A 01 401 01</v>
          </cell>
          <cell r="B63" t="str">
            <v>Fôrma comum de madeira</v>
          </cell>
          <cell r="E63" t="str">
            <v>m2</v>
          </cell>
        </row>
        <row r="64">
          <cell r="A64" t="str">
            <v>1 A 01 402 01</v>
          </cell>
          <cell r="B64" t="str">
            <v>Fôrma de placa compensada resinada</v>
          </cell>
          <cell r="E64" t="str">
            <v>m2</v>
          </cell>
        </row>
        <row r="65">
          <cell r="A65" t="str">
            <v>1 A 01 403 01</v>
          </cell>
          <cell r="B65" t="str">
            <v>Fôrma de placa compensada plastificada</v>
          </cell>
          <cell r="E65" t="str">
            <v>m2</v>
          </cell>
        </row>
        <row r="66">
          <cell r="A66" t="str">
            <v>1 A 01 404 01</v>
          </cell>
          <cell r="B66" t="str">
            <v>Fôrma para tubulão</v>
          </cell>
          <cell r="E66" t="str">
            <v>m2</v>
          </cell>
        </row>
        <row r="67">
          <cell r="A67" t="str">
            <v>1 A 01 407 01</v>
          </cell>
          <cell r="B67" t="str">
            <v>Confecção e lançam. de concreto magro em betoneira</v>
          </cell>
          <cell r="E67" t="str">
            <v>m3</v>
          </cell>
        </row>
        <row r="68">
          <cell r="A68" t="str">
            <v>1 A 01 408 01</v>
          </cell>
          <cell r="B68" t="str">
            <v>Concreto fck=8MPa contr raz uso geral conf e lanç</v>
          </cell>
          <cell r="E68" t="str">
            <v>m3</v>
          </cell>
        </row>
        <row r="69">
          <cell r="A69" t="str">
            <v>1 A 01 410 01</v>
          </cell>
          <cell r="B69" t="str">
            <v>Concreto fck=10MPa contr raz uso geral conf e lanç</v>
          </cell>
          <cell r="E69" t="str">
            <v>m3</v>
          </cell>
        </row>
        <row r="70">
          <cell r="A70" t="str">
            <v>1 A 01 412 01</v>
          </cell>
          <cell r="B70" t="str">
            <v>Concreto fck=12MPa contr raz uso geral conf e lanç</v>
          </cell>
          <cell r="E70" t="str">
            <v>m3</v>
          </cell>
        </row>
        <row r="71">
          <cell r="A71" t="str">
            <v>1 A 01 415 01</v>
          </cell>
          <cell r="B71" t="str">
            <v>Concr estr fck=15MPa contr raz uso ger conf e lanç</v>
          </cell>
          <cell r="E71" t="str">
            <v>m3</v>
          </cell>
        </row>
        <row r="72">
          <cell r="A72" t="str">
            <v>1 A 01 418 01</v>
          </cell>
          <cell r="B72" t="str">
            <v>Concr estr fck=18MPa contr raz uso ger conf e lanç</v>
          </cell>
          <cell r="E72" t="str">
            <v>m3</v>
          </cell>
        </row>
        <row r="73">
          <cell r="A73" t="str">
            <v>1 A 01 422 01</v>
          </cell>
          <cell r="B73" t="str">
            <v>Concr estr fck=22MPa contr raz uso ger conf e lanç</v>
          </cell>
          <cell r="E73" t="str">
            <v>m3</v>
          </cell>
        </row>
        <row r="74">
          <cell r="A74" t="str">
            <v>1 A 01 423 00</v>
          </cell>
          <cell r="B74" t="str">
            <v>Concreto fck=18MPa para pré-moldados (tubos)</v>
          </cell>
          <cell r="E74" t="str">
            <v>m3</v>
          </cell>
        </row>
        <row r="75">
          <cell r="A75" t="str">
            <v>1 A 01 424 00</v>
          </cell>
          <cell r="B75" t="str">
            <v>Concreto poroso para pré-moldados (tubos)</v>
          </cell>
          <cell r="E75" t="str">
            <v>m3</v>
          </cell>
        </row>
        <row r="76">
          <cell r="A76" t="str">
            <v>1 A 01 450 01</v>
          </cell>
          <cell r="B76" t="str">
            <v>Escoramento de bueiros celulares</v>
          </cell>
          <cell r="E76" t="str">
            <v>m3</v>
          </cell>
        </row>
        <row r="77">
          <cell r="A77" t="str">
            <v>1 A 01 512 10</v>
          </cell>
          <cell r="B77" t="str">
            <v>Concreto ciclópico fck=12 MPa</v>
          </cell>
          <cell r="E77" t="str">
            <v>m3</v>
          </cell>
        </row>
        <row r="78">
          <cell r="A78" t="str">
            <v>1 A 01 515 10</v>
          </cell>
          <cell r="B78" t="str">
            <v>Concreto ciclópico fck=15 MPa</v>
          </cell>
          <cell r="E78" t="str">
            <v>m3</v>
          </cell>
        </row>
        <row r="79">
          <cell r="A79" t="str">
            <v>1 A 01 580 01</v>
          </cell>
          <cell r="B79" t="str">
            <v>Fornecimento, preparo e colocação formas aço CA 60</v>
          </cell>
          <cell r="E79" t="str">
            <v>kg</v>
          </cell>
        </row>
        <row r="80">
          <cell r="A80" t="str">
            <v>1 A 01 580 02</v>
          </cell>
          <cell r="B80" t="str">
            <v>Fornecimento, preparo e colocação formas aço CA 50</v>
          </cell>
          <cell r="E80" t="str">
            <v>kg</v>
          </cell>
        </row>
        <row r="81">
          <cell r="A81" t="str">
            <v>1 A 01 580 03</v>
          </cell>
          <cell r="B81" t="str">
            <v>Fornecimento, preparo e colocação formas aço CA 25</v>
          </cell>
          <cell r="E81" t="str">
            <v>kg</v>
          </cell>
        </row>
        <row r="82">
          <cell r="A82" t="str">
            <v>1 A 01 603 01</v>
          </cell>
          <cell r="B82" t="str">
            <v>Argamassa cimento-areia 1:3</v>
          </cell>
          <cell r="E82" t="str">
            <v>m3</v>
          </cell>
        </row>
        <row r="83">
          <cell r="A83" t="str">
            <v>1 A 01 604 01</v>
          </cell>
          <cell r="B83" t="str">
            <v>Argamassa cimento-areia 1:4</v>
          </cell>
          <cell r="E83" t="str">
            <v>m3</v>
          </cell>
        </row>
        <row r="84">
          <cell r="A84" t="str">
            <v>1 A 01 606 01</v>
          </cell>
          <cell r="B84" t="str">
            <v>Argamassa cimento-areia 1:6</v>
          </cell>
          <cell r="E84" t="str">
            <v>m3</v>
          </cell>
        </row>
        <row r="85">
          <cell r="A85" t="str">
            <v>1 A 01 620 01</v>
          </cell>
          <cell r="B85" t="str">
            <v>Argamassa cimento-solo 1:10</v>
          </cell>
          <cell r="E85" t="str">
            <v>m3</v>
          </cell>
        </row>
        <row r="86">
          <cell r="A86" t="str">
            <v>1 A 01 653 00</v>
          </cell>
          <cell r="B86" t="str">
            <v>Usinagem para sub-base de concreto rolado</v>
          </cell>
          <cell r="E86" t="str">
            <v>m3</v>
          </cell>
        </row>
        <row r="87">
          <cell r="A87" t="str">
            <v>1 A 01 654 00</v>
          </cell>
          <cell r="B87" t="str">
            <v>Usinagem p/ sub-base de concr. de cimento portland</v>
          </cell>
          <cell r="E87" t="str">
            <v>m3</v>
          </cell>
        </row>
        <row r="88">
          <cell r="A88" t="str">
            <v>1 A 01 656 00</v>
          </cell>
          <cell r="B88" t="str">
            <v>Usinagem p/ conc. de cim. portland c/ forma desliz</v>
          </cell>
          <cell r="E88" t="str">
            <v>m3</v>
          </cell>
        </row>
        <row r="89">
          <cell r="A89" t="str">
            <v>1 A 01 657 00</v>
          </cell>
          <cell r="B89" t="str">
            <v>Usinagem p/ conc.cim. portland c/ equip. peq. por.</v>
          </cell>
          <cell r="E89" t="str">
            <v>m3</v>
          </cell>
        </row>
        <row r="90">
          <cell r="A90" t="str">
            <v>1 A 01 700 00</v>
          </cell>
          <cell r="B90" t="str">
            <v>Fabricação de peças pré mold. de conc. p/ pavim.</v>
          </cell>
          <cell r="E90" t="str">
            <v>m3</v>
          </cell>
        </row>
        <row r="91">
          <cell r="A91" t="str">
            <v>1 A 01 720 00</v>
          </cell>
          <cell r="B91" t="str">
            <v>Concreto fck=18MPa p/ pré-moldados (guarda-corpo)</v>
          </cell>
          <cell r="E91" t="str">
            <v>m3</v>
          </cell>
        </row>
        <row r="92">
          <cell r="A92" t="str">
            <v>1 A 01 720 01</v>
          </cell>
          <cell r="B92" t="str">
            <v>Guarda-corpo tipo GM, moldado no local</v>
          </cell>
          <cell r="E92" t="str">
            <v>m</v>
          </cell>
        </row>
        <row r="93">
          <cell r="A93" t="str">
            <v>1 A 01 720 02</v>
          </cell>
          <cell r="B93" t="str">
            <v>Fabricação de Guarda-corpo</v>
          </cell>
          <cell r="E93" t="str">
            <v>m</v>
          </cell>
        </row>
        <row r="94">
          <cell r="A94" t="str">
            <v>1 A 01 725 01</v>
          </cell>
          <cell r="B94" t="str">
            <v>Fabricação de balizador de concreto</v>
          </cell>
          <cell r="E94" t="str">
            <v>un</v>
          </cell>
        </row>
        <row r="95">
          <cell r="A95" t="str">
            <v>1 A 01 730 00</v>
          </cell>
          <cell r="B95" t="str">
            <v>Concreto fck=18MPa p/ pré moldados (mourões)</v>
          </cell>
          <cell r="E95" t="str">
            <v>m3</v>
          </cell>
        </row>
        <row r="96">
          <cell r="A96" t="str">
            <v>1 A 01 730 01</v>
          </cell>
          <cell r="B96" t="str">
            <v>Fabr. mourão de concr. esticador seção quad. 15cm</v>
          </cell>
          <cell r="E96" t="str">
            <v>un</v>
          </cell>
        </row>
        <row r="97">
          <cell r="A97" t="str">
            <v>1 A 01 730 02</v>
          </cell>
          <cell r="B97" t="str">
            <v>Fabr. mourão de concr esticador seção triang. 15cm</v>
          </cell>
          <cell r="E97" t="str">
            <v>un</v>
          </cell>
        </row>
        <row r="98">
          <cell r="A98" t="str">
            <v>1 A 01 735 01</v>
          </cell>
          <cell r="B98" t="str">
            <v>Fabr. mourão de concreto suporte seção quad. 11cm</v>
          </cell>
          <cell r="E98" t="str">
            <v>un</v>
          </cell>
        </row>
        <row r="99">
          <cell r="A99" t="str">
            <v>1 A 01 735 02</v>
          </cell>
          <cell r="B99" t="str">
            <v>Fabr. mourão de concr. suporte seção triang. 11cm</v>
          </cell>
          <cell r="E99" t="str">
            <v>un</v>
          </cell>
        </row>
        <row r="100">
          <cell r="A100" t="str">
            <v>1 A 01 739 01</v>
          </cell>
          <cell r="B100" t="str">
            <v>Confecção de tubos de concreto D=0,20m</v>
          </cell>
          <cell r="E100" t="str">
            <v>m</v>
          </cell>
        </row>
        <row r="101">
          <cell r="A101" t="str">
            <v>1 A 01 740 01</v>
          </cell>
          <cell r="B101" t="str">
            <v>Confecção de tubos de concreto perfurado D=0,20m</v>
          </cell>
          <cell r="E101" t="str">
            <v>m</v>
          </cell>
        </row>
        <row r="102">
          <cell r="A102" t="str">
            <v>1 A 01 741 01</v>
          </cell>
          <cell r="B102" t="str">
            <v>Confecção de tubos de concreto poroso D=0,20m</v>
          </cell>
          <cell r="E102" t="str">
            <v>m</v>
          </cell>
        </row>
        <row r="103">
          <cell r="A103" t="str">
            <v>1 A 01 745 01</v>
          </cell>
          <cell r="B103" t="str">
            <v>Confecção de tubos de concreto D=0,30m</v>
          </cell>
          <cell r="E103" t="str">
            <v>m</v>
          </cell>
        </row>
        <row r="104">
          <cell r="A104" t="str">
            <v>1 A 01 746 01</v>
          </cell>
          <cell r="B104" t="str">
            <v>Confecção de tubos de concreto perfurado D=0,30m</v>
          </cell>
          <cell r="E104" t="str">
            <v>m</v>
          </cell>
        </row>
        <row r="105">
          <cell r="A105" t="str">
            <v>1 A 01 747 01</v>
          </cell>
          <cell r="B105" t="str">
            <v>Confecção de tubos de concreto poroso D=0,30m</v>
          </cell>
          <cell r="E105" t="str">
            <v>m</v>
          </cell>
        </row>
        <row r="106">
          <cell r="A106" t="str">
            <v>1 A 01 751 01</v>
          </cell>
          <cell r="B106" t="str">
            <v>Confecção de tubos de concreto D=0,40m</v>
          </cell>
          <cell r="E106" t="str">
            <v>m</v>
          </cell>
        </row>
        <row r="107">
          <cell r="A107" t="str">
            <v>1 A 01 752 01</v>
          </cell>
          <cell r="B107" t="str">
            <v>Confecção de tubos de concreto perfurado D=0,40m</v>
          </cell>
          <cell r="E107" t="str">
            <v>m</v>
          </cell>
        </row>
        <row r="108">
          <cell r="A108" t="str">
            <v>1 A 01 753 01</v>
          </cell>
          <cell r="B108" t="str">
            <v>Confecção de tubos de concreto poroso D=0,40m</v>
          </cell>
          <cell r="E108" t="str">
            <v>m</v>
          </cell>
        </row>
        <row r="109">
          <cell r="A109" t="str">
            <v>1 A 01 755 01</v>
          </cell>
          <cell r="B109" t="str">
            <v>Confecção de tubos de concreto armado D=0,60m CA-4</v>
          </cell>
          <cell r="E109" t="str">
            <v>m</v>
          </cell>
        </row>
        <row r="110">
          <cell r="A110" t="str">
            <v>1 A 01 760 01</v>
          </cell>
          <cell r="B110" t="str">
            <v>Confecção de tubos de concreto armado D=0,80m CA-4</v>
          </cell>
          <cell r="E110" t="str">
            <v>m</v>
          </cell>
        </row>
        <row r="111">
          <cell r="A111" t="str">
            <v>1 A 01 765 01</v>
          </cell>
          <cell r="B111" t="str">
            <v>Confecção de tubos de concreto armado D=1,00m CA-4</v>
          </cell>
          <cell r="E111" t="str">
            <v>m</v>
          </cell>
        </row>
        <row r="112">
          <cell r="A112" t="str">
            <v>1 A 01 770 01</v>
          </cell>
          <cell r="B112" t="str">
            <v>Confecção de tubos de concreto armado D=1,20m CA-4</v>
          </cell>
          <cell r="E112" t="str">
            <v>m</v>
          </cell>
        </row>
        <row r="113">
          <cell r="A113" t="str">
            <v>1 A 01 775 01</v>
          </cell>
          <cell r="B113" t="str">
            <v>Confecção de tubos de concreto armado D=1,50m CA-4</v>
          </cell>
          <cell r="E113" t="str">
            <v>m</v>
          </cell>
        </row>
        <row r="114">
          <cell r="A114" t="str">
            <v>1 A 01 780 01</v>
          </cell>
          <cell r="B114" t="str">
            <v>Obtenção de grama para replantio</v>
          </cell>
          <cell r="E114" t="str">
            <v>m2</v>
          </cell>
        </row>
        <row r="115">
          <cell r="A115" t="str">
            <v>1 A 01 790 01</v>
          </cell>
          <cell r="B115" t="str">
            <v>Guia de madeira - 2,5 x 7,0 cm</v>
          </cell>
          <cell r="E115" t="str">
            <v>m</v>
          </cell>
        </row>
        <row r="116">
          <cell r="A116" t="str">
            <v>1 A 01 790 02</v>
          </cell>
          <cell r="B116" t="str">
            <v>Guia de madeira - 2,5 x 10,0 cm</v>
          </cell>
          <cell r="E116" t="str">
            <v>m</v>
          </cell>
        </row>
        <row r="117">
          <cell r="A117" t="str">
            <v>1 A 01 800 01</v>
          </cell>
          <cell r="B117" t="str">
            <v>Chapa de aço 16 rec. para placa de sinalização</v>
          </cell>
          <cell r="E117" t="str">
            <v>m2</v>
          </cell>
        </row>
        <row r="118">
          <cell r="A118" t="str">
            <v>1 A 01 810 01</v>
          </cell>
          <cell r="B118" t="str">
            <v>Calha metálica semi-circular D=0,40 m</v>
          </cell>
          <cell r="E118" t="str">
            <v>m</v>
          </cell>
        </row>
        <row r="119">
          <cell r="A119" t="str">
            <v>1 A 01 850 01</v>
          </cell>
          <cell r="B119" t="str">
            <v>Confecção de placa de sinalização semi-refletiva</v>
          </cell>
          <cell r="E119" t="str">
            <v>m2</v>
          </cell>
        </row>
        <row r="120">
          <cell r="A120" t="str">
            <v>1 A 01 860 01</v>
          </cell>
          <cell r="B120" t="str">
            <v>Confecção de placa de sinalização tot. refletiva</v>
          </cell>
          <cell r="E120" t="str">
            <v>m2</v>
          </cell>
        </row>
        <row r="121">
          <cell r="A121" t="str">
            <v>1 A 01 870 01</v>
          </cell>
          <cell r="B121" t="str">
            <v>Confecção de suporte e travessa p/ placa de sinal.</v>
          </cell>
          <cell r="E121" t="str">
            <v>un</v>
          </cell>
        </row>
        <row r="122">
          <cell r="A122" t="str">
            <v>1 A 01 890 01</v>
          </cell>
          <cell r="B122" t="str">
            <v>Escavação manual em material de 1a categoria</v>
          </cell>
          <cell r="E122" t="str">
            <v>m3</v>
          </cell>
        </row>
        <row r="123">
          <cell r="A123" t="str">
            <v>1 A 01 891 01</v>
          </cell>
          <cell r="B123" t="str">
            <v>Escavação manual de vala em material de 1a cat.</v>
          </cell>
          <cell r="E123" t="str">
            <v>m3</v>
          </cell>
        </row>
        <row r="124">
          <cell r="A124" t="str">
            <v>1 A 01 892 01</v>
          </cell>
          <cell r="B124" t="str">
            <v>Escavação mecânica de vala em material de 1a cat.</v>
          </cell>
          <cell r="E124" t="str">
            <v>m3</v>
          </cell>
        </row>
        <row r="125">
          <cell r="A125" t="str">
            <v>1 A 01 893 01</v>
          </cell>
          <cell r="B125" t="str">
            <v>Compactação manual</v>
          </cell>
          <cell r="E125" t="str">
            <v>m3</v>
          </cell>
        </row>
        <row r="126">
          <cell r="A126" t="str">
            <v>1 A 01 894 01</v>
          </cell>
          <cell r="B126" t="str">
            <v>Lastro de brita</v>
          </cell>
          <cell r="E126" t="str">
            <v>m3</v>
          </cell>
        </row>
        <row r="127">
          <cell r="A127" t="str">
            <v>1 A 99 001 00</v>
          </cell>
          <cell r="B127" t="str">
            <v>Mistura areia-asfalto usinada a frio</v>
          </cell>
          <cell r="E127" t="str">
            <v>m3</v>
          </cell>
        </row>
        <row r="128">
          <cell r="A128" t="str">
            <v>1 A 99 002 00</v>
          </cell>
          <cell r="B128" t="str">
            <v>Mistura areia-asfalto usinada a quente</v>
          </cell>
          <cell r="E128" t="str">
            <v>m3</v>
          </cell>
        </row>
        <row r="129">
          <cell r="A129" t="str">
            <v>1 A 99 003 00</v>
          </cell>
          <cell r="B129" t="str">
            <v>Mistura betuminosa usinada a frio</v>
          </cell>
          <cell r="E129" t="str">
            <v>m3</v>
          </cell>
        </row>
        <row r="130">
          <cell r="A130" t="str">
            <v>1 A 99 004 00</v>
          </cell>
          <cell r="B130" t="str">
            <v>Mistura betuminosa usinada a quente</v>
          </cell>
          <cell r="E130" t="str">
            <v>m3</v>
          </cell>
        </row>
        <row r="131">
          <cell r="A131" t="str">
            <v>1 A 99 005 00</v>
          </cell>
          <cell r="B131" t="str">
            <v>Mistura betuminosa</v>
          </cell>
          <cell r="E131" t="str">
            <v>m3</v>
          </cell>
        </row>
        <row r="132">
          <cell r="A132" t="str">
            <v>1 B 00 301 00</v>
          </cell>
          <cell r="B132" t="str">
            <v>Alvenaria de pedra argamassada</v>
          </cell>
          <cell r="E132" t="str">
            <v>m3</v>
          </cell>
        </row>
        <row r="133">
          <cell r="A133" t="str">
            <v>1 B 00 902 01</v>
          </cell>
          <cell r="B133" t="str">
            <v>Alvenaria de tijolos</v>
          </cell>
          <cell r="E133" t="str">
            <v>m2</v>
          </cell>
        </row>
        <row r="134">
          <cell r="A134" t="str">
            <v>1 B 00 903 01</v>
          </cell>
          <cell r="B134" t="str">
            <v>Dentes para bueiros duplos D=1,00 m</v>
          </cell>
          <cell r="E134" t="str">
            <v>und</v>
          </cell>
        </row>
        <row r="135">
          <cell r="A135" t="str">
            <v>1 B 00 904 01</v>
          </cell>
          <cell r="B135" t="str">
            <v>Dentes para bueiros duplos D=1,20 m</v>
          </cell>
          <cell r="E135" t="str">
            <v>und</v>
          </cell>
        </row>
        <row r="136">
          <cell r="A136" t="str">
            <v>1 B 00 905 01</v>
          </cell>
          <cell r="B136" t="str">
            <v>Dentes para bueiros duplos D=1,50 m</v>
          </cell>
          <cell r="E136" t="str">
            <v>und</v>
          </cell>
        </row>
        <row r="137">
          <cell r="A137" t="str">
            <v>1 B 00 906 01</v>
          </cell>
          <cell r="B137" t="str">
            <v>Dentes para bueiros simples D=0,60 m</v>
          </cell>
          <cell r="E137" t="str">
            <v>und</v>
          </cell>
        </row>
        <row r="138">
          <cell r="A138" t="str">
            <v>1 B 00 907 01</v>
          </cell>
          <cell r="B138" t="str">
            <v>Dentes para bueiros simples D=0,80 m</v>
          </cell>
          <cell r="E138" t="str">
            <v>und</v>
          </cell>
        </row>
        <row r="139">
          <cell r="A139" t="str">
            <v>1 B 00 908 01</v>
          </cell>
          <cell r="B139" t="str">
            <v>Dentes para bueiros simples D=1,00 m</v>
          </cell>
          <cell r="E139" t="str">
            <v>und</v>
          </cell>
        </row>
        <row r="140">
          <cell r="A140" t="str">
            <v>1 B 00 909 01</v>
          </cell>
          <cell r="B140" t="str">
            <v>Dentes para bueiros simples D=1,20 m</v>
          </cell>
          <cell r="E140" t="str">
            <v>und</v>
          </cell>
        </row>
        <row r="141">
          <cell r="A141" t="str">
            <v>1 B 00 910 01</v>
          </cell>
          <cell r="B141" t="str">
            <v>Dentes para bueiros simples D=1,50 m</v>
          </cell>
          <cell r="E141" t="str">
            <v>und</v>
          </cell>
        </row>
        <row r="142">
          <cell r="A142" t="str">
            <v>1 B 00 911 01</v>
          </cell>
          <cell r="B142" t="str">
            <v>Dentes para bueiros triplos D=1,00 m</v>
          </cell>
          <cell r="E142" t="str">
            <v>und</v>
          </cell>
        </row>
        <row r="143">
          <cell r="A143" t="str">
            <v>1 B 00 912 01</v>
          </cell>
          <cell r="B143" t="str">
            <v>Dentes para bueiros triplos D=1,20 m</v>
          </cell>
          <cell r="E143" t="str">
            <v>und</v>
          </cell>
        </row>
        <row r="144">
          <cell r="A144" t="str">
            <v>1 B 00 913 01</v>
          </cell>
          <cell r="B144" t="str">
            <v>Dentes para bueiros triplos D=1,50 m</v>
          </cell>
          <cell r="E144" t="str">
            <v>und</v>
          </cell>
        </row>
        <row r="145">
          <cell r="A145" t="str">
            <v>1 B 00 999 06</v>
          </cell>
          <cell r="B145" t="str">
            <v>Solo local / selo de argila apiloado</v>
          </cell>
          <cell r="E145" t="str">
            <v>m3</v>
          </cell>
        </row>
        <row r="146">
          <cell r="A146" t="str">
            <v>1 B 02 702 00</v>
          </cell>
          <cell r="B146" t="str">
            <v>Limp. e enchim. junta pav. concr. (const e rest)</v>
          </cell>
          <cell r="E146" t="str">
            <v>m</v>
          </cell>
        </row>
        <row r="147">
          <cell r="B147" t="str">
            <v>Construção</v>
          </cell>
        </row>
        <row r="148">
          <cell r="A148" t="str">
            <v>2 S 01 000 00</v>
          </cell>
          <cell r="B148" t="str">
            <v>Desm. dest. limpeza áreas c/arv. diam. até 0,15 m</v>
          </cell>
          <cell r="E148" t="str">
            <v>m2</v>
          </cell>
        </row>
        <row r="149">
          <cell r="A149" t="str">
            <v>2 S 01 010 00</v>
          </cell>
          <cell r="B149" t="str">
            <v>Destocamento de árvores D=0,15 a 0,30 m</v>
          </cell>
          <cell r="E149" t="str">
            <v>und</v>
          </cell>
        </row>
        <row r="150">
          <cell r="A150" t="str">
            <v>2 S 01 012 00</v>
          </cell>
          <cell r="B150" t="str">
            <v>Destocamento de árvores c/diâm. &gt; 0,30 m</v>
          </cell>
          <cell r="E150" t="str">
            <v>und</v>
          </cell>
        </row>
        <row r="151">
          <cell r="A151" t="str">
            <v>2 S 01 100 01</v>
          </cell>
          <cell r="B151" t="str">
            <v>Esc. carga transp. mat 1ª cat DMT 50 m</v>
          </cell>
          <cell r="E151" t="str">
            <v>m3</v>
          </cell>
        </row>
        <row r="152">
          <cell r="A152" t="str">
            <v>2 S 01 100 02</v>
          </cell>
          <cell r="B152" t="str">
            <v>Esc. carga transp. mat 1ª cat DMT 50 a 200m c/m</v>
          </cell>
          <cell r="E152" t="str">
            <v>m3</v>
          </cell>
        </row>
        <row r="153">
          <cell r="A153" t="str">
            <v>2 S 01 100 03</v>
          </cell>
          <cell r="B153" t="str">
            <v>Esc. carga transp. mat 1ª cat DMT 200 a 400m c/m</v>
          </cell>
          <cell r="E153" t="str">
            <v>m3</v>
          </cell>
        </row>
        <row r="154">
          <cell r="A154" t="str">
            <v>2 S 01 100 04</v>
          </cell>
          <cell r="B154" t="str">
            <v>Esc. carga transp. mat 1ª cat DMT 400 a 600m c/m</v>
          </cell>
          <cell r="E154" t="str">
            <v>m3</v>
          </cell>
        </row>
        <row r="155">
          <cell r="A155" t="str">
            <v>2 S 01 100 05</v>
          </cell>
          <cell r="B155" t="str">
            <v>Esc. carga transp. mat 1ª cat DMT 600 a 800m c/m</v>
          </cell>
          <cell r="E155" t="str">
            <v>m3</v>
          </cell>
        </row>
        <row r="156">
          <cell r="A156" t="str">
            <v>2 S 01 100 06</v>
          </cell>
          <cell r="B156" t="str">
            <v>Esc. carga transp. mat 1ª cat DMT 800 a 1000m c/m</v>
          </cell>
          <cell r="E156" t="str">
            <v>m3</v>
          </cell>
        </row>
        <row r="157">
          <cell r="A157" t="str">
            <v>2 S 01 100 07</v>
          </cell>
          <cell r="B157" t="str">
            <v>Esc. carga transp. mat 1ª cat DMT 1000 a 1200m c/m</v>
          </cell>
          <cell r="E157" t="str">
            <v>m3</v>
          </cell>
        </row>
        <row r="158">
          <cell r="A158" t="str">
            <v>2 S 01 100 08</v>
          </cell>
          <cell r="B158" t="str">
            <v>Esc. carga transp. mat 1ª cat DMT 1200 a 1400m c/m</v>
          </cell>
          <cell r="E158" t="str">
            <v>m3</v>
          </cell>
        </row>
        <row r="159">
          <cell r="A159" t="str">
            <v>2 S 01 100 09</v>
          </cell>
          <cell r="B159" t="str">
            <v>Esc. carga tr. mat 1ª c. DMT 50 a 200m c/carreg</v>
          </cell>
          <cell r="E159" t="str">
            <v>m3</v>
          </cell>
        </row>
        <row r="160">
          <cell r="A160" t="str">
            <v>2 S 01 100 10</v>
          </cell>
          <cell r="B160" t="str">
            <v>Esc. carga tr. mat 1ª c. DMT 200 a 400m c/carreg</v>
          </cell>
          <cell r="E160" t="str">
            <v>m3</v>
          </cell>
        </row>
        <row r="161">
          <cell r="A161" t="str">
            <v>2 S 01 100 11</v>
          </cell>
          <cell r="B161" t="str">
            <v>Esc. carga tr. mat 1ª c. DMT 400 a 600m c/carreg</v>
          </cell>
          <cell r="E161" t="str">
            <v>m3</v>
          </cell>
        </row>
        <row r="162">
          <cell r="A162" t="str">
            <v>2 S 01 100 12</v>
          </cell>
          <cell r="B162" t="str">
            <v>Esc. carga tr. mat 1ª c. DMT 600 a 800m c/carreg</v>
          </cell>
          <cell r="E162" t="str">
            <v>m3</v>
          </cell>
        </row>
        <row r="163">
          <cell r="A163" t="str">
            <v>2 S 01 100 13</v>
          </cell>
          <cell r="B163" t="str">
            <v>Esc. carga tr. mat 1ª c. DMT 800 a 1000m c/carreg</v>
          </cell>
          <cell r="E163" t="str">
            <v>m3</v>
          </cell>
        </row>
        <row r="164">
          <cell r="A164" t="str">
            <v>2 S 01 100 14</v>
          </cell>
          <cell r="B164" t="str">
            <v>Esc. carga tr. mat 1ª c. DMT 1000 a 1200m c/carreg</v>
          </cell>
          <cell r="E164" t="str">
            <v>m3</v>
          </cell>
        </row>
        <row r="165">
          <cell r="A165" t="str">
            <v>2 S 01 100 15</v>
          </cell>
          <cell r="B165" t="str">
            <v>Esc. carga tr. mat 1ª c. DMT 1200 a 1400m c/carreg</v>
          </cell>
          <cell r="E165" t="str">
            <v>m3</v>
          </cell>
        </row>
        <row r="166">
          <cell r="A166" t="str">
            <v>2 S 01 100 16</v>
          </cell>
          <cell r="B166" t="str">
            <v>Esc. carga tr. mat 1ª c. DMT 1400 a 1600m c/carreg</v>
          </cell>
          <cell r="E166" t="str">
            <v>m3</v>
          </cell>
        </row>
        <row r="167">
          <cell r="A167" t="str">
            <v>2 S 01 100 17</v>
          </cell>
          <cell r="B167" t="str">
            <v>Esc. carga tr. mat 1ª c. DMT 1600 a 1800m c/carreg</v>
          </cell>
          <cell r="E167" t="str">
            <v>m3</v>
          </cell>
        </row>
        <row r="168">
          <cell r="A168" t="str">
            <v>2 S 01 100 18</v>
          </cell>
          <cell r="B168" t="str">
            <v>Esc. carga tr. mat 1ª c. DMT 1800 a 2000m c/carreg</v>
          </cell>
          <cell r="E168" t="str">
            <v>m3</v>
          </cell>
        </row>
        <row r="169">
          <cell r="A169" t="str">
            <v>2 S 01 100 19</v>
          </cell>
          <cell r="B169" t="str">
            <v>Esc. carga tr. mat 1ª c. DMT 2000 a 3000m c/carreg</v>
          </cell>
          <cell r="E169" t="str">
            <v>m3</v>
          </cell>
        </row>
        <row r="170">
          <cell r="A170" t="str">
            <v>2 S 01 100 20</v>
          </cell>
          <cell r="B170" t="str">
            <v>Esc. carga tr. mat 1ª c. DMT 3000 a 5000m c/carreg</v>
          </cell>
          <cell r="E170" t="str">
            <v>m3</v>
          </cell>
        </row>
        <row r="171">
          <cell r="A171" t="str">
            <v>2 S 01 100 21</v>
          </cell>
          <cell r="B171" t="str">
            <v>Escavação carga transp. manual mat.1a cat. DT=20m</v>
          </cell>
          <cell r="E171" t="str">
            <v>m3</v>
          </cell>
        </row>
        <row r="172">
          <cell r="A172" t="str">
            <v>2 S 01 100 22</v>
          </cell>
          <cell r="B172" t="str">
            <v>Esc. carga transp. mat 1ª cat DMT 50 a 200m c/e</v>
          </cell>
          <cell r="E172" t="str">
            <v>m3</v>
          </cell>
        </row>
        <row r="173">
          <cell r="A173" t="str">
            <v>2 S 01 100 23</v>
          </cell>
          <cell r="B173" t="str">
            <v>Esc. carga transp. mat 1ª cat DMT 200 a 400m c/e</v>
          </cell>
          <cell r="E173" t="str">
            <v>m3</v>
          </cell>
        </row>
        <row r="174">
          <cell r="A174" t="str">
            <v>2 S 01 100 24</v>
          </cell>
          <cell r="B174" t="str">
            <v>Esc. carga transp. mat 1ª cat DMT 400 a 600m c/e</v>
          </cell>
          <cell r="E174" t="str">
            <v>m3</v>
          </cell>
        </row>
        <row r="175">
          <cell r="A175" t="str">
            <v>2 S 01 100 25</v>
          </cell>
          <cell r="B175" t="str">
            <v>Esc. carga transp. mat 1ª cat DMT 600 a 800m c/e</v>
          </cell>
          <cell r="E175" t="str">
            <v>m3</v>
          </cell>
        </row>
        <row r="176">
          <cell r="A176" t="str">
            <v>2 S 01 100 26</v>
          </cell>
          <cell r="B176" t="str">
            <v>Esc. carga transp. mat 1ª cat DMT 800 a 1000m c/e</v>
          </cell>
          <cell r="E176" t="str">
            <v>m3</v>
          </cell>
        </row>
        <row r="177">
          <cell r="A177" t="str">
            <v>2 S 01 100 27</v>
          </cell>
          <cell r="B177" t="str">
            <v>Esc. carga transp. mat 1ª cat DMT 1000 a 1200m c/e</v>
          </cell>
          <cell r="E177" t="str">
            <v>m3</v>
          </cell>
        </row>
        <row r="178">
          <cell r="A178" t="str">
            <v>2 S 01 100 28</v>
          </cell>
          <cell r="B178" t="str">
            <v>Esc. carga transp. mat 1ª cat DMT 1200 a 1400m c/e</v>
          </cell>
          <cell r="E178" t="str">
            <v>m3</v>
          </cell>
        </row>
        <row r="179">
          <cell r="A179" t="str">
            <v>2 S 01 100 29</v>
          </cell>
          <cell r="B179" t="str">
            <v>Esc. carga transp. mat 1ª cat DMT 1400 a 1600m c/e</v>
          </cell>
          <cell r="E179" t="str">
            <v>m3</v>
          </cell>
        </row>
        <row r="180">
          <cell r="A180" t="str">
            <v>2 S 01 100 30</v>
          </cell>
          <cell r="B180" t="str">
            <v>Esc. carga transp. mat 1ª cat DMT 1600 a 1800m c/e</v>
          </cell>
          <cell r="E180" t="str">
            <v>m3</v>
          </cell>
        </row>
        <row r="181">
          <cell r="A181" t="str">
            <v>2 S 01 100 31</v>
          </cell>
          <cell r="B181" t="str">
            <v>Esc. carga transp. mat 1ª cat DMT 1800 a 2000m c/e</v>
          </cell>
          <cell r="E181" t="str">
            <v>m3</v>
          </cell>
        </row>
        <row r="182">
          <cell r="A182" t="str">
            <v>2 S 01 100 32</v>
          </cell>
          <cell r="B182" t="str">
            <v>Esc. carga transp. mat 1ª cat DMT 2000 a 3000m c/e</v>
          </cell>
          <cell r="E182" t="str">
            <v>m3</v>
          </cell>
        </row>
        <row r="183">
          <cell r="A183" t="str">
            <v>2 S 01 100 33</v>
          </cell>
          <cell r="B183" t="str">
            <v>Esc. carga transp. mat 1ª cat DMT 3000 a 5000m c/e</v>
          </cell>
          <cell r="E183" t="str">
            <v>m3</v>
          </cell>
        </row>
        <row r="184">
          <cell r="A184" t="str">
            <v>2 S 01 101 01</v>
          </cell>
          <cell r="B184" t="str">
            <v>Esc. carga transp. mat 2ª cat DMT 50m</v>
          </cell>
          <cell r="E184" t="str">
            <v>m3</v>
          </cell>
        </row>
        <row r="185">
          <cell r="A185" t="str">
            <v>2 S 01 101 02</v>
          </cell>
          <cell r="B185" t="str">
            <v>Esc. carga transp. mat 2ª cat DMT 50 a 200m c/m</v>
          </cell>
          <cell r="E185" t="str">
            <v>m3</v>
          </cell>
        </row>
        <row r="186">
          <cell r="A186" t="str">
            <v>2 S 01 101 03</v>
          </cell>
          <cell r="B186" t="str">
            <v>Esc. carga transp. mat 2ª cat DMT 200 a 400m c/m</v>
          </cell>
          <cell r="E186" t="str">
            <v>m3</v>
          </cell>
        </row>
        <row r="187">
          <cell r="A187" t="str">
            <v>2 S 01 101 04</v>
          </cell>
          <cell r="B187" t="str">
            <v>Esc. carga transp. mat 2ª cat DMT 400 a 600m c/m</v>
          </cell>
          <cell r="E187" t="str">
            <v>m3</v>
          </cell>
        </row>
        <row r="188">
          <cell r="A188" t="str">
            <v>2 S 01 101 05</v>
          </cell>
          <cell r="B188" t="str">
            <v>Esc. carga transp. mat 2ª cat DMT 600 a 800m c/m</v>
          </cell>
          <cell r="E188" t="str">
            <v>m3</v>
          </cell>
        </row>
        <row r="189">
          <cell r="A189" t="str">
            <v>2 S 01 101 06</v>
          </cell>
          <cell r="B189" t="str">
            <v>Esc. carga transp. mat 2ª cat DMT 800 a 1000m c/m</v>
          </cell>
          <cell r="E189" t="str">
            <v>m3</v>
          </cell>
        </row>
        <row r="190">
          <cell r="A190" t="str">
            <v>2 S 01 101 07</v>
          </cell>
          <cell r="B190" t="str">
            <v>Esc. carga transp. mat 2ª cat DMT 1000 a 1200m c/m</v>
          </cell>
          <cell r="E190" t="str">
            <v>m3</v>
          </cell>
        </row>
        <row r="191">
          <cell r="A191" t="str">
            <v>2 S 01 101 08</v>
          </cell>
          <cell r="B191" t="str">
            <v>Esc. carga transp. mat 2ª cat DMT 1200 a 1400m c/m</v>
          </cell>
          <cell r="E191" t="str">
            <v>m3</v>
          </cell>
        </row>
        <row r="192">
          <cell r="A192" t="str">
            <v>2 S 01 101 09</v>
          </cell>
          <cell r="B192" t="str">
            <v>Esc. carga tr. mat 2ª c. DMT 50 a 200m c/carreg</v>
          </cell>
          <cell r="E192" t="str">
            <v>m3</v>
          </cell>
        </row>
        <row r="193">
          <cell r="A193" t="str">
            <v>2 S 01 101 10</v>
          </cell>
          <cell r="B193" t="str">
            <v>Esc. carga tr. mat 2ª c. DMT 200 a 400m c/carreg</v>
          </cell>
          <cell r="E193" t="str">
            <v>m3</v>
          </cell>
        </row>
        <row r="194">
          <cell r="A194" t="str">
            <v>2 S 01 101 11</v>
          </cell>
          <cell r="B194" t="str">
            <v>Esc. carga tr. mat 2a c. DMT 400 a 600m c/carreg</v>
          </cell>
          <cell r="E194" t="str">
            <v>m3</v>
          </cell>
        </row>
        <row r="195">
          <cell r="A195" t="str">
            <v>2 S 01 101 12</v>
          </cell>
          <cell r="B195" t="str">
            <v>Esc. carga tr. mat 2a c. DMT 600 a 800m c/carreg</v>
          </cell>
          <cell r="E195" t="str">
            <v>m3</v>
          </cell>
        </row>
        <row r="196">
          <cell r="A196" t="str">
            <v>2 S 01 101 13</v>
          </cell>
          <cell r="B196" t="str">
            <v>Esc. carga tr. mat 2a c. DMT 800 a 1000m c/carreg</v>
          </cell>
          <cell r="E196" t="str">
            <v>m3</v>
          </cell>
        </row>
        <row r="197">
          <cell r="A197" t="str">
            <v>2 S 01 101 14</v>
          </cell>
          <cell r="B197" t="str">
            <v>Esc. carga tr. mat 2a c. DMT 1000 a 1200m c/carreg</v>
          </cell>
          <cell r="E197" t="str">
            <v>m3</v>
          </cell>
        </row>
        <row r="198">
          <cell r="A198" t="str">
            <v>2 S 01 101 15</v>
          </cell>
          <cell r="B198" t="str">
            <v>Esc. carga tr. mat 2a c. DMT 1200 a 1400m c/carreg</v>
          </cell>
          <cell r="E198" t="str">
            <v>m3</v>
          </cell>
        </row>
        <row r="199">
          <cell r="A199" t="str">
            <v>2 S 01 101 16</v>
          </cell>
          <cell r="B199" t="str">
            <v>Esc. carga tr. mat 2a c. DMT 1400 a 1600m c/carreg</v>
          </cell>
          <cell r="E199" t="str">
            <v>m3</v>
          </cell>
        </row>
        <row r="200">
          <cell r="A200" t="str">
            <v>2 S 01 101 17</v>
          </cell>
          <cell r="B200" t="str">
            <v>Esc. carga tr. mat 2a c. DMT 1600 a 1800m c/carreg</v>
          </cell>
          <cell r="E200" t="str">
            <v>m3</v>
          </cell>
        </row>
        <row r="201">
          <cell r="A201" t="str">
            <v>2 S 01 101 18</v>
          </cell>
          <cell r="B201" t="str">
            <v>Esc. carga tr. mat 2a c. DMT 1800 a 2000m c/carreg</v>
          </cell>
          <cell r="E201" t="str">
            <v>m3</v>
          </cell>
        </row>
        <row r="202">
          <cell r="A202" t="str">
            <v>2 S 01 101 19</v>
          </cell>
          <cell r="B202" t="str">
            <v>Esc. carga tr. mat 2a c. DMT 2000 a 3000m c/carreg</v>
          </cell>
          <cell r="E202" t="str">
            <v>m3</v>
          </cell>
        </row>
        <row r="203">
          <cell r="A203" t="str">
            <v>2 S 01 101 20</v>
          </cell>
          <cell r="B203" t="str">
            <v>Esc. carga tr. mat 2a c. DMT 3000 a 5000m c/carreg</v>
          </cell>
          <cell r="E203" t="str">
            <v>m3</v>
          </cell>
        </row>
        <row r="204">
          <cell r="A204" t="str">
            <v>2 S 01 101 22</v>
          </cell>
          <cell r="B204" t="str">
            <v>Esc. carga transp. mat 2a cat DMT 50 a 200m c/e</v>
          </cell>
          <cell r="E204" t="str">
            <v>m3</v>
          </cell>
        </row>
        <row r="205">
          <cell r="A205" t="str">
            <v>2 S 01 101 23</v>
          </cell>
          <cell r="B205" t="str">
            <v>Esc. carga transp. mat 2a cat DMT 200 a 400m c/e</v>
          </cell>
          <cell r="E205" t="str">
            <v>m3</v>
          </cell>
        </row>
        <row r="206">
          <cell r="A206" t="str">
            <v>2 S 01 101 24</v>
          </cell>
          <cell r="B206" t="str">
            <v>Esc. carga transp. mat 2a cat DMT 400 a 600m c/e</v>
          </cell>
          <cell r="E206" t="str">
            <v>m3</v>
          </cell>
        </row>
        <row r="207">
          <cell r="A207" t="str">
            <v>2 S 01 101 25</v>
          </cell>
          <cell r="B207" t="str">
            <v>Esc. carga transp. mat 2a cat DMT 600 a 800m c/e</v>
          </cell>
          <cell r="E207" t="str">
            <v>m3</v>
          </cell>
        </row>
        <row r="208">
          <cell r="A208" t="str">
            <v>2 S 01 101 26</v>
          </cell>
          <cell r="B208" t="str">
            <v>Esc. carga transp. mat 2a cat DMT 800 a 1000m c/e</v>
          </cell>
          <cell r="E208" t="str">
            <v>m3</v>
          </cell>
        </row>
        <row r="209">
          <cell r="A209" t="str">
            <v>2 S 01 101 27</v>
          </cell>
          <cell r="B209" t="str">
            <v>Esc. carga transp. mat 2a cat DMT 1000 a 1200m c/e</v>
          </cell>
          <cell r="E209" t="str">
            <v>m3</v>
          </cell>
        </row>
        <row r="210">
          <cell r="A210" t="str">
            <v>2 S 01 101 28</v>
          </cell>
          <cell r="B210" t="str">
            <v>Esc. carga transp. mat 2a cat DMT 1200 a 1400m c/e</v>
          </cell>
          <cell r="E210" t="str">
            <v>m3</v>
          </cell>
        </row>
        <row r="211">
          <cell r="A211" t="str">
            <v>2 S 01 101 29</v>
          </cell>
          <cell r="B211" t="str">
            <v>Esc. carga transp. mat 2a cat DMT 1400 a 1600m c/e</v>
          </cell>
          <cell r="E211" t="str">
            <v>m3</v>
          </cell>
        </row>
        <row r="212">
          <cell r="A212" t="str">
            <v>2 S 01 101 30</v>
          </cell>
          <cell r="B212" t="str">
            <v>Esc. carga transp. mat 2a cat DMT 1600 a 1800m c/e</v>
          </cell>
          <cell r="E212" t="str">
            <v>m3</v>
          </cell>
        </row>
        <row r="213">
          <cell r="A213" t="str">
            <v>2 S 01 101 31</v>
          </cell>
          <cell r="B213" t="str">
            <v>Esc. carga transp. mat 2a cat DMT 1800 a 2000m c/e</v>
          </cell>
          <cell r="E213" t="str">
            <v>m3</v>
          </cell>
        </row>
        <row r="214">
          <cell r="A214" t="str">
            <v>2 S 01 101 32</v>
          </cell>
          <cell r="B214" t="str">
            <v>Esc. carga transp. mat 2a cat DMT 2000 a 3000m c/e</v>
          </cell>
          <cell r="E214" t="str">
            <v>m3</v>
          </cell>
        </row>
        <row r="215">
          <cell r="A215" t="str">
            <v>2 S 01 101 33</v>
          </cell>
          <cell r="B215" t="str">
            <v>Esc. carga transp. mat 2a cat DMT 3000 a 5000m c/e</v>
          </cell>
          <cell r="E215" t="str">
            <v>m3</v>
          </cell>
        </row>
        <row r="216">
          <cell r="A216" t="str">
            <v>2 S 01 102 01</v>
          </cell>
          <cell r="B216" t="str">
            <v>Esc. carga transp. mat 3a cat DMT até 50m</v>
          </cell>
          <cell r="E216" t="str">
            <v>m3</v>
          </cell>
        </row>
        <row r="217">
          <cell r="A217" t="str">
            <v>2 S 01 102 02</v>
          </cell>
          <cell r="B217" t="str">
            <v>Esc. carga transp. mat 3a cat DMT 50 a 200m</v>
          </cell>
          <cell r="E217" t="str">
            <v>m3</v>
          </cell>
        </row>
        <row r="218">
          <cell r="A218" t="str">
            <v>2 S 01 102 03</v>
          </cell>
          <cell r="B218" t="str">
            <v>Esc. carga transp. mat 3a cat DMT 200 a 400m</v>
          </cell>
          <cell r="E218" t="str">
            <v>m3</v>
          </cell>
        </row>
        <row r="219">
          <cell r="A219" t="str">
            <v>2 S 01 102 04</v>
          </cell>
          <cell r="B219" t="str">
            <v>Esc. carga transp. mat 3a cat DMT 400 a 600m</v>
          </cell>
          <cell r="E219" t="str">
            <v>m3</v>
          </cell>
        </row>
        <row r="220">
          <cell r="A220" t="str">
            <v>2 S 01 102 05</v>
          </cell>
          <cell r="B220" t="str">
            <v>Esc. carga transp. mat 3a cat DMT 600 a 800m</v>
          </cell>
          <cell r="E220" t="str">
            <v>m3</v>
          </cell>
        </row>
        <row r="221">
          <cell r="A221" t="str">
            <v>2 S 01 102 06</v>
          </cell>
          <cell r="B221" t="str">
            <v>Esc. carga transp. mat 3a cat DMT 800 a 1000m</v>
          </cell>
          <cell r="E221" t="str">
            <v>m3</v>
          </cell>
        </row>
        <row r="222">
          <cell r="A222" t="str">
            <v>2 S 01 102 07</v>
          </cell>
          <cell r="B222" t="str">
            <v>Esc. carga transp. mat 3a cat DMT 1000 a 1200m</v>
          </cell>
          <cell r="E222" t="str">
            <v>m3</v>
          </cell>
        </row>
        <row r="223">
          <cell r="A223" t="str">
            <v>2 S 01 300 01</v>
          </cell>
          <cell r="B223" t="str">
            <v>Esc. carga transp. solos moles DMT 0 a 200m</v>
          </cell>
          <cell r="E223" t="str">
            <v>m3</v>
          </cell>
        </row>
        <row r="224">
          <cell r="A224" t="str">
            <v>2 S 01 300 02</v>
          </cell>
          <cell r="B224" t="str">
            <v>Esc. carga transp. solos moles DMT 200 a 400m</v>
          </cell>
          <cell r="E224" t="str">
            <v>m3</v>
          </cell>
        </row>
        <row r="225">
          <cell r="A225" t="str">
            <v>2 S 01 300 03</v>
          </cell>
          <cell r="B225" t="str">
            <v>Esc. carga transp. solos moles DMT 400 a 600m</v>
          </cell>
          <cell r="E225" t="str">
            <v>m3</v>
          </cell>
        </row>
        <row r="226">
          <cell r="A226" t="str">
            <v>2 S 01 300 04</v>
          </cell>
          <cell r="B226" t="str">
            <v>Esc. carga transp. solos moles DMT 600 a 800m</v>
          </cell>
          <cell r="E226" t="str">
            <v>m3</v>
          </cell>
        </row>
        <row r="227">
          <cell r="A227" t="str">
            <v>2 S 01 300 05</v>
          </cell>
          <cell r="B227" t="str">
            <v>Esc. carga transp. solos moles DMT 800 a 1000m</v>
          </cell>
          <cell r="E227" t="str">
            <v>m3</v>
          </cell>
        </row>
        <row r="228">
          <cell r="A228" t="str">
            <v>2 S 01 510 00</v>
          </cell>
          <cell r="B228" t="str">
            <v>Compactação de aterros a 95% proctor normal</v>
          </cell>
          <cell r="E228" t="str">
            <v>m3</v>
          </cell>
        </row>
        <row r="229">
          <cell r="A229" t="str">
            <v>2 S 01 511 00</v>
          </cell>
          <cell r="B229" t="str">
            <v>Compactação de aterros a 100% proctor normal</v>
          </cell>
          <cell r="E229" t="str">
            <v>m3</v>
          </cell>
        </row>
        <row r="230">
          <cell r="A230" t="str">
            <v>2 S 01 512 01</v>
          </cell>
          <cell r="B230" t="str">
            <v>Construção de corpo de aterro em rocha</v>
          </cell>
          <cell r="E230" t="str">
            <v>m3</v>
          </cell>
        </row>
        <row r="231">
          <cell r="A231" t="str">
            <v>2 S 01 512 02</v>
          </cell>
          <cell r="B231" t="str">
            <v>Compactação de camada final de aterro de rocha</v>
          </cell>
          <cell r="E231" t="str">
            <v>m3</v>
          </cell>
        </row>
        <row r="232">
          <cell r="A232" t="str">
            <v>2 S 01 513 01</v>
          </cell>
          <cell r="B232" t="str">
            <v>Compactação de material de "bota-fora"</v>
          </cell>
          <cell r="E232" t="str">
            <v>m3</v>
          </cell>
        </row>
        <row r="233">
          <cell r="A233" t="str">
            <v>2 S 02 100 00</v>
          </cell>
          <cell r="B233" t="str">
            <v>Reforço do subleito</v>
          </cell>
          <cell r="E233" t="str">
            <v>m3</v>
          </cell>
        </row>
        <row r="234">
          <cell r="A234" t="str">
            <v>2 S 02 110 00</v>
          </cell>
          <cell r="B234" t="str">
            <v>Regularização do subleito</v>
          </cell>
          <cell r="E234" t="str">
            <v>m2</v>
          </cell>
        </row>
        <row r="235">
          <cell r="A235" t="str">
            <v>2 S 02 110 01</v>
          </cell>
          <cell r="B235" t="str">
            <v>Regul. subleito c/ fres. corte contr.autom. greide</v>
          </cell>
          <cell r="E235" t="str">
            <v>m2</v>
          </cell>
        </row>
        <row r="236">
          <cell r="A236" t="str">
            <v>2 S 02 200 00</v>
          </cell>
          <cell r="B236" t="str">
            <v>Sub-base solo estabilizado granul. s/ mistura</v>
          </cell>
          <cell r="E236" t="str">
            <v>m3</v>
          </cell>
        </row>
        <row r="237">
          <cell r="A237" t="str">
            <v>2 S 02 200 01</v>
          </cell>
          <cell r="B237" t="str">
            <v>Base solo estabilizado granul. s/ mistura</v>
          </cell>
          <cell r="E237" t="str">
            <v>m3</v>
          </cell>
        </row>
        <row r="238">
          <cell r="A238" t="str">
            <v>2 S 02 210 00</v>
          </cell>
          <cell r="B238" t="str">
            <v>Sub-base estab. granul. c/ mistura solo na pista</v>
          </cell>
          <cell r="E238" t="str">
            <v>m3</v>
          </cell>
        </row>
        <row r="239">
          <cell r="A239" t="str">
            <v>2 S 02 210 01</v>
          </cell>
          <cell r="B239" t="str">
            <v>Sub-base estab. granul. c/ mist. solo-areia pista</v>
          </cell>
          <cell r="E239" t="str">
            <v>m3</v>
          </cell>
        </row>
        <row r="240">
          <cell r="A240" t="str">
            <v>2 S 02 210 02</v>
          </cell>
          <cell r="B240" t="str">
            <v>Base estab.granul.c/ mist.solo - areia na pista</v>
          </cell>
          <cell r="E240" t="str">
            <v>m3</v>
          </cell>
        </row>
        <row r="241">
          <cell r="A241" t="str">
            <v>2 S 02 220 00</v>
          </cell>
          <cell r="B241" t="str">
            <v>Base estab.granul.c/ mistura solo - brita</v>
          </cell>
          <cell r="E241" t="str">
            <v>m3</v>
          </cell>
        </row>
        <row r="242">
          <cell r="A242" t="str">
            <v>2 S 02 230 00</v>
          </cell>
          <cell r="B242" t="str">
            <v>Base de brita graduada</v>
          </cell>
          <cell r="E242" t="str">
            <v>m3</v>
          </cell>
        </row>
        <row r="243">
          <cell r="A243" t="str">
            <v>2 S 02 230 01</v>
          </cell>
          <cell r="B243" t="str">
            <v>Base brita grad. c/ dist. agreg. contr. de greide</v>
          </cell>
          <cell r="E243" t="str">
            <v>m3</v>
          </cell>
        </row>
        <row r="244">
          <cell r="A244" t="str">
            <v>2 S 02 231 00</v>
          </cell>
          <cell r="B244" t="str">
            <v>Base de macadame hidráulico</v>
          </cell>
          <cell r="E244" t="str">
            <v>m3</v>
          </cell>
        </row>
        <row r="245">
          <cell r="A245" t="str">
            <v>2 S 02 241 01</v>
          </cell>
          <cell r="B245" t="str">
            <v>Base de solo cimento c/ mistura em usina</v>
          </cell>
          <cell r="E245" t="str">
            <v>m3</v>
          </cell>
        </row>
        <row r="246">
          <cell r="A246" t="str">
            <v>2 S 02 243 01</v>
          </cell>
          <cell r="B246" t="str">
            <v>Sub-base de solo melhor. c/ cimento mist. em usina</v>
          </cell>
          <cell r="E246" t="str">
            <v>m3</v>
          </cell>
        </row>
        <row r="247">
          <cell r="A247" t="str">
            <v>2 S 02 300 00</v>
          </cell>
          <cell r="B247" t="str">
            <v>Imprimação</v>
          </cell>
          <cell r="E247" t="str">
            <v>m2</v>
          </cell>
        </row>
        <row r="248">
          <cell r="A248" t="str">
            <v>2 S 02 400 00</v>
          </cell>
          <cell r="B248" t="str">
            <v>Pintura de ligação</v>
          </cell>
          <cell r="E248" t="str">
            <v>m2</v>
          </cell>
        </row>
        <row r="249">
          <cell r="A249" t="str">
            <v>2 S 02 500 00</v>
          </cell>
          <cell r="B249" t="str">
            <v>Tratamento superficial simples c/ cap</v>
          </cell>
          <cell r="E249" t="str">
            <v>m2</v>
          </cell>
        </row>
        <row r="250">
          <cell r="A250" t="str">
            <v>2 S 02 500 01</v>
          </cell>
          <cell r="B250" t="str">
            <v>Tratamento superficial simples c/ emulsão</v>
          </cell>
          <cell r="E250" t="str">
            <v>m2</v>
          </cell>
        </row>
        <row r="251">
          <cell r="A251" t="str">
            <v>2 S 02 500 02</v>
          </cell>
          <cell r="B251" t="str">
            <v>Tratamento superficial simples c/ banho diluído</v>
          </cell>
          <cell r="E251" t="str">
            <v>m2</v>
          </cell>
        </row>
        <row r="252">
          <cell r="A252" t="str">
            <v>2 S 02 501 00</v>
          </cell>
          <cell r="B252" t="str">
            <v>Tratamento superficial duplo c/ cap</v>
          </cell>
          <cell r="E252" t="str">
            <v>m2</v>
          </cell>
        </row>
        <row r="253">
          <cell r="A253" t="str">
            <v>2 S 02 501 01</v>
          </cell>
          <cell r="B253" t="str">
            <v>Tratamento superficial duplo c/ emulsão</v>
          </cell>
          <cell r="E253" t="str">
            <v>m2</v>
          </cell>
        </row>
        <row r="254">
          <cell r="A254" t="str">
            <v>2 S 02 501 02</v>
          </cell>
          <cell r="B254" t="str">
            <v>Tratamento superficial duplo c/ banho diluído</v>
          </cell>
          <cell r="E254" t="str">
            <v>m2</v>
          </cell>
        </row>
        <row r="255">
          <cell r="A255" t="str">
            <v>2 S 02 502 00</v>
          </cell>
          <cell r="B255" t="str">
            <v>Tratamento superficial triplo c/ cap</v>
          </cell>
          <cell r="E255" t="str">
            <v>m2</v>
          </cell>
        </row>
        <row r="256">
          <cell r="A256" t="str">
            <v>2 S 02 502 01</v>
          </cell>
          <cell r="B256" t="str">
            <v>Tratamento superficial triplo c/ emulsão</v>
          </cell>
          <cell r="E256" t="str">
            <v>m2</v>
          </cell>
        </row>
        <row r="257">
          <cell r="A257" t="str">
            <v>2 S 02 502 02</v>
          </cell>
          <cell r="B257" t="str">
            <v>Tratamento superficial triplo c/ banho diluído</v>
          </cell>
          <cell r="E257" t="str">
            <v>m2</v>
          </cell>
        </row>
        <row r="258">
          <cell r="A258" t="str">
            <v>2 S 02 530 00</v>
          </cell>
          <cell r="B258" t="str">
            <v>Pré-misturado a frio</v>
          </cell>
          <cell r="E258" t="str">
            <v>m3</v>
          </cell>
        </row>
        <row r="259">
          <cell r="A259" t="str">
            <v>2 S 02 531 00</v>
          </cell>
          <cell r="B259" t="str">
            <v>Macadame betuminoso por penetração</v>
          </cell>
          <cell r="E259" t="str">
            <v>m3</v>
          </cell>
        </row>
        <row r="260">
          <cell r="A260" t="str">
            <v>2 S 02 532 00</v>
          </cell>
          <cell r="B260" t="str">
            <v>Areia-asfalto a quente</v>
          </cell>
          <cell r="E260" t="str">
            <v>t</v>
          </cell>
        </row>
        <row r="261">
          <cell r="A261" t="str">
            <v>2 S 02 540 01</v>
          </cell>
          <cell r="B261" t="str">
            <v>Conc. betuminoso usinado a quente - capa rolamento</v>
          </cell>
          <cell r="E261" t="str">
            <v>t</v>
          </cell>
        </row>
        <row r="262">
          <cell r="A262" t="str">
            <v>2 S 02 540 02</v>
          </cell>
          <cell r="B262" t="str">
            <v>Concreto betuminoso usinado a quente - "binder"</v>
          </cell>
          <cell r="E262" t="str">
            <v>t</v>
          </cell>
        </row>
        <row r="263">
          <cell r="A263" t="str">
            <v>2 S 02 603 00</v>
          </cell>
          <cell r="B263" t="str">
            <v>Sub-base de concreto rolado</v>
          </cell>
          <cell r="E263" t="str">
            <v>m3</v>
          </cell>
        </row>
        <row r="264">
          <cell r="A264" t="str">
            <v>2 S 02 604 00</v>
          </cell>
          <cell r="B264" t="str">
            <v>Sub-base de concreto de cimento portland</v>
          </cell>
          <cell r="E264" t="str">
            <v>m3</v>
          </cell>
        </row>
        <row r="265">
          <cell r="A265" t="str">
            <v>2 S 02 606 00</v>
          </cell>
          <cell r="B265" t="str">
            <v>Concreto de cimento portland com fôrma deslizante</v>
          </cell>
          <cell r="E265" t="str">
            <v>m3</v>
          </cell>
        </row>
        <row r="266">
          <cell r="A266" t="str">
            <v>2 S 02 607 00</v>
          </cell>
          <cell r="B266" t="str">
            <v>Concreto cimento portland c/ equip. pequeno porte</v>
          </cell>
          <cell r="E266" t="str">
            <v>m3</v>
          </cell>
        </row>
        <row r="267">
          <cell r="A267" t="str">
            <v>2 S 02 700 01</v>
          </cell>
          <cell r="B267" t="str">
            <v>Execução pavim. c/ peças pré-moldadas concr.</v>
          </cell>
          <cell r="E267" t="str">
            <v>m2</v>
          </cell>
        </row>
        <row r="268">
          <cell r="A268" t="str">
            <v>2 S 02 702 00</v>
          </cell>
          <cell r="B268" t="str">
            <v>Limpeza e enchimento de junta de pavimento de conc</v>
          </cell>
          <cell r="E268" t="str">
            <v>m</v>
          </cell>
        </row>
        <row r="269">
          <cell r="A269" t="str">
            <v>2 S 03 000 02</v>
          </cell>
          <cell r="B269" t="str">
            <v>Escavação manual de cavas em material 1a cat</v>
          </cell>
          <cell r="E269" t="str">
            <v>m3</v>
          </cell>
        </row>
        <row r="270">
          <cell r="A270" t="str">
            <v>2 S 03 000 03</v>
          </cell>
          <cell r="B270" t="str">
            <v>Escavação manual de cavas em material 2a cat</v>
          </cell>
          <cell r="E270" t="str">
            <v>m3</v>
          </cell>
        </row>
        <row r="271">
          <cell r="A271" t="str">
            <v>2 S 03 010 01</v>
          </cell>
          <cell r="B271" t="str">
            <v>Escavação em cavas de fundação com esgotamento</v>
          </cell>
          <cell r="E271" t="str">
            <v>m3</v>
          </cell>
        </row>
        <row r="272">
          <cell r="A272" t="str">
            <v>2 S 03 119 01</v>
          </cell>
          <cell r="B272" t="str">
            <v>Escoramento com madeira de OAE</v>
          </cell>
          <cell r="E272" t="str">
            <v>m3</v>
          </cell>
        </row>
        <row r="273">
          <cell r="A273" t="str">
            <v>2 S 03 300 01</v>
          </cell>
          <cell r="B273" t="str">
            <v>Confecção e lançamento concr. magro em betoneira</v>
          </cell>
          <cell r="E273" t="str">
            <v>m3</v>
          </cell>
        </row>
        <row r="274">
          <cell r="A274" t="str">
            <v>2 S 03 321 00</v>
          </cell>
          <cell r="B274" t="str">
            <v>Conc.estr.fck=8 MPa-contr.raz.uso ger.conf. e lanç</v>
          </cell>
          <cell r="E274" t="str">
            <v>m3</v>
          </cell>
        </row>
        <row r="275">
          <cell r="A275" t="str">
            <v>2 S 03 322 00</v>
          </cell>
          <cell r="B275" t="str">
            <v>Conc.estr.fck=10 MPa-contr.raz.uso ger.conf.e lanç</v>
          </cell>
          <cell r="E275" t="str">
            <v>m3</v>
          </cell>
        </row>
        <row r="276">
          <cell r="A276" t="str">
            <v>2 S 03 323 00</v>
          </cell>
          <cell r="B276" t="str">
            <v>Conc.estr.fck=12 MPa-contr.raz.uso ger.conf.e lanç</v>
          </cell>
          <cell r="E276" t="str">
            <v>m3</v>
          </cell>
        </row>
        <row r="277">
          <cell r="A277" t="str">
            <v>2 S 03 324 00</v>
          </cell>
          <cell r="B277" t="str">
            <v>Conc.estr.fck=15 MPa-contr.raz.uso ger.conf.e lanç</v>
          </cell>
          <cell r="E277" t="str">
            <v>m3</v>
          </cell>
        </row>
        <row r="278">
          <cell r="A278" t="str">
            <v>2 S 03 324 01</v>
          </cell>
          <cell r="B278" t="str">
            <v>Conc.estr.fck=15 MPa-contr.raz.c/adit.conf. e lanç</v>
          </cell>
          <cell r="E278" t="str">
            <v>m3</v>
          </cell>
        </row>
        <row r="279">
          <cell r="A279" t="str">
            <v>2 S 03 325 00</v>
          </cell>
          <cell r="B279" t="str">
            <v>Conc.estr.fck=18 MPa-contr.raz.uso ger.conf.e lanç</v>
          </cell>
          <cell r="E279" t="str">
            <v>m3</v>
          </cell>
        </row>
        <row r="280">
          <cell r="A280" t="str">
            <v>2 S 03 325 01</v>
          </cell>
          <cell r="B280" t="str">
            <v>Conc.estr.fck=18 MPa-contr.raz.c/adit.conf. e lanç</v>
          </cell>
          <cell r="E280" t="str">
            <v>m3</v>
          </cell>
        </row>
        <row r="281">
          <cell r="A281" t="str">
            <v>2 S 03 326 00</v>
          </cell>
          <cell r="B281" t="str">
            <v>Conc.estr.fck=20 MPa-contr.raz.uso ger.conf.e lanç</v>
          </cell>
          <cell r="E281" t="str">
            <v>m3</v>
          </cell>
        </row>
        <row r="282">
          <cell r="A282" t="str">
            <v>2 S 03 326 01</v>
          </cell>
          <cell r="B282" t="str">
            <v>Conc.estr.fck=20 MPa-contr.raz.c/adit.conf. e lanç</v>
          </cell>
          <cell r="E282" t="str">
            <v>m3</v>
          </cell>
        </row>
        <row r="283">
          <cell r="A283" t="str">
            <v>2 S 03 327 00</v>
          </cell>
          <cell r="B283" t="str">
            <v>Conc.estr.fck=22 MPa-contr.raz.uso ger.conf.e lanç</v>
          </cell>
          <cell r="E283" t="str">
            <v>m3</v>
          </cell>
        </row>
        <row r="284">
          <cell r="A284" t="str">
            <v>2 S 03 328 00</v>
          </cell>
          <cell r="B284" t="str">
            <v>Conc.estr.fck=24 MPa-contr.raz.uso ger.conf.e lanç</v>
          </cell>
          <cell r="E284" t="str">
            <v>m3</v>
          </cell>
        </row>
        <row r="285">
          <cell r="A285" t="str">
            <v>2 S 03 329 00</v>
          </cell>
          <cell r="B285" t="str">
            <v>Conc.estr.fck=25 MPa-contr.raz.c/adit.conf. e lanç</v>
          </cell>
          <cell r="E285" t="str">
            <v>m3</v>
          </cell>
        </row>
        <row r="286">
          <cell r="A286" t="str">
            <v>2 S 03 329 01</v>
          </cell>
          <cell r="B286" t="str">
            <v>Conc.estr.fck=26 MPa-contr.raz.uso ger.conf.e lanç</v>
          </cell>
          <cell r="E286" t="str">
            <v>m3</v>
          </cell>
        </row>
        <row r="287">
          <cell r="A287" t="str">
            <v>2 S 03 329 02</v>
          </cell>
          <cell r="B287" t="str">
            <v>Conc.estr.fck=30 MPa-contr.raz.uso ger.conf.e lanç</v>
          </cell>
          <cell r="E287" t="str">
            <v>m3</v>
          </cell>
        </row>
        <row r="288">
          <cell r="A288" t="str">
            <v>2 S 03 329 03</v>
          </cell>
          <cell r="B288" t="str">
            <v>Conc.estr.fck=30 MPa-contr.raz.uso ger.conf.e lanç</v>
          </cell>
          <cell r="E288" t="str">
            <v>m3</v>
          </cell>
        </row>
        <row r="289">
          <cell r="A289" t="str">
            <v>2 S 03 329 04</v>
          </cell>
          <cell r="B289" t="str">
            <v>Conc.estr.fck=35 MPa-contr.raz.c/adit.conf. e lanç</v>
          </cell>
          <cell r="E289" t="str">
            <v>m3</v>
          </cell>
        </row>
        <row r="290">
          <cell r="A290" t="str">
            <v>2 S 03 370 00</v>
          </cell>
          <cell r="B290" t="str">
            <v>Forma comum de madeira</v>
          </cell>
          <cell r="E290" t="str">
            <v>m2</v>
          </cell>
        </row>
        <row r="291">
          <cell r="A291" t="str">
            <v>2 S 03 371 01</v>
          </cell>
          <cell r="B291" t="str">
            <v>Forma de placa compensada resinada</v>
          </cell>
          <cell r="E291" t="str">
            <v>m2</v>
          </cell>
        </row>
        <row r="292">
          <cell r="A292" t="str">
            <v>2 S 03 371 02</v>
          </cell>
          <cell r="B292" t="str">
            <v>Forma de placa compensada plastificada</v>
          </cell>
          <cell r="E292" t="str">
            <v>m2</v>
          </cell>
        </row>
        <row r="293">
          <cell r="A293" t="str">
            <v>2 S 03 372 01</v>
          </cell>
          <cell r="B293" t="str">
            <v>Formas para tubulão</v>
          </cell>
          <cell r="E293" t="str">
            <v>m2</v>
          </cell>
        </row>
        <row r="294">
          <cell r="A294" t="str">
            <v>2 S 03 401 01</v>
          </cell>
          <cell r="B294" t="str">
            <v>Estaca tipo Franki D=350 mm</v>
          </cell>
          <cell r="E294" t="str">
            <v>m</v>
          </cell>
        </row>
        <row r="295">
          <cell r="A295" t="str">
            <v>2 S 03 401 02</v>
          </cell>
          <cell r="B295" t="str">
            <v>Estaca tipo Franki D=400 mm</v>
          </cell>
          <cell r="E295" t="str">
            <v>m</v>
          </cell>
        </row>
        <row r="296">
          <cell r="A296" t="str">
            <v>2 S 03 401 03</v>
          </cell>
          <cell r="B296" t="str">
            <v>Estaca tipo Franki D=520 mm</v>
          </cell>
          <cell r="E296" t="str">
            <v>m</v>
          </cell>
        </row>
        <row r="297">
          <cell r="A297" t="str">
            <v>2 S 03 401 04</v>
          </cell>
          <cell r="B297" t="str">
            <v>Estaca tipo Franki D=600 mm</v>
          </cell>
          <cell r="E297" t="str">
            <v>m</v>
          </cell>
        </row>
        <row r="298">
          <cell r="A298" t="str">
            <v>2 S 03 402 01</v>
          </cell>
          <cell r="B298" t="str">
            <v>Cravação estacas pré-mold. de concreto 30 x 30 cm</v>
          </cell>
          <cell r="E298" t="str">
            <v>m</v>
          </cell>
        </row>
        <row r="299">
          <cell r="A299" t="str">
            <v>2 S 03 404 01</v>
          </cell>
          <cell r="B299" t="str">
            <v>Forn. e crav. estacas perfil met. I de 10" simples</v>
          </cell>
          <cell r="E299" t="str">
            <v>m</v>
          </cell>
        </row>
        <row r="300">
          <cell r="A300" t="str">
            <v>2 S 03 404 04</v>
          </cell>
          <cell r="B300" t="str">
            <v>Forn. e crav. estacas perfil met. I de 10" duplo</v>
          </cell>
          <cell r="E300" t="str">
            <v>m</v>
          </cell>
        </row>
        <row r="301">
          <cell r="A301" t="str">
            <v>2 S 03 404 11</v>
          </cell>
          <cell r="B301" t="str">
            <v>Cravação estacas met. trilhos soldados - estrela</v>
          </cell>
          <cell r="E301" t="str">
            <v>m</v>
          </cell>
        </row>
        <row r="302">
          <cell r="A302" t="str">
            <v>2 S 03 410 01</v>
          </cell>
          <cell r="B302" t="str">
            <v>Tubulão a céu aberto diâmetro externo = 1,00 m</v>
          </cell>
          <cell r="E302" t="str">
            <v>m</v>
          </cell>
        </row>
        <row r="303">
          <cell r="A303" t="str">
            <v>2 S 03 410 11</v>
          </cell>
          <cell r="B303" t="str">
            <v>Tubulão a céu aberto diâmetro externo = 1,20 m</v>
          </cell>
          <cell r="E303" t="str">
            <v>m</v>
          </cell>
        </row>
        <row r="304">
          <cell r="A304" t="str">
            <v>2 S 03 410 21</v>
          </cell>
          <cell r="B304" t="str">
            <v>Tubulão a céu aberto diâmetro externo = 1,40 m</v>
          </cell>
          <cell r="E304" t="str">
            <v>m</v>
          </cell>
        </row>
        <row r="305">
          <cell r="A305" t="str">
            <v>2 S 03 410 31</v>
          </cell>
          <cell r="B305" t="str">
            <v>Tubulão a céu aberto diâmetro externo = 1,60 m</v>
          </cell>
          <cell r="E305" t="str">
            <v>m</v>
          </cell>
        </row>
        <row r="306">
          <cell r="A306" t="str">
            <v>2 S 03 410 41</v>
          </cell>
          <cell r="B306" t="str">
            <v>Tubulão a céu aberto diâmetro externo = 1,80 m</v>
          </cell>
          <cell r="E306" t="str">
            <v>m</v>
          </cell>
        </row>
        <row r="307">
          <cell r="A307" t="str">
            <v>2 S 03 410 51</v>
          </cell>
          <cell r="B307" t="str">
            <v>Tubulão a céu aberto diâmetro externo = 2,00 m</v>
          </cell>
          <cell r="E307" t="str">
            <v>m</v>
          </cell>
        </row>
        <row r="308">
          <cell r="A308" t="str">
            <v>2 S 03 410 61</v>
          </cell>
          <cell r="B308" t="str">
            <v>Tubulão a céu aberto diâmetro externo = 2,20 m</v>
          </cell>
          <cell r="E308" t="str">
            <v>m</v>
          </cell>
        </row>
        <row r="309">
          <cell r="A309" t="str">
            <v>2 S 03 411 11</v>
          </cell>
          <cell r="B309" t="str">
            <v>Tub.ar comp.D=1,2 m prof.até 12 m lâmina d'água LF</v>
          </cell>
          <cell r="E309" t="str">
            <v>m</v>
          </cell>
        </row>
        <row r="310">
          <cell r="A310" t="str">
            <v>2 S 03 411 12</v>
          </cell>
          <cell r="B310" t="str">
            <v>Tub.ar comp.D=1,2 m prof. 12/18 m lâmina d'água LF</v>
          </cell>
          <cell r="E310" t="str">
            <v>m</v>
          </cell>
        </row>
        <row r="311">
          <cell r="A311" t="str">
            <v>2 S 03 411 13</v>
          </cell>
          <cell r="B311" t="str">
            <v>Tub.ar comp.D=1,2 m prof. 18/24 m lâmina d'água LF</v>
          </cell>
          <cell r="E311" t="str">
            <v>m</v>
          </cell>
        </row>
        <row r="312">
          <cell r="A312" t="str">
            <v>2 S 03 411 14</v>
          </cell>
          <cell r="B312" t="str">
            <v>Tub.ar comp.D=1,2 m prof. 24/27 m lâmina d'água LF</v>
          </cell>
          <cell r="E312" t="str">
            <v>m</v>
          </cell>
        </row>
        <row r="313">
          <cell r="A313" t="str">
            <v>2 S 03 411 15</v>
          </cell>
          <cell r="B313" t="str">
            <v>Tub.ar.comp.D=1,2 m prof. 27/31 m lâmina d'água LF</v>
          </cell>
          <cell r="E313" t="str">
            <v>m</v>
          </cell>
        </row>
        <row r="314">
          <cell r="A314" t="str">
            <v>2 S 03 411 21</v>
          </cell>
          <cell r="B314" t="str">
            <v>Tub.ar.comp.D=1,4 m prof.até 12 m lâmina d'água LF</v>
          </cell>
          <cell r="E314" t="str">
            <v>m</v>
          </cell>
        </row>
        <row r="315">
          <cell r="A315" t="str">
            <v>2 S 03 411 22</v>
          </cell>
          <cell r="B315" t="str">
            <v>Tub.ar comp.D=1,4 m prof. 12/18 m lâmina d'água LF</v>
          </cell>
          <cell r="E315" t="str">
            <v>m</v>
          </cell>
        </row>
        <row r="316">
          <cell r="A316" t="str">
            <v>2 S 03 411 23</v>
          </cell>
          <cell r="B316" t="str">
            <v>Tub.ar comp.D=1,4 m prof. 18/24 m lâmina d'água LF</v>
          </cell>
          <cell r="E316" t="str">
            <v>m</v>
          </cell>
        </row>
        <row r="317">
          <cell r="A317" t="str">
            <v>2 S 03 411 24</v>
          </cell>
          <cell r="B317" t="str">
            <v>Tub.ar comp.D=1,4 m prof. 24/27 m lâmina d'água LF</v>
          </cell>
          <cell r="E317" t="str">
            <v>m</v>
          </cell>
        </row>
        <row r="318">
          <cell r="A318" t="str">
            <v>2 S 03 411 25</v>
          </cell>
          <cell r="B318" t="str">
            <v>Tub.ar comp.D=1,4 m prof. 27/31 m lâmina d'água LF</v>
          </cell>
          <cell r="E318" t="str">
            <v>m</v>
          </cell>
        </row>
        <row r="319">
          <cell r="A319" t="str">
            <v>2 S 03 411 31</v>
          </cell>
          <cell r="B319" t="str">
            <v>Tub.ar comp.D=1,6 m prof.até 12 m lâmina d'água LF</v>
          </cell>
          <cell r="E319" t="str">
            <v>m</v>
          </cell>
        </row>
        <row r="320">
          <cell r="A320" t="str">
            <v>2 S 03 411 32</v>
          </cell>
          <cell r="B320" t="str">
            <v>Tub.ar comp.D=1,6 m prof. 12/18 m lâmina d'água LF</v>
          </cell>
          <cell r="E320" t="str">
            <v>m</v>
          </cell>
        </row>
        <row r="321">
          <cell r="A321" t="str">
            <v>2 S 03 411 33</v>
          </cell>
          <cell r="B321" t="str">
            <v>Tub.ar comp.D=1,6 m prof. 18/24 m lâmina d'água LF</v>
          </cell>
          <cell r="E321" t="str">
            <v>m</v>
          </cell>
        </row>
        <row r="322">
          <cell r="A322" t="str">
            <v>2 S 03 411 34</v>
          </cell>
          <cell r="B322" t="str">
            <v>Tub.ar comp.D=1,6 m prof. 24/27 m lâmina d'água LF</v>
          </cell>
          <cell r="E322" t="str">
            <v>m</v>
          </cell>
        </row>
        <row r="323">
          <cell r="A323" t="str">
            <v>2 S 03 411 35</v>
          </cell>
          <cell r="B323" t="str">
            <v>Tub.ar comp.D=1,6 m prof. 27/31 m lâmina d'água LF</v>
          </cell>
          <cell r="E323" t="str">
            <v>m</v>
          </cell>
        </row>
        <row r="324">
          <cell r="A324" t="str">
            <v>2 S 03 411 41</v>
          </cell>
          <cell r="B324" t="str">
            <v>Tub.ar comp.D=1,8 m prof.até 12 m lâmina d'água LF</v>
          </cell>
          <cell r="E324" t="str">
            <v>m</v>
          </cell>
        </row>
        <row r="325">
          <cell r="A325" t="str">
            <v>2 S 03 411 42</v>
          </cell>
          <cell r="B325" t="str">
            <v>Tub.ar comp.D=1,8 m prof. 12/18 m lâmina d'água LF</v>
          </cell>
          <cell r="E325" t="str">
            <v>m</v>
          </cell>
        </row>
        <row r="326">
          <cell r="A326" t="str">
            <v>2 S 03 411 43</v>
          </cell>
          <cell r="B326" t="str">
            <v>Tub.ar comp.D=1,8 m prof. 18/24 m lâmina d'água LF</v>
          </cell>
          <cell r="E326" t="str">
            <v>m</v>
          </cell>
        </row>
        <row r="327">
          <cell r="A327" t="str">
            <v>2 S 03 411 44</v>
          </cell>
          <cell r="B327" t="str">
            <v>Tub.ar comp.D=1,8 m prof. 24/27 m lâmina d'água LF</v>
          </cell>
          <cell r="E327" t="str">
            <v>m</v>
          </cell>
        </row>
        <row r="328">
          <cell r="A328" t="str">
            <v>2 S 03 411 45</v>
          </cell>
          <cell r="B328" t="str">
            <v>Tub.ar comp.D=1,8 m prof. 27/31 m lâmina d'água LF</v>
          </cell>
          <cell r="E328" t="str">
            <v>m</v>
          </cell>
        </row>
        <row r="329">
          <cell r="A329" t="str">
            <v>2 S 03 411 51</v>
          </cell>
          <cell r="B329" t="str">
            <v>Tub.ar comp.D=2,0 m até 12 m lâmina d'água LF</v>
          </cell>
          <cell r="E329" t="str">
            <v>m</v>
          </cell>
        </row>
        <row r="330">
          <cell r="A330" t="str">
            <v>2 S 03 411 52</v>
          </cell>
          <cell r="B330" t="str">
            <v>Tub.ar comp.D=2,0 m prof. 12/18 m lâmina d'água LF</v>
          </cell>
          <cell r="E330" t="str">
            <v>m</v>
          </cell>
        </row>
        <row r="331">
          <cell r="A331" t="str">
            <v>2 S 03 411 53</v>
          </cell>
          <cell r="B331" t="str">
            <v>Tub.ar comp.D=2,0 m prof.18/24 m lâmina d'água LF</v>
          </cell>
          <cell r="E331" t="str">
            <v>m</v>
          </cell>
        </row>
        <row r="332">
          <cell r="A332" t="str">
            <v>2 S 03 411 54</v>
          </cell>
          <cell r="B332" t="str">
            <v>Tub.ar comp.D=2,0 m prof.24/27 m lâmina d'água LF</v>
          </cell>
          <cell r="E332" t="str">
            <v>m</v>
          </cell>
        </row>
        <row r="333">
          <cell r="A333" t="str">
            <v>2 S 03 411 55</v>
          </cell>
          <cell r="B333" t="str">
            <v>Tub.ar comp.D=2,0 m prof.27/31 m lâmina d'água LF</v>
          </cell>
          <cell r="E333" t="str">
            <v>m</v>
          </cell>
        </row>
        <row r="334">
          <cell r="A334" t="str">
            <v>2 S 03 411 61</v>
          </cell>
          <cell r="B334" t="str">
            <v>Tub.ar comp.D=2,2 m prof.até 12 m lâmina d'água LF</v>
          </cell>
          <cell r="E334" t="str">
            <v>m</v>
          </cell>
        </row>
        <row r="335">
          <cell r="A335" t="str">
            <v>2 S 03 411 62</v>
          </cell>
          <cell r="B335" t="str">
            <v>Tub.ar comp.D=2,2 m prof.12/18 m lâmina d'água LF</v>
          </cell>
          <cell r="E335" t="str">
            <v>m</v>
          </cell>
        </row>
        <row r="336">
          <cell r="A336" t="str">
            <v>2 S 03 411 63</v>
          </cell>
          <cell r="B336" t="str">
            <v>Tub.ar comp.D=2,2 m prof.18/24 m lâmina d'água LF</v>
          </cell>
          <cell r="E336" t="str">
            <v>m</v>
          </cell>
        </row>
        <row r="337">
          <cell r="A337" t="str">
            <v>2 S 03 411 64</v>
          </cell>
          <cell r="B337" t="str">
            <v>Tub.ar comp.D=2,2 m prof.24/27 m lâmina d'água LF</v>
          </cell>
          <cell r="E337" t="str">
            <v>m</v>
          </cell>
        </row>
        <row r="338">
          <cell r="A338" t="str">
            <v>2 S 03 411 65</v>
          </cell>
          <cell r="B338" t="str">
            <v>Tub.ar comp.D=2,2 m prof.27/31m lâmina d'água LF</v>
          </cell>
          <cell r="E338" t="str">
            <v>m</v>
          </cell>
        </row>
        <row r="339">
          <cell r="A339" t="str">
            <v>2 S 03 412 01</v>
          </cell>
          <cell r="B339" t="str">
            <v>Esc.p/alarg. base tub.ar comp.prof. até 12 m LF</v>
          </cell>
          <cell r="E339" t="str">
            <v>m3</v>
          </cell>
        </row>
        <row r="340">
          <cell r="A340" t="str">
            <v>2 S 03 412 02</v>
          </cell>
          <cell r="B340" t="str">
            <v>Esc.p/alarg. base tub.ar comp.prof.12/18 m LF</v>
          </cell>
          <cell r="E340" t="str">
            <v>m3</v>
          </cell>
        </row>
        <row r="341">
          <cell r="A341" t="str">
            <v>2 S 03 412 03</v>
          </cell>
          <cell r="B341" t="str">
            <v>Esc.p/alarg. base tub.ar comp.prof.18/24 m LF</v>
          </cell>
          <cell r="E341" t="str">
            <v>m3</v>
          </cell>
        </row>
        <row r="342">
          <cell r="A342" t="str">
            <v>2 S 03 412 04</v>
          </cell>
          <cell r="B342" t="str">
            <v>Esc.p/alarg. base tub.ar comp.prof.24/27 m LF</v>
          </cell>
          <cell r="E342" t="str">
            <v>m3</v>
          </cell>
        </row>
        <row r="343">
          <cell r="A343" t="str">
            <v>2 S 03 412 05</v>
          </cell>
          <cell r="B343" t="str">
            <v>Esc.p/alarg. base tub.ar comp.prof.27/31m LF</v>
          </cell>
          <cell r="E343" t="str">
            <v>m3</v>
          </cell>
        </row>
        <row r="344">
          <cell r="A344" t="str">
            <v>2 S 03 412 11</v>
          </cell>
          <cell r="B344" t="str">
            <v>Forn.lanç.conc. base tub.ar comp.até 12m LF</v>
          </cell>
          <cell r="E344" t="str">
            <v>m3</v>
          </cell>
        </row>
        <row r="345">
          <cell r="A345" t="str">
            <v>2 S 03 412 12</v>
          </cell>
          <cell r="B345" t="str">
            <v>Forn.lanc.conc.base tub.ar comp.prof.12/18m LF</v>
          </cell>
          <cell r="E345" t="str">
            <v>m3</v>
          </cell>
        </row>
        <row r="346">
          <cell r="A346" t="str">
            <v>2 S 03 412 13</v>
          </cell>
          <cell r="B346" t="str">
            <v>Forn.lanç.conc.base tub.ar comp.prof.18/24m LF</v>
          </cell>
          <cell r="E346" t="str">
            <v>m3</v>
          </cell>
        </row>
        <row r="347">
          <cell r="A347" t="str">
            <v>2 S 03 412 14</v>
          </cell>
          <cell r="B347" t="str">
            <v>Forn.lanç.conc.base tub.ar comp.prof.24/27m LF</v>
          </cell>
          <cell r="E347" t="str">
            <v>m3</v>
          </cell>
        </row>
        <row r="348">
          <cell r="A348" t="str">
            <v>2 S 03 412 15</v>
          </cell>
          <cell r="B348" t="str">
            <v>Forn.lanç.conc.base tub.ar comp.prof. 27/31m LF</v>
          </cell>
          <cell r="E348" t="str">
            <v>m3</v>
          </cell>
        </row>
        <row r="349">
          <cell r="A349" t="str">
            <v>2 S 03 510 00</v>
          </cell>
          <cell r="B349" t="str">
            <v>Aparelho apoio em neoprene fretado-forn. e aplic.</v>
          </cell>
          <cell r="E349" t="str">
            <v>kg</v>
          </cell>
        </row>
        <row r="350">
          <cell r="A350" t="str">
            <v>2 S 03 700 01</v>
          </cell>
          <cell r="B350" t="str">
            <v>Fabricação guarda-corpo tipo GM, moldado no local</v>
          </cell>
          <cell r="E350" t="str">
            <v>m</v>
          </cell>
        </row>
        <row r="351">
          <cell r="A351" t="str">
            <v>2 S 03 920 01</v>
          </cell>
          <cell r="B351" t="str">
            <v>Abertura concretagem bases tubulões céu aberto</v>
          </cell>
          <cell r="E351" t="str">
            <v>m3</v>
          </cell>
        </row>
        <row r="352">
          <cell r="A352" t="str">
            <v>2 S 03 930 00</v>
          </cell>
          <cell r="B352" t="str">
            <v>Junta de cantoneira</v>
          </cell>
          <cell r="E352" t="str">
            <v>m</v>
          </cell>
        </row>
        <row r="353">
          <cell r="A353" t="str">
            <v>2 S 03 940 00</v>
          </cell>
          <cell r="B353" t="str">
            <v>Compactação manual</v>
          </cell>
          <cell r="E353" t="str">
            <v>m3</v>
          </cell>
        </row>
        <row r="354">
          <cell r="A354" t="str">
            <v>2 S 03 940 01</v>
          </cell>
          <cell r="B354" t="str">
            <v>Reaterro e compactação</v>
          </cell>
          <cell r="E354" t="str">
            <v>m3</v>
          </cell>
        </row>
        <row r="355">
          <cell r="A355" t="str">
            <v>2 S 03 951 01</v>
          </cell>
          <cell r="B355" t="str">
            <v>Pintura com nata de cimento</v>
          </cell>
          <cell r="E355" t="str">
            <v>m2</v>
          </cell>
        </row>
        <row r="356">
          <cell r="A356" t="str">
            <v>2 S 03 990 01</v>
          </cell>
          <cell r="B356" t="str">
            <v>Confecção e colocação cabo 4 cord de 12,7 mm - MAC</v>
          </cell>
          <cell r="E356" t="str">
            <v>kg</v>
          </cell>
        </row>
        <row r="357">
          <cell r="A357" t="str">
            <v>2 S 03 990 02</v>
          </cell>
          <cell r="B357" t="str">
            <v>Confecção e colocação cabo 6 cord de 12,7 mm - MAC</v>
          </cell>
          <cell r="E357" t="str">
            <v>kg</v>
          </cell>
        </row>
        <row r="358">
          <cell r="A358" t="str">
            <v>2 S 03 990 03</v>
          </cell>
          <cell r="B358" t="str">
            <v>Confecção e colocação cabo 7 cord de 12,7 mm - MAC</v>
          </cell>
          <cell r="E358" t="str">
            <v>kg</v>
          </cell>
        </row>
        <row r="359">
          <cell r="A359" t="str">
            <v>2 S 03 990 04</v>
          </cell>
          <cell r="B359" t="str">
            <v>Confecção e colocação cabo 12 cord de 12,7 mm -MAC</v>
          </cell>
          <cell r="E359" t="str">
            <v>kg</v>
          </cell>
        </row>
        <row r="360">
          <cell r="A360" t="str">
            <v>2 S 03 990 05</v>
          </cell>
          <cell r="B360" t="str">
            <v>Confecção e colocação cabo 4 cord. D=12,7mm FREYSS</v>
          </cell>
          <cell r="E360" t="str">
            <v>kg</v>
          </cell>
        </row>
        <row r="361">
          <cell r="A361" t="str">
            <v>2 S 03 990 06</v>
          </cell>
          <cell r="B361" t="str">
            <v>Confecção e colocação cabo 6 cord. D=12,7mm FREYSS</v>
          </cell>
          <cell r="E361" t="str">
            <v>kg</v>
          </cell>
        </row>
        <row r="362">
          <cell r="A362" t="str">
            <v>2 S 03 990 07</v>
          </cell>
          <cell r="B362" t="str">
            <v>Confecção e colocação cabo 7 cord. D=12,7mm FREYSS</v>
          </cell>
          <cell r="E362" t="str">
            <v>kg</v>
          </cell>
        </row>
        <row r="363">
          <cell r="A363" t="str">
            <v>2 S 03 990 08</v>
          </cell>
          <cell r="B363" t="str">
            <v>Confecção e colocação cabo 12cord. D=12,7mm FREYSS</v>
          </cell>
          <cell r="E363" t="str">
            <v>kg</v>
          </cell>
        </row>
        <row r="364">
          <cell r="A364" t="str">
            <v>2 S 03 991 01</v>
          </cell>
          <cell r="B364" t="str">
            <v>Dreno de PVC D=75 mm</v>
          </cell>
          <cell r="E364" t="str">
            <v>und</v>
          </cell>
        </row>
        <row r="365">
          <cell r="A365" t="str">
            <v>2 S 03 991 02</v>
          </cell>
          <cell r="B365" t="str">
            <v>Dreno de PVC D=100 mm</v>
          </cell>
          <cell r="E365" t="str">
            <v>und</v>
          </cell>
        </row>
        <row r="366">
          <cell r="A366" t="str">
            <v>2 S 03 999 01</v>
          </cell>
          <cell r="B366" t="str">
            <v>Protensão e injeção cabo 4 cord. D=12,7 mm - MAC</v>
          </cell>
          <cell r="E366" t="str">
            <v>und</v>
          </cell>
        </row>
        <row r="367">
          <cell r="A367" t="str">
            <v>2 S 03 999 02</v>
          </cell>
          <cell r="B367" t="str">
            <v>Protensão e injeção cabo 6 cord. D=12,7 mm - MAC</v>
          </cell>
          <cell r="E367" t="str">
            <v>und</v>
          </cell>
        </row>
        <row r="368">
          <cell r="A368" t="str">
            <v>2 S 03 999 03</v>
          </cell>
          <cell r="B368" t="str">
            <v>Protensão e injeção cabo 7 cord. D=12,7 mm - MAC</v>
          </cell>
          <cell r="E368" t="str">
            <v>und</v>
          </cell>
        </row>
        <row r="369">
          <cell r="A369" t="str">
            <v>2 S 03 999 04</v>
          </cell>
          <cell r="B369" t="str">
            <v>Protensão e injeção cabo 12 cord. D=12,7 mm - MAC</v>
          </cell>
          <cell r="E369" t="str">
            <v>und</v>
          </cell>
        </row>
        <row r="370">
          <cell r="A370" t="str">
            <v>2 S 03 999 05</v>
          </cell>
          <cell r="B370" t="str">
            <v>Protensão e injeção cabo 4 cord. D=12,7mm - FREYSS</v>
          </cell>
          <cell r="E370" t="str">
            <v>und</v>
          </cell>
        </row>
        <row r="371">
          <cell r="A371" t="str">
            <v>2 S 03 999 06</v>
          </cell>
          <cell r="B371" t="str">
            <v>Protensão e injeção cabo 6 cord. D=12,7mm - FREYSS</v>
          </cell>
          <cell r="E371" t="str">
            <v>und</v>
          </cell>
        </row>
        <row r="372">
          <cell r="A372" t="str">
            <v>2 S 03 999 07</v>
          </cell>
          <cell r="B372" t="str">
            <v>Protensão e injeção cabo 7 cord. D=12,7mm - FREYSS</v>
          </cell>
          <cell r="E372" t="str">
            <v>und</v>
          </cell>
        </row>
        <row r="373">
          <cell r="A373" t="str">
            <v>2 S 03 999 08</v>
          </cell>
          <cell r="B373" t="str">
            <v>Protensão e injeção cabo 12 cord. D=12,7mm FREYSS</v>
          </cell>
          <cell r="E373" t="str">
            <v>und</v>
          </cell>
        </row>
        <row r="374">
          <cell r="A374" t="str">
            <v>2 S 04 000 00</v>
          </cell>
          <cell r="B374" t="str">
            <v>Escavação manual em material de 1a cat</v>
          </cell>
          <cell r="E374" t="str">
            <v>m3</v>
          </cell>
        </row>
        <row r="375">
          <cell r="A375" t="str">
            <v>2 S 04 000 01</v>
          </cell>
          <cell r="B375" t="str">
            <v>Escavação manual reat.compact.mat.1a cat.</v>
          </cell>
          <cell r="E375" t="str">
            <v>m3</v>
          </cell>
        </row>
        <row r="376">
          <cell r="A376" t="str">
            <v>2 S 04 001 00</v>
          </cell>
          <cell r="B376" t="str">
            <v>Escavação mecânica de vala em mat.1a cat.</v>
          </cell>
          <cell r="E376" t="str">
            <v>m3</v>
          </cell>
        </row>
        <row r="377">
          <cell r="A377" t="str">
            <v>2 S 04 001 01</v>
          </cell>
          <cell r="B377" t="str">
            <v>Escavação mecânica reat. e comp. vala mat.1a cat.</v>
          </cell>
          <cell r="E377" t="str">
            <v>m3</v>
          </cell>
        </row>
        <row r="378">
          <cell r="A378" t="str">
            <v>2 S 04 002 01</v>
          </cell>
          <cell r="B378" t="str">
            <v>Perfuração para dreno sub-horizontal mat. 1a cat.</v>
          </cell>
          <cell r="E378" t="str">
            <v>m</v>
          </cell>
        </row>
        <row r="379">
          <cell r="A379" t="str">
            <v>2 S 04 010 00</v>
          </cell>
          <cell r="B379" t="str">
            <v>Escavação manual material 2a categoria</v>
          </cell>
          <cell r="E379" t="str">
            <v>m3</v>
          </cell>
        </row>
        <row r="380">
          <cell r="A380" t="str">
            <v>2 S 04 010 01</v>
          </cell>
          <cell r="B380" t="str">
            <v>Escavação manual reat.compactação em mat.2a cat.</v>
          </cell>
          <cell r="E380" t="str">
            <v>m3</v>
          </cell>
        </row>
        <row r="381">
          <cell r="A381" t="str">
            <v>2 S 04 011 00</v>
          </cell>
          <cell r="B381" t="str">
            <v>Escavação mecânica de vala em mat. 2a categoria</v>
          </cell>
          <cell r="E381" t="str">
            <v>m3</v>
          </cell>
        </row>
        <row r="382">
          <cell r="A382" t="str">
            <v>2 S 04 011 01</v>
          </cell>
          <cell r="B382" t="str">
            <v>Escavação mecânica reat.compact. vala mat.2a cat.</v>
          </cell>
          <cell r="E382" t="str">
            <v>m3</v>
          </cell>
        </row>
        <row r="383">
          <cell r="A383" t="str">
            <v>2 S 04 012 01</v>
          </cell>
          <cell r="B383" t="str">
            <v>Perfuração para dreno sub-horizontal mat 2a cat.</v>
          </cell>
          <cell r="E383" t="str">
            <v>m</v>
          </cell>
        </row>
        <row r="384">
          <cell r="A384" t="str">
            <v>2 S 04 020 00</v>
          </cell>
          <cell r="B384" t="str">
            <v>Escavação em vala material de 3a categoria</v>
          </cell>
          <cell r="E384" t="str">
            <v>m3</v>
          </cell>
        </row>
        <row r="385">
          <cell r="A385" t="str">
            <v>2 S 04 100 01</v>
          </cell>
          <cell r="B385" t="str">
            <v>Corpo BSTC D=0,60m</v>
          </cell>
          <cell r="E385" t="str">
            <v>m</v>
          </cell>
        </row>
        <row r="386">
          <cell r="A386" t="str">
            <v>2 S 04 100 02</v>
          </cell>
          <cell r="B386" t="str">
            <v>Corpo BSTC D=0,80m</v>
          </cell>
          <cell r="E386" t="str">
            <v>m</v>
          </cell>
        </row>
        <row r="387">
          <cell r="A387" t="str">
            <v>2 S 04 100 03</v>
          </cell>
          <cell r="B387" t="str">
            <v>Corpo BSTC D=1,00m</v>
          </cell>
          <cell r="E387" t="str">
            <v>m</v>
          </cell>
        </row>
        <row r="388">
          <cell r="A388" t="str">
            <v>2 S 04 100 04</v>
          </cell>
          <cell r="B388" t="str">
            <v>Corpo BSTC D=1,20m</v>
          </cell>
          <cell r="E388" t="str">
            <v>m</v>
          </cell>
        </row>
        <row r="389">
          <cell r="A389" t="str">
            <v>2 S 04 100 05</v>
          </cell>
          <cell r="B389" t="str">
            <v>Corpo BSTC D=1,50m</v>
          </cell>
          <cell r="E389" t="str">
            <v>m</v>
          </cell>
        </row>
        <row r="390">
          <cell r="A390" t="str">
            <v>2 S 04 101 01</v>
          </cell>
          <cell r="B390" t="str">
            <v>Boca BSTC D=0,60 m normal</v>
          </cell>
          <cell r="E390" t="str">
            <v>und</v>
          </cell>
        </row>
        <row r="391">
          <cell r="A391" t="str">
            <v>2 S 04 101 02</v>
          </cell>
          <cell r="B391" t="str">
            <v>Boca BSTC D=0,80m normal</v>
          </cell>
          <cell r="E391" t="str">
            <v>und</v>
          </cell>
        </row>
        <row r="392">
          <cell r="A392" t="str">
            <v>2 S 04 101 03</v>
          </cell>
          <cell r="B392" t="str">
            <v>Boca BSTC D=1,00m normal</v>
          </cell>
          <cell r="E392" t="str">
            <v>und</v>
          </cell>
        </row>
        <row r="393">
          <cell r="A393" t="str">
            <v>2 S 04 101 04</v>
          </cell>
          <cell r="B393" t="str">
            <v>Boca BSTC D=1,20m normal</v>
          </cell>
          <cell r="E393" t="str">
            <v>und</v>
          </cell>
        </row>
        <row r="394">
          <cell r="A394" t="str">
            <v>2 S 04 101 05</v>
          </cell>
          <cell r="B394" t="str">
            <v>Boca BSTC D=1,50m normal</v>
          </cell>
          <cell r="E394" t="str">
            <v>und</v>
          </cell>
        </row>
        <row r="395">
          <cell r="A395" t="str">
            <v>2 S 04 101 06</v>
          </cell>
          <cell r="B395" t="str">
            <v>Boca BSTC D=0,60m - esc.=15</v>
          </cell>
          <cell r="E395" t="str">
            <v>und</v>
          </cell>
        </row>
        <row r="396">
          <cell r="A396" t="str">
            <v>2 S 04 101 07</v>
          </cell>
          <cell r="B396" t="str">
            <v>Boca BSTC D=0,80 m - esc.=15</v>
          </cell>
          <cell r="E396" t="str">
            <v>und</v>
          </cell>
        </row>
        <row r="397">
          <cell r="A397" t="str">
            <v>2 S 04 101 08</v>
          </cell>
          <cell r="B397" t="str">
            <v>Boca BSTC D=1,00 m - esc.=15</v>
          </cell>
          <cell r="E397" t="str">
            <v>und</v>
          </cell>
        </row>
        <row r="398">
          <cell r="A398" t="str">
            <v>2 S 04 101 09</v>
          </cell>
          <cell r="B398" t="str">
            <v>Boca BSTC D=1,20 m - esc.=15</v>
          </cell>
          <cell r="E398" t="str">
            <v>und</v>
          </cell>
        </row>
        <row r="399">
          <cell r="A399" t="str">
            <v>2 S 04 101 10</v>
          </cell>
          <cell r="B399" t="str">
            <v>Boca BSTC D=1,50 m - esc.=15</v>
          </cell>
          <cell r="E399" t="str">
            <v>und</v>
          </cell>
        </row>
        <row r="400">
          <cell r="A400" t="str">
            <v>2 S 04 101 11</v>
          </cell>
          <cell r="B400" t="str">
            <v>Boca BSTC D=0,60 m - esc.=30</v>
          </cell>
          <cell r="E400" t="str">
            <v>und</v>
          </cell>
        </row>
        <row r="401">
          <cell r="A401" t="str">
            <v>2 S 04 101 12</v>
          </cell>
          <cell r="B401" t="str">
            <v>Boca BSTC D=0,80 m - esc.=30</v>
          </cell>
          <cell r="E401" t="str">
            <v>und</v>
          </cell>
        </row>
        <row r="402">
          <cell r="A402" t="str">
            <v>2 S 04 101 13</v>
          </cell>
          <cell r="B402" t="str">
            <v>Boca BSTC D=1,00 m - esc.=30</v>
          </cell>
          <cell r="E402" t="str">
            <v>und</v>
          </cell>
        </row>
        <row r="403">
          <cell r="A403" t="str">
            <v>2 S 04 101 14</v>
          </cell>
          <cell r="B403" t="str">
            <v>Boca BSTC D=1,20 m - esc.=30</v>
          </cell>
          <cell r="E403" t="str">
            <v>und</v>
          </cell>
        </row>
        <row r="404">
          <cell r="A404" t="str">
            <v>2 S 04 101 15</v>
          </cell>
          <cell r="B404" t="str">
            <v>Boca BSTC D=1,50 m - esc.=30</v>
          </cell>
          <cell r="E404" t="str">
            <v>und</v>
          </cell>
        </row>
        <row r="405">
          <cell r="A405" t="str">
            <v>2 S 04 101 16</v>
          </cell>
          <cell r="B405" t="str">
            <v>Boca BSTC D=0,60 m - esc.=45</v>
          </cell>
          <cell r="E405" t="str">
            <v>und</v>
          </cell>
        </row>
        <row r="406">
          <cell r="A406" t="str">
            <v>2 S 04 101 17</v>
          </cell>
          <cell r="B406" t="str">
            <v>Boca BSTC D=0,80 m - esc.=45</v>
          </cell>
          <cell r="E406" t="str">
            <v>und</v>
          </cell>
        </row>
        <row r="407">
          <cell r="A407" t="str">
            <v>2 S 04 101 18</v>
          </cell>
          <cell r="B407" t="str">
            <v>Boca BSTC D=1,00 m - esc.=45</v>
          </cell>
          <cell r="E407" t="str">
            <v>und</v>
          </cell>
        </row>
        <row r="408">
          <cell r="A408" t="str">
            <v>2 S 04 101 19</v>
          </cell>
          <cell r="B408" t="str">
            <v>Boca BSTC D=1,20 m - esc.=45</v>
          </cell>
          <cell r="E408" t="str">
            <v>und</v>
          </cell>
        </row>
        <row r="409">
          <cell r="A409" t="str">
            <v>2 S 04 101 20</v>
          </cell>
          <cell r="B409" t="str">
            <v>Boca BSTC D=1,50 m - esc.=45</v>
          </cell>
          <cell r="E409" t="str">
            <v>und</v>
          </cell>
        </row>
        <row r="410">
          <cell r="A410" t="str">
            <v>2 S 04 110 01</v>
          </cell>
          <cell r="B410" t="str">
            <v>Corpo BDTC D=1,00m</v>
          </cell>
          <cell r="E410" t="str">
            <v>m</v>
          </cell>
        </row>
        <row r="411">
          <cell r="A411" t="str">
            <v>2 S 04 110 02</v>
          </cell>
          <cell r="B411" t="str">
            <v>Corpo BDTC D=1,20m</v>
          </cell>
          <cell r="E411" t="str">
            <v>m</v>
          </cell>
        </row>
        <row r="412">
          <cell r="A412" t="str">
            <v>2 S 04 110 03</v>
          </cell>
          <cell r="B412" t="str">
            <v>Corpo BDTC D=1,50m</v>
          </cell>
          <cell r="E412" t="str">
            <v>m</v>
          </cell>
        </row>
        <row r="413">
          <cell r="A413" t="str">
            <v>2 S 04 111 01</v>
          </cell>
          <cell r="B413" t="str">
            <v>Boca BDTC D=1,00m normal</v>
          </cell>
          <cell r="E413" t="str">
            <v>und</v>
          </cell>
        </row>
        <row r="414">
          <cell r="A414" t="str">
            <v>2 S 04 111 02</v>
          </cell>
          <cell r="B414" t="str">
            <v>Boca BDTC D=1,20m normal</v>
          </cell>
          <cell r="E414" t="str">
            <v>und</v>
          </cell>
        </row>
        <row r="415">
          <cell r="A415" t="str">
            <v>2 S 04 111 03</v>
          </cell>
          <cell r="B415" t="str">
            <v>Boca BDTC D=1,50m normal</v>
          </cell>
          <cell r="E415" t="str">
            <v>und</v>
          </cell>
        </row>
        <row r="416">
          <cell r="A416" t="str">
            <v>2 S 04 111 05</v>
          </cell>
          <cell r="B416" t="str">
            <v>Boca BDTC D=1,00 m - esc.=15</v>
          </cell>
          <cell r="E416" t="str">
            <v>und</v>
          </cell>
        </row>
        <row r="417">
          <cell r="A417" t="str">
            <v>2 S 04 111 06</v>
          </cell>
          <cell r="B417" t="str">
            <v>Boca BDTC D=1,20 m - esc.=15</v>
          </cell>
          <cell r="E417" t="str">
            <v>und</v>
          </cell>
        </row>
        <row r="418">
          <cell r="A418" t="str">
            <v>2 S 04 111 07</v>
          </cell>
          <cell r="B418" t="str">
            <v>Boca BDTC D=1,50 m - esc.=15</v>
          </cell>
          <cell r="E418" t="str">
            <v>und</v>
          </cell>
        </row>
        <row r="419">
          <cell r="A419" t="str">
            <v>2 S 04 111 08</v>
          </cell>
          <cell r="B419" t="str">
            <v>Boca BDTC D=1,00 - esc.=30</v>
          </cell>
          <cell r="E419" t="str">
            <v>und</v>
          </cell>
        </row>
        <row r="420">
          <cell r="A420" t="str">
            <v>2 S 04 111 09</v>
          </cell>
          <cell r="B420" t="str">
            <v>Boca BDTC D=1,20 m - esc.=30</v>
          </cell>
          <cell r="E420" t="str">
            <v>und</v>
          </cell>
        </row>
        <row r="421">
          <cell r="A421" t="str">
            <v>2 S 04 111 10</v>
          </cell>
          <cell r="B421" t="str">
            <v>Boca BDTC D=1,50 m - esc.=30</v>
          </cell>
          <cell r="E421" t="str">
            <v>und</v>
          </cell>
        </row>
        <row r="422">
          <cell r="A422" t="str">
            <v>2 S 04 111 11</v>
          </cell>
          <cell r="B422" t="str">
            <v>Boca BDTC D=1,00 m - esc.=45</v>
          </cell>
          <cell r="E422" t="str">
            <v>und</v>
          </cell>
        </row>
        <row r="423">
          <cell r="A423" t="str">
            <v>2 S 04 111 12</v>
          </cell>
          <cell r="B423" t="str">
            <v>Boca BDTC D=1,20 m - esc.=45</v>
          </cell>
          <cell r="E423" t="str">
            <v>und</v>
          </cell>
        </row>
        <row r="424">
          <cell r="A424" t="str">
            <v>2 S 04 111 13</v>
          </cell>
          <cell r="B424" t="str">
            <v>Boca BDTC D=1,50 m - esc.=45</v>
          </cell>
          <cell r="E424" t="str">
            <v>und</v>
          </cell>
        </row>
        <row r="425">
          <cell r="A425" t="str">
            <v>2 S 04 120 01</v>
          </cell>
          <cell r="B425" t="str">
            <v>Corpo BTTC D=1,00m</v>
          </cell>
          <cell r="E425" t="str">
            <v>m</v>
          </cell>
        </row>
        <row r="426">
          <cell r="A426" t="str">
            <v>2 S 04 120 02</v>
          </cell>
          <cell r="B426" t="str">
            <v>Corpo BTTC D=1,20m</v>
          </cell>
          <cell r="E426" t="str">
            <v>m</v>
          </cell>
        </row>
        <row r="427">
          <cell r="A427" t="str">
            <v>2 S 04 120 03</v>
          </cell>
          <cell r="B427" t="str">
            <v>Corpo BTTC D=1,50m</v>
          </cell>
          <cell r="E427" t="str">
            <v>m</v>
          </cell>
        </row>
        <row r="428">
          <cell r="A428" t="str">
            <v>2 S 04 121 01</v>
          </cell>
          <cell r="B428" t="str">
            <v>Boca BTTC D=1,00m normal</v>
          </cell>
          <cell r="E428" t="str">
            <v>und</v>
          </cell>
        </row>
        <row r="429">
          <cell r="A429" t="str">
            <v>2 S 04 121 02</v>
          </cell>
          <cell r="B429" t="str">
            <v>Boca BTTC D=1,20m normal</v>
          </cell>
          <cell r="E429" t="str">
            <v>und</v>
          </cell>
        </row>
        <row r="430">
          <cell r="A430" t="str">
            <v>2 S 04 121 03</v>
          </cell>
          <cell r="B430" t="str">
            <v>Boca BTTC D=1,50m normal</v>
          </cell>
          <cell r="E430" t="str">
            <v>und</v>
          </cell>
        </row>
        <row r="431">
          <cell r="A431" t="str">
            <v>2 S 04 121 04</v>
          </cell>
          <cell r="B431" t="str">
            <v>Boca BTTC D=1,00 m - esc.=15</v>
          </cell>
          <cell r="E431" t="str">
            <v>und</v>
          </cell>
        </row>
        <row r="432">
          <cell r="A432" t="str">
            <v>2 S 04 121 05</v>
          </cell>
          <cell r="B432" t="str">
            <v>Boca BTTC D=1,20 m - esc.=15</v>
          </cell>
          <cell r="E432" t="str">
            <v>und</v>
          </cell>
        </row>
        <row r="433">
          <cell r="A433" t="str">
            <v>2 S 04 121 06</v>
          </cell>
          <cell r="B433" t="str">
            <v>Boca BTTC D=1,50 m - esc.=15</v>
          </cell>
          <cell r="E433" t="str">
            <v>und</v>
          </cell>
        </row>
        <row r="434">
          <cell r="A434" t="str">
            <v>2 S 04 121 07</v>
          </cell>
          <cell r="B434" t="str">
            <v>Boca BTTC D=1,00 m - esc.=30</v>
          </cell>
          <cell r="E434" t="str">
            <v>und</v>
          </cell>
        </row>
        <row r="435">
          <cell r="A435" t="str">
            <v>2 S 04 121 08</v>
          </cell>
          <cell r="B435" t="str">
            <v>Boca BTTC D=1,20 m - esc.=30</v>
          </cell>
          <cell r="E435" t="str">
            <v>und</v>
          </cell>
        </row>
        <row r="436">
          <cell r="A436" t="str">
            <v>2 S 04 121 09</v>
          </cell>
          <cell r="B436" t="str">
            <v>Boca BTTC D=1,50 m - esc.=30</v>
          </cell>
          <cell r="E436" t="str">
            <v>und</v>
          </cell>
        </row>
        <row r="437">
          <cell r="A437" t="str">
            <v>2 S 04 121 10</v>
          </cell>
          <cell r="B437" t="str">
            <v>Boca BTTC D=1,00 m - esc.=45</v>
          </cell>
          <cell r="E437" t="str">
            <v>und</v>
          </cell>
        </row>
        <row r="438">
          <cell r="A438" t="str">
            <v>2 S 04 121 11</v>
          </cell>
          <cell r="B438" t="str">
            <v>Boca BTTC D=1,20 m - esc.=45</v>
          </cell>
          <cell r="E438" t="str">
            <v>und</v>
          </cell>
        </row>
        <row r="439">
          <cell r="A439" t="str">
            <v>2 S 04 121 12</v>
          </cell>
          <cell r="B439" t="str">
            <v>Boca BTTC D=1,50 m - esc.=45</v>
          </cell>
          <cell r="E439" t="str">
            <v>und</v>
          </cell>
        </row>
        <row r="440">
          <cell r="A440" t="str">
            <v>2 S 04 200 01</v>
          </cell>
          <cell r="B440" t="str">
            <v>Corpo BSCC 1,50 x 1,50 m alt. 0 a 1,00 m</v>
          </cell>
          <cell r="E440" t="str">
            <v>und</v>
          </cell>
        </row>
        <row r="441">
          <cell r="A441" t="str">
            <v>2 S 04 200 02</v>
          </cell>
          <cell r="B441" t="str">
            <v>Corpo BSCC 2,00 x 2,00 m alt. 0 a 1,00 m</v>
          </cell>
          <cell r="E441" t="str">
            <v>und</v>
          </cell>
        </row>
        <row r="442">
          <cell r="A442" t="str">
            <v>2 S 04 200 03</v>
          </cell>
          <cell r="B442" t="str">
            <v>Corpo BSCC 2,50 x 2,50 m alt. 0 a 1,00 m</v>
          </cell>
          <cell r="E442" t="str">
            <v>m</v>
          </cell>
        </row>
        <row r="443">
          <cell r="A443" t="str">
            <v>2 S 04 200 04</v>
          </cell>
          <cell r="B443" t="str">
            <v>Corpo BSCC 3,00 x 3,00 m alt. 0 a 1,00 m</v>
          </cell>
          <cell r="E443" t="str">
            <v>m</v>
          </cell>
        </row>
        <row r="444">
          <cell r="A444" t="str">
            <v>2 S 04 200 05</v>
          </cell>
          <cell r="B444" t="str">
            <v>Corpo BSCC 1,50 x 1,50 m alt. 1,00 a 2,50 m</v>
          </cell>
          <cell r="E444" t="str">
            <v>m</v>
          </cell>
        </row>
        <row r="445">
          <cell r="A445" t="str">
            <v>2 S 04 200 06</v>
          </cell>
          <cell r="B445" t="str">
            <v>Corpo BSCC 2,00 x 2,00 m alt. 1,00 a 2,50 m</v>
          </cell>
          <cell r="E445" t="str">
            <v>m</v>
          </cell>
        </row>
        <row r="446">
          <cell r="A446" t="str">
            <v>2 S 04 200 07</v>
          </cell>
          <cell r="B446" t="str">
            <v>Corpo BSCC 2,50 x 2,50 m alt. 1,00 a 2,50 m</v>
          </cell>
          <cell r="E446" t="str">
            <v>m</v>
          </cell>
        </row>
        <row r="447">
          <cell r="A447" t="str">
            <v>2 S 04 200 08</v>
          </cell>
          <cell r="B447" t="str">
            <v>Corpo BSCC 3,00 x 3,00 m alt. 1,00 a 2,50 m</v>
          </cell>
          <cell r="E447" t="str">
            <v>m</v>
          </cell>
        </row>
        <row r="448">
          <cell r="A448" t="str">
            <v>2 S 04 200 09</v>
          </cell>
          <cell r="B448" t="str">
            <v>Corpo BSCC 1,50 x 1,50 m alt. 2,50 a 5,00 m</v>
          </cell>
          <cell r="E448" t="str">
            <v>m</v>
          </cell>
        </row>
        <row r="449">
          <cell r="A449" t="str">
            <v>2 S 04 200 10</v>
          </cell>
          <cell r="B449" t="str">
            <v>Corpo BSCC 2,00 x 2,00 m alt. 2,50 a 5,00 m</v>
          </cell>
          <cell r="E449" t="str">
            <v>m</v>
          </cell>
        </row>
        <row r="450">
          <cell r="A450" t="str">
            <v>2 S 04 200 11</v>
          </cell>
          <cell r="B450" t="str">
            <v>Corpo BSCC 2,50 x 2,50 m alt. 2,50 a 5,00 m</v>
          </cell>
          <cell r="E450" t="str">
            <v>m</v>
          </cell>
        </row>
        <row r="451">
          <cell r="A451" t="str">
            <v>2 S 04 200 12</v>
          </cell>
          <cell r="B451" t="str">
            <v>Corpo BSCC 3,00 x 3,00 m alt. 2,50 a 5,00 m</v>
          </cell>
          <cell r="E451" t="str">
            <v>m</v>
          </cell>
        </row>
        <row r="452">
          <cell r="A452" t="str">
            <v>2 S 04 200 13</v>
          </cell>
          <cell r="B452" t="str">
            <v>Corpo BSCC 1,50 x 1,50 m alt. 5,00 a 7,50 m</v>
          </cell>
          <cell r="E452" t="str">
            <v>m</v>
          </cell>
        </row>
        <row r="453">
          <cell r="A453" t="str">
            <v>2 S 04 200 14</v>
          </cell>
          <cell r="B453" t="str">
            <v>Corpo BSCC 2,00 x 2,00 m alt. 5,00 a 7,50 m</v>
          </cell>
          <cell r="E453" t="str">
            <v>m</v>
          </cell>
        </row>
        <row r="454">
          <cell r="A454" t="str">
            <v>2 S 04 200 15</v>
          </cell>
          <cell r="B454" t="str">
            <v>Corpo BSCC 2,50 x 2,50 m alt. 5,00 a 7,50 m</v>
          </cell>
          <cell r="E454" t="str">
            <v>m</v>
          </cell>
        </row>
        <row r="455">
          <cell r="A455" t="str">
            <v>2 S 04 200 16</v>
          </cell>
          <cell r="B455" t="str">
            <v>Corpo BSCC 3,00 x 3,00 m alt. 5,00 a 7,50 m</v>
          </cell>
          <cell r="E455" t="str">
            <v>m</v>
          </cell>
        </row>
        <row r="456">
          <cell r="A456" t="str">
            <v>2 S 04 200 17</v>
          </cell>
          <cell r="B456" t="str">
            <v>Corpo BSCC 1,50 x 1,50 m alt. 7,50 a 10,00 m</v>
          </cell>
          <cell r="E456" t="str">
            <v>m</v>
          </cell>
        </row>
        <row r="457">
          <cell r="A457" t="str">
            <v>2 S 04 200 18</v>
          </cell>
          <cell r="B457" t="str">
            <v>Corpo BSCC 2,00 x 2,00 m alt. 7,50 a 10,00 m</v>
          </cell>
          <cell r="E457" t="str">
            <v>m</v>
          </cell>
        </row>
        <row r="458">
          <cell r="A458" t="str">
            <v>2 S 04 200 19</v>
          </cell>
          <cell r="B458" t="str">
            <v>Corpo BSCC 2,50 x 2,50 m alt. 7,50 a 10,00 m</v>
          </cell>
          <cell r="E458" t="str">
            <v>m</v>
          </cell>
        </row>
        <row r="459">
          <cell r="A459" t="str">
            <v>2 S 04 200 20</v>
          </cell>
          <cell r="B459" t="str">
            <v>Corpo BSCC 3,00 x 3,00 m alt. 7,50 a 10,00 m</v>
          </cell>
          <cell r="E459" t="str">
            <v>m</v>
          </cell>
        </row>
        <row r="460">
          <cell r="A460" t="str">
            <v>2 S 04 200 21</v>
          </cell>
          <cell r="B460" t="str">
            <v>Corpo BSCC 1,50 x 1,50 m alt. 10,00 a 12,50 m</v>
          </cell>
          <cell r="E460" t="str">
            <v>m</v>
          </cell>
        </row>
        <row r="461">
          <cell r="A461" t="str">
            <v>2 S 04 200 22</v>
          </cell>
          <cell r="B461" t="str">
            <v>Corpo BSCC 2,00 x 2,00 m alt. 10,00 a 12,50 m</v>
          </cell>
          <cell r="E461" t="str">
            <v>m</v>
          </cell>
        </row>
        <row r="462">
          <cell r="A462" t="str">
            <v>2 S 04 200 23</v>
          </cell>
          <cell r="B462" t="str">
            <v>Corpo BSCC 2,50 x 2,50 m alt. 10,00 a 12,50 m</v>
          </cell>
          <cell r="E462" t="str">
            <v>m</v>
          </cell>
        </row>
        <row r="463">
          <cell r="A463" t="str">
            <v>2 S 04 200 24</v>
          </cell>
          <cell r="B463" t="str">
            <v>Corpo BSCC 3,00 a 3,00 m alt. 10,00 a 12,50 m</v>
          </cell>
          <cell r="E463" t="str">
            <v>m</v>
          </cell>
        </row>
        <row r="464">
          <cell r="A464" t="str">
            <v>2 S 04 200 25</v>
          </cell>
          <cell r="B464" t="str">
            <v>Corpo BSCC 1,50 x 1,50 m alt. 12,50 a 15,00 m</v>
          </cell>
          <cell r="E464" t="str">
            <v>m</v>
          </cell>
        </row>
        <row r="465">
          <cell r="A465" t="str">
            <v>2 S 04 200 26</v>
          </cell>
          <cell r="B465" t="str">
            <v>Corpo BSCC 2,00 a 2,00 m alt. 12,50 a 15,00 m</v>
          </cell>
          <cell r="E465" t="str">
            <v>m</v>
          </cell>
        </row>
        <row r="466">
          <cell r="A466" t="str">
            <v>2 S 04 200 27</v>
          </cell>
          <cell r="B466" t="str">
            <v>Corpo BSCC 2,50 x 2,50 m alt. 12,50 a 15,00 m</v>
          </cell>
          <cell r="E466" t="str">
            <v>m</v>
          </cell>
        </row>
        <row r="467">
          <cell r="A467" t="str">
            <v>2 S 04 200 28</v>
          </cell>
          <cell r="B467" t="str">
            <v>Corpo BSCC 3,00 x 3,00 m alt. 12,50 a 15,00 m</v>
          </cell>
          <cell r="E467" t="str">
            <v>m</v>
          </cell>
        </row>
        <row r="468">
          <cell r="A468" t="str">
            <v>2 S 04 201 01</v>
          </cell>
          <cell r="B468" t="str">
            <v>Boca BSCC 1,50 x 1,50 m normal</v>
          </cell>
          <cell r="E468" t="str">
            <v>und</v>
          </cell>
        </row>
        <row r="469">
          <cell r="A469" t="str">
            <v>2 S 04 201 02</v>
          </cell>
          <cell r="B469" t="str">
            <v>Boca BSCC 2,00 x 2,00 m normal</v>
          </cell>
          <cell r="E469" t="str">
            <v>und</v>
          </cell>
        </row>
        <row r="470">
          <cell r="A470" t="str">
            <v>2 S 04 201 03</v>
          </cell>
          <cell r="B470" t="str">
            <v>Boca BSCC 2,50 x 2,50 m normal</v>
          </cell>
          <cell r="E470" t="str">
            <v>und</v>
          </cell>
        </row>
        <row r="471">
          <cell r="A471" t="str">
            <v>2 S 04 201 04</v>
          </cell>
          <cell r="B471" t="str">
            <v>Boca BSCC 3,00 x 3,00 m normal</v>
          </cell>
          <cell r="E471" t="str">
            <v>und</v>
          </cell>
        </row>
        <row r="472">
          <cell r="A472" t="str">
            <v>2 S 04 201 05</v>
          </cell>
          <cell r="B472" t="str">
            <v>Boca BSCC 1,50 x 1,50 m - esc.=15</v>
          </cell>
          <cell r="E472" t="str">
            <v>und</v>
          </cell>
        </row>
        <row r="473">
          <cell r="A473" t="str">
            <v>2 S 04 201 06</v>
          </cell>
          <cell r="B473" t="str">
            <v>Boca BSCC 2,00 x 2,00 m - esc.=15</v>
          </cell>
          <cell r="E473" t="str">
            <v>und</v>
          </cell>
        </row>
        <row r="474">
          <cell r="A474" t="str">
            <v>2 S 04 201 07</v>
          </cell>
          <cell r="B474" t="str">
            <v>Boca BSCC 2,50 x 2,50 m - esc.=15</v>
          </cell>
          <cell r="E474" t="str">
            <v>und</v>
          </cell>
        </row>
        <row r="475">
          <cell r="A475" t="str">
            <v>2 S 04 201 08</v>
          </cell>
          <cell r="B475" t="str">
            <v>Boca BSCC 3,00 x 3,00 m - esc.=15</v>
          </cell>
          <cell r="E475" t="str">
            <v>und</v>
          </cell>
        </row>
        <row r="476">
          <cell r="A476" t="str">
            <v>2 S 04 201 09</v>
          </cell>
          <cell r="B476" t="str">
            <v>Boca BSCC 1,50 x 1,50 m - esc.=30</v>
          </cell>
          <cell r="E476" t="str">
            <v>und</v>
          </cell>
        </row>
        <row r="477">
          <cell r="A477" t="str">
            <v>2 S 04 201 10</v>
          </cell>
          <cell r="B477" t="str">
            <v>Boca BSCC 2,00 x 2,00 m - esc.=30</v>
          </cell>
          <cell r="E477" t="str">
            <v>und</v>
          </cell>
        </row>
        <row r="478">
          <cell r="A478" t="str">
            <v>2 S 04 201 11</v>
          </cell>
          <cell r="B478" t="str">
            <v>Boca BSCC 2,50 x 2,50 m - esc.=30</v>
          </cell>
          <cell r="E478" t="str">
            <v>und</v>
          </cell>
        </row>
        <row r="479">
          <cell r="A479" t="str">
            <v>2 S 04 201 12</v>
          </cell>
          <cell r="B479" t="str">
            <v>Boca BSCC 3,00 x 3,00 m =esc.=30</v>
          </cell>
          <cell r="E479" t="str">
            <v>und</v>
          </cell>
        </row>
        <row r="480">
          <cell r="A480" t="str">
            <v>2 S 04 201 13</v>
          </cell>
          <cell r="B480" t="str">
            <v>Boca BSCC 1,50 x 1,50 m - esc.=45</v>
          </cell>
          <cell r="E480" t="str">
            <v>und</v>
          </cell>
        </row>
        <row r="481">
          <cell r="A481" t="str">
            <v>2 S 04 201 14</v>
          </cell>
          <cell r="B481" t="str">
            <v>Boca BSCC 2,00 x 2,00 m - esc.=45</v>
          </cell>
          <cell r="E481" t="str">
            <v>und</v>
          </cell>
        </row>
        <row r="482">
          <cell r="A482" t="str">
            <v>2 S 04 201 15</v>
          </cell>
          <cell r="B482" t="str">
            <v>Boca BSCC 2,50 x 2,50 m - esc.=45</v>
          </cell>
          <cell r="E482" t="str">
            <v>und</v>
          </cell>
        </row>
        <row r="483">
          <cell r="A483" t="str">
            <v>2 S 04 201 16</v>
          </cell>
          <cell r="B483" t="str">
            <v>Boca BSCC 3,00 x 3,00 m - esc.=45</v>
          </cell>
          <cell r="E483" t="str">
            <v>und</v>
          </cell>
        </row>
        <row r="484">
          <cell r="A484" t="str">
            <v>2 S 04 210 01</v>
          </cell>
          <cell r="B484" t="str">
            <v>Corpo BDCC 1,50 x 1,50 m alt. 0 a 1,00 m</v>
          </cell>
          <cell r="E484" t="str">
            <v>m</v>
          </cell>
        </row>
        <row r="485">
          <cell r="A485" t="str">
            <v>2 S 04 210 02</v>
          </cell>
          <cell r="B485" t="str">
            <v>Corpo BDCC 2,00 x 2,00 m alt. 0 a 1,00 m</v>
          </cell>
          <cell r="E485" t="str">
            <v>m</v>
          </cell>
        </row>
        <row r="486">
          <cell r="A486" t="str">
            <v>2 S 04 210 03</v>
          </cell>
          <cell r="B486" t="str">
            <v>Corpo BDCC 2,50 x 2,50 m alt. 0 a 1,00 m</v>
          </cell>
          <cell r="E486" t="str">
            <v>m</v>
          </cell>
        </row>
        <row r="487">
          <cell r="A487" t="str">
            <v>2 S 04 210 04</v>
          </cell>
          <cell r="B487" t="str">
            <v>Corpo BDCC 3,00 x 3,00 m alt. 0 a 1,00</v>
          </cell>
          <cell r="E487" t="str">
            <v>m</v>
          </cell>
        </row>
        <row r="488">
          <cell r="A488" t="str">
            <v>2 S 04 210 05</v>
          </cell>
          <cell r="B488" t="str">
            <v>Corpo BDCC 1,50 x 1,50 m alt. 1,00 a 2,50 m</v>
          </cell>
          <cell r="E488" t="str">
            <v>m</v>
          </cell>
        </row>
        <row r="489">
          <cell r="A489" t="str">
            <v>2 S 04 210 06</v>
          </cell>
          <cell r="B489" t="str">
            <v>Corpo BDCC 2,00 x 2,00 m alt. 1,00 a 2,50 m</v>
          </cell>
          <cell r="E489" t="str">
            <v>m</v>
          </cell>
        </row>
        <row r="490">
          <cell r="A490" t="str">
            <v>2 S 04 210 07</v>
          </cell>
          <cell r="B490" t="str">
            <v>Corpo BDCC 2,50 x 2,50 m alt. 1,00 a 2,50 m</v>
          </cell>
          <cell r="E490" t="str">
            <v>m</v>
          </cell>
        </row>
        <row r="491">
          <cell r="A491" t="str">
            <v>2 S 04 210 08</v>
          </cell>
          <cell r="B491" t="str">
            <v>Corpo BDCC 3,00 x 3,00 m alt. 1,00 a 2,50 m</v>
          </cell>
          <cell r="E491" t="str">
            <v>m</v>
          </cell>
        </row>
        <row r="492">
          <cell r="A492" t="str">
            <v>2 S 04 210 09</v>
          </cell>
          <cell r="B492" t="str">
            <v>Corpo BDCC 1,50 x 1,50 m alt. 2,50 a 5,00 m</v>
          </cell>
          <cell r="E492" t="str">
            <v>m</v>
          </cell>
        </row>
        <row r="493">
          <cell r="A493" t="str">
            <v>2 S 04 210 10</v>
          </cell>
          <cell r="B493" t="str">
            <v>Corpo BDCC 2,00 x 2,00 m alt. 2,50 a 5,00 m</v>
          </cell>
          <cell r="E493" t="str">
            <v>m</v>
          </cell>
        </row>
        <row r="494">
          <cell r="A494" t="str">
            <v>2 S 04 210 11</v>
          </cell>
          <cell r="B494" t="str">
            <v>Corpo BDCC 2,50 x 2,50 m alt. 2,50 a 5,00 m</v>
          </cell>
          <cell r="E494" t="str">
            <v>m</v>
          </cell>
        </row>
        <row r="495">
          <cell r="A495" t="str">
            <v>2 S 04 210 12</v>
          </cell>
          <cell r="B495" t="str">
            <v>Corpo BDCC 3,00 x 3,00 m alt. 2,50 a 5,00 m</v>
          </cell>
          <cell r="E495" t="str">
            <v>m</v>
          </cell>
        </row>
        <row r="496">
          <cell r="A496" t="str">
            <v>2 S 04 210 13</v>
          </cell>
          <cell r="B496" t="str">
            <v>Corpo BDCC 1,50 x 1,50 m alt. 5,00 a 7,50 m</v>
          </cell>
          <cell r="E496" t="str">
            <v>m</v>
          </cell>
        </row>
        <row r="497">
          <cell r="A497" t="str">
            <v>2 S 04 210 14</v>
          </cell>
          <cell r="B497" t="str">
            <v>Corpo BDCC 2,00 a 2,00 m alt. 5,00 a 7,50 m</v>
          </cell>
          <cell r="E497" t="str">
            <v>m</v>
          </cell>
        </row>
        <row r="498">
          <cell r="A498" t="str">
            <v>2 S 04 210 15</v>
          </cell>
          <cell r="B498" t="str">
            <v>Corpo BDCC 2,50 x 2,50 m alt. 5,00 a 7,50 m</v>
          </cell>
          <cell r="E498" t="str">
            <v>m</v>
          </cell>
        </row>
        <row r="499">
          <cell r="A499" t="str">
            <v>2 S 04 210 16</v>
          </cell>
          <cell r="B499" t="str">
            <v>Corpo BDCC 3,00 x 3,00 m alt. 5,00 a 7,50 m</v>
          </cell>
          <cell r="E499" t="str">
            <v>m</v>
          </cell>
        </row>
        <row r="500">
          <cell r="A500" t="str">
            <v>2 S 04 210 17</v>
          </cell>
          <cell r="B500" t="str">
            <v>Corpo BDCC 1,50 x 1,50 m alt. 7,50 a 10,00 m</v>
          </cell>
          <cell r="E500" t="str">
            <v>m</v>
          </cell>
        </row>
        <row r="501">
          <cell r="A501" t="str">
            <v>2 S 04 210 18</v>
          </cell>
          <cell r="B501" t="str">
            <v>Corpo BDCC 2,00 x 2,00 m alt. 7,50 a 10,00 m</v>
          </cell>
          <cell r="E501" t="str">
            <v>m</v>
          </cell>
        </row>
        <row r="502">
          <cell r="A502" t="str">
            <v>2 S 04 210 19</v>
          </cell>
          <cell r="B502" t="str">
            <v>Corpo BDCC 2,50 x 2,50 m alt. 7,50 a 10,00 m</v>
          </cell>
          <cell r="E502" t="str">
            <v>m</v>
          </cell>
        </row>
        <row r="503">
          <cell r="A503" t="str">
            <v>2 S 04 210 20</v>
          </cell>
          <cell r="B503" t="str">
            <v>Corpo BDCC 3,00 x 3,00 m alt. 7,50 a 10,00 m</v>
          </cell>
          <cell r="E503" t="str">
            <v>m</v>
          </cell>
        </row>
        <row r="504">
          <cell r="A504" t="str">
            <v>2 S 04 210 21</v>
          </cell>
          <cell r="B504" t="str">
            <v>Corpo BDCC 1,50 x 1,50 m alt. 10,00 a 12,50 m</v>
          </cell>
          <cell r="E504" t="str">
            <v>m</v>
          </cell>
        </row>
        <row r="505">
          <cell r="A505" t="str">
            <v>2 S 04 210 22</v>
          </cell>
          <cell r="B505" t="str">
            <v>Corpo BDCC 2,00 x 2,00 m alt. 10,00 a 12,50 m</v>
          </cell>
          <cell r="E505" t="str">
            <v>m</v>
          </cell>
        </row>
        <row r="506">
          <cell r="A506" t="str">
            <v>2 S 04 210 23</v>
          </cell>
          <cell r="B506" t="str">
            <v>Corpo BDCC 2,50 x 2,50 m alt. 10,00 a 12,50 m</v>
          </cell>
          <cell r="E506" t="str">
            <v>m</v>
          </cell>
        </row>
        <row r="507">
          <cell r="A507" t="str">
            <v>2 S 04 210 24</v>
          </cell>
          <cell r="B507" t="str">
            <v>Corpo BDCC 3,00 x 3,00 m alt. 10,00 a 12,50 m</v>
          </cell>
          <cell r="E507" t="str">
            <v>m</v>
          </cell>
        </row>
        <row r="508">
          <cell r="A508" t="str">
            <v>2 S 04 210 25</v>
          </cell>
          <cell r="B508" t="str">
            <v>Corpo BDCC 1,50 x 1,50 m alt. 12,50 a 15,00 m</v>
          </cell>
          <cell r="E508" t="str">
            <v>m</v>
          </cell>
        </row>
        <row r="509">
          <cell r="A509" t="str">
            <v>2 S 04 210 26</v>
          </cell>
          <cell r="B509" t="str">
            <v>Corpo BDCC 2,00 x 2,00 m alt. 12,50 a 15,00 m</v>
          </cell>
          <cell r="E509" t="str">
            <v>m</v>
          </cell>
        </row>
        <row r="510">
          <cell r="A510" t="str">
            <v>2 S 04 210 27</v>
          </cell>
          <cell r="B510" t="str">
            <v>Corpo BDCC 2,50 x 2,50 m alt. 12,50 a 15,00 m</v>
          </cell>
          <cell r="E510" t="str">
            <v>m</v>
          </cell>
        </row>
        <row r="511">
          <cell r="A511" t="str">
            <v>2 S 04 210 28</v>
          </cell>
          <cell r="B511" t="str">
            <v>Corpo BDCC 3,00 x 3,00 m alt. 12,50 a 15,00 m</v>
          </cell>
          <cell r="E511" t="str">
            <v>m</v>
          </cell>
        </row>
        <row r="512">
          <cell r="A512" t="str">
            <v>2 S 04 211 01</v>
          </cell>
          <cell r="B512" t="str">
            <v>Boca BDCC 1,50 x 1,50 m normal</v>
          </cell>
          <cell r="E512" t="str">
            <v>und</v>
          </cell>
        </row>
        <row r="513">
          <cell r="A513" t="str">
            <v>2 S 04 211 02</v>
          </cell>
          <cell r="B513" t="str">
            <v>Boca BDCC 2,00 x 2,00 m normal</v>
          </cell>
          <cell r="E513" t="str">
            <v>und</v>
          </cell>
        </row>
        <row r="514">
          <cell r="A514" t="str">
            <v>2 S 04 211 03</v>
          </cell>
          <cell r="B514" t="str">
            <v>Boca BDCC 2,50 x 2,50 m normal</v>
          </cell>
          <cell r="E514" t="str">
            <v>und</v>
          </cell>
        </row>
        <row r="515">
          <cell r="A515" t="str">
            <v>2 S 04 211 04</v>
          </cell>
          <cell r="B515" t="str">
            <v>Boca BDCC 3,00 x 3,00 m normal</v>
          </cell>
          <cell r="E515" t="str">
            <v>und</v>
          </cell>
        </row>
        <row r="516">
          <cell r="A516" t="str">
            <v>2 S 04 211 05</v>
          </cell>
          <cell r="B516" t="str">
            <v>Boca BDCC 1,50 x 1,50 m esc.=15</v>
          </cell>
          <cell r="E516" t="str">
            <v>und</v>
          </cell>
        </row>
        <row r="517">
          <cell r="A517" t="str">
            <v>2 S 04 211 06</v>
          </cell>
          <cell r="B517" t="str">
            <v>Boca BDCC 2,00 x 2,00 m esc=15</v>
          </cell>
          <cell r="E517" t="str">
            <v>und</v>
          </cell>
        </row>
        <row r="518">
          <cell r="A518" t="str">
            <v>2 S 04 211 07</v>
          </cell>
          <cell r="B518" t="str">
            <v>Boca BDCC 2,50 x 2,50 m esc=15</v>
          </cell>
          <cell r="E518" t="str">
            <v>und</v>
          </cell>
        </row>
        <row r="519">
          <cell r="A519" t="str">
            <v>2 S 04 211 08</v>
          </cell>
          <cell r="B519" t="str">
            <v>Boca BDCC 3,00 x 3,00 m esc=15</v>
          </cell>
          <cell r="E519" t="str">
            <v>und</v>
          </cell>
        </row>
        <row r="520">
          <cell r="A520" t="str">
            <v>2 S 04 211 09</v>
          </cell>
          <cell r="B520" t="str">
            <v>Boca BDCC 1,50 x 1,50 m - esc.=30</v>
          </cell>
          <cell r="E520" t="str">
            <v>und</v>
          </cell>
        </row>
        <row r="521">
          <cell r="A521" t="str">
            <v>2 S 04 211 10</v>
          </cell>
          <cell r="B521" t="str">
            <v>Boca BDCC 2,00 x 2,00 m esc=30</v>
          </cell>
          <cell r="E521" t="str">
            <v>und</v>
          </cell>
        </row>
        <row r="522">
          <cell r="A522" t="str">
            <v>2 S 04 211 11</v>
          </cell>
          <cell r="B522" t="str">
            <v>Boca BDCC 2,50 x 2,50 m esc.=30</v>
          </cell>
          <cell r="E522" t="str">
            <v>und</v>
          </cell>
        </row>
        <row r="523">
          <cell r="A523" t="str">
            <v>2 S 04 211 12</v>
          </cell>
          <cell r="B523" t="str">
            <v>Boca BDCC 3,00 x 3,00 m esc=30</v>
          </cell>
          <cell r="E523" t="str">
            <v>und</v>
          </cell>
        </row>
        <row r="524">
          <cell r="A524" t="str">
            <v>2 S 04 211 13</v>
          </cell>
          <cell r="B524" t="str">
            <v>Boca BDCC 1,50 x 1,50 m esc=45</v>
          </cell>
          <cell r="E524" t="str">
            <v>und</v>
          </cell>
        </row>
        <row r="525">
          <cell r="A525" t="str">
            <v>2 S 04 211 14</v>
          </cell>
          <cell r="B525" t="str">
            <v>Boca BDCC 2,00 x 2,00 m esc=45</v>
          </cell>
          <cell r="E525" t="str">
            <v>und</v>
          </cell>
        </row>
        <row r="526">
          <cell r="A526" t="str">
            <v>2 S 04 211 15</v>
          </cell>
          <cell r="B526" t="str">
            <v>Boca BDCC 2,50 x 2,50 m esc=45</v>
          </cell>
          <cell r="E526" t="str">
            <v>und</v>
          </cell>
        </row>
        <row r="527">
          <cell r="A527" t="str">
            <v>2 S 04 211 16</v>
          </cell>
          <cell r="B527" t="str">
            <v>Boca BDCC 3,00x3,00m - esc=45</v>
          </cell>
          <cell r="E527" t="str">
            <v>und</v>
          </cell>
        </row>
        <row r="528">
          <cell r="A528" t="str">
            <v>2 S 04 220 01</v>
          </cell>
          <cell r="B528" t="str">
            <v>Corpo BTCC 1,50 x 1,50 m alt. 0 a 1,00 m</v>
          </cell>
          <cell r="E528" t="str">
            <v>m</v>
          </cell>
        </row>
        <row r="529">
          <cell r="A529" t="str">
            <v>2 S 04 220 02</v>
          </cell>
          <cell r="B529" t="str">
            <v>Corpo BTCC 2,00 x 2,00 m alt. 0 a 1,00 m</v>
          </cell>
          <cell r="E529" t="str">
            <v>m</v>
          </cell>
        </row>
        <row r="530">
          <cell r="A530" t="str">
            <v>2 S 04 220 03</v>
          </cell>
          <cell r="B530" t="str">
            <v>Corpo BTCC 2,50 x 2,50 m alt. 0 a 1,00 m</v>
          </cell>
          <cell r="E530" t="str">
            <v>m</v>
          </cell>
        </row>
        <row r="531">
          <cell r="A531" t="str">
            <v>2 S 04 220 04</v>
          </cell>
          <cell r="B531" t="str">
            <v>Corpo BTCC 3,00 x 3,00 m alt. 0 a 1,00 m</v>
          </cell>
          <cell r="E531" t="str">
            <v>m</v>
          </cell>
        </row>
        <row r="532">
          <cell r="A532" t="str">
            <v>2 S 04 220 05</v>
          </cell>
          <cell r="B532" t="str">
            <v>Corpo BTCC 1,50 x 1,50 m alt. 1,00 a 2,50 m</v>
          </cell>
          <cell r="E532" t="str">
            <v>m</v>
          </cell>
        </row>
        <row r="533">
          <cell r="A533" t="str">
            <v>2 S 04 220 06</v>
          </cell>
          <cell r="B533" t="str">
            <v>Corpo BTCC 2,00 x 2,00 m alt. 1,00 a 2,50 m</v>
          </cell>
          <cell r="E533" t="str">
            <v>m</v>
          </cell>
        </row>
        <row r="534">
          <cell r="A534" t="str">
            <v>2 S 04 220 07</v>
          </cell>
          <cell r="B534" t="str">
            <v>Corpo BTCC 2,50 a 2,50 m alt. 1,00 a 2,50 m</v>
          </cell>
          <cell r="E534" t="str">
            <v>m</v>
          </cell>
        </row>
        <row r="535">
          <cell r="A535" t="str">
            <v>2 S 04 220 08</v>
          </cell>
          <cell r="B535" t="str">
            <v>Corpo BTCC 3,00 x 3,00 m alt. 1,00 a 2,50 m</v>
          </cell>
          <cell r="E535" t="str">
            <v>m</v>
          </cell>
        </row>
        <row r="536">
          <cell r="A536" t="str">
            <v>2 S 04 220 09</v>
          </cell>
          <cell r="B536" t="str">
            <v>Corpo BTCC 1,50 x 1,50 m alt. 2,50 a 5,00 m</v>
          </cell>
          <cell r="E536" t="str">
            <v>m</v>
          </cell>
        </row>
        <row r="537">
          <cell r="A537" t="str">
            <v>2 S 04 220 10</v>
          </cell>
          <cell r="B537" t="str">
            <v>Corpo BTCC 2,00 x 2,00 m alt. 2,50 a 5,00 m</v>
          </cell>
          <cell r="E537" t="str">
            <v>m</v>
          </cell>
        </row>
        <row r="538">
          <cell r="A538" t="str">
            <v>2 S 04 220 11</v>
          </cell>
          <cell r="B538" t="str">
            <v>Corpo BTCC 2,50 x 2,50 m alt. 2,50 a 5,00 m</v>
          </cell>
          <cell r="E538" t="str">
            <v>m</v>
          </cell>
        </row>
        <row r="539">
          <cell r="A539" t="str">
            <v>2 S 04 220 12</v>
          </cell>
          <cell r="B539" t="str">
            <v>Corpo BTCC 3,00 x 3,00 m alt. 2,50 a 5,00 m</v>
          </cell>
          <cell r="E539" t="str">
            <v>m</v>
          </cell>
        </row>
        <row r="540">
          <cell r="A540" t="str">
            <v>2 S 04 220 13</v>
          </cell>
          <cell r="B540" t="str">
            <v>Corpo BTCC 1,50 x 1,50 m alt. 5,00 a 7,50 m</v>
          </cell>
          <cell r="E540" t="str">
            <v>m</v>
          </cell>
        </row>
        <row r="541">
          <cell r="A541" t="str">
            <v>2 S 04 220 14</v>
          </cell>
          <cell r="B541" t="str">
            <v>Corpo BTCC 2,00 x 2,00 m alt. 5,00 a 7,50 m</v>
          </cell>
          <cell r="E541" t="str">
            <v>m</v>
          </cell>
        </row>
        <row r="542">
          <cell r="A542" t="str">
            <v>2 S 04 220 15</v>
          </cell>
          <cell r="B542" t="str">
            <v>Corpo BTCC 2,50 x 2,50 m alt. 5,00 a 7,50 m</v>
          </cell>
          <cell r="E542" t="str">
            <v>m</v>
          </cell>
        </row>
        <row r="543">
          <cell r="A543" t="str">
            <v>2 S 04 220 16</v>
          </cell>
          <cell r="B543" t="str">
            <v>Corpo BTCC 3,00 x 3,00 m alt. 5,00 a 7,50 m</v>
          </cell>
          <cell r="E543" t="str">
            <v>m</v>
          </cell>
        </row>
        <row r="544">
          <cell r="A544" t="str">
            <v>2 S 04 220 17</v>
          </cell>
          <cell r="B544" t="str">
            <v>Corpo BTCC 1,50 x 1,50 m alt. 7,50 a 10,00 m</v>
          </cell>
          <cell r="E544" t="str">
            <v>m</v>
          </cell>
        </row>
        <row r="545">
          <cell r="A545" t="str">
            <v>2 S 04 220 18</v>
          </cell>
          <cell r="B545" t="str">
            <v>Corpo BTCC 2,00 x 2,00 m alt. 7,50 m a 10,00 m</v>
          </cell>
          <cell r="E545" t="str">
            <v>m</v>
          </cell>
        </row>
        <row r="546">
          <cell r="A546" t="str">
            <v>2 S 04 220 19</v>
          </cell>
          <cell r="B546" t="str">
            <v>Corpo BTCC 2,50 x 2,50 m alt. 7,50 a 10,00 m</v>
          </cell>
          <cell r="E546" t="str">
            <v>m</v>
          </cell>
        </row>
        <row r="547">
          <cell r="A547" t="str">
            <v>2 S 04 220 20</v>
          </cell>
          <cell r="B547" t="str">
            <v>Corpo BTCC 3,00 x 3,00 m alt 7,50 a 10,00 m</v>
          </cell>
          <cell r="E547" t="str">
            <v>m</v>
          </cell>
        </row>
        <row r="548">
          <cell r="A548" t="str">
            <v>2 S 04 220 21</v>
          </cell>
          <cell r="B548" t="str">
            <v>Corpo BTCC 1,50 x 1,50 m alt. 10,00 a 12,50 m</v>
          </cell>
          <cell r="E548" t="str">
            <v>m</v>
          </cell>
        </row>
        <row r="549">
          <cell r="A549" t="str">
            <v>2 S 04 220 22</v>
          </cell>
          <cell r="B549" t="str">
            <v>Corpo BTCC 2,00 x 2,00 m alt. 10,00 a 12,50 m</v>
          </cell>
          <cell r="E549" t="str">
            <v>m</v>
          </cell>
        </row>
        <row r="550">
          <cell r="A550" t="str">
            <v>2 S 04 220 23</v>
          </cell>
          <cell r="B550" t="str">
            <v>Corpo BTCC 2,50 x 2,50 m alt. 10,00 a 12,50 m</v>
          </cell>
          <cell r="E550" t="str">
            <v>m</v>
          </cell>
        </row>
        <row r="551">
          <cell r="A551" t="str">
            <v>2 S 04 220 24</v>
          </cell>
          <cell r="B551" t="str">
            <v>Corpo BTCC 3,00 x 3,00 m alt. 10,00 a 12,50 m</v>
          </cell>
          <cell r="E551" t="str">
            <v>m</v>
          </cell>
        </row>
        <row r="552">
          <cell r="A552" t="str">
            <v>2 S 04 220 25</v>
          </cell>
          <cell r="B552" t="str">
            <v>Corpo BTCC 1,50 x 1,50 m alt. 12,50 a 15,00 m</v>
          </cell>
          <cell r="E552" t="str">
            <v>m</v>
          </cell>
        </row>
        <row r="553">
          <cell r="A553" t="str">
            <v>2 S 04 220 26</v>
          </cell>
          <cell r="B553" t="str">
            <v>Corpo BTCC 2,00 x 2,00 m alt. 12,50 a 15,00 m</v>
          </cell>
          <cell r="E553" t="str">
            <v>m</v>
          </cell>
        </row>
        <row r="554">
          <cell r="A554" t="str">
            <v>2 S 04 220 27</v>
          </cell>
          <cell r="B554" t="str">
            <v>Corpo BTCC 2,50 x 2,50 m alt. 12,50 a 15,00 m</v>
          </cell>
          <cell r="E554" t="str">
            <v>m</v>
          </cell>
        </row>
        <row r="555">
          <cell r="A555" t="str">
            <v>2 S 04 220 28</v>
          </cell>
          <cell r="B555" t="str">
            <v>Corpo BTCC 3,00 x 3,00 m alt. 12,50 a 15,00 m</v>
          </cell>
          <cell r="E555" t="str">
            <v>m</v>
          </cell>
        </row>
        <row r="556">
          <cell r="A556" t="str">
            <v>2 S 04 221 01</v>
          </cell>
          <cell r="B556" t="str">
            <v>Boca BTCC 1,50 x 1,50 m normal</v>
          </cell>
          <cell r="E556" t="str">
            <v>und</v>
          </cell>
        </row>
        <row r="557">
          <cell r="A557" t="str">
            <v>2 S 04 221 02</v>
          </cell>
          <cell r="B557" t="str">
            <v>Boca BTCC 2,00 x 2,00 m normal</v>
          </cell>
          <cell r="E557" t="str">
            <v>und</v>
          </cell>
        </row>
        <row r="558">
          <cell r="A558" t="str">
            <v>2 S 04 221 03</v>
          </cell>
          <cell r="B558" t="str">
            <v>Boca BTCC 2,50 x 2,50 m normal</v>
          </cell>
          <cell r="E558" t="str">
            <v>und</v>
          </cell>
        </row>
        <row r="559">
          <cell r="A559" t="str">
            <v>2 S 04 221 04</v>
          </cell>
          <cell r="B559" t="str">
            <v>Boca BTCC 3,00 x 3,00 m normal</v>
          </cell>
          <cell r="E559" t="str">
            <v>und</v>
          </cell>
        </row>
        <row r="560">
          <cell r="A560" t="str">
            <v>2 S 04 221 05</v>
          </cell>
          <cell r="B560" t="str">
            <v>Boca BTCC 1,50 x 1,50 m esc=15</v>
          </cell>
          <cell r="E560" t="str">
            <v>und</v>
          </cell>
        </row>
        <row r="561">
          <cell r="A561" t="str">
            <v>2 S 04 221 06</v>
          </cell>
          <cell r="B561" t="str">
            <v>Boca BTCC 2,00 x 2,00 m esc=15</v>
          </cell>
          <cell r="E561" t="str">
            <v>und</v>
          </cell>
        </row>
        <row r="562">
          <cell r="A562" t="str">
            <v>2 S 04 221 07</v>
          </cell>
          <cell r="B562" t="str">
            <v>Boca BTCC 2,50 x 2,50 m esc=15</v>
          </cell>
          <cell r="E562" t="str">
            <v>und</v>
          </cell>
        </row>
        <row r="563">
          <cell r="A563" t="str">
            <v>2 S 04 221 08</v>
          </cell>
          <cell r="B563" t="str">
            <v>Boca BTCC 3,00 x 3,00 m esc=15</v>
          </cell>
          <cell r="E563" t="str">
            <v>und</v>
          </cell>
        </row>
        <row r="564">
          <cell r="A564" t="str">
            <v>2 S 04 221 09</v>
          </cell>
          <cell r="B564" t="str">
            <v>Boca BTCC 1,50 x 1,50 m esc=30</v>
          </cell>
          <cell r="E564" t="str">
            <v>und</v>
          </cell>
        </row>
        <row r="565">
          <cell r="A565" t="str">
            <v>2 S 04 221 10</v>
          </cell>
          <cell r="B565" t="str">
            <v>Boca BTCC 2,00 x 2,00 m exc.=30</v>
          </cell>
          <cell r="E565" t="str">
            <v>und</v>
          </cell>
        </row>
        <row r="566">
          <cell r="A566" t="str">
            <v>2 S 04 221 11</v>
          </cell>
          <cell r="B566" t="str">
            <v>Boca BTCC 2,50 x 2,50 m esc=30</v>
          </cell>
          <cell r="E566" t="str">
            <v>und</v>
          </cell>
        </row>
        <row r="567">
          <cell r="A567" t="str">
            <v>2 S 04 221 12</v>
          </cell>
          <cell r="B567" t="str">
            <v>Boca BTCC 3,00 x 3,00 m esc=30</v>
          </cell>
          <cell r="E567" t="str">
            <v>und</v>
          </cell>
        </row>
        <row r="568">
          <cell r="A568" t="str">
            <v>2 S 04 221 13</v>
          </cell>
          <cell r="B568" t="str">
            <v>Boca BTCC 1,50 x 1,50 m esc.=45</v>
          </cell>
          <cell r="E568" t="str">
            <v>und</v>
          </cell>
        </row>
        <row r="569">
          <cell r="A569" t="str">
            <v>2 S 04 221 14</v>
          </cell>
          <cell r="B569" t="str">
            <v>Boca BTCC 2,00 x 2,00 m esc=45</v>
          </cell>
          <cell r="E569" t="str">
            <v>und</v>
          </cell>
        </row>
        <row r="570">
          <cell r="A570" t="str">
            <v>2 S 04 221 15</v>
          </cell>
          <cell r="B570" t="str">
            <v>Boca BTCC 2,50 x 2,50 m esc=45</v>
          </cell>
          <cell r="E570" t="str">
            <v>und</v>
          </cell>
        </row>
        <row r="571">
          <cell r="A571" t="str">
            <v>2 S 04 221 16</v>
          </cell>
          <cell r="B571" t="str">
            <v>Boca BTCC 3,00 x 3,00 m esc=45</v>
          </cell>
          <cell r="E571" t="str">
            <v>und</v>
          </cell>
        </row>
        <row r="572">
          <cell r="A572" t="str">
            <v>2 S 04 300 16</v>
          </cell>
          <cell r="B572" t="str">
            <v>Bueiro met. chapas múltiplas D=1,60 m galv.</v>
          </cell>
          <cell r="E572" t="str">
            <v>m</v>
          </cell>
        </row>
        <row r="573">
          <cell r="A573" t="str">
            <v>2 S 04 300 20</v>
          </cell>
          <cell r="B573" t="str">
            <v>Bueiro met.chapas múltiplas D=2,00 m galv.</v>
          </cell>
          <cell r="E573" t="str">
            <v>m</v>
          </cell>
        </row>
        <row r="574">
          <cell r="A574" t="str">
            <v>2 S 04 301 16</v>
          </cell>
          <cell r="B574" t="str">
            <v>Bueiro met. chapas múltiplas D=1,60 m rev. epoxy</v>
          </cell>
          <cell r="E574" t="str">
            <v>m</v>
          </cell>
        </row>
        <row r="575">
          <cell r="A575" t="str">
            <v>2 S 04 301 20</v>
          </cell>
          <cell r="B575" t="str">
            <v>Bueiro met. chapa múltipla D=2,00 m rev. epoxy</v>
          </cell>
          <cell r="E575" t="str">
            <v>m</v>
          </cell>
        </row>
        <row r="576">
          <cell r="A576" t="str">
            <v>2 S 04 310 16</v>
          </cell>
          <cell r="B576" t="str">
            <v>Bueiro met.s/ interrupção tráf. D=1,60m galv.</v>
          </cell>
          <cell r="E576" t="str">
            <v>m</v>
          </cell>
        </row>
        <row r="577">
          <cell r="A577" t="str">
            <v>2 S 04 310 20</v>
          </cell>
          <cell r="B577" t="str">
            <v>Bueiro met.s/ interrupção tráf. D=2,00m galv.</v>
          </cell>
          <cell r="E577" t="str">
            <v>m</v>
          </cell>
        </row>
        <row r="578">
          <cell r="A578" t="str">
            <v>2 S 04 311 16</v>
          </cell>
          <cell r="B578" t="str">
            <v>Bueiro met.s/interrupção tráf.D=1,60 m rev.epoxy</v>
          </cell>
          <cell r="E578" t="str">
            <v>m</v>
          </cell>
        </row>
        <row r="579">
          <cell r="A579" t="str">
            <v>2 S 04 311 20</v>
          </cell>
          <cell r="B579" t="str">
            <v>Bueiro met.s/interrupção traf.D=2,00 m rev.epoxy</v>
          </cell>
          <cell r="E579" t="str">
            <v>m</v>
          </cell>
        </row>
        <row r="580">
          <cell r="A580" t="str">
            <v>2 S 04 400 01</v>
          </cell>
          <cell r="B580" t="str">
            <v>Valeta prot.cortes c/revest. vegetal - VPC 01</v>
          </cell>
          <cell r="E580" t="str">
            <v>m</v>
          </cell>
        </row>
        <row r="581">
          <cell r="A581" t="str">
            <v>2 S 04 400 02</v>
          </cell>
          <cell r="B581" t="str">
            <v>Valeta prot.cortes c/revest. vegetal - VPC 02</v>
          </cell>
          <cell r="E581" t="str">
            <v>m</v>
          </cell>
        </row>
        <row r="582">
          <cell r="A582" t="str">
            <v>2 S 04 400 03</v>
          </cell>
          <cell r="B582" t="str">
            <v>Valeta prot.cortes c/revest.concreto - VPC 03</v>
          </cell>
          <cell r="E582" t="str">
            <v>m</v>
          </cell>
        </row>
        <row r="583">
          <cell r="A583" t="str">
            <v>2 S 04 400 04</v>
          </cell>
          <cell r="B583" t="str">
            <v>Valeta prot.cortes c/revest.concreto - VPC 04</v>
          </cell>
          <cell r="E583" t="str">
            <v>m</v>
          </cell>
        </row>
        <row r="584">
          <cell r="A584" t="str">
            <v>2 S 04 401 01</v>
          </cell>
          <cell r="B584" t="str">
            <v>Valeta prot.aterros c/revest. vegetal - VPA 01</v>
          </cell>
          <cell r="E584" t="str">
            <v>m</v>
          </cell>
        </row>
        <row r="585">
          <cell r="A585" t="str">
            <v>2 S 04 401 02</v>
          </cell>
          <cell r="B585" t="str">
            <v>Valeta prot.aterros c/revest. vegetal - VPA 02</v>
          </cell>
          <cell r="E585" t="str">
            <v>m</v>
          </cell>
        </row>
        <row r="586">
          <cell r="A586" t="str">
            <v>2 S 04 401 03</v>
          </cell>
          <cell r="B586" t="str">
            <v>Valeta prot.aterro c/revest. concreto - VPA 03</v>
          </cell>
          <cell r="E586" t="str">
            <v>m</v>
          </cell>
        </row>
        <row r="587">
          <cell r="A587" t="str">
            <v>2 S 04 401 04</v>
          </cell>
          <cell r="B587" t="str">
            <v>Valeta prot.aterro c/revest. concreto - VPA 04</v>
          </cell>
          <cell r="E587" t="str">
            <v>m</v>
          </cell>
        </row>
        <row r="588">
          <cell r="A588" t="str">
            <v>2 S 04 401 05</v>
          </cell>
          <cell r="B588" t="str">
            <v>Valeta prot.corte/aterro s/rev. - VPC 05/VPA 05</v>
          </cell>
          <cell r="E588" t="str">
            <v>m</v>
          </cell>
        </row>
        <row r="589">
          <cell r="A589" t="str">
            <v>2 S 04 401 06</v>
          </cell>
          <cell r="B589" t="str">
            <v>Valeta prot.corte/aterro s/rev. - VPC 06/VPA 06</v>
          </cell>
          <cell r="E589" t="str">
            <v>m</v>
          </cell>
        </row>
        <row r="590">
          <cell r="A590" t="str">
            <v>2 S 04 500 01</v>
          </cell>
          <cell r="B590" t="str">
            <v>Dreno longitudinal prof. p/corte em solo - DPS 01</v>
          </cell>
          <cell r="E590" t="str">
            <v>m</v>
          </cell>
        </row>
        <row r="591">
          <cell r="A591" t="str">
            <v>2 S 04 500 02</v>
          </cell>
          <cell r="B591" t="str">
            <v>Dreno longitudinal prof. p/corte em solo - DPS 02</v>
          </cell>
          <cell r="E591" t="str">
            <v>m</v>
          </cell>
        </row>
        <row r="592">
          <cell r="A592" t="str">
            <v>2 S 04 500 03</v>
          </cell>
          <cell r="B592" t="str">
            <v>Dreno longitudinal prof. p/corte em solo - DPS 03</v>
          </cell>
          <cell r="E592" t="str">
            <v>m</v>
          </cell>
        </row>
        <row r="593">
          <cell r="A593" t="str">
            <v>2 S 04 500 04</v>
          </cell>
          <cell r="B593" t="str">
            <v>Dreno longitudinal prof. p/corte em solo - DPS 04</v>
          </cell>
          <cell r="E593" t="str">
            <v>m</v>
          </cell>
        </row>
        <row r="594">
          <cell r="A594" t="str">
            <v>2 S 04 500 05</v>
          </cell>
          <cell r="B594" t="str">
            <v>Dreno longitudinal prof. p/corte em solo - DPS 05</v>
          </cell>
          <cell r="E594" t="str">
            <v>m</v>
          </cell>
        </row>
        <row r="595">
          <cell r="A595" t="str">
            <v>2 S 04 500 06</v>
          </cell>
          <cell r="B595" t="str">
            <v>Dreno longitudinal prof. p/corte em solo - DPS 06</v>
          </cell>
          <cell r="E595" t="str">
            <v>m</v>
          </cell>
        </row>
        <row r="596">
          <cell r="A596" t="str">
            <v>2 S 04 500 07</v>
          </cell>
          <cell r="B596" t="str">
            <v>Dreno longitudinal prof. p/corte em solo - DPS 07</v>
          </cell>
          <cell r="E596" t="str">
            <v>m</v>
          </cell>
        </row>
        <row r="597">
          <cell r="A597" t="str">
            <v>2 S 04 500 08</v>
          </cell>
          <cell r="B597" t="str">
            <v>Dreno longitudinal prof. p/corte em solo - DPS 08</v>
          </cell>
          <cell r="E597" t="str">
            <v>m</v>
          </cell>
        </row>
        <row r="598">
          <cell r="A598" t="str">
            <v>2 S 04 501 01</v>
          </cell>
          <cell r="B598" t="str">
            <v>Dreno longitudinal prof. p/corte em rocha - DPR 01</v>
          </cell>
          <cell r="E598" t="str">
            <v>m</v>
          </cell>
        </row>
        <row r="599">
          <cell r="A599" t="str">
            <v>2 S 04 501 02</v>
          </cell>
          <cell r="B599" t="str">
            <v>Dreno longitudinal prof. p/corte em rocha - DPR 02</v>
          </cell>
          <cell r="E599" t="str">
            <v>m</v>
          </cell>
        </row>
        <row r="600">
          <cell r="A600" t="str">
            <v>2 S 04 501 03</v>
          </cell>
          <cell r="B600" t="str">
            <v>Dreno longitudinal prof. p/corte em rocha - DPR 03</v>
          </cell>
          <cell r="E600" t="str">
            <v>m</v>
          </cell>
        </row>
        <row r="601">
          <cell r="A601" t="str">
            <v>2 S 04 501 04</v>
          </cell>
          <cell r="B601" t="str">
            <v>Dreno longitudinal prof. p/corte em rocha - DPR 04</v>
          </cell>
          <cell r="E601" t="str">
            <v>m</v>
          </cell>
        </row>
        <row r="602">
          <cell r="A602" t="str">
            <v>2 S 04 501 05</v>
          </cell>
          <cell r="B602" t="str">
            <v>Dreno longitudinal prof. p/corte em rocha - DPR 05</v>
          </cell>
          <cell r="E602" t="str">
            <v>m</v>
          </cell>
        </row>
        <row r="603">
          <cell r="A603" t="str">
            <v>2 S 04 502 01</v>
          </cell>
          <cell r="B603" t="str">
            <v>Boca saída p/dreno longitudinal prof. BSD 01</v>
          </cell>
          <cell r="E603" t="str">
            <v>und</v>
          </cell>
        </row>
        <row r="604">
          <cell r="A604" t="str">
            <v>2 S 04 502 02</v>
          </cell>
          <cell r="B604" t="str">
            <v>Boca saída p/dreno longitudinal prof. BSD 02</v>
          </cell>
          <cell r="E604" t="str">
            <v>und</v>
          </cell>
        </row>
        <row r="605">
          <cell r="A605" t="str">
            <v>2 S 04 510 01</v>
          </cell>
          <cell r="B605" t="str">
            <v>Dreno sub-superficial - DSS 01</v>
          </cell>
          <cell r="E605" t="str">
            <v>m</v>
          </cell>
        </row>
        <row r="606">
          <cell r="A606" t="str">
            <v>2 S 04 510 02</v>
          </cell>
          <cell r="B606" t="str">
            <v>Dreno sub-superficial - DSS 02</v>
          </cell>
          <cell r="E606" t="str">
            <v>m</v>
          </cell>
        </row>
        <row r="607">
          <cell r="A607" t="str">
            <v>2 S 04 510 03</v>
          </cell>
          <cell r="B607" t="str">
            <v>Dreno sub-superficial - DSS 03</v>
          </cell>
          <cell r="E607" t="str">
            <v>m</v>
          </cell>
        </row>
        <row r="608">
          <cell r="A608" t="str">
            <v>2 S 04 510 04</v>
          </cell>
          <cell r="B608" t="str">
            <v>Dreno sub-superficial - DSS 04</v>
          </cell>
          <cell r="E608" t="str">
            <v>m</v>
          </cell>
        </row>
        <row r="609">
          <cell r="A609" t="str">
            <v>2 S 04 511 01</v>
          </cell>
          <cell r="B609" t="str">
            <v>Boca saída p/dreno sub-superficial - BSD 03</v>
          </cell>
          <cell r="E609" t="str">
            <v>und</v>
          </cell>
        </row>
        <row r="610">
          <cell r="A610" t="str">
            <v>2 S 04 520 01</v>
          </cell>
          <cell r="B610" t="str">
            <v>Dreno sub-horizontal - DSH 01</v>
          </cell>
          <cell r="E610" t="str">
            <v>m</v>
          </cell>
        </row>
        <row r="611">
          <cell r="A611" t="str">
            <v>2 S 04 521 01</v>
          </cell>
          <cell r="B611" t="str">
            <v>Boca saída p/dreno sub-horizontal - BSD 04</v>
          </cell>
          <cell r="E611" t="str">
            <v>und</v>
          </cell>
        </row>
        <row r="612">
          <cell r="A612" t="str">
            <v>2 S 04 900 01</v>
          </cell>
          <cell r="B612" t="str">
            <v>Sarjeta triangular de concreto - STC 01</v>
          </cell>
          <cell r="E612" t="str">
            <v>m</v>
          </cell>
        </row>
        <row r="613">
          <cell r="A613" t="str">
            <v>2 S 04 900 02</v>
          </cell>
          <cell r="B613" t="str">
            <v>Sarjeta triangular de concreto - STC 02</v>
          </cell>
          <cell r="E613" t="str">
            <v>m</v>
          </cell>
        </row>
        <row r="614">
          <cell r="A614" t="str">
            <v>2 S 04 900 03</v>
          </cell>
          <cell r="B614" t="str">
            <v>Sarjeta triangular de concreto - STC 03</v>
          </cell>
          <cell r="E614" t="str">
            <v>m</v>
          </cell>
        </row>
        <row r="615">
          <cell r="A615" t="str">
            <v>2 S 04 900 04</v>
          </cell>
          <cell r="B615" t="str">
            <v>Sarjeta triangular de concreto - STC 04</v>
          </cell>
          <cell r="E615" t="str">
            <v>m</v>
          </cell>
        </row>
        <row r="616">
          <cell r="A616" t="str">
            <v>2 S 04 900 05</v>
          </cell>
          <cell r="B616" t="str">
            <v>Sarjeta triangular de concreto - STC 05</v>
          </cell>
          <cell r="E616" t="str">
            <v>m</v>
          </cell>
        </row>
        <row r="617">
          <cell r="A617" t="str">
            <v>2 S 04 900 06</v>
          </cell>
          <cell r="B617" t="str">
            <v>Sarjeta triangular de concreto - STC 06</v>
          </cell>
          <cell r="E617" t="str">
            <v>m</v>
          </cell>
        </row>
        <row r="618">
          <cell r="A618" t="str">
            <v>2 S 04 900 07</v>
          </cell>
          <cell r="B618" t="str">
            <v>Sarjeta triangular de concreto - STC 07</v>
          </cell>
          <cell r="E618" t="str">
            <v>m</v>
          </cell>
        </row>
        <row r="619">
          <cell r="A619" t="str">
            <v>2 S 04 900 08</v>
          </cell>
          <cell r="B619" t="str">
            <v>Sarjeta triangular de concreto - STC 08</v>
          </cell>
          <cell r="E619" t="str">
            <v>m</v>
          </cell>
        </row>
        <row r="620">
          <cell r="A620" t="str">
            <v>2 S 04 900 21</v>
          </cell>
          <cell r="B620" t="str">
            <v>Sarjeta canteiro central concreto - SCC 01</v>
          </cell>
          <cell r="E620" t="str">
            <v>m</v>
          </cell>
        </row>
        <row r="621">
          <cell r="A621" t="str">
            <v>2 S 04 900 22</v>
          </cell>
          <cell r="B621" t="str">
            <v>Sarjeta canteiro central concreto - SCC 02</v>
          </cell>
          <cell r="E621" t="str">
            <v>m</v>
          </cell>
        </row>
        <row r="622">
          <cell r="A622" t="str">
            <v>2 S 04 900 31</v>
          </cell>
          <cell r="B622" t="str">
            <v>Sarjeta triangular de grama - STG 01</v>
          </cell>
          <cell r="E622" t="str">
            <v>m</v>
          </cell>
        </row>
        <row r="623">
          <cell r="A623" t="str">
            <v>2 S 04 900 32</v>
          </cell>
          <cell r="B623" t="str">
            <v>Sarjeta triangular de grama - STG 02</v>
          </cell>
          <cell r="E623" t="str">
            <v>m</v>
          </cell>
        </row>
        <row r="624">
          <cell r="A624" t="str">
            <v>2 S 04 900 33</v>
          </cell>
          <cell r="B624" t="str">
            <v>Sarjeta triangular de grama - STG 03</v>
          </cell>
          <cell r="E624" t="str">
            <v>m</v>
          </cell>
        </row>
        <row r="625">
          <cell r="A625" t="str">
            <v>2 S 04 900 34</v>
          </cell>
          <cell r="B625" t="str">
            <v>Sarjeta triangular de grama - STG 04</v>
          </cell>
          <cell r="E625" t="str">
            <v>m</v>
          </cell>
        </row>
        <row r="626">
          <cell r="A626" t="str">
            <v>2 S 04 900 41</v>
          </cell>
          <cell r="B626" t="str">
            <v>Sarjeta triangular não revestida - STT 01</v>
          </cell>
          <cell r="E626" t="str">
            <v>m</v>
          </cell>
        </row>
        <row r="627">
          <cell r="A627" t="str">
            <v>2 S 04 900 42</v>
          </cell>
          <cell r="B627" t="str">
            <v>Sarjeta triangular não revestida - STT 02</v>
          </cell>
          <cell r="E627" t="str">
            <v>m</v>
          </cell>
        </row>
        <row r="628">
          <cell r="A628" t="str">
            <v>2 S 04 900 43</v>
          </cell>
          <cell r="B628" t="str">
            <v>Sarjeta triangular não revestida - STT 03</v>
          </cell>
          <cell r="E628" t="str">
            <v>m</v>
          </cell>
        </row>
        <row r="629">
          <cell r="A629" t="str">
            <v>2 S 04 900 44</v>
          </cell>
          <cell r="B629" t="str">
            <v>Sarjeta triangular não revestida - STT 04</v>
          </cell>
          <cell r="E629" t="str">
            <v>m</v>
          </cell>
        </row>
        <row r="630">
          <cell r="A630" t="str">
            <v>2 S 04 901 01</v>
          </cell>
          <cell r="B630" t="str">
            <v>Sarjeta trapezoidal de concreto - SZC 01</v>
          </cell>
          <cell r="E630" t="str">
            <v>m</v>
          </cell>
        </row>
        <row r="631">
          <cell r="A631" t="str">
            <v>2 S 04 901 02</v>
          </cell>
          <cell r="B631" t="str">
            <v>Sarjeta trapezoidal de concreto - SZC 02</v>
          </cell>
          <cell r="E631" t="str">
            <v>m</v>
          </cell>
        </row>
        <row r="632">
          <cell r="A632" t="str">
            <v>2 S 04 901 21</v>
          </cell>
          <cell r="B632" t="str">
            <v>Sarjeta de canteiro central de concreto - SCC 03</v>
          </cell>
          <cell r="E632" t="str">
            <v>m</v>
          </cell>
        </row>
        <row r="633">
          <cell r="A633" t="str">
            <v>2 S 04 901 22</v>
          </cell>
          <cell r="B633" t="str">
            <v>Sarjeta de canteiro central de cocnreto - SCC 04</v>
          </cell>
          <cell r="E633" t="str">
            <v>m</v>
          </cell>
        </row>
        <row r="634">
          <cell r="A634" t="str">
            <v>2 S 04 901 31</v>
          </cell>
          <cell r="B634" t="str">
            <v>Sarjeta trapezoidal de grama - SZG 01</v>
          </cell>
          <cell r="E634" t="str">
            <v>m</v>
          </cell>
        </row>
        <row r="635">
          <cell r="A635" t="str">
            <v>2 S 04 901 32</v>
          </cell>
          <cell r="B635" t="str">
            <v>Sarjeta trapezoidal de grama - SZG 02</v>
          </cell>
          <cell r="E635" t="str">
            <v>m</v>
          </cell>
        </row>
        <row r="636">
          <cell r="A636" t="str">
            <v>2 S 04 901 41</v>
          </cell>
          <cell r="B636" t="str">
            <v>Sarjeta trapezoidal não revestida - SZT 01</v>
          </cell>
          <cell r="E636" t="str">
            <v>m</v>
          </cell>
        </row>
        <row r="637">
          <cell r="A637" t="str">
            <v>2 S 04 901 42</v>
          </cell>
          <cell r="B637" t="str">
            <v>Sarjeta trapezoidal não revestida - SZT 02</v>
          </cell>
          <cell r="E637" t="str">
            <v>m</v>
          </cell>
        </row>
        <row r="638">
          <cell r="A638" t="str">
            <v>2 S 04 910 01</v>
          </cell>
          <cell r="B638" t="str">
            <v>Meio fio de concreto - MFC 01</v>
          </cell>
          <cell r="E638" t="str">
            <v>m</v>
          </cell>
        </row>
        <row r="639">
          <cell r="A639" t="str">
            <v>2 S 04 910 02</v>
          </cell>
          <cell r="B639" t="str">
            <v>Meio fio de concreto - MFC 02</v>
          </cell>
          <cell r="E639" t="str">
            <v>m</v>
          </cell>
        </row>
        <row r="640">
          <cell r="A640" t="str">
            <v>2 S 04 910 03</v>
          </cell>
          <cell r="B640" t="str">
            <v>Meio fio de concreto - MFC 03</v>
          </cell>
          <cell r="E640" t="str">
            <v>m</v>
          </cell>
        </row>
        <row r="641">
          <cell r="A641" t="str">
            <v>2 S 04 910 04</v>
          </cell>
          <cell r="B641" t="str">
            <v>Meio fio de concreto - MFC 04</v>
          </cell>
          <cell r="E641" t="str">
            <v>m</v>
          </cell>
        </row>
        <row r="642">
          <cell r="A642" t="str">
            <v>2 S 04 910 05</v>
          </cell>
          <cell r="B642" t="str">
            <v>Meio fio de concreto - MFC 05</v>
          </cell>
          <cell r="E642" t="str">
            <v>m</v>
          </cell>
        </row>
        <row r="643">
          <cell r="A643" t="str">
            <v>2 S 04 910 06</v>
          </cell>
          <cell r="B643" t="str">
            <v>Meio fio de concreto - MFC 06</v>
          </cell>
          <cell r="E643" t="str">
            <v>m</v>
          </cell>
        </row>
        <row r="644">
          <cell r="A644" t="str">
            <v>2 S 04 910 07</v>
          </cell>
          <cell r="B644" t="str">
            <v>Meio fio de concreto - MFC 07</v>
          </cell>
          <cell r="E644" t="str">
            <v>m</v>
          </cell>
        </row>
        <row r="645">
          <cell r="A645" t="str">
            <v>2 S 04 910 08</v>
          </cell>
          <cell r="B645" t="str">
            <v>Meio fio de concreto - MFC 08</v>
          </cell>
          <cell r="E645" t="str">
            <v>m</v>
          </cell>
        </row>
        <row r="646">
          <cell r="A646" t="str">
            <v>2 S 04 930 01</v>
          </cell>
          <cell r="B646" t="str">
            <v>Caixa coletora de sarjeta - CCS 01</v>
          </cell>
          <cell r="E646" t="str">
            <v>und</v>
          </cell>
        </row>
        <row r="647">
          <cell r="A647" t="str">
            <v>2 S 04 930 02</v>
          </cell>
          <cell r="B647" t="str">
            <v>Caixa coletora de sarjeta - CCS 02</v>
          </cell>
          <cell r="E647" t="str">
            <v>und</v>
          </cell>
        </row>
        <row r="648">
          <cell r="A648" t="str">
            <v>2 S 04 930 03</v>
          </cell>
          <cell r="B648" t="str">
            <v>Caixa coletora de sarjeta - CCS 03</v>
          </cell>
          <cell r="E648" t="str">
            <v>und</v>
          </cell>
        </row>
        <row r="649">
          <cell r="A649" t="str">
            <v>2 S 04 930 04</v>
          </cell>
          <cell r="B649" t="str">
            <v>Caixa coletora de sarjeta - CCS 04</v>
          </cell>
          <cell r="E649" t="str">
            <v>und</v>
          </cell>
        </row>
        <row r="650">
          <cell r="A650" t="str">
            <v>2 S 04 930 05</v>
          </cell>
          <cell r="B650" t="str">
            <v>Caixa coletora de sarjeta - CCS 05</v>
          </cell>
          <cell r="E650" t="str">
            <v>und</v>
          </cell>
        </row>
        <row r="651">
          <cell r="A651" t="str">
            <v>2 S 04 930 06</v>
          </cell>
          <cell r="B651" t="str">
            <v>Caixa coletora de sarjeta - CCS 06</v>
          </cell>
          <cell r="E651" t="str">
            <v>und</v>
          </cell>
        </row>
        <row r="652">
          <cell r="A652" t="str">
            <v>2 S 04 930 07</v>
          </cell>
          <cell r="B652" t="str">
            <v>Caixa coletora de sarjeta - CCS 07</v>
          </cell>
          <cell r="E652" t="str">
            <v>und</v>
          </cell>
        </row>
        <row r="653">
          <cell r="A653" t="str">
            <v>2 S 04 930 08</v>
          </cell>
          <cell r="B653" t="str">
            <v>Caixa coletora de sarjeta - CCS 08</v>
          </cell>
          <cell r="E653" t="str">
            <v>und</v>
          </cell>
        </row>
        <row r="654">
          <cell r="A654" t="str">
            <v>2 S 04 930 09</v>
          </cell>
          <cell r="B654" t="str">
            <v>Caixa coletora de sarjeta - CCS 09</v>
          </cell>
          <cell r="E654" t="str">
            <v>und</v>
          </cell>
        </row>
        <row r="655">
          <cell r="A655" t="str">
            <v>2 S 04 930 10</v>
          </cell>
          <cell r="B655" t="str">
            <v>Caixa coletora de sarjeta - CCS 10</v>
          </cell>
          <cell r="E655" t="str">
            <v>und</v>
          </cell>
        </row>
        <row r="656">
          <cell r="A656" t="str">
            <v>2 S 04 930 11</v>
          </cell>
          <cell r="B656" t="str">
            <v>Caixa coletora de sarjeta - CCS 11</v>
          </cell>
          <cell r="E656" t="str">
            <v>und</v>
          </cell>
        </row>
        <row r="657">
          <cell r="A657" t="str">
            <v>2 S 04 930 12</v>
          </cell>
          <cell r="B657" t="str">
            <v>Caixa coletora de sarjeta - CCS 12</v>
          </cell>
          <cell r="E657" t="str">
            <v>und</v>
          </cell>
        </row>
        <row r="658">
          <cell r="A658" t="str">
            <v>2 S 04 930 13</v>
          </cell>
          <cell r="B658" t="str">
            <v>Caixa coletora de sarjeta - CCS 13</v>
          </cell>
          <cell r="E658" t="str">
            <v>und</v>
          </cell>
        </row>
        <row r="659">
          <cell r="A659" t="str">
            <v>2 S 04 930 14</v>
          </cell>
          <cell r="B659" t="str">
            <v>Caixa coletora de sarjeta - CCS14</v>
          </cell>
          <cell r="E659" t="str">
            <v>und</v>
          </cell>
        </row>
        <row r="660">
          <cell r="A660" t="str">
            <v>2 S 04 930 15</v>
          </cell>
          <cell r="B660" t="str">
            <v>Caixa coletora de sarjeta - CCS 15</v>
          </cell>
          <cell r="E660" t="str">
            <v>und</v>
          </cell>
        </row>
        <row r="661">
          <cell r="A661" t="str">
            <v>2 S 04 930 16</v>
          </cell>
          <cell r="B661" t="str">
            <v>Caixa coletora de sarjeta - CCS 16</v>
          </cell>
          <cell r="E661" t="str">
            <v>und</v>
          </cell>
        </row>
        <row r="662">
          <cell r="A662" t="str">
            <v>2 S 04 930 17</v>
          </cell>
          <cell r="B662" t="str">
            <v>Caixa coletora de sarjeta - CCS 17</v>
          </cell>
          <cell r="E662" t="str">
            <v>und</v>
          </cell>
        </row>
        <row r="663">
          <cell r="A663" t="str">
            <v>2 S 04 930 18</v>
          </cell>
          <cell r="B663" t="str">
            <v>Caixa coletora de sarjeta - CCS 18</v>
          </cell>
          <cell r="E663" t="str">
            <v>und</v>
          </cell>
        </row>
        <row r="664">
          <cell r="A664" t="str">
            <v>2 S 04 930 19</v>
          </cell>
          <cell r="B664" t="str">
            <v>Caixa coletora de sarjeta - CCS 19</v>
          </cell>
          <cell r="E664" t="str">
            <v>und</v>
          </cell>
        </row>
        <row r="665">
          <cell r="A665" t="str">
            <v>2 S 04 930 20</v>
          </cell>
          <cell r="B665" t="str">
            <v>Caixa coletora de sarjeta - CCS 20</v>
          </cell>
          <cell r="E665" t="str">
            <v>und</v>
          </cell>
        </row>
        <row r="666">
          <cell r="A666" t="str">
            <v>2 S 04 931 01</v>
          </cell>
          <cell r="B666" t="str">
            <v>Caixa coletora de talvegue - CCT 01</v>
          </cell>
          <cell r="E666" t="str">
            <v>und</v>
          </cell>
        </row>
        <row r="667">
          <cell r="A667" t="str">
            <v>2 S 04 931 02</v>
          </cell>
          <cell r="B667" t="str">
            <v>Caixa coletora de talvegue - CCT 02</v>
          </cell>
          <cell r="E667" t="str">
            <v>und</v>
          </cell>
        </row>
        <row r="668">
          <cell r="A668" t="str">
            <v>2 S 04 931 03</v>
          </cell>
          <cell r="B668" t="str">
            <v>Caixa coletora de talvegue - CCT 03</v>
          </cell>
          <cell r="E668" t="str">
            <v>und</v>
          </cell>
        </row>
        <row r="669">
          <cell r="A669" t="str">
            <v>2 S 04 931 04</v>
          </cell>
          <cell r="B669" t="str">
            <v>Caixa coletora de talvegue - CCT 04</v>
          </cell>
          <cell r="E669" t="str">
            <v>und</v>
          </cell>
        </row>
        <row r="670">
          <cell r="A670" t="str">
            <v>2 S 04 931 05</v>
          </cell>
          <cell r="B670" t="str">
            <v>Caixa coletora de talvegue - CCT 05</v>
          </cell>
          <cell r="E670" t="str">
            <v>und</v>
          </cell>
        </row>
        <row r="671">
          <cell r="A671" t="str">
            <v>2 S 04 931 06</v>
          </cell>
          <cell r="B671" t="str">
            <v>Caixa coletora de talvegue - CCT 06</v>
          </cell>
          <cell r="E671" t="str">
            <v>und</v>
          </cell>
        </row>
        <row r="672">
          <cell r="A672" t="str">
            <v>2 S 04 931 07</v>
          </cell>
          <cell r="B672" t="str">
            <v>Caixa coletora de talvegue - CCT 07</v>
          </cell>
          <cell r="E672" t="str">
            <v>und</v>
          </cell>
        </row>
        <row r="673">
          <cell r="A673" t="str">
            <v>2 S 04 931 08</v>
          </cell>
          <cell r="B673" t="str">
            <v>Caixa coletora de talvegue - CCT 08</v>
          </cell>
          <cell r="E673" t="str">
            <v>und</v>
          </cell>
        </row>
        <row r="674">
          <cell r="A674" t="str">
            <v>2 S 04 931 09</v>
          </cell>
          <cell r="B674" t="str">
            <v>Caixa coletora de talvegue - CCT 09</v>
          </cell>
          <cell r="E674" t="str">
            <v>und</v>
          </cell>
        </row>
        <row r="675">
          <cell r="A675" t="str">
            <v>2 S 04 931 10</v>
          </cell>
          <cell r="B675" t="str">
            <v>Caixa coletora de talvegue - CCT 10</v>
          </cell>
          <cell r="E675" t="str">
            <v>und</v>
          </cell>
        </row>
        <row r="676">
          <cell r="A676" t="str">
            <v>2 S 04 931 11</v>
          </cell>
          <cell r="B676" t="str">
            <v>Caixa coletora de talvegue - CCT 11</v>
          </cell>
          <cell r="E676" t="str">
            <v>und</v>
          </cell>
        </row>
        <row r="677">
          <cell r="A677" t="str">
            <v>2 S 04 931 12</v>
          </cell>
          <cell r="B677" t="str">
            <v>Caixa coletora de talvegue - CCT 12</v>
          </cell>
          <cell r="E677" t="str">
            <v>und</v>
          </cell>
        </row>
        <row r="678">
          <cell r="A678" t="str">
            <v>2 S 04 931 13</v>
          </cell>
          <cell r="B678" t="str">
            <v>Caixa coletora de talvegue - CCT 13</v>
          </cell>
          <cell r="E678" t="str">
            <v>und</v>
          </cell>
        </row>
        <row r="679">
          <cell r="A679" t="str">
            <v>2 S 04 931 14</v>
          </cell>
          <cell r="B679" t="str">
            <v>Caixa coletora de talvegue - CCT 14</v>
          </cell>
          <cell r="E679" t="str">
            <v>und</v>
          </cell>
        </row>
        <row r="680">
          <cell r="A680" t="str">
            <v>2 S 04 931 15</v>
          </cell>
          <cell r="B680" t="str">
            <v>Caixa coletora de talvegue - CCT 15</v>
          </cell>
          <cell r="E680" t="str">
            <v>und</v>
          </cell>
        </row>
        <row r="681">
          <cell r="A681" t="str">
            <v>2 S 04 931 16</v>
          </cell>
          <cell r="B681" t="str">
            <v>Caixa coletora de talvegue - CCT 16</v>
          </cell>
          <cell r="E681" t="str">
            <v>und</v>
          </cell>
        </row>
        <row r="682">
          <cell r="A682" t="str">
            <v>2 S 04 931 17</v>
          </cell>
          <cell r="B682" t="str">
            <v>Caixa coletora de talvegue - CCT 17</v>
          </cell>
          <cell r="E682" t="str">
            <v>und</v>
          </cell>
        </row>
        <row r="683">
          <cell r="A683" t="str">
            <v>2 S 04 931 18</v>
          </cell>
          <cell r="B683" t="str">
            <v>Caixa coletora de talvegue - CCT 18</v>
          </cell>
          <cell r="E683" t="str">
            <v>und</v>
          </cell>
        </row>
        <row r="684">
          <cell r="A684" t="str">
            <v>2 S 04 931 19</v>
          </cell>
          <cell r="B684" t="str">
            <v>Caixa coletora de talvegue - CCT 19</v>
          </cell>
          <cell r="E684" t="str">
            <v>und</v>
          </cell>
        </row>
        <row r="685">
          <cell r="A685" t="str">
            <v>2 S 04 931 20</v>
          </cell>
          <cell r="B685" t="str">
            <v>Caixa coletora de talvegue - CCT 20</v>
          </cell>
          <cell r="E685" t="str">
            <v>und</v>
          </cell>
        </row>
        <row r="686">
          <cell r="A686" t="str">
            <v>2 S 04 940 01</v>
          </cell>
          <cell r="B686" t="str">
            <v>Descida d'água tipo rap. - calha concr. - DAR 01</v>
          </cell>
          <cell r="E686" t="str">
            <v>m</v>
          </cell>
        </row>
        <row r="687">
          <cell r="A687" t="str">
            <v>2 S 04 940 02</v>
          </cell>
          <cell r="B687" t="str">
            <v>Descida d'água tipo rap. - canal retang.- DAR 02</v>
          </cell>
          <cell r="E687" t="str">
            <v>m</v>
          </cell>
        </row>
        <row r="688">
          <cell r="A688" t="str">
            <v>2 S 04 940 03</v>
          </cell>
          <cell r="B688" t="str">
            <v>Descida d'água tipo rap. - canal retang.- DAR 03</v>
          </cell>
          <cell r="E688" t="str">
            <v>m</v>
          </cell>
        </row>
        <row r="689">
          <cell r="A689" t="str">
            <v>2 S 04 940 04</v>
          </cell>
          <cell r="B689" t="str">
            <v>Descida d'água tipo rap. - calha metálica - DAR</v>
          </cell>
          <cell r="E689" t="str">
            <v>m</v>
          </cell>
        </row>
        <row r="690">
          <cell r="A690" t="str">
            <v>2 S 04 941 01</v>
          </cell>
          <cell r="B690" t="str">
            <v>Descida d'água aterros em degraus - DAD 01</v>
          </cell>
          <cell r="E690" t="str">
            <v>m</v>
          </cell>
        </row>
        <row r="691">
          <cell r="A691" t="str">
            <v>2 S 04 941 02</v>
          </cell>
          <cell r="B691" t="str">
            <v>Descida d'água aterros em degraus - arm - DAD</v>
          </cell>
          <cell r="E691" t="str">
            <v>m</v>
          </cell>
        </row>
        <row r="692">
          <cell r="A692" t="str">
            <v>2 S 04 941 03</v>
          </cell>
          <cell r="B692" t="str">
            <v>Descida d'água aterros em degraus - DAD 03</v>
          </cell>
          <cell r="E692" t="str">
            <v>m</v>
          </cell>
        </row>
        <row r="693">
          <cell r="A693" t="str">
            <v>2 S 04 941 04</v>
          </cell>
          <cell r="B693" t="str">
            <v>Descida d'água aterros em degraus - arm - DAD</v>
          </cell>
          <cell r="E693" t="str">
            <v>m</v>
          </cell>
        </row>
        <row r="694">
          <cell r="A694" t="str">
            <v>2 S 04 941 05</v>
          </cell>
          <cell r="B694" t="str">
            <v>Descida d'água aterros em degraus - DAD 05</v>
          </cell>
          <cell r="E694" t="str">
            <v>m</v>
          </cell>
        </row>
        <row r="695">
          <cell r="A695" t="str">
            <v>2 S 04 941 06</v>
          </cell>
          <cell r="B695" t="str">
            <v>Descida d'água aterros em degraus - arm - DAD</v>
          </cell>
          <cell r="E695" t="str">
            <v>m</v>
          </cell>
        </row>
        <row r="696">
          <cell r="A696" t="str">
            <v>2 S 04 941 07</v>
          </cell>
          <cell r="B696" t="str">
            <v>Descida d'água aterros em degraus - DAD 07</v>
          </cell>
          <cell r="E696" t="str">
            <v>m</v>
          </cell>
        </row>
        <row r="697">
          <cell r="A697" t="str">
            <v>2 S 04 941 08</v>
          </cell>
          <cell r="B697" t="str">
            <v>Descida d'água aterros em degraus - arm - DAD</v>
          </cell>
          <cell r="E697" t="str">
            <v>m</v>
          </cell>
        </row>
        <row r="698">
          <cell r="A698" t="str">
            <v>2 S 04 941 09</v>
          </cell>
          <cell r="B698" t="str">
            <v>Descida d'água aterros em degraus - DAD 09</v>
          </cell>
          <cell r="E698" t="str">
            <v>m</v>
          </cell>
        </row>
        <row r="699">
          <cell r="A699" t="str">
            <v>2 S 04 941 10</v>
          </cell>
          <cell r="B699" t="str">
            <v>Descida d'água aterros em degraus - arm - DAD</v>
          </cell>
          <cell r="E699" t="str">
            <v>m</v>
          </cell>
        </row>
        <row r="700">
          <cell r="A700" t="str">
            <v>2 S 04 941 11</v>
          </cell>
          <cell r="B700" t="str">
            <v>Descida d'água aterros em degraus - DAD 11</v>
          </cell>
          <cell r="E700" t="str">
            <v>m</v>
          </cell>
        </row>
        <row r="701">
          <cell r="A701" t="str">
            <v>2 S 04 941 12</v>
          </cell>
          <cell r="B701" t="str">
            <v>Descida d'água aterros em degraus - arm - dad 12</v>
          </cell>
          <cell r="E701" t="str">
            <v>m</v>
          </cell>
        </row>
        <row r="702">
          <cell r="A702" t="str">
            <v>2 S 04 941 13</v>
          </cell>
          <cell r="B702" t="str">
            <v>Descida d'água aterros em degraus - DAD 13</v>
          </cell>
          <cell r="E702" t="str">
            <v>m</v>
          </cell>
        </row>
        <row r="703">
          <cell r="A703" t="str">
            <v>2 S 04 941 14</v>
          </cell>
          <cell r="B703" t="str">
            <v>Descida d'água aterros em degraus - arm - DAD 14</v>
          </cell>
          <cell r="E703" t="str">
            <v>m</v>
          </cell>
        </row>
        <row r="704">
          <cell r="A704" t="str">
            <v>2 S 04 941 15</v>
          </cell>
          <cell r="B704" t="str">
            <v>Descida d'água aterros em degraus - DAD 15</v>
          </cell>
          <cell r="E704" t="str">
            <v>m</v>
          </cell>
        </row>
        <row r="705">
          <cell r="A705" t="str">
            <v>2 S 04 941 16</v>
          </cell>
          <cell r="B705" t="str">
            <v>Descida d'água aterros em degraus - arm - DAD 16</v>
          </cell>
          <cell r="E705" t="str">
            <v>m</v>
          </cell>
        </row>
        <row r="706">
          <cell r="A706" t="str">
            <v>2 S 04 941 17</v>
          </cell>
          <cell r="B706" t="str">
            <v>Descida d'água aterros em degraus - DAD 17</v>
          </cell>
          <cell r="E706" t="str">
            <v>m</v>
          </cell>
        </row>
        <row r="707">
          <cell r="A707" t="str">
            <v>2 S 04 941 18</v>
          </cell>
          <cell r="B707" t="str">
            <v>Descida d'água aterros em degraus - arm - DAD 18</v>
          </cell>
          <cell r="E707" t="str">
            <v>m</v>
          </cell>
        </row>
        <row r="708">
          <cell r="A708" t="str">
            <v>2 S 04 941 31</v>
          </cell>
          <cell r="B708" t="str">
            <v>Descida d'água cortes em degraus - DCD 01</v>
          </cell>
          <cell r="E708" t="str">
            <v>m</v>
          </cell>
        </row>
        <row r="709">
          <cell r="A709" t="str">
            <v>2 S 04 941 32</v>
          </cell>
          <cell r="B709" t="str">
            <v>Descida d'água cortes em degraus - arm - DCD 02</v>
          </cell>
          <cell r="E709" t="str">
            <v>m</v>
          </cell>
        </row>
        <row r="710">
          <cell r="A710" t="str">
            <v>2 S 04 941 33</v>
          </cell>
          <cell r="B710" t="str">
            <v>Descida d'água cortes em degraus - DCD 03</v>
          </cell>
          <cell r="E710" t="str">
            <v>m</v>
          </cell>
        </row>
        <row r="711">
          <cell r="A711" t="str">
            <v>2 S 04 941 34</v>
          </cell>
          <cell r="B711" t="str">
            <v>Descida d'água cortes em degraus - arm - DCD 04</v>
          </cell>
          <cell r="E711" t="str">
            <v>m</v>
          </cell>
        </row>
        <row r="712">
          <cell r="A712" t="str">
            <v>2 S 04 942 01</v>
          </cell>
          <cell r="B712" t="str">
            <v>Entrada d'água - EDA 01</v>
          </cell>
          <cell r="E712" t="str">
            <v>und</v>
          </cell>
        </row>
        <row r="713">
          <cell r="A713" t="str">
            <v>2 S 04 942 02</v>
          </cell>
          <cell r="B713" t="str">
            <v>Entrada d'água - EDA 02</v>
          </cell>
          <cell r="E713" t="str">
            <v>und</v>
          </cell>
        </row>
        <row r="714">
          <cell r="A714" t="str">
            <v>2 S 04 950 01</v>
          </cell>
          <cell r="B714" t="str">
            <v>Dissipador de energia - DES 01</v>
          </cell>
          <cell r="E714" t="str">
            <v>und</v>
          </cell>
        </row>
        <row r="715">
          <cell r="A715" t="str">
            <v>2 S 04 950 02</v>
          </cell>
          <cell r="B715" t="str">
            <v>Dissipador de energia - DES 02</v>
          </cell>
          <cell r="E715" t="str">
            <v>und</v>
          </cell>
        </row>
        <row r="716">
          <cell r="A716" t="str">
            <v>2 S 04 950 03</v>
          </cell>
          <cell r="B716" t="str">
            <v>Dissipador de energia - DES 03</v>
          </cell>
          <cell r="E716" t="str">
            <v>und</v>
          </cell>
        </row>
        <row r="717">
          <cell r="A717" t="str">
            <v>2 S 04 950 04</v>
          </cell>
          <cell r="B717" t="str">
            <v>Dissipador de energia - DES04</v>
          </cell>
          <cell r="E717" t="str">
            <v>und</v>
          </cell>
        </row>
        <row r="718">
          <cell r="A718" t="str">
            <v>2 S 04 950 21</v>
          </cell>
          <cell r="B718" t="str">
            <v>Dissipador de energia - DEB 01</v>
          </cell>
          <cell r="E718" t="str">
            <v>und</v>
          </cell>
        </row>
        <row r="719">
          <cell r="A719" t="str">
            <v>2 S 04 950 22</v>
          </cell>
          <cell r="B719" t="str">
            <v>Dissipador de energia - DEB 02</v>
          </cell>
          <cell r="E719" t="str">
            <v>und</v>
          </cell>
        </row>
        <row r="720">
          <cell r="A720" t="str">
            <v>2 S 04 950 23</v>
          </cell>
          <cell r="B720" t="str">
            <v>Dissipador de energia - DEB 03</v>
          </cell>
          <cell r="E720" t="str">
            <v>und</v>
          </cell>
        </row>
        <row r="721">
          <cell r="A721" t="str">
            <v>2 S 04 950 24</v>
          </cell>
          <cell r="B721" t="str">
            <v>Dissipador de energia - DEB 04</v>
          </cell>
          <cell r="E721" t="str">
            <v>und</v>
          </cell>
        </row>
        <row r="722">
          <cell r="A722" t="str">
            <v>2 S 04 950 25</v>
          </cell>
          <cell r="B722" t="str">
            <v>Dissipador de energia - DEB 05</v>
          </cell>
          <cell r="E722" t="str">
            <v>und</v>
          </cell>
        </row>
        <row r="723">
          <cell r="A723" t="str">
            <v>2 S 04 950 26</v>
          </cell>
          <cell r="B723" t="str">
            <v>Dissipador de energia - DEB 06</v>
          </cell>
          <cell r="E723" t="str">
            <v>und</v>
          </cell>
        </row>
        <row r="724">
          <cell r="A724" t="str">
            <v>2 S 04 950 27</v>
          </cell>
          <cell r="B724" t="str">
            <v>Dissipador de energia - DEB 07</v>
          </cell>
          <cell r="E724" t="str">
            <v>und</v>
          </cell>
        </row>
        <row r="725">
          <cell r="A725" t="str">
            <v>2 S 04 950 28</v>
          </cell>
          <cell r="B725" t="str">
            <v>Dissipador de energia - DEB 08</v>
          </cell>
          <cell r="E725" t="str">
            <v>und</v>
          </cell>
        </row>
        <row r="726">
          <cell r="A726" t="str">
            <v>2 S 04 950 29</v>
          </cell>
          <cell r="B726" t="str">
            <v>Dissipador de energia - DEB 09</v>
          </cell>
          <cell r="E726" t="str">
            <v>und</v>
          </cell>
        </row>
        <row r="727">
          <cell r="A727" t="str">
            <v>2 S 04 950 30</v>
          </cell>
          <cell r="B727" t="str">
            <v>Dissipador de energia - DEB 10</v>
          </cell>
          <cell r="E727" t="str">
            <v>und</v>
          </cell>
        </row>
        <row r="728">
          <cell r="A728" t="str">
            <v>2 S 04 950 31</v>
          </cell>
          <cell r="B728" t="str">
            <v>Dissipador de energia - DEB 11</v>
          </cell>
          <cell r="E728" t="str">
            <v>und</v>
          </cell>
        </row>
        <row r="729">
          <cell r="A729" t="str">
            <v>2 S 04 950 32</v>
          </cell>
          <cell r="B729" t="str">
            <v>Dissipador de energia - DEB 12</v>
          </cell>
          <cell r="E729" t="str">
            <v>und</v>
          </cell>
        </row>
        <row r="730">
          <cell r="A730" t="str">
            <v>2 S 04 950 51</v>
          </cell>
          <cell r="B730" t="str">
            <v>Dissipador de energia - DED 01</v>
          </cell>
          <cell r="E730" t="str">
            <v>und</v>
          </cell>
        </row>
        <row r="731">
          <cell r="A731" t="str">
            <v>2 S 04 960 01</v>
          </cell>
          <cell r="B731" t="str">
            <v>Boca de lobo simples grelha concr. - BLS 01</v>
          </cell>
          <cell r="E731" t="str">
            <v>und</v>
          </cell>
        </row>
        <row r="732">
          <cell r="A732" t="str">
            <v>2 S 04 960 02</v>
          </cell>
          <cell r="B732" t="str">
            <v>Boca de lobo simples grelha concr. - BLS 02</v>
          </cell>
          <cell r="E732" t="str">
            <v>und</v>
          </cell>
        </row>
        <row r="733">
          <cell r="A733" t="str">
            <v>2 S 04 960 03</v>
          </cell>
          <cell r="B733" t="str">
            <v>Boca de lobo simples grelha concr. - BLS 03</v>
          </cell>
          <cell r="E733" t="str">
            <v>und</v>
          </cell>
        </row>
        <row r="734">
          <cell r="A734" t="str">
            <v>2 S 04 960 04</v>
          </cell>
          <cell r="B734" t="str">
            <v>Boca de lobo simples grelha concr. - BLS 04</v>
          </cell>
          <cell r="E734" t="str">
            <v>und</v>
          </cell>
        </row>
        <row r="735">
          <cell r="A735" t="str">
            <v>2 S 04 960 05</v>
          </cell>
          <cell r="B735" t="str">
            <v>Boca de lobo simples grelha concr. - BLS 05</v>
          </cell>
          <cell r="E735" t="str">
            <v>und</v>
          </cell>
        </row>
        <row r="736">
          <cell r="A736" t="str">
            <v>2 S 04 960 06</v>
          </cell>
          <cell r="B736" t="str">
            <v>Boca de lobo simples grelha concr. - BLS 06</v>
          </cell>
          <cell r="E736" t="str">
            <v>und</v>
          </cell>
        </row>
        <row r="737">
          <cell r="A737" t="str">
            <v>2 S 04 960 07</v>
          </cell>
          <cell r="B737" t="str">
            <v>Boca de lobo simples grelha concr. - BLS 07</v>
          </cell>
          <cell r="E737" t="str">
            <v>und</v>
          </cell>
        </row>
        <row r="738">
          <cell r="A738" t="str">
            <v>2 S 04 961 01</v>
          </cell>
          <cell r="B738" t="str">
            <v>Boca de lobo dupla com grelha de concreto - BLD 01</v>
          </cell>
          <cell r="E738" t="str">
            <v>und</v>
          </cell>
        </row>
        <row r="739">
          <cell r="A739" t="str">
            <v>2 S 04 961 02</v>
          </cell>
          <cell r="B739" t="str">
            <v>Boca de lobo dupla com grelha de concreto - BLD 02</v>
          </cell>
          <cell r="E739" t="str">
            <v>und</v>
          </cell>
        </row>
        <row r="740">
          <cell r="A740" t="str">
            <v>2 S 04 961 03</v>
          </cell>
          <cell r="B740" t="str">
            <v>Boca de lobo dupla com grelha de concreto - BLD 03</v>
          </cell>
          <cell r="E740" t="str">
            <v>und</v>
          </cell>
        </row>
        <row r="741">
          <cell r="A741" t="str">
            <v>2 S 04 961 04</v>
          </cell>
          <cell r="B741" t="str">
            <v>Boca de lobo dupla com grelha de concreto - BLD 04</v>
          </cell>
          <cell r="E741" t="str">
            <v>und</v>
          </cell>
        </row>
        <row r="742">
          <cell r="A742" t="str">
            <v>2 S 04 961 05</v>
          </cell>
          <cell r="B742" t="str">
            <v>Boca de lobo dupla com grelha de concreto - BLD 05</v>
          </cell>
          <cell r="E742" t="str">
            <v>und</v>
          </cell>
        </row>
        <row r="743">
          <cell r="A743" t="str">
            <v>2 S 04 961 06</v>
          </cell>
          <cell r="B743" t="str">
            <v>Boca de lobo dupla com grelha de concreto - BLD 06</v>
          </cell>
          <cell r="E743" t="str">
            <v>und</v>
          </cell>
        </row>
        <row r="744">
          <cell r="A744" t="str">
            <v>2 S 04 961 07</v>
          </cell>
          <cell r="B744" t="str">
            <v>Boca de lobo dupla com grelha de concreto - BLD 07</v>
          </cell>
          <cell r="E744" t="str">
            <v>und</v>
          </cell>
        </row>
        <row r="745">
          <cell r="A745" t="str">
            <v>2 S 04 962 01</v>
          </cell>
          <cell r="B745" t="str">
            <v>Caixa de ligação e passagem - CLP 01</v>
          </cell>
          <cell r="E745" t="str">
            <v>und</v>
          </cell>
        </row>
        <row r="746">
          <cell r="A746" t="str">
            <v>2 S 04 962 02</v>
          </cell>
          <cell r="B746" t="str">
            <v>Caixa de ligação e passagem - CLP 02</v>
          </cell>
          <cell r="E746" t="str">
            <v>und</v>
          </cell>
        </row>
        <row r="747">
          <cell r="A747" t="str">
            <v>2 S 04 962 03</v>
          </cell>
          <cell r="B747" t="str">
            <v>Caixa de ligação e passagem - CLP 03</v>
          </cell>
          <cell r="E747" t="str">
            <v>und</v>
          </cell>
        </row>
        <row r="748">
          <cell r="A748" t="str">
            <v>2 S 04 962 04</v>
          </cell>
          <cell r="B748" t="str">
            <v>Caixa de ligação e passagem - CLP 04</v>
          </cell>
          <cell r="E748" t="str">
            <v>und</v>
          </cell>
        </row>
        <row r="749">
          <cell r="A749" t="str">
            <v>2 S 04 962 05</v>
          </cell>
          <cell r="B749" t="str">
            <v>Caixa de ligação e passagem - CLP 05</v>
          </cell>
          <cell r="E749" t="str">
            <v>und</v>
          </cell>
        </row>
        <row r="750">
          <cell r="A750" t="str">
            <v>2 S 04 962 06</v>
          </cell>
          <cell r="B750" t="str">
            <v>Caixa de ligação e passagem - CLP 06</v>
          </cell>
          <cell r="E750" t="str">
            <v>und</v>
          </cell>
        </row>
        <row r="751">
          <cell r="A751" t="str">
            <v>2 S 04 962 07</v>
          </cell>
          <cell r="B751" t="str">
            <v>Caixa de ligação e passagem - CLP 07</v>
          </cell>
          <cell r="E751" t="str">
            <v>und</v>
          </cell>
        </row>
        <row r="752">
          <cell r="A752" t="str">
            <v>2 S 04 962 08</v>
          </cell>
          <cell r="B752" t="str">
            <v>Caixa de ligação e passagem - CLP 08</v>
          </cell>
          <cell r="E752" t="str">
            <v>und</v>
          </cell>
        </row>
        <row r="753">
          <cell r="A753" t="str">
            <v>2 S 04 962 09</v>
          </cell>
          <cell r="B753" t="str">
            <v>Caixa de ligação e passagem - CLP 09</v>
          </cell>
          <cell r="E753" t="str">
            <v>und</v>
          </cell>
        </row>
        <row r="754">
          <cell r="A754" t="str">
            <v>2 S 04 962 10</v>
          </cell>
          <cell r="B754" t="str">
            <v>Caixa de ligação e passagem - CLP 10</v>
          </cell>
          <cell r="E754" t="str">
            <v>und</v>
          </cell>
        </row>
        <row r="755">
          <cell r="A755" t="str">
            <v>2 S 04 962 11</v>
          </cell>
          <cell r="B755" t="str">
            <v>Caixa de ligação e passagem - CLP 11</v>
          </cell>
          <cell r="E755" t="str">
            <v>und</v>
          </cell>
        </row>
        <row r="756">
          <cell r="A756" t="str">
            <v>2 S 04 962 12</v>
          </cell>
          <cell r="B756" t="str">
            <v>Caixa de ligação e passagem - CLP 12</v>
          </cell>
          <cell r="E756" t="str">
            <v>und</v>
          </cell>
        </row>
        <row r="757">
          <cell r="A757" t="str">
            <v>2 S 04 962 13</v>
          </cell>
          <cell r="B757" t="str">
            <v>Caixa de ligação e passagem - CLP 13</v>
          </cell>
          <cell r="E757" t="str">
            <v>und</v>
          </cell>
        </row>
        <row r="758">
          <cell r="A758" t="str">
            <v>2 S 04 962 14</v>
          </cell>
          <cell r="B758" t="str">
            <v>Caixa de ligação e passagem - CLP 14</v>
          </cell>
          <cell r="E758" t="str">
            <v>und</v>
          </cell>
        </row>
        <row r="759">
          <cell r="A759" t="str">
            <v>2 S 04 962 15</v>
          </cell>
          <cell r="B759" t="str">
            <v>Caixa de ligação e passagem - CLP 15</v>
          </cell>
          <cell r="E759" t="str">
            <v>und</v>
          </cell>
        </row>
        <row r="760">
          <cell r="A760" t="str">
            <v>2 S 04 962 16</v>
          </cell>
          <cell r="B760" t="str">
            <v>Caixa de ligação e passagem - CLP 16</v>
          </cell>
          <cell r="E760" t="str">
            <v>und</v>
          </cell>
        </row>
        <row r="761">
          <cell r="A761" t="str">
            <v>2 S 04 962 17</v>
          </cell>
          <cell r="B761" t="str">
            <v>Caixa de ligação e passagem - CLP 17</v>
          </cell>
          <cell r="E761" t="str">
            <v>und</v>
          </cell>
        </row>
        <row r="762">
          <cell r="A762" t="str">
            <v>2 S 04 962 18</v>
          </cell>
          <cell r="B762" t="str">
            <v>Caixa de ligação e passagem - CLP 18</v>
          </cell>
          <cell r="E762" t="str">
            <v>und</v>
          </cell>
        </row>
        <row r="763">
          <cell r="A763" t="str">
            <v>2 S 04 963 01</v>
          </cell>
          <cell r="B763" t="str">
            <v>Poço de visita - PVI 01</v>
          </cell>
          <cell r="E763" t="str">
            <v>und</v>
          </cell>
        </row>
        <row r="764">
          <cell r="A764" t="str">
            <v>2 S 04 963 02</v>
          </cell>
          <cell r="B764" t="str">
            <v>Poço de visita - PVI 02</v>
          </cell>
          <cell r="E764" t="str">
            <v>und</v>
          </cell>
        </row>
        <row r="765">
          <cell r="A765" t="str">
            <v>2 S 04 963 03</v>
          </cell>
          <cell r="B765" t="str">
            <v>Poço de visita - PVI 03</v>
          </cell>
          <cell r="E765" t="str">
            <v>und</v>
          </cell>
        </row>
        <row r="766">
          <cell r="A766" t="str">
            <v>2 S 04 963 04</v>
          </cell>
          <cell r="B766" t="str">
            <v>Poço de visita - PVI 04</v>
          </cell>
          <cell r="E766" t="str">
            <v>und</v>
          </cell>
        </row>
        <row r="767">
          <cell r="A767" t="str">
            <v>2 S 04 963 05</v>
          </cell>
          <cell r="B767" t="str">
            <v>Poço de visita - PVI 05</v>
          </cell>
          <cell r="E767" t="str">
            <v>und</v>
          </cell>
        </row>
        <row r="768">
          <cell r="A768" t="str">
            <v>2 S 04 963 06</v>
          </cell>
          <cell r="B768" t="str">
            <v>Poço de visita - PVI 06</v>
          </cell>
          <cell r="E768" t="str">
            <v>und</v>
          </cell>
        </row>
        <row r="769">
          <cell r="A769" t="str">
            <v>2 S 04 963 07</v>
          </cell>
          <cell r="B769" t="str">
            <v>Poço de visita - PVI 07</v>
          </cell>
          <cell r="E769" t="str">
            <v>und</v>
          </cell>
        </row>
        <row r="770">
          <cell r="A770" t="str">
            <v>2 S 04 963 08</v>
          </cell>
          <cell r="B770" t="str">
            <v>Poço de visita - PVI 08</v>
          </cell>
          <cell r="E770" t="str">
            <v>und</v>
          </cell>
        </row>
        <row r="771">
          <cell r="A771" t="str">
            <v>2 S 04 963 09</v>
          </cell>
          <cell r="B771" t="str">
            <v>Poço de visita - PVI 09</v>
          </cell>
          <cell r="E771" t="str">
            <v>und</v>
          </cell>
        </row>
        <row r="772">
          <cell r="A772" t="str">
            <v>2 S 04 963 10</v>
          </cell>
          <cell r="B772" t="str">
            <v>Poço de visita - PVI 10</v>
          </cell>
          <cell r="E772" t="str">
            <v>und</v>
          </cell>
        </row>
        <row r="773">
          <cell r="A773" t="str">
            <v>2 S 04 963 11</v>
          </cell>
          <cell r="B773" t="str">
            <v>Poço de visita - PVI 11</v>
          </cell>
          <cell r="E773" t="str">
            <v>und</v>
          </cell>
        </row>
        <row r="774">
          <cell r="A774" t="str">
            <v>2 S 04 963 12</v>
          </cell>
          <cell r="B774" t="str">
            <v>Poço de visita - PVI 12</v>
          </cell>
          <cell r="E774" t="str">
            <v>und</v>
          </cell>
        </row>
        <row r="775">
          <cell r="A775" t="str">
            <v>2 S 04 963 13</v>
          </cell>
          <cell r="B775" t="str">
            <v>Poço de visita - PVI 13</v>
          </cell>
          <cell r="E775" t="str">
            <v>und</v>
          </cell>
        </row>
        <row r="776">
          <cell r="A776" t="str">
            <v>2 S 04 963 14</v>
          </cell>
          <cell r="B776" t="str">
            <v>Poço de visita - PVI 14</v>
          </cell>
          <cell r="E776" t="str">
            <v>und</v>
          </cell>
        </row>
        <row r="777">
          <cell r="A777" t="str">
            <v>2 S 04 963 15</v>
          </cell>
          <cell r="B777" t="str">
            <v>Poço de visita - PVI 15</v>
          </cell>
          <cell r="E777" t="str">
            <v>und</v>
          </cell>
        </row>
        <row r="778">
          <cell r="A778" t="str">
            <v>2 S 04 963 16</v>
          </cell>
          <cell r="B778" t="str">
            <v>Poço de visita - PVI 16</v>
          </cell>
          <cell r="E778" t="str">
            <v>und</v>
          </cell>
        </row>
        <row r="779">
          <cell r="A779" t="str">
            <v>2 S 04 963 17</v>
          </cell>
          <cell r="B779" t="str">
            <v>Poço de visita - PVI 17</v>
          </cell>
          <cell r="E779" t="str">
            <v>und</v>
          </cell>
        </row>
        <row r="780">
          <cell r="A780" t="str">
            <v>2 S 04 963 18</v>
          </cell>
          <cell r="B780" t="str">
            <v>Poço de visita - PVI 18</v>
          </cell>
          <cell r="E780" t="str">
            <v>und</v>
          </cell>
        </row>
        <row r="781">
          <cell r="A781" t="str">
            <v>2 S 04 963 31</v>
          </cell>
          <cell r="B781" t="str">
            <v>Chaminé dos poços de visita - CPV 01</v>
          </cell>
          <cell r="E781" t="str">
            <v>und</v>
          </cell>
        </row>
        <row r="782">
          <cell r="A782" t="str">
            <v>2 S 04 963 32</v>
          </cell>
          <cell r="B782" t="str">
            <v>Chaminé dos poços de visita - CPV 02</v>
          </cell>
          <cell r="E782" t="str">
            <v>und</v>
          </cell>
        </row>
        <row r="783">
          <cell r="A783" t="str">
            <v>2 S 04 963 33</v>
          </cell>
          <cell r="B783" t="str">
            <v>Chaminé dos poços de visita - CPV 03</v>
          </cell>
          <cell r="E783" t="str">
            <v>und</v>
          </cell>
        </row>
        <row r="784">
          <cell r="A784" t="str">
            <v>2 S 04 963 34</v>
          </cell>
          <cell r="B784" t="str">
            <v>Chaminé dos poços de visita - CPV 04</v>
          </cell>
          <cell r="E784" t="str">
            <v>und</v>
          </cell>
        </row>
        <row r="785">
          <cell r="A785" t="str">
            <v>2 S 04 963 35</v>
          </cell>
          <cell r="B785" t="str">
            <v>Chaminé dos poços de visita - CPV 05</v>
          </cell>
          <cell r="E785" t="str">
            <v>und</v>
          </cell>
        </row>
        <row r="786">
          <cell r="A786" t="str">
            <v>2 S 04 963 36</v>
          </cell>
          <cell r="B786" t="str">
            <v>Chaminé dos poços de visita - CPV 06</v>
          </cell>
          <cell r="E786" t="str">
            <v>und</v>
          </cell>
        </row>
        <row r="787">
          <cell r="A787" t="str">
            <v>2 S 04 963 37</v>
          </cell>
          <cell r="B787" t="str">
            <v>Chaminé dos poços de visita - CPV 07</v>
          </cell>
          <cell r="E787" t="str">
            <v>und</v>
          </cell>
        </row>
        <row r="788">
          <cell r="A788" t="str">
            <v>2 S 04 964 01</v>
          </cell>
          <cell r="B788" t="str">
            <v>Tubulação de drenagem urbana - D=0,40 m s/ berço</v>
          </cell>
          <cell r="E788" t="str">
            <v>m</v>
          </cell>
        </row>
        <row r="789">
          <cell r="A789" t="str">
            <v>2 S 04 964 02</v>
          </cell>
          <cell r="B789" t="str">
            <v>Tubulação de drenagem urbana - D=0,60 m s/ berço</v>
          </cell>
          <cell r="E789" t="str">
            <v>m</v>
          </cell>
        </row>
        <row r="790">
          <cell r="A790" t="str">
            <v>2 S 04 964 03</v>
          </cell>
          <cell r="B790" t="str">
            <v>Tubulação de drenagem urbana - D=0,80 m s/ berço</v>
          </cell>
          <cell r="E790" t="str">
            <v>m</v>
          </cell>
        </row>
        <row r="791">
          <cell r="A791" t="str">
            <v>2 S 04 964 04</v>
          </cell>
          <cell r="B791" t="str">
            <v>Tubulação de drenagem urbana - D=1,00 m s/ berço</v>
          </cell>
          <cell r="E791" t="str">
            <v>m</v>
          </cell>
        </row>
        <row r="792">
          <cell r="A792" t="str">
            <v>2 S 04 964 05</v>
          </cell>
          <cell r="B792" t="str">
            <v>Tubulação de drenagem urbana - D=1,20 m s/ berço</v>
          </cell>
          <cell r="E792" t="str">
            <v>m</v>
          </cell>
        </row>
        <row r="793">
          <cell r="A793" t="str">
            <v>2 S 04 964 06</v>
          </cell>
          <cell r="B793" t="str">
            <v>Tubulação de drenagem urbana - D=1,50 m s/ berço</v>
          </cell>
          <cell r="E793" t="str">
            <v>m</v>
          </cell>
        </row>
        <row r="794">
          <cell r="A794" t="str">
            <v>2 S 04 990 01</v>
          </cell>
          <cell r="B794" t="str">
            <v>Transposição de segmento de sarjetas - TSS 01</v>
          </cell>
          <cell r="E794" t="str">
            <v>m</v>
          </cell>
        </row>
        <row r="795">
          <cell r="A795" t="str">
            <v>2 S 04 990 02</v>
          </cell>
          <cell r="B795" t="str">
            <v>Transposição de segmento de sarjetas - TSS 02</v>
          </cell>
          <cell r="E795" t="str">
            <v>m</v>
          </cell>
        </row>
        <row r="796">
          <cell r="A796" t="str">
            <v>2 S 04 990 03</v>
          </cell>
          <cell r="B796" t="str">
            <v>Transposição de segmento de sarjetas - TSS 03</v>
          </cell>
          <cell r="E796" t="str">
            <v>m</v>
          </cell>
        </row>
        <row r="797">
          <cell r="A797" t="str">
            <v>2 S 04 990 04</v>
          </cell>
          <cell r="B797" t="str">
            <v>Transposição de segmento de sarjetas - TSS 04</v>
          </cell>
          <cell r="E797" t="str">
            <v>m</v>
          </cell>
        </row>
        <row r="798">
          <cell r="A798" t="str">
            <v>2 S 04 990 05</v>
          </cell>
          <cell r="B798" t="str">
            <v>Transposição de segmento de sarjetas - TSS 05</v>
          </cell>
          <cell r="E798" t="str">
            <v>m</v>
          </cell>
        </row>
        <row r="799">
          <cell r="A799" t="str">
            <v>2 S 04 990 06</v>
          </cell>
          <cell r="B799" t="str">
            <v>Transposição de segmento de sarjetas - TSS 06</v>
          </cell>
          <cell r="E799" t="str">
            <v>m</v>
          </cell>
        </row>
        <row r="800">
          <cell r="A800" t="str">
            <v>2 S 04 991 01</v>
          </cell>
          <cell r="B800" t="str">
            <v>Tampa concr. p/caixa colet. (4 nervuras) - TCC 01</v>
          </cell>
          <cell r="E800" t="str">
            <v>und</v>
          </cell>
        </row>
        <row r="801">
          <cell r="A801" t="str">
            <v>2 S 04 991 02</v>
          </cell>
          <cell r="B801" t="str">
            <v>Tampa de ferro p/ caixa coletora - TCC 02</v>
          </cell>
          <cell r="E801" t="str">
            <v>und</v>
          </cell>
        </row>
        <row r="802">
          <cell r="A802" t="str">
            <v>2 S 04 999 03</v>
          </cell>
          <cell r="B802" t="str">
            <v>Escoramento de bueiros celulares</v>
          </cell>
          <cell r="E802" t="str">
            <v>m3</v>
          </cell>
        </row>
        <row r="803">
          <cell r="A803" t="str">
            <v>2 S 04 999 06</v>
          </cell>
          <cell r="B803" t="str">
            <v>Solo local / selo de argila apiloado</v>
          </cell>
          <cell r="E803" t="str">
            <v>m3</v>
          </cell>
        </row>
        <row r="804">
          <cell r="A804" t="str">
            <v>2 S 04 999 07</v>
          </cell>
          <cell r="B804" t="str">
            <v>Lastro de brita</v>
          </cell>
          <cell r="E804" t="str">
            <v>m3</v>
          </cell>
        </row>
        <row r="805">
          <cell r="A805" t="str">
            <v>2 S 05 000 06</v>
          </cell>
          <cell r="B805" t="str">
            <v>Calha metálica semi-circular D=0,40 m</v>
          </cell>
          <cell r="E805" t="str">
            <v>m</v>
          </cell>
        </row>
        <row r="806">
          <cell r="A806" t="str">
            <v>2 S 05 000 09</v>
          </cell>
          <cell r="B806" t="str">
            <v>Dentes para bueiros simples D=0,60 m</v>
          </cell>
          <cell r="E806" t="str">
            <v>und</v>
          </cell>
        </row>
        <row r="807">
          <cell r="A807" t="str">
            <v>2 S 05 000 10</v>
          </cell>
          <cell r="B807" t="str">
            <v>Dentes para bueiros simples D=0,80 m</v>
          </cell>
          <cell r="E807" t="str">
            <v>und</v>
          </cell>
        </row>
        <row r="808">
          <cell r="A808" t="str">
            <v>2 S 05 000 11</v>
          </cell>
          <cell r="B808" t="str">
            <v>Dentes para bueiros simples D=1,00 m</v>
          </cell>
          <cell r="E808" t="str">
            <v>und</v>
          </cell>
        </row>
        <row r="809">
          <cell r="A809" t="str">
            <v>2 S 05 000 12</v>
          </cell>
          <cell r="B809" t="str">
            <v>Dentes para bueiros simples D=1,20 m</v>
          </cell>
          <cell r="E809" t="str">
            <v>und</v>
          </cell>
        </row>
        <row r="810">
          <cell r="A810" t="str">
            <v>2 S 05 000 13</v>
          </cell>
          <cell r="B810" t="str">
            <v>Dentes para bueiros simples D=1,50 m</v>
          </cell>
          <cell r="E810" t="str">
            <v>und</v>
          </cell>
        </row>
        <row r="811">
          <cell r="A811" t="str">
            <v>2 S 05 000 14</v>
          </cell>
          <cell r="B811" t="str">
            <v>Dentes para bueiros duplos D=1,00 m</v>
          </cell>
          <cell r="E811" t="str">
            <v>und</v>
          </cell>
        </row>
        <row r="812">
          <cell r="A812" t="str">
            <v>2 S 05 000 15</v>
          </cell>
          <cell r="B812" t="str">
            <v>Dentes para bueiros duplos D=1,20 m</v>
          </cell>
          <cell r="E812" t="str">
            <v>und</v>
          </cell>
        </row>
        <row r="813">
          <cell r="A813" t="str">
            <v>2 S 05 000 16</v>
          </cell>
          <cell r="B813" t="str">
            <v>Dentes para bueiros duplos D=1,50 m</v>
          </cell>
          <cell r="E813" t="str">
            <v>und</v>
          </cell>
        </row>
        <row r="814">
          <cell r="A814" t="str">
            <v>2 S 05 000 17</v>
          </cell>
          <cell r="B814" t="str">
            <v>Dentes para bueiros triplos D=1,00 m</v>
          </cell>
          <cell r="E814" t="str">
            <v>und</v>
          </cell>
        </row>
        <row r="815">
          <cell r="A815" t="str">
            <v>2 S 05 000 18</v>
          </cell>
          <cell r="B815" t="str">
            <v>Dentes para bueiros triplos D=1,20</v>
          </cell>
          <cell r="E815" t="str">
            <v>und</v>
          </cell>
        </row>
        <row r="816">
          <cell r="A816" t="str">
            <v>2 S 05 000 19</v>
          </cell>
          <cell r="B816" t="str">
            <v>Dentes para bueiros triplos D=1,50 m</v>
          </cell>
          <cell r="E816" t="str">
            <v>und</v>
          </cell>
        </row>
        <row r="817">
          <cell r="A817" t="str">
            <v>2 S 05 100 00</v>
          </cell>
          <cell r="B817" t="str">
            <v>Enleivamento</v>
          </cell>
          <cell r="E817" t="str">
            <v>m2</v>
          </cell>
        </row>
        <row r="818">
          <cell r="A818" t="str">
            <v>2 S 05 102 00</v>
          </cell>
          <cell r="B818" t="str">
            <v>Hidrossemeadura</v>
          </cell>
          <cell r="E818" t="str">
            <v>m2</v>
          </cell>
        </row>
        <row r="819">
          <cell r="A819" t="str">
            <v>2 S 05 300 01</v>
          </cell>
          <cell r="B819" t="str">
            <v>Alvenaria de pedra arrumada</v>
          </cell>
          <cell r="E819" t="str">
            <v>m3</v>
          </cell>
        </row>
        <row r="820">
          <cell r="A820" t="str">
            <v>2 S 05 300 02</v>
          </cell>
          <cell r="B820" t="str">
            <v>Enrocamento de pedra jogada</v>
          </cell>
          <cell r="E820" t="str">
            <v>m3</v>
          </cell>
        </row>
        <row r="821">
          <cell r="A821" t="str">
            <v>2 S 05 301 00</v>
          </cell>
          <cell r="B821" t="str">
            <v>Alvenaria de pedra argamassada</v>
          </cell>
          <cell r="E821" t="str">
            <v>m3</v>
          </cell>
        </row>
        <row r="822">
          <cell r="A822" t="str">
            <v>2 S 05 301 01</v>
          </cell>
          <cell r="B822" t="str">
            <v>Alvenaria tijolos de 20 cm de espessura</v>
          </cell>
          <cell r="E822" t="str">
            <v>m2</v>
          </cell>
        </row>
        <row r="823">
          <cell r="A823" t="str">
            <v>2 S 05 302 01</v>
          </cell>
          <cell r="B823" t="str">
            <v>Muro gabião tipo caixa</v>
          </cell>
          <cell r="E823" t="str">
            <v>m3</v>
          </cell>
        </row>
        <row r="824">
          <cell r="A824" t="str">
            <v>2 S 05 303 01</v>
          </cell>
          <cell r="B824" t="str">
            <v>Terra armada - ECE - greide 0,0&lt;h&lt;6,00m</v>
          </cell>
          <cell r="E824" t="str">
            <v>m2</v>
          </cell>
        </row>
        <row r="825">
          <cell r="A825" t="str">
            <v>2 S 05 303 02</v>
          </cell>
          <cell r="B825" t="str">
            <v>Terra armada - ECE - greide 6,0&lt;h&lt;9,00m</v>
          </cell>
          <cell r="E825" t="str">
            <v>m2</v>
          </cell>
        </row>
        <row r="826">
          <cell r="A826" t="str">
            <v>2 S 05 303 03</v>
          </cell>
          <cell r="B826" t="str">
            <v>Terra armada - ECE - greide 9,0&lt;h&lt;12,00m</v>
          </cell>
          <cell r="E826" t="str">
            <v>m2</v>
          </cell>
        </row>
        <row r="827">
          <cell r="A827" t="str">
            <v>2 S 05 303 04</v>
          </cell>
          <cell r="B827" t="str">
            <v>Terra armada - ECE - pé de talude 0,0&lt;h&lt;6,00m</v>
          </cell>
          <cell r="E827" t="str">
            <v>m2</v>
          </cell>
        </row>
        <row r="828">
          <cell r="A828" t="str">
            <v>2 S 05 303 05</v>
          </cell>
          <cell r="B828" t="str">
            <v>Terra armada - ECE - pé de talude 6,0&lt;h&lt;9,00m</v>
          </cell>
          <cell r="E828" t="str">
            <v>m2</v>
          </cell>
        </row>
        <row r="829">
          <cell r="A829" t="str">
            <v>2 S 05 303 06</v>
          </cell>
          <cell r="B829" t="str">
            <v>Terra armada - ECE - pé de talude 9,0&lt;h&lt;12,00m</v>
          </cell>
          <cell r="E829" t="str">
            <v>m2</v>
          </cell>
        </row>
        <row r="830">
          <cell r="A830" t="str">
            <v>2 S 05 303 07</v>
          </cell>
          <cell r="B830" t="str">
            <v>Terra armada - ECE - encontro portante 0,0&lt;h&lt;6,00m</v>
          </cell>
          <cell r="E830" t="str">
            <v>m2</v>
          </cell>
        </row>
        <row r="831">
          <cell r="A831" t="str">
            <v>2 S 05 303 08</v>
          </cell>
          <cell r="B831" t="str">
            <v>Terra armada - ECE - encontro portante 6,0&lt;h&lt;9,00m</v>
          </cell>
          <cell r="E831" t="str">
            <v>m2</v>
          </cell>
        </row>
        <row r="832">
          <cell r="A832" t="str">
            <v>2 S 05 303 09</v>
          </cell>
          <cell r="B832" t="str">
            <v>Escamas de concreto armado para terra armada</v>
          </cell>
          <cell r="E832" t="str">
            <v>m3</v>
          </cell>
        </row>
        <row r="833">
          <cell r="A833" t="str">
            <v>2 S 05 303 10</v>
          </cell>
          <cell r="B833" t="str">
            <v>Concr. soleira e arremates de maciço terra armada</v>
          </cell>
          <cell r="E833" t="str">
            <v>m3</v>
          </cell>
        </row>
        <row r="834">
          <cell r="A834" t="str">
            <v>2 S 05 303 11</v>
          </cell>
          <cell r="B834" t="str">
            <v>Montagem de maciço terra armada</v>
          </cell>
          <cell r="E834" t="str">
            <v>m2</v>
          </cell>
        </row>
        <row r="835">
          <cell r="A835" t="str">
            <v>2 S 05 340 01</v>
          </cell>
          <cell r="B835" t="str">
            <v>Execução cortina atirantada conc.armado fck=15 MPa</v>
          </cell>
          <cell r="E835" t="str">
            <v>m2</v>
          </cell>
        </row>
        <row r="836">
          <cell r="A836" t="str">
            <v>2 S 05 900 01</v>
          </cell>
          <cell r="B836" t="str">
            <v>Tirante protendido p/ cort. aço st 85/105 D= 32mm</v>
          </cell>
          <cell r="E836" t="str">
            <v>m</v>
          </cell>
        </row>
        <row r="837">
          <cell r="A837" t="str">
            <v>2 S 06 210 01</v>
          </cell>
          <cell r="B837" t="str">
            <v>Pórtico metálico</v>
          </cell>
          <cell r="E837" t="str">
            <v>und</v>
          </cell>
        </row>
        <row r="838">
          <cell r="A838" t="str">
            <v>2 S 06 400 01</v>
          </cell>
          <cell r="B838" t="str">
            <v>Cerca arame farp. c/ mourão concr. seção quadrada</v>
          </cell>
          <cell r="E838" t="str">
            <v>m</v>
          </cell>
        </row>
        <row r="839">
          <cell r="A839" t="str">
            <v>2 S 06 400 02</v>
          </cell>
          <cell r="B839" t="str">
            <v>Cerca arame farp. c/ mourão concr. seção triang.</v>
          </cell>
          <cell r="E839" t="str">
            <v>m</v>
          </cell>
        </row>
        <row r="840">
          <cell r="A840" t="str">
            <v>2 S 06 410 00</v>
          </cell>
          <cell r="B840" t="str">
            <v>Cercas de arame farpado com suportes de madeira</v>
          </cell>
          <cell r="E840" t="str">
            <v>m</v>
          </cell>
        </row>
        <row r="841">
          <cell r="A841" t="str">
            <v>2 S 09 001 05</v>
          </cell>
          <cell r="B841" t="str">
            <v>Transporte local em rodov. não pav. (const.)</v>
          </cell>
          <cell r="E841" t="str">
            <v>tkm</v>
          </cell>
        </row>
        <row r="842">
          <cell r="A842" t="str">
            <v>2 S 09 001 40</v>
          </cell>
          <cell r="B842" t="str">
            <v>Transporte local c/ carroceria em rodovia não pav.</v>
          </cell>
          <cell r="E842" t="str">
            <v>tkm</v>
          </cell>
        </row>
        <row r="843">
          <cell r="A843" t="str">
            <v>2 S 09 001 90</v>
          </cell>
          <cell r="B843" t="str">
            <v>Transporte comercial c/ carr. rodov. não pav.</v>
          </cell>
          <cell r="E843" t="str">
            <v>tkm</v>
          </cell>
        </row>
        <row r="844">
          <cell r="A844" t="str">
            <v>2 S 09 002 05</v>
          </cell>
          <cell r="B844" t="str">
            <v>Transporte local em rodov. pavim. (const.)</v>
          </cell>
          <cell r="E844" t="str">
            <v>tkm</v>
          </cell>
        </row>
        <row r="845">
          <cell r="A845" t="str">
            <v>2 S 09 002 40</v>
          </cell>
          <cell r="B845" t="str">
            <v>Transporte local c/ carroceria em rodov. pavim.</v>
          </cell>
          <cell r="E845" t="str">
            <v>tkm</v>
          </cell>
        </row>
        <row r="846">
          <cell r="A846" t="str">
            <v>2 S 09 002 90</v>
          </cell>
          <cell r="B846" t="str">
            <v>Transporte comerc. c/ carr. rodov. pavim.</v>
          </cell>
          <cell r="E846" t="str">
            <v>tkm</v>
          </cell>
        </row>
        <row r="847">
          <cell r="B847" t="str">
            <v>Conservação</v>
          </cell>
        </row>
        <row r="848">
          <cell r="A848" t="str">
            <v>3 S 01 200 00</v>
          </cell>
          <cell r="B848" t="str">
            <v>Escavação e carga mat. jazida (consv)</v>
          </cell>
          <cell r="E848" t="str">
            <v>m3</v>
          </cell>
        </row>
        <row r="849">
          <cell r="A849" t="str">
            <v>3 S 01 401 00</v>
          </cell>
          <cell r="B849" t="str">
            <v>Recomposição de revestimento primário</v>
          </cell>
          <cell r="E849" t="str">
            <v>m3</v>
          </cell>
        </row>
        <row r="850">
          <cell r="A850" t="str">
            <v>3 S 01 930 00</v>
          </cell>
          <cell r="B850" t="str">
            <v>Regularização mecânica da faixa de domínio</v>
          </cell>
          <cell r="E850" t="str">
            <v>m2</v>
          </cell>
        </row>
        <row r="851">
          <cell r="A851" t="str">
            <v>3 S 02 200 00</v>
          </cell>
          <cell r="B851" t="str">
            <v>Solo p/ base de remendo profundo</v>
          </cell>
          <cell r="E851" t="str">
            <v>m3</v>
          </cell>
        </row>
        <row r="852">
          <cell r="A852" t="str">
            <v>3 S 02 200 01</v>
          </cell>
          <cell r="B852" t="str">
            <v>Recomposição de camada granular do pavimento</v>
          </cell>
          <cell r="E852" t="str">
            <v>m3</v>
          </cell>
        </row>
        <row r="853">
          <cell r="A853" t="str">
            <v>3 S 02 220 00</v>
          </cell>
          <cell r="B853" t="str">
            <v>Solo brita p/ base de rem. profundo</v>
          </cell>
          <cell r="E853" t="str">
            <v>m3</v>
          </cell>
        </row>
        <row r="854">
          <cell r="A854" t="str">
            <v>3 S 02 230 00</v>
          </cell>
          <cell r="B854" t="str">
            <v>Brita para base de remendo profundo</v>
          </cell>
          <cell r="E854" t="str">
            <v>m3</v>
          </cell>
        </row>
        <row r="855">
          <cell r="A855" t="str">
            <v>3 S 02 241 00</v>
          </cell>
          <cell r="B855" t="str">
            <v>Solo melhorado c/ cimento p/ base rem. profundo</v>
          </cell>
          <cell r="E855" t="str">
            <v>m3</v>
          </cell>
        </row>
        <row r="856">
          <cell r="A856" t="str">
            <v>3 S 02 300 00</v>
          </cell>
          <cell r="B856" t="str">
            <v>Imprimação</v>
          </cell>
          <cell r="E856" t="str">
            <v>m2</v>
          </cell>
        </row>
        <row r="857">
          <cell r="A857" t="str">
            <v>3 S 02 400 00</v>
          </cell>
          <cell r="B857" t="str">
            <v>Pintura de ligação</v>
          </cell>
          <cell r="E857" t="str">
            <v>m2</v>
          </cell>
        </row>
        <row r="858">
          <cell r="A858" t="str">
            <v>3 S 02 500 00</v>
          </cell>
          <cell r="B858" t="str">
            <v>Capa selante com pedrisco</v>
          </cell>
          <cell r="E858" t="str">
            <v>m2</v>
          </cell>
        </row>
        <row r="859">
          <cell r="A859" t="str">
            <v>3 S 02 500 01</v>
          </cell>
          <cell r="B859" t="str">
            <v>Capa selante com areia</v>
          </cell>
          <cell r="E859" t="str">
            <v>m2</v>
          </cell>
        </row>
        <row r="860">
          <cell r="A860" t="str">
            <v>3 S 02 500 02</v>
          </cell>
          <cell r="B860" t="str">
            <v>Tratamento superficial simples com CAP</v>
          </cell>
          <cell r="E860" t="str">
            <v>m2</v>
          </cell>
        </row>
        <row r="861">
          <cell r="A861" t="str">
            <v>3 S 02 500 03</v>
          </cell>
          <cell r="B861" t="str">
            <v>Tratamento superficial simples com emulsão</v>
          </cell>
          <cell r="E861" t="str">
            <v>m2</v>
          </cell>
        </row>
        <row r="862">
          <cell r="A862" t="str">
            <v>3 S 02 500 04</v>
          </cell>
          <cell r="B862" t="str">
            <v>Tratamento superficial simples c/ banho diluído</v>
          </cell>
          <cell r="E862" t="str">
            <v>m2</v>
          </cell>
        </row>
        <row r="863">
          <cell r="A863" t="str">
            <v>3 S 02 501 00</v>
          </cell>
          <cell r="B863" t="str">
            <v>Tratamento superficial duplo c/ CAP</v>
          </cell>
          <cell r="E863" t="str">
            <v>m2</v>
          </cell>
        </row>
        <row r="864">
          <cell r="A864" t="str">
            <v>3 S 02 501 01</v>
          </cell>
          <cell r="B864" t="str">
            <v>Tratamento superficial duplo com emulsão</v>
          </cell>
          <cell r="E864" t="str">
            <v>m2</v>
          </cell>
        </row>
        <row r="865">
          <cell r="A865" t="str">
            <v>3 S 02 501 02</v>
          </cell>
          <cell r="B865" t="str">
            <v>Tratamento superficial duplo com banho diluído</v>
          </cell>
          <cell r="E865" t="str">
            <v>m2</v>
          </cell>
        </row>
        <row r="866">
          <cell r="A866" t="str">
            <v>3 S 02 502 00</v>
          </cell>
          <cell r="B866" t="str">
            <v>Tratamento superficial triplo com c.a.p.</v>
          </cell>
          <cell r="E866" t="str">
            <v>m2</v>
          </cell>
        </row>
        <row r="867">
          <cell r="A867" t="str">
            <v>3 S 02 502 01</v>
          </cell>
          <cell r="B867" t="str">
            <v>Tratamento superficial triplo com emulsão</v>
          </cell>
          <cell r="E867" t="str">
            <v>m2</v>
          </cell>
        </row>
        <row r="868">
          <cell r="A868" t="str">
            <v>3 S 02 502 02</v>
          </cell>
          <cell r="B868" t="str">
            <v>Tratamento superficial triplo com banho diluído</v>
          </cell>
          <cell r="E868" t="str">
            <v>m2</v>
          </cell>
        </row>
        <row r="869">
          <cell r="A869" t="str">
            <v>3 S 02 510 00</v>
          </cell>
          <cell r="B869" t="str">
            <v>Lama asfáltica fina (granulometrias I e II )</v>
          </cell>
          <cell r="E869" t="str">
            <v>m2</v>
          </cell>
        </row>
        <row r="870">
          <cell r="A870" t="str">
            <v>3 S 02 510 01</v>
          </cell>
          <cell r="B870" t="str">
            <v>Lama asfáltica grossa (granulometrias III e IV)</v>
          </cell>
          <cell r="E870" t="str">
            <v>m2</v>
          </cell>
        </row>
        <row r="871">
          <cell r="A871" t="str">
            <v>3 S 02 520 00</v>
          </cell>
          <cell r="B871" t="str">
            <v>Mistura areia-asfalto em betoneira</v>
          </cell>
          <cell r="E871" t="str">
            <v>m3</v>
          </cell>
        </row>
        <row r="872">
          <cell r="A872" t="str">
            <v>3 S 02 520 01</v>
          </cell>
          <cell r="B872" t="str">
            <v>Mistura areia-asfalto usinada a frio</v>
          </cell>
          <cell r="E872" t="str">
            <v>m3</v>
          </cell>
        </row>
        <row r="873">
          <cell r="A873" t="str">
            <v>3 S 02 520 02</v>
          </cell>
          <cell r="B873" t="str">
            <v>Rec.do rev. com areia asfalto a frio</v>
          </cell>
          <cell r="E873" t="str">
            <v>m3</v>
          </cell>
        </row>
        <row r="874">
          <cell r="A874" t="str">
            <v>3 S 02 521 00</v>
          </cell>
          <cell r="B874" t="str">
            <v>Mistura areia-asfalto usinada a quente</v>
          </cell>
          <cell r="E874" t="str">
            <v>m3</v>
          </cell>
        </row>
        <row r="875">
          <cell r="A875" t="str">
            <v>3 S 02 521 01</v>
          </cell>
          <cell r="B875" t="str">
            <v>Rec. do rev. com areia asfalto a quente</v>
          </cell>
          <cell r="E875" t="str">
            <v>m3</v>
          </cell>
        </row>
        <row r="876">
          <cell r="A876" t="str">
            <v>3 S 02 530 00</v>
          </cell>
          <cell r="B876" t="str">
            <v>Mistura betuminosa em betoneira</v>
          </cell>
          <cell r="E876" t="str">
            <v>m3</v>
          </cell>
        </row>
        <row r="877">
          <cell r="A877" t="str">
            <v>3 S 02 530 01</v>
          </cell>
          <cell r="B877" t="str">
            <v>Mistura betuminosa usinada a frio</v>
          </cell>
          <cell r="E877" t="str">
            <v>m3</v>
          </cell>
        </row>
        <row r="878">
          <cell r="A878" t="str">
            <v>3 S 02 530 02</v>
          </cell>
          <cell r="B878" t="str">
            <v>Rec.do rev. com mistura betuminosa a frio</v>
          </cell>
          <cell r="E878" t="str">
            <v>m3</v>
          </cell>
        </row>
        <row r="879">
          <cell r="A879" t="str">
            <v>3 S 02 540 00</v>
          </cell>
          <cell r="B879" t="str">
            <v>Mistura betuminosa usinada a quente</v>
          </cell>
          <cell r="E879" t="str">
            <v>m3</v>
          </cell>
        </row>
        <row r="880">
          <cell r="A880" t="str">
            <v>3 S 02 540 01</v>
          </cell>
          <cell r="B880" t="str">
            <v>Rec.do rev.com mistura betuminosa a quente</v>
          </cell>
          <cell r="E880" t="str">
            <v>m3</v>
          </cell>
        </row>
        <row r="881">
          <cell r="A881" t="str">
            <v>3 S 02 601 00</v>
          </cell>
          <cell r="B881" t="str">
            <v>Recomposição de placa de concreto</v>
          </cell>
          <cell r="E881" t="str">
            <v>m3</v>
          </cell>
        </row>
        <row r="882">
          <cell r="A882" t="str">
            <v>3 S 02 900 00</v>
          </cell>
          <cell r="B882" t="str">
            <v>Remoção mecanizada de revestimento betuminoso</v>
          </cell>
          <cell r="E882" t="str">
            <v>m3</v>
          </cell>
        </row>
        <row r="883">
          <cell r="A883" t="str">
            <v>3 S 02 901 00</v>
          </cell>
          <cell r="B883" t="str">
            <v>Remoção manual de revestimento betuminoso</v>
          </cell>
          <cell r="E883" t="str">
            <v>m3</v>
          </cell>
        </row>
        <row r="884">
          <cell r="A884" t="str">
            <v>3 S 02 902 00</v>
          </cell>
          <cell r="B884" t="str">
            <v>Remoção mecanizada da camada granular do pavimento</v>
          </cell>
          <cell r="E884" t="str">
            <v>m3</v>
          </cell>
        </row>
        <row r="885">
          <cell r="A885" t="str">
            <v>3 S 02 903 00</v>
          </cell>
          <cell r="B885" t="str">
            <v>Remoção manual da camada granular do pavimento</v>
          </cell>
          <cell r="E885" t="str">
            <v>m3</v>
          </cell>
        </row>
        <row r="886">
          <cell r="A886" t="str">
            <v>3 S 02 999 00</v>
          </cell>
          <cell r="B886" t="str">
            <v>Peneiramento</v>
          </cell>
          <cell r="E886" t="str">
            <v>m3</v>
          </cell>
        </row>
        <row r="887">
          <cell r="A887" t="str">
            <v>3 S 03 310 00</v>
          </cell>
          <cell r="B887" t="str">
            <v>Concreto ciclópico</v>
          </cell>
          <cell r="E887" t="str">
            <v>m3</v>
          </cell>
        </row>
        <row r="888">
          <cell r="A888" t="str">
            <v>3 S 03 329 00</v>
          </cell>
          <cell r="B888" t="str">
            <v>Concreto de cimento (confecção e lançamento)</v>
          </cell>
          <cell r="E888" t="str">
            <v>m3</v>
          </cell>
        </row>
        <row r="889">
          <cell r="A889" t="str">
            <v>3 S 03 329 01</v>
          </cell>
          <cell r="B889" t="str">
            <v>Concreto de cimento(confecção manual e lançamento)</v>
          </cell>
          <cell r="E889" t="str">
            <v>m3</v>
          </cell>
        </row>
        <row r="890">
          <cell r="A890" t="str">
            <v>3 S 03 340 02</v>
          </cell>
          <cell r="B890" t="str">
            <v>Argamassa cimento areia 1-6</v>
          </cell>
          <cell r="E890" t="str">
            <v>m3</v>
          </cell>
        </row>
        <row r="891">
          <cell r="A891" t="str">
            <v>3 S 03 340 03</v>
          </cell>
          <cell r="B891" t="str">
            <v>Argamassa cimento solo 1:10</v>
          </cell>
          <cell r="E891" t="str">
            <v>m3</v>
          </cell>
        </row>
        <row r="892">
          <cell r="A892" t="str">
            <v>3 S 03 353 00</v>
          </cell>
          <cell r="B892" t="str">
            <v>Dobragem e colocação de armadura</v>
          </cell>
          <cell r="E892" t="str">
            <v>kg</v>
          </cell>
        </row>
        <row r="893">
          <cell r="A893" t="str">
            <v>3 S 03 370 00</v>
          </cell>
          <cell r="B893" t="str">
            <v>Forma comum de madeira</v>
          </cell>
          <cell r="E893" t="str">
            <v>m2</v>
          </cell>
        </row>
        <row r="894">
          <cell r="A894" t="str">
            <v>3 S 03 940 01</v>
          </cell>
          <cell r="B894" t="str">
            <v>Reaterro e compactação p/ bueiro</v>
          </cell>
          <cell r="E894" t="str">
            <v>m3</v>
          </cell>
        </row>
        <row r="895">
          <cell r="A895" t="str">
            <v>3 S 03 940 02</v>
          </cell>
          <cell r="B895" t="str">
            <v>Reaterro apiloado</v>
          </cell>
          <cell r="E895" t="str">
            <v>m3</v>
          </cell>
        </row>
        <row r="896">
          <cell r="A896" t="str">
            <v>3 S 03 950 00</v>
          </cell>
          <cell r="B896" t="str">
            <v>Limpeza de ponte</v>
          </cell>
          <cell r="E896" t="str">
            <v>m</v>
          </cell>
        </row>
        <row r="897">
          <cell r="A897" t="str">
            <v>3 S 04 000 00</v>
          </cell>
          <cell r="B897" t="str">
            <v>Escavação manual em material de 1a categoria</v>
          </cell>
          <cell r="E897" t="str">
            <v>m3</v>
          </cell>
        </row>
        <row r="898">
          <cell r="A898" t="str">
            <v>3 S 04 000 01</v>
          </cell>
          <cell r="B898" t="str">
            <v>Escavação manual em material de 2a categoria</v>
          </cell>
          <cell r="E898" t="str">
            <v>m3</v>
          </cell>
        </row>
        <row r="899">
          <cell r="A899" t="str">
            <v>3 S 04 001 00</v>
          </cell>
          <cell r="B899" t="str">
            <v>Escavação mecaniz. de vala em mater. de 1a cat.</v>
          </cell>
          <cell r="E899" t="str">
            <v>m3</v>
          </cell>
        </row>
        <row r="900">
          <cell r="A900" t="str">
            <v>3 S 04 010 00</v>
          </cell>
          <cell r="B900" t="str">
            <v>Escavação mecaniz.de vala em material de 2a cat.</v>
          </cell>
          <cell r="E900" t="str">
            <v>m3</v>
          </cell>
        </row>
        <row r="901">
          <cell r="A901" t="str">
            <v>3 S 04 020 00</v>
          </cell>
          <cell r="B901" t="str">
            <v>Escavação e carga de material de 3a cat. em valas</v>
          </cell>
          <cell r="E901" t="str">
            <v>m3</v>
          </cell>
        </row>
        <row r="902">
          <cell r="A902" t="str">
            <v>3 S 04 300 16</v>
          </cell>
          <cell r="B902" t="str">
            <v>Bueiro met. chapa múltipla D=1,60m galv.</v>
          </cell>
          <cell r="E902" t="str">
            <v>m</v>
          </cell>
        </row>
        <row r="903">
          <cell r="A903" t="str">
            <v>3 S 04 300 20</v>
          </cell>
          <cell r="B903" t="str">
            <v>Bueiro met. chapa múltipla D=2,00m galv.</v>
          </cell>
          <cell r="E903" t="str">
            <v>m</v>
          </cell>
        </row>
        <row r="904">
          <cell r="A904" t="str">
            <v>3 S 04 301 16</v>
          </cell>
          <cell r="B904" t="str">
            <v>Bueiro met.chapas múlt. D=1,60 m rev. epoxy</v>
          </cell>
          <cell r="E904" t="str">
            <v>m</v>
          </cell>
        </row>
        <row r="905">
          <cell r="A905" t="str">
            <v>3 S 04 301 20</v>
          </cell>
          <cell r="B905" t="str">
            <v>Bueiro met. chapas múlt. D=2,00 m rev. epoxy</v>
          </cell>
          <cell r="E905" t="str">
            <v>m</v>
          </cell>
        </row>
        <row r="906">
          <cell r="A906" t="str">
            <v>3 S 04 310 16</v>
          </cell>
          <cell r="B906" t="str">
            <v>Bueiro met. s/interrupção tráf. D=1,60 m galv.</v>
          </cell>
          <cell r="E906" t="str">
            <v>m</v>
          </cell>
        </row>
        <row r="907">
          <cell r="A907" t="str">
            <v>3 S 04 310 20</v>
          </cell>
          <cell r="B907" t="str">
            <v>Bueiro met. s/interrupção tráf. D=2,00 m galv.</v>
          </cell>
          <cell r="E907" t="str">
            <v>m</v>
          </cell>
        </row>
        <row r="908">
          <cell r="A908" t="str">
            <v>3 S 04 311 16</v>
          </cell>
          <cell r="B908" t="str">
            <v>Bueiro met.s/interrupção tráf. D=1,60 m rev. epoxy</v>
          </cell>
          <cell r="E908" t="str">
            <v>m</v>
          </cell>
        </row>
        <row r="909">
          <cell r="A909" t="str">
            <v>3 S 04 311 20</v>
          </cell>
          <cell r="B909" t="str">
            <v>Bueiro met.s/interrupção tráf. D=2,00 m rev. epoxy</v>
          </cell>
          <cell r="E909" t="str">
            <v>m</v>
          </cell>
        </row>
        <row r="910">
          <cell r="A910" t="str">
            <v>3 S 04 590 00</v>
          </cell>
          <cell r="B910" t="str">
            <v>Assentamento de dreno profundo</v>
          </cell>
          <cell r="E910" t="str">
            <v>m</v>
          </cell>
        </row>
        <row r="911">
          <cell r="A911" t="str">
            <v>3 S 04 999 08</v>
          </cell>
          <cell r="B911" t="str">
            <v>Selo de argila apiloado com solo local</v>
          </cell>
          <cell r="E911" t="str">
            <v>m3</v>
          </cell>
        </row>
        <row r="912">
          <cell r="A912" t="str">
            <v>3 S 05 000 00</v>
          </cell>
          <cell r="B912" t="str">
            <v>Enrocamento de pedra arrumada</v>
          </cell>
          <cell r="E912" t="str">
            <v>m3</v>
          </cell>
        </row>
        <row r="913">
          <cell r="A913" t="str">
            <v>3 S 05 001 00</v>
          </cell>
          <cell r="B913" t="str">
            <v>Enrocamento de pedra jogada</v>
          </cell>
          <cell r="E913" t="str">
            <v>m3</v>
          </cell>
        </row>
        <row r="914">
          <cell r="A914" t="str">
            <v>3 S 05 101 01</v>
          </cell>
          <cell r="B914" t="str">
            <v>Revestimento vegetal com mudas</v>
          </cell>
          <cell r="E914" t="str">
            <v>m2</v>
          </cell>
        </row>
        <row r="915">
          <cell r="A915" t="str">
            <v>3 S 05 101 02</v>
          </cell>
          <cell r="B915" t="str">
            <v>Revestimento vegetal com grama em leivas</v>
          </cell>
          <cell r="E915" t="str">
            <v>m2</v>
          </cell>
        </row>
        <row r="916">
          <cell r="A916" t="str">
            <v>3 S 08 001 00</v>
          </cell>
          <cell r="B916" t="str">
            <v>Reconformação da plataforma</v>
          </cell>
          <cell r="E916" t="str">
            <v>ha</v>
          </cell>
        </row>
        <row r="917">
          <cell r="A917" t="str">
            <v>3 S 08 100 00</v>
          </cell>
          <cell r="B917" t="str">
            <v>Tapa buraco</v>
          </cell>
          <cell r="E917" t="str">
            <v>m3</v>
          </cell>
        </row>
        <row r="918">
          <cell r="A918" t="str">
            <v>3 S 08 101 01</v>
          </cell>
          <cell r="B918" t="str">
            <v>Remendo profundo com demolição manual</v>
          </cell>
          <cell r="E918" t="str">
            <v>m3</v>
          </cell>
        </row>
        <row r="919">
          <cell r="A919" t="str">
            <v>3 S 08 101 02</v>
          </cell>
          <cell r="B919" t="str">
            <v>Remendo profundo com demolição mecanizada</v>
          </cell>
          <cell r="E919" t="str">
            <v>m3</v>
          </cell>
        </row>
        <row r="920">
          <cell r="A920" t="str">
            <v>3 S 08 102 00</v>
          </cell>
          <cell r="B920" t="str">
            <v>Limpeza ench. juntas pav. concr. a quente (consv)</v>
          </cell>
          <cell r="E920" t="str">
            <v>m</v>
          </cell>
        </row>
        <row r="921">
          <cell r="A921" t="str">
            <v>3 S 08 102 01</v>
          </cell>
          <cell r="B921" t="str">
            <v>Limpeza ench. juntas pav. concr. a frio (consv)</v>
          </cell>
          <cell r="E921" t="str">
            <v>m</v>
          </cell>
        </row>
        <row r="922">
          <cell r="A922" t="str">
            <v>3 S 08 103 00</v>
          </cell>
          <cell r="B922" t="str">
            <v>Selagem de trinca</v>
          </cell>
          <cell r="E922" t="str">
            <v>l</v>
          </cell>
        </row>
        <row r="923">
          <cell r="A923" t="str">
            <v>3 S 08 104 01</v>
          </cell>
          <cell r="B923" t="str">
            <v>Combate à exsudação com areia</v>
          </cell>
          <cell r="E923" t="str">
            <v>m2</v>
          </cell>
        </row>
        <row r="924">
          <cell r="A924" t="str">
            <v>3 S 08 104 02</v>
          </cell>
          <cell r="B924" t="str">
            <v>Combate à exsudação com pedrisco</v>
          </cell>
          <cell r="E924" t="str">
            <v>m2</v>
          </cell>
        </row>
        <row r="925">
          <cell r="A925" t="str">
            <v>3 S 08 109 00</v>
          </cell>
          <cell r="B925" t="str">
            <v>Correção de defeitos com mistura betuminosa</v>
          </cell>
          <cell r="E925" t="str">
            <v>m3</v>
          </cell>
        </row>
        <row r="926">
          <cell r="A926" t="str">
            <v>3 S 08 109 12</v>
          </cell>
          <cell r="B926" t="str">
            <v>Correção de defeitos por fresagem descontínua</v>
          </cell>
          <cell r="E926" t="str">
            <v>m3</v>
          </cell>
        </row>
        <row r="927">
          <cell r="A927" t="str">
            <v>3 S 08 110 00</v>
          </cell>
          <cell r="B927" t="str">
            <v>Correção de defeitos por penetração</v>
          </cell>
          <cell r="E927" t="str">
            <v>m2</v>
          </cell>
        </row>
        <row r="928">
          <cell r="A928" t="str">
            <v>3 S 08 200 00</v>
          </cell>
          <cell r="B928" t="str">
            <v>Recomp. de guarda corpo</v>
          </cell>
          <cell r="E928" t="str">
            <v>m</v>
          </cell>
        </row>
        <row r="929">
          <cell r="A929" t="str">
            <v>3 S 08 200 01</v>
          </cell>
          <cell r="B929" t="str">
            <v>Recomposição de sarjeta em alvenaria de tijolo</v>
          </cell>
          <cell r="E929" t="str">
            <v>m2</v>
          </cell>
        </row>
        <row r="930">
          <cell r="A930" t="str">
            <v>3 S 08 300 01</v>
          </cell>
          <cell r="B930" t="str">
            <v>Limpeza de sarjeta e meio fio</v>
          </cell>
          <cell r="E930" t="str">
            <v>m</v>
          </cell>
        </row>
        <row r="931">
          <cell r="A931" t="str">
            <v>3 S 08 301 01</v>
          </cell>
          <cell r="B931" t="str">
            <v>Limpeza de valeta de corte</v>
          </cell>
          <cell r="E931" t="str">
            <v>m</v>
          </cell>
        </row>
        <row r="932">
          <cell r="A932" t="str">
            <v>3 S 08 301 02</v>
          </cell>
          <cell r="B932" t="str">
            <v>Limpeza de vala de drenagem</v>
          </cell>
          <cell r="E932" t="str">
            <v>m</v>
          </cell>
        </row>
        <row r="933">
          <cell r="A933" t="str">
            <v>3 S 08 301 03</v>
          </cell>
          <cell r="B933" t="str">
            <v>Limpeza de descida d'água</v>
          </cell>
          <cell r="E933" t="str">
            <v>m</v>
          </cell>
        </row>
        <row r="934">
          <cell r="A934" t="str">
            <v>3 S 08 302 01</v>
          </cell>
          <cell r="B934" t="str">
            <v>Limpeza de bueiro</v>
          </cell>
          <cell r="E934" t="str">
            <v>m3</v>
          </cell>
        </row>
        <row r="935">
          <cell r="A935" t="str">
            <v>3 S 08 302 02</v>
          </cell>
          <cell r="B935" t="str">
            <v>Desobstrução de bueiro</v>
          </cell>
          <cell r="E935" t="str">
            <v>m3</v>
          </cell>
        </row>
        <row r="936">
          <cell r="A936" t="str">
            <v>3 S 08 302 03</v>
          </cell>
          <cell r="B936" t="str">
            <v>Assentamento de tubo D=0,60 m</v>
          </cell>
          <cell r="E936" t="str">
            <v>m</v>
          </cell>
        </row>
        <row r="937">
          <cell r="A937" t="str">
            <v>3 S 08 302 04</v>
          </cell>
          <cell r="B937" t="str">
            <v>Assentamento de tubo D=0,80 m</v>
          </cell>
          <cell r="E937" t="str">
            <v>m</v>
          </cell>
        </row>
        <row r="938">
          <cell r="A938" t="str">
            <v>3 S 08 302 05</v>
          </cell>
          <cell r="B938" t="str">
            <v>Assentamento de tubo D=1,0 m</v>
          </cell>
          <cell r="E938" t="str">
            <v>m</v>
          </cell>
        </row>
        <row r="939">
          <cell r="A939" t="str">
            <v>3 S 08 302 06</v>
          </cell>
          <cell r="B939" t="str">
            <v>Assentamento de tubo D=1,20 m</v>
          </cell>
          <cell r="E939" t="str">
            <v>m</v>
          </cell>
        </row>
        <row r="940">
          <cell r="A940" t="str">
            <v>3 S 08 400 00</v>
          </cell>
          <cell r="B940" t="str">
            <v>Limpeza de placa de sinalização</v>
          </cell>
          <cell r="E940" t="str">
            <v>m2</v>
          </cell>
        </row>
        <row r="941">
          <cell r="A941" t="str">
            <v>3 S 08 400 01</v>
          </cell>
          <cell r="B941" t="str">
            <v>Recomposição placa de sinalização</v>
          </cell>
          <cell r="E941" t="str">
            <v>m2</v>
          </cell>
        </row>
        <row r="942">
          <cell r="A942" t="str">
            <v>3 S 08 400 02</v>
          </cell>
          <cell r="B942" t="str">
            <v>Substituição de balizador</v>
          </cell>
          <cell r="E942" t="str">
            <v>un</v>
          </cell>
        </row>
        <row r="943">
          <cell r="A943" t="str">
            <v>3 S 08 401 00</v>
          </cell>
          <cell r="B943" t="str">
            <v>Recomposição de defensa metálica</v>
          </cell>
          <cell r="E943" t="str">
            <v>m</v>
          </cell>
        </row>
        <row r="944">
          <cell r="A944" t="str">
            <v>3 S 08 402 00</v>
          </cell>
          <cell r="B944" t="str">
            <v>Caiação</v>
          </cell>
          <cell r="E944" t="str">
            <v>m2</v>
          </cell>
        </row>
        <row r="945">
          <cell r="A945" t="str">
            <v>3 S 08 403 00</v>
          </cell>
          <cell r="B945" t="str">
            <v>Renovação de sinalização horizontal</v>
          </cell>
          <cell r="E945" t="str">
            <v>m2</v>
          </cell>
        </row>
        <row r="946">
          <cell r="A946" t="str">
            <v>3 S 08 404 00</v>
          </cell>
          <cell r="B946" t="str">
            <v>Recomp. tot. cerca c/ mourão de conc. secção quad.</v>
          </cell>
          <cell r="E946" t="str">
            <v>m</v>
          </cell>
        </row>
        <row r="947">
          <cell r="A947" t="str">
            <v>3 S 08 404 01</v>
          </cell>
          <cell r="B947" t="str">
            <v>Recomp. parc. cerca de conc. seção quad. - mourão</v>
          </cell>
          <cell r="E947" t="str">
            <v>m</v>
          </cell>
        </row>
        <row r="948">
          <cell r="A948" t="str">
            <v>3 S 08 404 02</v>
          </cell>
          <cell r="B948" t="str">
            <v>Recomp. parc. cerca c/ mourão de concr.-arame</v>
          </cell>
          <cell r="E948" t="str">
            <v>m</v>
          </cell>
        </row>
        <row r="949">
          <cell r="A949" t="str">
            <v>3 S 08 404 03</v>
          </cell>
          <cell r="B949" t="str">
            <v>Recomp. tot. cerca c/ mourão concr. seção triang.</v>
          </cell>
          <cell r="E949" t="str">
            <v>m</v>
          </cell>
        </row>
        <row r="950">
          <cell r="A950" t="str">
            <v>3 S 08 404 04</v>
          </cell>
          <cell r="B950" t="str">
            <v>Recomp. parc. cerca c/ mourão concr. seção triang.</v>
          </cell>
          <cell r="E950" t="str">
            <v>m</v>
          </cell>
        </row>
        <row r="951">
          <cell r="A951" t="str">
            <v>3 S 08 414 00</v>
          </cell>
          <cell r="B951" t="str">
            <v>Recomposição total de cerca com mourão de madeira</v>
          </cell>
          <cell r="E951" t="str">
            <v>m</v>
          </cell>
        </row>
        <row r="952">
          <cell r="A952" t="str">
            <v>3 S 08 414 01</v>
          </cell>
          <cell r="B952" t="str">
            <v>Recomposição parcial cerca de madeira - mourão</v>
          </cell>
          <cell r="E952" t="str">
            <v>m</v>
          </cell>
        </row>
        <row r="953">
          <cell r="A953" t="str">
            <v>3 S 08 414 02</v>
          </cell>
          <cell r="B953" t="str">
            <v>Recomp. parcial cerca c/ mourão de madeira - arame</v>
          </cell>
          <cell r="E953" t="str">
            <v>m</v>
          </cell>
        </row>
        <row r="954">
          <cell r="A954" t="str">
            <v>3 S 08 500 00</v>
          </cell>
          <cell r="B954" t="str">
            <v>Recomposição manual de aterro</v>
          </cell>
          <cell r="E954" t="str">
            <v>m3</v>
          </cell>
        </row>
        <row r="955">
          <cell r="A955" t="str">
            <v>3 S 08 501 00</v>
          </cell>
          <cell r="B955" t="str">
            <v>Recomposição mecanizada de aterro</v>
          </cell>
          <cell r="E955" t="str">
            <v>m3</v>
          </cell>
        </row>
        <row r="956">
          <cell r="A956" t="str">
            <v>3 S 08 510 00</v>
          </cell>
          <cell r="B956" t="str">
            <v>Remoção manual de barreira em solo</v>
          </cell>
          <cell r="E956" t="str">
            <v>m3</v>
          </cell>
        </row>
        <row r="957">
          <cell r="A957" t="str">
            <v>3 S 08 510 01</v>
          </cell>
          <cell r="B957" t="str">
            <v>Remoção manual de barreira em rocha</v>
          </cell>
          <cell r="E957" t="str">
            <v>m3</v>
          </cell>
        </row>
        <row r="958">
          <cell r="A958" t="str">
            <v>3 S 08 511 00</v>
          </cell>
          <cell r="B958" t="str">
            <v>Remoção mecanizada de barreira - solo</v>
          </cell>
          <cell r="E958" t="str">
            <v>m3</v>
          </cell>
        </row>
        <row r="959">
          <cell r="A959" t="str">
            <v>3 S 08 512 00</v>
          </cell>
          <cell r="B959" t="str">
            <v>Remoção mecanizada de barreira - rocha</v>
          </cell>
          <cell r="E959" t="str">
            <v>m3</v>
          </cell>
        </row>
        <row r="960">
          <cell r="A960" t="str">
            <v>3 S 08 513 00</v>
          </cell>
          <cell r="B960" t="str">
            <v>Remoção de matacões</v>
          </cell>
          <cell r="E960" t="str">
            <v>m3</v>
          </cell>
        </row>
        <row r="961">
          <cell r="A961" t="str">
            <v>3 S 08 900 00</v>
          </cell>
          <cell r="B961" t="str">
            <v>Roçada manual</v>
          </cell>
          <cell r="E961" t="str">
            <v>ha</v>
          </cell>
        </row>
        <row r="962">
          <cell r="A962" t="str">
            <v>3 S 08 900 01</v>
          </cell>
          <cell r="B962" t="str">
            <v>Roçada de capim colonião</v>
          </cell>
          <cell r="E962" t="str">
            <v>ha</v>
          </cell>
        </row>
        <row r="963">
          <cell r="A963" t="str">
            <v>3 S 08 901 00</v>
          </cell>
          <cell r="B963" t="str">
            <v>Roçada mecanizada</v>
          </cell>
          <cell r="E963" t="str">
            <v>ha</v>
          </cell>
        </row>
        <row r="964">
          <cell r="A964" t="str">
            <v>3 S 08 901 01</v>
          </cell>
          <cell r="B964" t="str">
            <v>Corte e limpeza de áreas gramadas</v>
          </cell>
          <cell r="E964" t="str">
            <v>m2</v>
          </cell>
        </row>
        <row r="965">
          <cell r="A965" t="str">
            <v>3 S 08 910 00</v>
          </cell>
          <cell r="B965" t="str">
            <v>Capina manual</v>
          </cell>
          <cell r="E965" t="str">
            <v>m2</v>
          </cell>
        </row>
        <row r="966">
          <cell r="A966" t="str">
            <v>3 S 09 001 00</v>
          </cell>
          <cell r="B966" t="str">
            <v>Transporte local c/ basc. 5m3 em rodov. não pav.</v>
          </cell>
          <cell r="E966" t="str">
            <v>tkm</v>
          </cell>
        </row>
        <row r="967">
          <cell r="A967" t="str">
            <v>3 S 09 001 06</v>
          </cell>
          <cell r="B967" t="str">
            <v>Transporte local c/ basc. 10m3 em rodov. não pav.</v>
          </cell>
          <cell r="E967" t="str">
            <v>tkm</v>
          </cell>
        </row>
        <row r="968">
          <cell r="A968" t="str">
            <v>3 S 09 001 41</v>
          </cell>
          <cell r="B968" t="str">
            <v>Transp. local c/ carroceria 4t em rodov. não pav.</v>
          </cell>
          <cell r="E968" t="str">
            <v>tkm</v>
          </cell>
        </row>
        <row r="969">
          <cell r="A969" t="str">
            <v>3 S 09 001 90</v>
          </cell>
          <cell r="B969" t="str">
            <v>Transporte comercial c/ carroc. rodov. não pav.</v>
          </cell>
          <cell r="E969" t="str">
            <v>tkm</v>
          </cell>
        </row>
        <row r="970">
          <cell r="A970" t="str">
            <v>3 S 09 002 00</v>
          </cell>
          <cell r="B970" t="str">
            <v>Transporte local basc. 5m3 em rodov. pav.</v>
          </cell>
          <cell r="E970" t="str">
            <v>tkm</v>
          </cell>
        </row>
        <row r="971">
          <cell r="A971" t="str">
            <v>3 S 09 002 03</v>
          </cell>
          <cell r="B971" t="str">
            <v>Transporte local de material para remendos</v>
          </cell>
          <cell r="E971" t="str">
            <v>tkm</v>
          </cell>
        </row>
        <row r="972">
          <cell r="A972" t="str">
            <v>3 S 09 002 06</v>
          </cell>
          <cell r="B972" t="str">
            <v>Transporte local c/ basc. 10m3 em rodov. pav.</v>
          </cell>
          <cell r="E972" t="str">
            <v>tkm</v>
          </cell>
        </row>
        <row r="973">
          <cell r="A973" t="str">
            <v>3 S 09 002 41</v>
          </cell>
          <cell r="B973" t="str">
            <v>Transp. local c/ carroceria 4t em rodov. pav.</v>
          </cell>
          <cell r="E973" t="str">
            <v>tkm</v>
          </cell>
        </row>
        <row r="974">
          <cell r="A974" t="str">
            <v>3 S 09 002 90</v>
          </cell>
          <cell r="B974" t="str">
            <v>Transporte comercial c/ carroceria rodov. pav.</v>
          </cell>
          <cell r="E974" t="str">
            <v>tkm</v>
          </cell>
        </row>
        <row r="975">
          <cell r="A975" t="str">
            <v>3 S 09 102 00</v>
          </cell>
          <cell r="B975" t="str">
            <v>Transporte local material betuminoso</v>
          </cell>
          <cell r="E975" t="str">
            <v>tkm</v>
          </cell>
        </row>
        <row r="976">
          <cell r="A976" t="str">
            <v>3 S 09 201 70</v>
          </cell>
          <cell r="B976" t="str">
            <v>Transp. local água c/ cam. tanque rodov. não pav.</v>
          </cell>
          <cell r="E976" t="str">
            <v>tkm</v>
          </cell>
        </row>
        <row r="977">
          <cell r="A977" t="str">
            <v>3 S 09 202 70</v>
          </cell>
          <cell r="B977" t="str">
            <v>Transp. local água c/ cam. tanque em rodov. pav.</v>
          </cell>
          <cell r="E977" t="str">
            <v>tkm</v>
          </cell>
        </row>
        <row r="978">
          <cell r="B978" t="str">
            <v>Sinalização</v>
          </cell>
        </row>
        <row r="979">
          <cell r="A979" t="str">
            <v>4 S 03 300 01</v>
          </cell>
          <cell r="B979" t="str">
            <v>Confecção e lanç. de concreto magro em betoneira</v>
          </cell>
          <cell r="E979" t="str">
            <v>m3</v>
          </cell>
        </row>
        <row r="980">
          <cell r="A980" t="str">
            <v>4 S 03 323 01</v>
          </cell>
          <cell r="B980" t="str">
            <v>Conc.estr.fck=22 MPa contr.raz.uso ger.conf.e lanç</v>
          </cell>
          <cell r="E980" t="str">
            <v>m3</v>
          </cell>
        </row>
        <row r="981">
          <cell r="A981" t="str">
            <v>4 S 03 353 00</v>
          </cell>
          <cell r="B981" t="str">
            <v>Fornecimento, preparo colocação aço CA-50</v>
          </cell>
          <cell r="E981" t="str">
            <v>kg</v>
          </cell>
        </row>
        <row r="982">
          <cell r="A982" t="str">
            <v>4 S 03 370 00</v>
          </cell>
          <cell r="B982" t="str">
            <v>Forma comum de madeira</v>
          </cell>
          <cell r="E982" t="str">
            <v>m2</v>
          </cell>
        </row>
        <row r="983">
          <cell r="A983" t="str">
            <v>4 S 06 000 01</v>
          </cell>
          <cell r="B983" t="str">
            <v>Defensa maleável simples (forn./ impl.)</v>
          </cell>
          <cell r="E983" t="str">
            <v>m</v>
          </cell>
        </row>
        <row r="984">
          <cell r="A984" t="str">
            <v>4 S 06 000 02</v>
          </cell>
          <cell r="B984" t="str">
            <v>Ancoragem de defensa maleável simples (forn/ impl)</v>
          </cell>
          <cell r="E984" t="str">
            <v>m</v>
          </cell>
        </row>
        <row r="985">
          <cell r="A985" t="str">
            <v>4 S 06 000 11</v>
          </cell>
          <cell r="B985" t="str">
            <v>Defensa maleável dupla (forn./ impl.)</v>
          </cell>
          <cell r="E985" t="str">
            <v>m</v>
          </cell>
        </row>
        <row r="986">
          <cell r="A986" t="str">
            <v>4 S 06 000 12</v>
          </cell>
          <cell r="B986" t="str">
            <v>Ancoragem de defensa maleável dupla (forn./ impl.)</v>
          </cell>
          <cell r="E986" t="str">
            <v>m</v>
          </cell>
        </row>
        <row r="987">
          <cell r="A987" t="str">
            <v>4 S 06 010 01</v>
          </cell>
          <cell r="B987" t="str">
            <v>Defensa semi-maleável simples (forn./ impl.)</v>
          </cell>
          <cell r="E987" t="str">
            <v>m</v>
          </cell>
        </row>
        <row r="988">
          <cell r="A988" t="str">
            <v>4 S 06 010 02</v>
          </cell>
          <cell r="B988" t="str">
            <v>Ancoragem defensa semi-maleável simples (forn/imp)</v>
          </cell>
          <cell r="E988" t="str">
            <v>m</v>
          </cell>
        </row>
        <row r="989">
          <cell r="A989" t="str">
            <v>4 S 06 010 11</v>
          </cell>
          <cell r="B989" t="str">
            <v>Defensa semi-maleável dupla (forn./ impl.)</v>
          </cell>
          <cell r="E989" t="str">
            <v>m</v>
          </cell>
        </row>
        <row r="990">
          <cell r="A990" t="str">
            <v>4 S 06 010 12</v>
          </cell>
          <cell r="B990" t="str">
            <v>Ancoragem defensa semi-maleável dupla (forn/ impl)</v>
          </cell>
          <cell r="E990" t="str">
            <v>m</v>
          </cell>
        </row>
        <row r="991">
          <cell r="A991" t="str">
            <v>4 S 06 030 11</v>
          </cell>
          <cell r="B991" t="str">
            <v>Barreira de segurança dupla DNER PRO 176/86</v>
          </cell>
          <cell r="E991" t="str">
            <v>m</v>
          </cell>
        </row>
        <row r="992">
          <cell r="A992" t="str">
            <v>4 S 06 100 11</v>
          </cell>
          <cell r="B992" t="str">
            <v>Pintura de faixa - tinta durabilidade - 1 ano</v>
          </cell>
          <cell r="E992" t="str">
            <v>m2</v>
          </cell>
        </row>
        <row r="993">
          <cell r="A993" t="str">
            <v>4 S 06 100 12</v>
          </cell>
          <cell r="B993" t="str">
            <v>Pint. setas e zebrado - tinta durabilidade - 1 ano</v>
          </cell>
          <cell r="E993" t="str">
            <v>m2</v>
          </cell>
        </row>
        <row r="994">
          <cell r="A994" t="str">
            <v>4 S 06 100 21</v>
          </cell>
          <cell r="B994" t="str">
            <v>Pintura faixa - tinta durabilidade - 2 anos</v>
          </cell>
          <cell r="E994" t="str">
            <v>m2</v>
          </cell>
        </row>
        <row r="995">
          <cell r="A995" t="str">
            <v>4 S 06 100 22</v>
          </cell>
          <cell r="B995" t="str">
            <v>Pintura setas e zebrado - 2 anos</v>
          </cell>
          <cell r="E995" t="str">
            <v>m2</v>
          </cell>
        </row>
        <row r="996">
          <cell r="A996" t="str">
            <v>4 S 06 110 01</v>
          </cell>
          <cell r="B996" t="str">
            <v>Pintura faixa c/termoplástico-3 anos (p/ aspersão)</v>
          </cell>
          <cell r="E996" t="str">
            <v>m2</v>
          </cell>
        </row>
        <row r="997">
          <cell r="A997" t="str">
            <v>4 S 06 110 02</v>
          </cell>
          <cell r="B997" t="str">
            <v>Pintura setas e zebrado term.-3 anos (p/ aspersão)</v>
          </cell>
          <cell r="E997" t="str">
            <v>m2</v>
          </cell>
        </row>
        <row r="998">
          <cell r="A998" t="str">
            <v>4 S 06 110 03</v>
          </cell>
          <cell r="B998" t="str">
            <v>Pintura setas e zebrado term.-5 anos (p/ extrusão)</v>
          </cell>
          <cell r="E998" t="str">
            <v>m2</v>
          </cell>
        </row>
        <row r="999">
          <cell r="A999" t="str">
            <v>4 S 06 120 01</v>
          </cell>
          <cell r="B999" t="str">
            <v>Forn. e colocação de tacha reflet. monodirecional</v>
          </cell>
          <cell r="E999" t="str">
            <v>und</v>
          </cell>
        </row>
        <row r="1000">
          <cell r="A1000" t="str">
            <v>4 S 06 120 11</v>
          </cell>
          <cell r="B1000" t="str">
            <v>Forn. e colocação de tachão reflet. monodirecional</v>
          </cell>
          <cell r="E1000" t="str">
            <v>und</v>
          </cell>
        </row>
        <row r="1001">
          <cell r="A1001" t="str">
            <v>4 S 06 121 01</v>
          </cell>
          <cell r="B1001" t="str">
            <v>Forn. e colocação de tacha reflet. bidirecional</v>
          </cell>
          <cell r="E1001" t="str">
            <v>und</v>
          </cell>
        </row>
        <row r="1002">
          <cell r="A1002" t="str">
            <v>4 S 06 121 11</v>
          </cell>
          <cell r="B1002" t="str">
            <v>Forn. e colocação de tachão reflet. bidirecional</v>
          </cell>
          <cell r="E1002" t="str">
            <v>und</v>
          </cell>
        </row>
        <row r="1003">
          <cell r="A1003" t="str">
            <v>4 S 06 200 01</v>
          </cell>
          <cell r="B1003" t="str">
            <v>Forn. e implantação placa sinaliz. semi-refletiva</v>
          </cell>
          <cell r="E1003" t="str">
            <v>m2</v>
          </cell>
        </row>
        <row r="1004">
          <cell r="A1004" t="str">
            <v>4 S 06 200 02</v>
          </cell>
          <cell r="B1004" t="str">
            <v>Forn. e implantação placa sinaliz. tot.refletiva</v>
          </cell>
          <cell r="E1004" t="str">
            <v>m2</v>
          </cell>
        </row>
        <row r="1005">
          <cell r="A1005" t="str">
            <v>4 S 06 200 91</v>
          </cell>
          <cell r="B1005" t="str">
            <v>Remoção de placa de sinalização</v>
          </cell>
          <cell r="E1005" t="str">
            <v>m2</v>
          </cell>
        </row>
        <row r="1006">
          <cell r="A1006" t="str">
            <v>4 S 06 200 92</v>
          </cell>
          <cell r="B1006" t="str">
            <v>Recuperação de chapa p/placa de sinalização</v>
          </cell>
          <cell r="E1006" t="str">
            <v>m2</v>
          </cell>
        </row>
        <row r="1007">
          <cell r="A1007" t="str">
            <v>4 S 06 202 01</v>
          </cell>
          <cell r="B1007" t="str">
            <v>Confecção de placa sinalização semi-refletiva</v>
          </cell>
          <cell r="E1007" t="str">
            <v>m2</v>
          </cell>
        </row>
        <row r="1008">
          <cell r="A1008" t="str">
            <v>4 S 06 202 11</v>
          </cell>
          <cell r="B1008" t="str">
            <v>Confecção placa sinalização tot.refletiva</v>
          </cell>
          <cell r="E1008" t="str">
            <v>m2</v>
          </cell>
        </row>
        <row r="1009">
          <cell r="A1009" t="str">
            <v>4 S 06 202 21</v>
          </cell>
          <cell r="B1009" t="str">
            <v>Conf.placa sinal.semi-refletiva chapa recuperada</v>
          </cell>
          <cell r="E1009" t="str">
            <v>m2</v>
          </cell>
        </row>
        <row r="1010">
          <cell r="A1010" t="str">
            <v>4 S 06 202 31</v>
          </cell>
          <cell r="B1010" t="str">
            <v>Conf.placa sinal.tot.refletiva - chapa recuperada</v>
          </cell>
          <cell r="E1010" t="str">
            <v>m2</v>
          </cell>
        </row>
        <row r="1011">
          <cell r="A1011" t="str">
            <v>4 S 06 203 01</v>
          </cell>
          <cell r="B1011" t="str">
            <v>Confecção suporte e travessa p/placa sinaliz.</v>
          </cell>
          <cell r="E1011" t="str">
            <v>und</v>
          </cell>
        </row>
        <row r="1012">
          <cell r="A1012" t="str">
            <v>4 S 06 230 01</v>
          </cell>
          <cell r="B1012" t="str">
            <v>Forn. e implantação de balizador de concreto</v>
          </cell>
          <cell r="E1012" t="str">
            <v>und</v>
          </cell>
        </row>
        <row r="1013">
          <cell r="A1013" t="str">
            <v>4 S 09 002 00</v>
          </cell>
          <cell r="B1013" t="str">
            <v>Transporte local c/ basc. 5 m3 rodov. pav.</v>
          </cell>
          <cell r="E1013" t="str">
            <v>tkm</v>
          </cell>
        </row>
        <row r="1014">
          <cell r="A1014" t="str">
            <v>4 S 09 002 41</v>
          </cell>
          <cell r="B1014" t="str">
            <v>Transporte local c/ carroceria 4t rodov. pav.</v>
          </cell>
          <cell r="E1014" t="str">
            <v>tkm</v>
          </cell>
        </row>
        <row r="1015">
          <cell r="A1015" t="str">
            <v>4 S 09 202 70</v>
          </cell>
          <cell r="B1015" t="str">
            <v>Transp. local de água c/ cam. tanque rodov. pav.</v>
          </cell>
          <cell r="E1015" t="str">
            <v>tkm</v>
          </cell>
        </row>
        <row r="1016">
          <cell r="B1016" t="str">
            <v>Restauração</v>
          </cell>
        </row>
        <row r="1017">
          <cell r="A1017" t="str">
            <v>5 S 01 000 00</v>
          </cell>
          <cell r="B1017" t="str">
            <v>Desm. dest. e limp. áreas c/ arv. diam. até 0,15m</v>
          </cell>
          <cell r="E1017" t="str">
            <v>m2</v>
          </cell>
        </row>
        <row r="1018">
          <cell r="A1018" t="str">
            <v>5 S 01 010 00</v>
          </cell>
          <cell r="B1018" t="str">
            <v>Destocamento de árvores c/ diâm. 0,15 a 030m</v>
          </cell>
          <cell r="E1018" t="str">
            <v>und</v>
          </cell>
        </row>
        <row r="1019">
          <cell r="A1019" t="str">
            <v>5 S 01 011 00</v>
          </cell>
          <cell r="B1019" t="str">
            <v>Destocamento de árvores c/ diâm. &gt; 0,30m</v>
          </cell>
          <cell r="E1019" t="str">
            <v>und</v>
          </cell>
        </row>
        <row r="1020">
          <cell r="A1020" t="str">
            <v>5 S 01 100 01</v>
          </cell>
          <cell r="B1020" t="str">
            <v>Esc. carga transp. mat 1a cat DMT 50m</v>
          </cell>
          <cell r="E1020" t="str">
            <v>m3</v>
          </cell>
        </row>
        <row r="1021">
          <cell r="A1021" t="str">
            <v>5 S 01 100 09</v>
          </cell>
          <cell r="B1021" t="str">
            <v>Esc. carga tr. mat 1a c. DMT 50 a 200m c/carreg</v>
          </cell>
          <cell r="E1021" t="str">
            <v>m3</v>
          </cell>
        </row>
        <row r="1022">
          <cell r="A1022" t="str">
            <v>5 S 01 100 10</v>
          </cell>
          <cell r="B1022" t="str">
            <v>Esc. carga tr. mat 1a c. DMT 200 a 400m c/carreg</v>
          </cell>
          <cell r="E1022" t="str">
            <v>m3</v>
          </cell>
        </row>
        <row r="1023">
          <cell r="A1023" t="str">
            <v>5 S 01 100 11</v>
          </cell>
          <cell r="B1023" t="str">
            <v>Esc. carga tr. mat 1a c. DMT 400 a 600m c/carreg</v>
          </cell>
          <cell r="E1023" t="str">
            <v>m3</v>
          </cell>
        </row>
        <row r="1024">
          <cell r="A1024" t="str">
            <v>5 S 01 100 12</v>
          </cell>
          <cell r="B1024" t="str">
            <v>Esc. carga tr. mat 1a c. DMT 600 a 800m c/carreg</v>
          </cell>
          <cell r="E1024" t="str">
            <v>m3</v>
          </cell>
        </row>
        <row r="1025">
          <cell r="A1025" t="str">
            <v>5 S 01 100 13</v>
          </cell>
          <cell r="B1025" t="str">
            <v>Esc. carga tr. mat 1a c. DMT 800 a 1000m c/carreg</v>
          </cell>
          <cell r="E1025" t="str">
            <v>m3</v>
          </cell>
        </row>
        <row r="1026">
          <cell r="A1026" t="str">
            <v>5 S 01 100 14</v>
          </cell>
          <cell r="B1026" t="str">
            <v>Esc. carga tr. mat 1a c. DMT 1000 a 1200m c/carreg</v>
          </cell>
          <cell r="E1026" t="str">
            <v>m3</v>
          </cell>
        </row>
        <row r="1027">
          <cell r="A1027" t="str">
            <v>5 S 01 100 15</v>
          </cell>
          <cell r="B1027" t="str">
            <v>Esc. carga tr. mat 1a c. DMT 1200 a 1400m c/carreg</v>
          </cell>
          <cell r="E1027" t="str">
            <v>m3</v>
          </cell>
        </row>
        <row r="1028">
          <cell r="A1028" t="str">
            <v>5 S 01 100 16</v>
          </cell>
          <cell r="B1028" t="str">
            <v>Esc. carga tr. mat 1a c. DMT 1400 a 1600m c/carreg</v>
          </cell>
          <cell r="E1028" t="str">
            <v>m3</v>
          </cell>
        </row>
        <row r="1029">
          <cell r="A1029" t="str">
            <v>5 S 01 100 17</v>
          </cell>
          <cell r="B1029" t="str">
            <v>Esc. carga tr. mat 1a c. DMT 1600 a 1800m c/carreg</v>
          </cell>
          <cell r="E1029" t="str">
            <v>m3</v>
          </cell>
        </row>
        <row r="1030">
          <cell r="A1030" t="str">
            <v>5 S 01 100 18</v>
          </cell>
          <cell r="B1030" t="str">
            <v>Esc. carga tr. mat 1a c. DMT 1800 a 2000m c/carreg</v>
          </cell>
          <cell r="E1030" t="str">
            <v>m3</v>
          </cell>
        </row>
        <row r="1031">
          <cell r="A1031" t="str">
            <v>5 S 01 100 19</v>
          </cell>
          <cell r="B1031" t="str">
            <v>Esc. carga tr. mat 1a c. DMT 2000 a 3000m c/carreg</v>
          </cell>
          <cell r="E1031" t="str">
            <v>m3</v>
          </cell>
        </row>
        <row r="1032">
          <cell r="A1032" t="str">
            <v>5 S 01 100 20</v>
          </cell>
          <cell r="B1032" t="str">
            <v>Esc. carga tr. mat 1a c. DMT 3000 a 5000m c/carreg</v>
          </cell>
          <cell r="E1032" t="str">
            <v>m3</v>
          </cell>
        </row>
        <row r="1033">
          <cell r="A1033" t="str">
            <v>5 S 01 100 22</v>
          </cell>
          <cell r="B1033" t="str">
            <v>Esc. carga transp. mat 1a cat DMT 50 a 200m c/e</v>
          </cell>
          <cell r="E1033" t="str">
            <v>m3</v>
          </cell>
        </row>
        <row r="1034">
          <cell r="A1034" t="str">
            <v>5 S 01 100 23</v>
          </cell>
          <cell r="B1034" t="str">
            <v>Esc. carga transp. mat 1a cat DMT 200 a 400m c/e</v>
          </cell>
          <cell r="E1034" t="str">
            <v>m3</v>
          </cell>
        </row>
        <row r="1035">
          <cell r="A1035" t="str">
            <v>5 S 01 100 24</v>
          </cell>
          <cell r="B1035" t="str">
            <v>Esc. carga transp. mat 1a cat DMT 400 a 600m c/e</v>
          </cell>
          <cell r="E1035" t="str">
            <v>m3</v>
          </cell>
        </row>
        <row r="1036">
          <cell r="A1036" t="str">
            <v>5 S 01 100 25</v>
          </cell>
          <cell r="B1036" t="str">
            <v>Esc. carga transp. mat 1a cat DMT 600 a 800m c/e</v>
          </cell>
          <cell r="E1036" t="str">
            <v>m3</v>
          </cell>
        </row>
        <row r="1037">
          <cell r="A1037" t="str">
            <v>5 S 01 100 26</v>
          </cell>
          <cell r="B1037" t="str">
            <v>Esc. carga transp. mat 1a cat DMT 800 a 1000m c/e</v>
          </cell>
          <cell r="E1037" t="str">
            <v>m3</v>
          </cell>
        </row>
        <row r="1038">
          <cell r="A1038" t="str">
            <v>5 S 01 100 27</v>
          </cell>
          <cell r="B1038" t="str">
            <v>Esc. carga transp. mat 1a cat DMT 1000 a 1200m c/e</v>
          </cell>
          <cell r="E1038" t="str">
            <v>m3</v>
          </cell>
        </row>
        <row r="1039">
          <cell r="A1039" t="str">
            <v>5 S 01 100 28</v>
          </cell>
          <cell r="B1039" t="str">
            <v>Esc. carga transp. mat 1a cat DMT 1200 a 1400m c/e</v>
          </cell>
          <cell r="E1039" t="str">
            <v>m3</v>
          </cell>
        </row>
        <row r="1040">
          <cell r="A1040" t="str">
            <v>5 S 01 100 29</v>
          </cell>
          <cell r="B1040" t="str">
            <v>Esc. carga transp. mat 1a cat DMT 1400 a 1600m c/e</v>
          </cell>
          <cell r="E1040" t="str">
            <v>m3</v>
          </cell>
        </row>
        <row r="1041">
          <cell r="A1041" t="str">
            <v>5 S 01 100 30</v>
          </cell>
          <cell r="B1041" t="str">
            <v>Esc. carga transp .mat 1a cat DMT 1600 a 1800m c/e</v>
          </cell>
          <cell r="E1041" t="str">
            <v>m3</v>
          </cell>
        </row>
        <row r="1042">
          <cell r="A1042" t="str">
            <v>5 S 01 100 31</v>
          </cell>
          <cell r="B1042" t="str">
            <v>Esc. carga transp. mat 1a cat DMT 1800 a 2000m c/e</v>
          </cell>
          <cell r="E1042" t="str">
            <v>m3</v>
          </cell>
        </row>
        <row r="1043">
          <cell r="A1043" t="str">
            <v>5 S 01 100 32</v>
          </cell>
          <cell r="B1043" t="str">
            <v>Esc. carga transp. mat 1a cat DMT 2000 a 3000m c/e</v>
          </cell>
          <cell r="E1043" t="str">
            <v>m3</v>
          </cell>
        </row>
        <row r="1044">
          <cell r="A1044" t="str">
            <v>5 S 01 100 33</v>
          </cell>
          <cell r="B1044" t="str">
            <v>Esc. carga transp. mat 1a cat DMT 3000 a 5000m c/e</v>
          </cell>
          <cell r="E1044" t="str">
            <v>m3</v>
          </cell>
        </row>
        <row r="1045">
          <cell r="A1045" t="str">
            <v>5 S 01 101 01</v>
          </cell>
          <cell r="B1045" t="str">
            <v>Esc. carga transp. mat 2a cat DMT 50m</v>
          </cell>
          <cell r="E1045" t="str">
            <v>m3</v>
          </cell>
        </row>
        <row r="1046">
          <cell r="A1046" t="str">
            <v>5 S 01 101 09</v>
          </cell>
          <cell r="B1046" t="str">
            <v>Esc. carga tr. mat 2a c. DMT 50 a 200m c/carreg</v>
          </cell>
          <cell r="E1046" t="str">
            <v>m3</v>
          </cell>
        </row>
        <row r="1047">
          <cell r="A1047" t="str">
            <v>5 S 01 101 10</v>
          </cell>
          <cell r="B1047" t="str">
            <v>Esc. carga tr. mat 2a c. DMT 200 a 400m c/carreg</v>
          </cell>
          <cell r="E1047" t="str">
            <v>m3</v>
          </cell>
        </row>
        <row r="1048">
          <cell r="A1048" t="str">
            <v>5 S 01 101 11</v>
          </cell>
          <cell r="B1048" t="str">
            <v>Esc. carga tr. mat 2a c. DMT 400 a 600m c/carreg</v>
          </cell>
          <cell r="E1048" t="str">
            <v>m3</v>
          </cell>
        </row>
        <row r="1049">
          <cell r="A1049" t="str">
            <v>5 S 01 101 12</v>
          </cell>
          <cell r="B1049" t="str">
            <v>Esc. carga tr. mat 2a c. DMT 600 a 800m c/carreg</v>
          </cell>
          <cell r="E1049" t="str">
            <v>m3</v>
          </cell>
        </row>
        <row r="1050">
          <cell r="A1050" t="str">
            <v>5 S 01 101 13</v>
          </cell>
          <cell r="B1050" t="str">
            <v>Esc. carga tr. mat 2a c. DMT 800 a 1000m c/carreg</v>
          </cell>
          <cell r="E1050" t="str">
            <v>m3</v>
          </cell>
        </row>
        <row r="1051">
          <cell r="A1051" t="str">
            <v>5 S 01 101 14</v>
          </cell>
          <cell r="B1051" t="str">
            <v>Esc. carga tr. mat 2a c. DMT 1000 a 1200m c/carreg</v>
          </cell>
          <cell r="E1051" t="str">
            <v>m3</v>
          </cell>
        </row>
        <row r="1052">
          <cell r="A1052" t="str">
            <v>5 S 01 101 15</v>
          </cell>
          <cell r="B1052" t="str">
            <v>Esc. carga tr. mat 2a c. DMT 1200 a 1400m c/carreg</v>
          </cell>
          <cell r="E1052" t="str">
            <v>m3</v>
          </cell>
        </row>
        <row r="1053">
          <cell r="A1053" t="str">
            <v>5 S 01 101 16</v>
          </cell>
          <cell r="B1053" t="str">
            <v>Esc. carga tr. mat 2a c. DMT 1400 a 1600m c/carreg</v>
          </cell>
          <cell r="E1053" t="str">
            <v>m3</v>
          </cell>
        </row>
        <row r="1054">
          <cell r="A1054" t="str">
            <v>5 S 01 101 17</v>
          </cell>
          <cell r="B1054" t="str">
            <v>Esc. carga tr. mat 2a c. DMT 1600 a 1800m c/carreg</v>
          </cell>
          <cell r="E1054" t="str">
            <v>m3</v>
          </cell>
        </row>
        <row r="1055">
          <cell r="A1055" t="str">
            <v>5 S 01 101 18</v>
          </cell>
          <cell r="B1055" t="str">
            <v>Esc. carga tr. mat 2a c. DMT 1800 a 2000m c/carreg</v>
          </cell>
          <cell r="E1055" t="str">
            <v>m3</v>
          </cell>
        </row>
        <row r="1056">
          <cell r="A1056" t="str">
            <v>5 S 01 101 19</v>
          </cell>
          <cell r="B1056" t="str">
            <v>Esc. carga tr. mat 2a c. DMT 2000 a 3000m c/carreg</v>
          </cell>
          <cell r="E1056" t="str">
            <v>m3</v>
          </cell>
        </row>
        <row r="1057">
          <cell r="A1057" t="str">
            <v>5 S 01 101 20</v>
          </cell>
          <cell r="B1057" t="str">
            <v>Esc. carga tr. mat 2a c. DMT 3000 a 5000m c/carreg</v>
          </cell>
          <cell r="E1057" t="str">
            <v>m3</v>
          </cell>
        </row>
        <row r="1058">
          <cell r="A1058" t="str">
            <v>5 S 01 101 22</v>
          </cell>
          <cell r="B1058" t="str">
            <v>Esc. carga transp. mat 2a cat DMT 50 a 200m c/e</v>
          </cell>
          <cell r="E1058" t="str">
            <v>m3</v>
          </cell>
        </row>
        <row r="1059">
          <cell r="A1059" t="str">
            <v>5 S 01 101 23</v>
          </cell>
          <cell r="B1059" t="str">
            <v>Esc. carga transp. mat 2a cat DMT 200 a 400m c/e</v>
          </cell>
          <cell r="E1059" t="str">
            <v>m3</v>
          </cell>
        </row>
        <row r="1060">
          <cell r="A1060" t="str">
            <v>5 S 01 101 24</v>
          </cell>
          <cell r="B1060" t="str">
            <v>Esc. carga transp. mat 2a cat DMT 400 a 600m c/e</v>
          </cell>
          <cell r="E1060" t="str">
            <v>m3</v>
          </cell>
        </row>
        <row r="1061">
          <cell r="A1061" t="str">
            <v>5 S 01 101 25</v>
          </cell>
          <cell r="B1061" t="str">
            <v>Esc. carga transp. mat 2a cat DMT 600 a 800m c/e</v>
          </cell>
          <cell r="E1061" t="str">
            <v>m3</v>
          </cell>
        </row>
        <row r="1062">
          <cell r="A1062" t="str">
            <v>5 S 01 101 26</v>
          </cell>
          <cell r="B1062" t="str">
            <v>Esc. carga transp. mat 2a cat DMT 800 a 1000m c/e</v>
          </cell>
          <cell r="E1062" t="str">
            <v>m3</v>
          </cell>
        </row>
        <row r="1063">
          <cell r="A1063" t="str">
            <v>5 S 01 101 27</v>
          </cell>
          <cell r="B1063" t="str">
            <v>Esc. carga transp. mat 2a cat DMT 1000 a 1200m c/e</v>
          </cell>
          <cell r="E1063" t="str">
            <v>m3</v>
          </cell>
        </row>
        <row r="1064">
          <cell r="A1064" t="str">
            <v>5 S 01 101 28</v>
          </cell>
          <cell r="B1064" t="str">
            <v>Esc. carga transp. mat 2a cat DMT 1200 a 1400m c/e</v>
          </cell>
          <cell r="E1064" t="str">
            <v>m3</v>
          </cell>
        </row>
        <row r="1065">
          <cell r="A1065" t="str">
            <v>5 S 01 101 29</v>
          </cell>
          <cell r="B1065" t="str">
            <v>Esc. carga transp. mat 2a cat DMT 1400 a 1600m c/e</v>
          </cell>
          <cell r="E1065" t="str">
            <v>m3</v>
          </cell>
        </row>
        <row r="1066">
          <cell r="A1066" t="str">
            <v>5 S 01 101 30</v>
          </cell>
          <cell r="B1066" t="str">
            <v>Esc. carga transp. mat 2a cat DMT 1600 a 1800m c/e</v>
          </cell>
          <cell r="E1066" t="str">
            <v>m3</v>
          </cell>
        </row>
        <row r="1067">
          <cell r="A1067" t="str">
            <v>5 S 01 101 31</v>
          </cell>
          <cell r="B1067" t="str">
            <v>Esc. carga transp. mat 2a cat DMT 1800 a 2000m c/e</v>
          </cell>
          <cell r="E1067" t="str">
            <v>m3</v>
          </cell>
        </row>
        <row r="1068">
          <cell r="A1068" t="str">
            <v>5 S 01 101 32</v>
          </cell>
          <cell r="B1068" t="str">
            <v>Esc. carga transp. mat 2a cat DMT 2000 a 3000m c/e</v>
          </cell>
          <cell r="E1068" t="str">
            <v>m3</v>
          </cell>
        </row>
        <row r="1069">
          <cell r="A1069" t="str">
            <v>5 S 01 101 33</v>
          </cell>
          <cell r="B1069" t="str">
            <v>Esc. carga transp. mat 2a cat DMT 3000 a 5000m c/e</v>
          </cell>
          <cell r="E1069" t="str">
            <v>m3</v>
          </cell>
        </row>
        <row r="1070">
          <cell r="A1070" t="str">
            <v>5 S 01 102 01</v>
          </cell>
          <cell r="B1070" t="str">
            <v>Esc. carga transp. mat 3a cat DMT até 50m</v>
          </cell>
          <cell r="E1070" t="str">
            <v>m3</v>
          </cell>
        </row>
        <row r="1071">
          <cell r="A1071" t="str">
            <v>5 S 01 102 02</v>
          </cell>
          <cell r="B1071" t="str">
            <v>Esc. carga transp. mat 3a cat DMT 50 a 200m</v>
          </cell>
          <cell r="E1071" t="str">
            <v>m3</v>
          </cell>
        </row>
        <row r="1072">
          <cell r="A1072" t="str">
            <v>5 S 01 102 03</v>
          </cell>
          <cell r="B1072" t="str">
            <v>Esc. carga transp. mat 3a cat DMT 200 a 400m</v>
          </cell>
          <cell r="E1072" t="str">
            <v>m3</v>
          </cell>
        </row>
        <row r="1073">
          <cell r="A1073" t="str">
            <v>5 S 01 102 04</v>
          </cell>
          <cell r="B1073" t="str">
            <v>Esc. carga transp. mat 3a cat DMT 400 a 600m</v>
          </cell>
          <cell r="E1073" t="str">
            <v>m3</v>
          </cell>
        </row>
        <row r="1074">
          <cell r="A1074" t="str">
            <v>5 S 01 102 05</v>
          </cell>
          <cell r="B1074" t="str">
            <v>Esc. carga transp. mat 3a cat DMT 600 a 800m</v>
          </cell>
          <cell r="E1074" t="str">
            <v>m3</v>
          </cell>
        </row>
        <row r="1075">
          <cell r="A1075" t="str">
            <v>5 S 01 102 06</v>
          </cell>
          <cell r="B1075" t="str">
            <v>Esc. carga transp. mat 3a cat DMT 800 a 1000m</v>
          </cell>
          <cell r="E1075" t="str">
            <v>m3</v>
          </cell>
        </row>
        <row r="1076">
          <cell r="A1076" t="str">
            <v>5 S 01 102 07</v>
          </cell>
          <cell r="B1076" t="str">
            <v>Esc. carga transp. mat 3a cat DMT 1000 a 1200m</v>
          </cell>
          <cell r="E1076" t="str">
            <v>m3</v>
          </cell>
        </row>
        <row r="1077">
          <cell r="A1077" t="str">
            <v>5 S 01 510 00</v>
          </cell>
          <cell r="B1077" t="str">
            <v>Compactação de aterros a 95% proctor normal</v>
          </cell>
          <cell r="E1077" t="str">
            <v>m3</v>
          </cell>
        </row>
        <row r="1078">
          <cell r="A1078" t="str">
            <v>5 S 01 511 00</v>
          </cell>
          <cell r="B1078" t="str">
            <v>Compactação de aterros a 100% proctor normal</v>
          </cell>
          <cell r="E1078" t="str">
            <v>m3</v>
          </cell>
        </row>
        <row r="1079">
          <cell r="A1079" t="str">
            <v>5 S 01 513 01</v>
          </cell>
          <cell r="B1079" t="str">
            <v>Compactação de material de "bota-fora"</v>
          </cell>
          <cell r="E1079" t="str">
            <v>m3</v>
          </cell>
        </row>
        <row r="1080">
          <cell r="A1080" t="str">
            <v>5 S 02 100 00</v>
          </cell>
          <cell r="B1080" t="str">
            <v>Reforço do subleito</v>
          </cell>
          <cell r="E1080" t="str">
            <v>m3</v>
          </cell>
        </row>
        <row r="1081">
          <cell r="A1081" t="str">
            <v>5 S 02 110 00</v>
          </cell>
          <cell r="B1081" t="str">
            <v>Regularização do subleito</v>
          </cell>
          <cell r="E1081" t="str">
            <v>m2</v>
          </cell>
        </row>
        <row r="1082">
          <cell r="A1082" t="str">
            <v>5 S 02 110 01</v>
          </cell>
          <cell r="B1082" t="str">
            <v>Regul. subleito c/ fresa. corte contr. aut. greide</v>
          </cell>
          <cell r="E1082" t="str">
            <v>m2</v>
          </cell>
        </row>
        <row r="1083">
          <cell r="A1083" t="str">
            <v>5 S 02 200 00</v>
          </cell>
          <cell r="B1083" t="str">
            <v>Sub-base solo estabilizado granul. s/ mistura</v>
          </cell>
          <cell r="E1083" t="str">
            <v>m3</v>
          </cell>
        </row>
        <row r="1084">
          <cell r="A1084" t="str">
            <v>5 S 02 200 01</v>
          </cell>
          <cell r="B1084" t="str">
            <v>Base solo estabilizado granul. s/ mistura</v>
          </cell>
          <cell r="E1084" t="str">
            <v>m3</v>
          </cell>
        </row>
        <row r="1085">
          <cell r="A1085" t="str">
            <v>5 S 02 201 00</v>
          </cell>
          <cell r="B1085" t="str">
            <v>Recomposição camada de base s/ adição de material</v>
          </cell>
          <cell r="E1085" t="str">
            <v>m2</v>
          </cell>
        </row>
        <row r="1086">
          <cell r="A1086" t="str">
            <v>5 S 02 210 00</v>
          </cell>
          <cell r="B1086" t="str">
            <v>Sub-base estabiliz. granul. c/ mist. solo na pista</v>
          </cell>
          <cell r="E1086" t="str">
            <v>m3</v>
          </cell>
        </row>
        <row r="1087">
          <cell r="A1087" t="str">
            <v>5 S 02 210 01</v>
          </cell>
          <cell r="B1087" t="str">
            <v>Sub-base estab. granul.c/mist. solo-areia na pista</v>
          </cell>
          <cell r="E1087" t="str">
            <v>m3</v>
          </cell>
        </row>
        <row r="1088">
          <cell r="A1088" t="str">
            <v>5 S 02 210 02</v>
          </cell>
          <cell r="B1088" t="str">
            <v>Base estabiliz.granul.c/ mist. solo areia na pista</v>
          </cell>
          <cell r="E1088" t="str">
            <v>m3</v>
          </cell>
        </row>
        <row r="1089">
          <cell r="A1089" t="str">
            <v>5 S 02 220 00</v>
          </cell>
          <cell r="B1089" t="str">
            <v>Base estabilizada granul. c/ mistura solo-brita</v>
          </cell>
          <cell r="E1089" t="str">
            <v>m3</v>
          </cell>
        </row>
        <row r="1090">
          <cell r="A1090" t="str">
            <v>5 S 02 230 00</v>
          </cell>
          <cell r="B1090" t="str">
            <v>Base de brita graduada</v>
          </cell>
          <cell r="E1090" t="str">
            <v>m3</v>
          </cell>
        </row>
        <row r="1091">
          <cell r="A1091" t="str">
            <v>5 S 02 230 01</v>
          </cell>
          <cell r="B1091" t="str">
            <v>Base brita grad.c/distr.agreg. contr. autom.greide</v>
          </cell>
          <cell r="E1091" t="str">
            <v>m3</v>
          </cell>
        </row>
        <row r="1092">
          <cell r="A1092" t="str">
            <v>5 S 02 231 00</v>
          </cell>
          <cell r="B1092" t="str">
            <v>Base de macadame hidraúlico</v>
          </cell>
          <cell r="E1092" t="str">
            <v>m3</v>
          </cell>
        </row>
        <row r="1093">
          <cell r="A1093" t="str">
            <v>5 S 02 240 11</v>
          </cell>
          <cell r="B1093" t="str">
            <v>Recomposição camada de base c/ adição de cimento</v>
          </cell>
          <cell r="E1093" t="str">
            <v>m3</v>
          </cell>
        </row>
        <row r="1094">
          <cell r="A1094" t="str">
            <v>5 S 02 241 01</v>
          </cell>
          <cell r="B1094" t="str">
            <v>Base de solo cimento com mistura em usina</v>
          </cell>
          <cell r="E1094" t="str">
            <v>m3</v>
          </cell>
        </row>
        <row r="1095">
          <cell r="A1095" t="str">
            <v>5 S 02 243 01</v>
          </cell>
          <cell r="B1095" t="str">
            <v>Sub-base solo melhorado c/cimento c/mist. em usina</v>
          </cell>
          <cell r="E1095" t="str">
            <v>m3</v>
          </cell>
        </row>
        <row r="1096">
          <cell r="A1096" t="str">
            <v>5 S 02 249 11</v>
          </cell>
          <cell r="B1096" t="str">
            <v>Recomp. base c/ demol. do rev. e incorp. à base</v>
          </cell>
          <cell r="E1096" t="str">
            <v>m3</v>
          </cell>
        </row>
        <row r="1097">
          <cell r="A1097" t="str">
            <v>5 S 02 300 00</v>
          </cell>
          <cell r="B1097" t="str">
            <v>Imprimação</v>
          </cell>
          <cell r="E1097" t="str">
            <v>m2</v>
          </cell>
        </row>
        <row r="1098">
          <cell r="A1098" t="str">
            <v>5 S 02 400 00</v>
          </cell>
          <cell r="B1098" t="str">
            <v>Pintura de ligação</v>
          </cell>
          <cell r="E1098" t="str">
            <v>m2</v>
          </cell>
        </row>
        <row r="1099">
          <cell r="A1099" t="str">
            <v>5 S 02 500 00</v>
          </cell>
          <cell r="B1099" t="str">
            <v>Tratamento superficial simples c/ CAP</v>
          </cell>
          <cell r="E1099" t="str">
            <v>m2</v>
          </cell>
        </row>
        <row r="1100">
          <cell r="A1100" t="str">
            <v>5 S 02 500 01</v>
          </cell>
          <cell r="B1100" t="str">
            <v>Tratamento superficial simples c/ emulsão</v>
          </cell>
          <cell r="E1100" t="str">
            <v>m2</v>
          </cell>
        </row>
        <row r="1101">
          <cell r="A1101" t="str">
            <v>5 S 02 500 02</v>
          </cell>
          <cell r="B1101" t="str">
            <v>Tratamento superficial simples c/ banho diluído</v>
          </cell>
          <cell r="E1101" t="str">
            <v>m2</v>
          </cell>
        </row>
        <row r="1102">
          <cell r="A1102" t="str">
            <v>5 S 02 501 00</v>
          </cell>
          <cell r="B1102" t="str">
            <v>Tratamento superficial duplo c/ CAP</v>
          </cell>
          <cell r="E1102" t="str">
            <v>m2</v>
          </cell>
        </row>
        <row r="1103">
          <cell r="A1103" t="str">
            <v>5 S 02 501 01</v>
          </cell>
          <cell r="B1103" t="str">
            <v>Tratamento superficial duplo c/ emulsão</v>
          </cell>
          <cell r="E1103" t="str">
            <v>m2</v>
          </cell>
        </row>
        <row r="1104">
          <cell r="A1104" t="str">
            <v>5 S 02 501 02</v>
          </cell>
          <cell r="B1104" t="str">
            <v>Tratamento superficial duplo c/ banho diluído</v>
          </cell>
          <cell r="E1104" t="str">
            <v>m2</v>
          </cell>
        </row>
        <row r="1105">
          <cell r="A1105" t="str">
            <v>5 S 02 502 00</v>
          </cell>
          <cell r="B1105" t="str">
            <v>Tratamento superficial triplo c/ CAP</v>
          </cell>
          <cell r="E1105" t="str">
            <v>m2</v>
          </cell>
        </row>
        <row r="1106">
          <cell r="A1106" t="str">
            <v>5 S 02 502 01</v>
          </cell>
          <cell r="B1106" t="str">
            <v>Tratamento superficial triplo c/ emulsão</v>
          </cell>
          <cell r="E1106" t="str">
            <v>m2</v>
          </cell>
        </row>
        <row r="1107">
          <cell r="A1107" t="str">
            <v>5 S 02 502 02</v>
          </cell>
          <cell r="B1107" t="str">
            <v>Tratamento superficial triplo c/ banho diluído</v>
          </cell>
          <cell r="E1107" t="str">
            <v>m2</v>
          </cell>
        </row>
        <row r="1108">
          <cell r="A1108" t="str">
            <v>5 S 02 511 01</v>
          </cell>
          <cell r="B1108" t="str">
            <v>Micro-revestimento a frio - Microflex 0,8cm</v>
          </cell>
          <cell r="E1108" t="str">
            <v>m2</v>
          </cell>
        </row>
        <row r="1109">
          <cell r="A1109" t="str">
            <v>5 S 02 511 02</v>
          </cell>
          <cell r="B1109" t="str">
            <v>Micro-revestimento a frio - Microflex 1,5 cm</v>
          </cell>
          <cell r="E1109" t="str">
            <v>m2</v>
          </cell>
        </row>
        <row r="1110">
          <cell r="A1110" t="str">
            <v>5 S 02 511 03</v>
          </cell>
          <cell r="B1110" t="str">
            <v>Micro-revestimento a frio - Microflex 2,0 cm</v>
          </cell>
          <cell r="E1110" t="str">
            <v>m2</v>
          </cell>
        </row>
        <row r="1111">
          <cell r="A1111" t="str">
            <v>5 S 02 511 04</v>
          </cell>
          <cell r="B1111" t="str">
            <v>Micro-revestimento a frio - Microflex - 2,5 cm</v>
          </cell>
          <cell r="E1111" t="str">
            <v>m2</v>
          </cell>
        </row>
        <row r="1112">
          <cell r="A1112" t="str">
            <v>5 S 02 512 01</v>
          </cell>
          <cell r="B1112" t="str">
            <v>Lama asfáltica fina (granulometrias I e II)</v>
          </cell>
          <cell r="E1112" t="str">
            <v>m2</v>
          </cell>
        </row>
        <row r="1113">
          <cell r="A1113" t="str">
            <v>5 S 02 512 02</v>
          </cell>
          <cell r="B1113" t="str">
            <v>Lama asfáltica grossa (granulometrias III e IV)</v>
          </cell>
          <cell r="E1113" t="str">
            <v>m2</v>
          </cell>
        </row>
        <row r="1114">
          <cell r="A1114" t="str">
            <v>5 S 02 530 00</v>
          </cell>
          <cell r="B1114" t="str">
            <v>Pré-misturado a frio</v>
          </cell>
          <cell r="E1114" t="str">
            <v>m3</v>
          </cell>
        </row>
        <row r="1115">
          <cell r="A1115" t="str">
            <v>5 S 02 531 00</v>
          </cell>
          <cell r="B1115" t="str">
            <v>Macadame betuminoso por penetração</v>
          </cell>
          <cell r="E1115" t="str">
            <v>m3</v>
          </cell>
        </row>
        <row r="1116">
          <cell r="A1116" t="str">
            <v>5 S 02 532 00</v>
          </cell>
          <cell r="B1116" t="str">
            <v>Areia-asfalto a quente</v>
          </cell>
          <cell r="E1116" t="str">
            <v>t</v>
          </cell>
        </row>
        <row r="1117">
          <cell r="A1117" t="str">
            <v>5 S 02 540 01</v>
          </cell>
          <cell r="B1117" t="str">
            <v>Conc. betumin.usinado a quente - capa de rolamento</v>
          </cell>
          <cell r="E1117" t="str">
            <v>t</v>
          </cell>
        </row>
        <row r="1118">
          <cell r="A1118" t="str">
            <v>5 S 02 540 02</v>
          </cell>
          <cell r="B1118" t="str">
            <v>Concreto betuminoso usinado a quente - binder</v>
          </cell>
          <cell r="E1118" t="str">
            <v>t</v>
          </cell>
        </row>
        <row r="1119">
          <cell r="A1119" t="str">
            <v>5 S 02 540 11</v>
          </cell>
          <cell r="B1119" t="str">
            <v>CBUQ reciclado a quente no local</v>
          </cell>
          <cell r="E1119" t="str">
            <v>t</v>
          </cell>
        </row>
        <row r="1120">
          <cell r="A1120" t="str">
            <v>5 S 02 540 12</v>
          </cell>
          <cell r="B1120" t="str">
            <v>CBUQ reciclado em usina fixa</v>
          </cell>
          <cell r="E1120" t="str">
            <v>t</v>
          </cell>
        </row>
        <row r="1121">
          <cell r="A1121" t="str">
            <v>5 S 02 600 00</v>
          </cell>
          <cell r="B1121" t="str">
            <v>Manta sintét. p/ recap.asfál.- fornec. e aplicação</v>
          </cell>
          <cell r="E1121" t="str">
            <v>m2</v>
          </cell>
        </row>
        <row r="1122">
          <cell r="A1122" t="str">
            <v>5 S 02 607 00</v>
          </cell>
          <cell r="B1122" t="str">
            <v>Concreto cimento portland c/ equip. pequeno porte</v>
          </cell>
          <cell r="E1122" t="str">
            <v>m3</v>
          </cell>
        </row>
        <row r="1123">
          <cell r="A1123" t="str">
            <v>5 S 02 702 00</v>
          </cell>
          <cell r="B1123" t="str">
            <v>Limpeza e enchimento de junta de pavimento de conc</v>
          </cell>
          <cell r="E1123" t="str">
            <v>m</v>
          </cell>
        </row>
        <row r="1124">
          <cell r="A1124" t="str">
            <v>5 S 02 905 00</v>
          </cell>
          <cell r="B1124" t="str">
            <v>Remoção mecanizada de revestimento betuminoso</v>
          </cell>
          <cell r="E1124" t="str">
            <v>m3</v>
          </cell>
        </row>
        <row r="1125">
          <cell r="A1125" t="str">
            <v>5 S 02 905 01</v>
          </cell>
          <cell r="B1125" t="str">
            <v>Remoção manual de revestimento betuminoso</v>
          </cell>
          <cell r="E1125" t="str">
            <v>m3</v>
          </cell>
        </row>
        <row r="1126">
          <cell r="A1126" t="str">
            <v>5 S 02 906 00</v>
          </cell>
          <cell r="B1126" t="str">
            <v>Remoção mecanizada da camada granular pavimento</v>
          </cell>
          <cell r="E1126" t="str">
            <v>m3</v>
          </cell>
        </row>
        <row r="1127">
          <cell r="A1127" t="str">
            <v>5 S 02 906 01</v>
          </cell>
          <cell r="B1127" t="str">
            <v>Remoção manual da camada granular do pavimento</v>
          </cell>
          <cell r="E1127" t="str">
            <v>m3</v>
          </cell>
        </row>
        <row r="1128">
          <cell r="A1128" t="str">
            <v>5 S 02 907 00</v>
          </cell>
          <cell r="B1128" t="str">
            <v>Remoção mecanizada material de baixa capac.suporte</v>
          </cell>
          <cell r="E1128" t="str">
            <v>m3</v>
          </cell>
        </row>
        <row r="1129">
          <cell r="A1129" t="str">
            <v>5 S 02 907 01</v>
          </cell>
          <cell r="B1129" t="str">
            <v>Remoção manual de material de baixa capac.suporte</v>
          </cell>
          <cell r="E1129" t="str">
            <v>m3</v>
          </cell>
        </row>
        <row r="1130">
          <cell r="A1130" t="str">
            <v>5 S 02 908 00</v>
          </cell>
          <cell r="B1130" t="str">
            <v>Arrancamento e remoção de paralelepípedos</v>
          </cell>
          <cell r="E1130" t="str">
            <v>m2</v>
          </cell>
        </row>
        <row r="1131">
          <cell r="A1131" t="str">
            <v>5 S 02 909 00</v>
          </cell>
          <cell r="B1131" t="str">
            <v>Arrancamento e remoção de meios-fios</v>
          </cell>
          <cell r="E1131" t="str">
            <v>m3</v>
          </cell>
        </row>
        <row r="1132">
          <cell r="A1132" t="str">
            <v>5 S 02 990 11</v>
          </cell>
          <cell r="B1132" t="str">
            <v>Fresagem contínua do revest. betuminoso</v>
          </cell>
          <cell r="E1132" t="str">
            <v>m3</v>
          </cell>
        </row>
        <row r="1133">
          <cell r="A1133" t="str">
            <v>5 S 02 990 12</v>
          </cell>
          <cell r="B1133" t="str">
            <v>Fresagem descontínua revest. betuminoso</v>
          </cell>
          <cell r="E1133" t="str">
            <v>m3</v>
          </cell>
        </row>
        <row r="1134">
          <cell r="A1134" t="str">
            <v>5 S 04 300 16</v>
          </cell>
          <cell r="B1134" t="str">
            <v>Bueiro met. chapas múltiplas D=1,60m galv.</v>
          </cell>
          <cell r="E1134" t="str">
            <v>m</v>
          </cell>
        </row>
        <row r="1135">
          <cell r="A1135" t="str">
            <v>5 S 04 300 20</v>
          </cell>
          <cell r="B1135" t="str">
            <v>Bueiro met. chapas múltiplas D=2,00m galv.</v>
          </cell>
          <cell r="E1135" t="str">
            <v>m</v>
          </cell>
        </row>
        <row r="1136">
          <cell r="A1136" t="str">
            <v>5 S 04 301 16</v>
          </cell>
          <cell r="B1136" t="str">
            <v>Bueiro met. chapas múltiplas D=1,60m rev. epoxy</v>
          </cell>
          <cell r="E1136" t="str">
            <v>m</v>
          </cell>
        </row>
        <row r="1137">
          <cell r="A1137" t="str">
            <v>5 S 04 301 20</v>
          </cell>
          <cell r="B1137" t="str">
            <v>Bueiro met. chapas múltiplas D=2,00m rev. epoxy</v>
          </cell>
          <cell r="E1137" t="str">
            <v>m</v>
          </cell>
        </row>
        <row r="1138">
          <cell r="A1138" t="str">
            <v>5 S 04 310 16</v>
          </cell>
          <cell r="B1138" t="str">
            <v>Bueiro met. s/ interrup. de tráf. D=1,60m galv.</v>
          </cell>
          <cell r="E1138" t="str">
            <v>m</v>
          </cell>
        </row>
        <row r="1139">
          <cell r="A1139" t="str">
            <v>5 S 04 310 20</v>
          </cell>
          <cell r="B1139" t="str">
            <v>Bueiro met. s/ interrup. de tráf. D=2,00m galv.</v>
          </cell>
          <cell r="E1139" t="str">
            <v>m</v>
          </cell>
        </row>
        <row r="1140">
          <cell r="A1140" t="str">
            <v>5 S 04 311 16</v>
          </cell>
          <cell r="B1140" t="str">
            <v>Bueiro met.s/interrupção traf. D=1,60 m rev.epoxy</v>
          </cell>
          <cell r="E1140" t="str">
            <v>m</v>
          </cell>
        </row>
        <row r="1141">
          <cell r="A1141" t="str">
            <v>5 S 04 311 20</v>
          </cell>
          <cell r="B1141" t="str">
            <v>Bueiro met.s/interrupção tráf. D=2,00 m rev. epoxy</v>
          </cell>
          <cell r="E1141" t="str">
            <v>m</v>
          </cell>
        </row>
        <row r="1142">
          <cell r="A1142" t="str">
            <v>5 S 04 999 01</v>
          </cell>
          <cell r="B1142" t="str">
            <v>Remoção de bueiros existentes</v>
          </cell>
          <cell r="E1142" t="str">
            <v>m</v>
          </cell>
        </row>
        <row r="1143">
          <cell r="A1143" t="str">
            <v>5 S 04 999 04</v>
          </cell>
          <cell r="B1143" t="str">
            <v>Restauração de disp. danif. com concr. fck=12 MPa</v>
          </cell>
          <cell r="E1143" t="str">
            <v>m3</v>
          </cell>
        </row>
        <row r="1144">
          <cell r="A1144" t="str">
            <v>5 S 04 999 07</v>
          </cell>
          <cell r="B1144" t="str">
            <v>Demolição de dispositivos de concreto simples</v>
          </cell>
          <cell r="E1144" t="str">
            <v>m3</v>
          </cell>
        </row>
        <row r="1145">
          <cell r="A1145" t="str">
            <v>5 S 04 999 08</v>
          </cell>
          <cell r="B1145" t="str">
            <v>Demolição de dispositivos de concreto armado</v>
          </cell>
          <cell r="E1145" t="str">
            <v>m3</v>
          </cell>
        </row>
        <row r="1146">
          <cell r="A1146" t="str">
            <v>5 S 05 100 00</v>
          </cell>
          <cell r="B1146" t="str">
            <v>Enleivamento</v>
          </cell>
          <cell r="E1146" t="str">
            <v>m2</v>
          </cell>
        </row>
        <row r="1147">
          <cell r="A1147" t="str">
            <v>5 S 05 102 00</v>
          </cell>
          <cell r="B1147" t="str">
            <v>Hidrossemeadura</v>
          </cell>
          <cell r="E1147" t="str">
            <v>m2</v>
          </cell>
        </row>
        <row r="1148">
          <cell r="A1148" t="str">
            <v>5 S 05 300 01</v>
          </cell>
          <cell r="B1148" t="str">
            <v>Alvenaria de pedra arrumada</v>
          </cell>
          <cell r="E1148" t="str">
            <v>m3</v>
          </cell>
        </row>
        <row r="1149">
          <cell r="A1149" t="str">
            <v>5 S 05 300 02</v>
          </cell>
          <cell r="B1149" t="str">
            <v>Enrocamento de pedra jogada</v>
          </cell>
          <cell r="E1149" t="str">
            <v>m3</v>
          </cell>
        </row>
        <row r="1150">
          <cell r="A1150" t="str">
            <v>5 S 05 301 00</v>
          </cell>
          <cell r="B1150" t="str">
            <v>Alvenaria de pedra argamassada</v>
          </cell>
          <cell r="E1150" t="str">
            <v>m3</v>
          </cell>
        </row>
        <row r="1151">
          <cell r="A1151" t="str">
            <v>5 S 05 302 01</v>
          </cell>
          <cell r="B1151" t="str">
            <v>Muro de gabião tipo caixa</v>
          </cell>
          <cell r="E1151" t="str">
            <v>m3</v>
          </cell>
        </row>
        <row r="1152">
          <cell r="A1152" t="str">
            <v>5 S 05 303 01</v>
          </cell>
          <cell r="B1152" t="str">
            <v>Terra armada - ECE - greide 0,0&lt;h&lt;6,00m</v>
          </cell>
          <cell r="E1152" t="str">
            <v>m2</v>
          </cell>
        </row>
        <row r="1153">
          <cell r="A1153" t="str">
            <v>5 S 05 303 02</v>
          </cell>
          <cell r="B1153" t="str">
            <v>Terra armada - ECE - greide 6,0&lt;h&lt;9,00</v>
          </cell>
          <cell r="E1153" t="str">
            <v>m2</v>
          </cell>
        </row>
        <row r="1154">
          <cell r="A1154" t="str">
            <v>5 S 05 303 03</v>
          </cell>
          <cell r="B1154" t="str">
            <v>Terra armada - ECE - greide 9,0&lt;h&lt;12,00m</v>
          </cell>
          <cell r="E1154" t="str">
            <v>m2</v>
          </cell>
        </row>
        <row r="1155">
          <cell r="A1155" t="str">
            <v>5 S 05 303 04</v>
          </cell>
          <cell r="B1155" t="str">
            <v>Terra armada - ECE - pé de talude 0,0&lt;h&lt;6,00m</v>
          </cell>
          <cell r="E1155" t="str">
            <v>m2</v>
          </cell>
        </row>
        <row r="1156">
          <cell r="A1156" t="str">
            <v>5 S 05 303 05</v>
          </cell>
          <cell r="B1156" t="str">
            <v>Terra armada - ECE - pé de talude 6,0&lt;h&lt;9,00m</v>
          </cell>
          <cell r="E1156" t="str">
            <v>m2</v>
          </cell>
        </row>
        <row r="1157">
          <cell r="A1157" t="str">
            <v>5 S 05 303 06</v>
          </cell>
          <cell r="B1157" t="str">
            <v>Terra armada - ECE - pé de talude 9,0&lt;h&lt;12,00m</v>
          </cell>
          <cell r="E1157" t="str">
            <v>m2</v>
          </cell>
        </row>
        <row r="1158">
          <cell r="A1158" t="str">
            <v>5 S 05 303 07</v>
          </cell>
          <cell r="B1158" t="str">
            <v>Terra armada - ECE - encontro portante 0,0&lt;h&lt;6,0m</v>
          </cell>
          <cell r="E1158" t="str">
            <v>m2</v>
          </cell>
        </row>
        <row r="1159">
          <cell r="A1159" t="str">
            <v>5 S 05 303 08</v>
          </cell>
          <cell r="B1159" t="str">
            <v>Terra armada - ECE - encontro portante 6,0&lt;h&lt;9,00m</v>
          </cell>
          <cell r="E1159" t="str">
            <v>m2</v>
          </cell>
        </row>
        <row r="1160">
          <cell r="A1160" t="str">
            <v>5 S 05 303 09</v>
          </cell>
          <cell r="B1160" t="str">
            <v>Escamas de concreto armado para terra armada</v>
          </cell>
          <cell r="E1160" t="str">
            <v>m3</v>
          </cell>
        </row>
        <row r="1161">
          <cell r="A1161" t="str">
            <v>5 S 05 303 10</v>
          </cell>
          <cell r="B1161" t="str">
            <v>Conc. de soleira e arrem. de maciço de terra arm.</v>
          </cell>
          <cell r="E1161" t="str">
            <v>m3</v>
          </cell>
        </row>
        <row r="1162">
          <cell r="A1162" t="str">
            <v>5 S 05 303 11</v>
          </cell>
          <cell r="B1162" t="str">
            <v>Montagem de maciço terra armada</v>
          </cell>
          <cell r="E1162" t="str">
            <v>m2</v>
          </cell>
        </row>
        <row r="1163">
          <cell r="A1163" t="str">
            <v>5 S 05 340 01</v>
          </cell>
          <cell r="B1163" t="str">
            <v>Execução cortina atirantada conc.armado fck=15 MPa</v>
          </cell>
          <cell r="E1163" t="str">
            <v>m3</v>
          </cell>
        </row>
        <row r="1164">
          <cell r="A1164" t="str">
            <v>5 S 05 900 01</v>
          </cell>
          <cell r="B1164" t="str">
            <v>Execução tirante protendido cortina atirantada</v>
          </cell>
          <cell r="E1164" t="str">
            <v>m</v>
          </cell>
        </row>
        <row r="1165">
          <cell r="A1165" t="str">
            <v>5 S 06 400 01</v>
          </cell>
          <cell r="B1165" t="str">
            <v>Cêrcas arame farp. c/ mourão conc. seção quadr.</v>
          </cell>
          <cell r="E1165" t="str">
            <v>m</v>
          </cell>
        </row>
        <row r="1166">
          <cell r="A1166" t="str">
            <v>5 S 06 400 02</v>
          </cell>
          <cell r="B1166" t="str">
            <v>Cerca arame farp. c/ mourão de conc. seção triang</v>
          </cell>
          <cell r="E1166" t="str">
            <v>m</v>
          </cell>
        </row>
        <row r="1167">
          <cell r="A1167" t="str">
            <v>5 S 06 410 00</v>
          </cell>
          <cell r="B1167" t="str">
            <v>Cêrcas arame farpado com suporte madeira</v>
          </cell>
          <cell r="E1167" t="str">
            <v>m</v>
          </cell>
        </row>
        <row r="1168">
          <cell r="A1168" t="str">
            <v>5 S 09 001 07</v>
          </cell>
          <cell r="B1168" t="str">
            <v>Transporte local em rodov. não pavim.</v>
          </cell>
          <cell r="E1168" t="str">
            <v>tkm</v>
          </cell>
        </row>
        <row r="1169">
          <cell r="A1169" t="str">
            <v>5 S 09 001 90</v>
          </cell>
          <cell r="B1169" t="str">
            <v>Transporte comercial c/ carroc. rodov. não pav.</v>
          </cell>
          <cell r="E1169" t="str">
            <v>tkm</v>
          </cell>
        </row>
        <row r="1170">
          <cell r="A1170" t="str">
            <v>5 S 09 002 07</v>
          </cell>
          <cell r="B1170" t="str">
            <v>Transporte local em rodov. pavim.</v>
          </cell>
          <cell r="E1170" t="str">
            <v>tkm</v>
          </cell>
        </row>
        <row r="1171">
          <cell r="A1171" t="str">
            <v>5 S 09 002 90</v>
          </cell>
          <cell r="B1171" t="str">
            <v>Transporte comercial c/ carroceria rodov. pav.</v>
          </cell>
          <cell r="E1171" t="str">
            <v>tkm</v>
          </cell>
        </row>
        <row r="1173">
          <cell r="B1173" t="str">
            <v>MATERIAIS</v>
          </cell>
          <cell r="C1173" t="str">
            <v>Und Com</v>
          </cell>
          <cell r="D1173" t="str">
            <v>Fator de Conversão</v>
          </cell>
          <cell r="E1173" t="str">
            <v>Und</v>
          </cell>
        </row>
        <row r="1174">
          <cell r="A1174" t="str">
            <v>AM01</v>
          </cell>
          <cell r="B1174" t="str">
            <v>Aço D=4,2 mm CA 25</v>
          </cell>
          <cell r="C1174" t="str">
            <v>kg</v>
          </cell>
          <cell r="D1174">
            <v>1</v>
          </cell>
          <cell r="E1174" t="str">
            <v>kg</v>
          </cell>
        </row>
        <row r="1175">
          <cell r="A1175" t="str">
            <v>AM02</v>
          </cell>
          <cell r="B1175" t="str">
            <v>Aço D=6,3 mm CA 25</v>
          </cell>
          <cell r="C1175" t="str">
            <v>kg</v>
          </cell>
          <cell r="D1175">
            <v>1</v>
          </cell>
          <cell r="E1175" t="str">
            <v>kg</v>
          </cell>
        </row>
        <row r="1176">
          <cell r="A1176" t="str">
            <v>AM03</v>
          </cell>
          <cell r="B1176" t="str">
            <v>Aço D=10 mm CA 25</v>
          </cell>
          <cell r="C1176" t="str">
            <v>kg</v>
          </cell>
          <cell r="D1176">
            <v>1</v>
          </cell>
          <cell r="E1176" t="str">
            <v>kg</v>
          </cell>
        </row>
        <row r="1177">
          <cell r="A1177" t="str">
            <v>AM04</v>
          </cell>
          <cell r="B1177" t="str">
            <v>Aço D=6,3 mm CA 50</v>
          </cell>
          <cell r="C1177" t="str">
            <v>kg</v>
          </cell>
          <cell r="D1177">
            <v>1</v>
          </cell>
          <cell r="E1177" t="str">
            <v>kg</v>
          </cell>
        </row>
        <row r="1178">
          <cell r="A1178" t="str">
            <v>AM05</v>
          </cell>
          <cell r="B1178" t="str">
            <v>Aço D=10 mm CA 50</v>
          </cell>
          <cell r="C1178" t="str">
            <v>kg</v>
          </cell>
          <cell r="D1178">
            <v>1</v>
          </cell>
          <cell r="E1178" t="str">
            <v>kg</v>
          </cell>
        </row>
        <row r="1179">
          <cell r="A1179" t="str">
            <v>AM06</v>
          </cell>
          <cell r="B1179" t="str">
            <v>Aço D=4,2 mm CA 60</v>
          </cell>
          <cell r="C1179" t="str">
            <v>kg</v>
          </cell>
          <cell r="D1179">
            <v>1</v>
          </cell>
          <cell r="E1179" t="str">
            <v>kg</v>
          </cell>
        </row>
        <row r="1180">
          <cell r="A1180" t="str">
            <v>AM07</v>
          </cell>
          <cell r="B1180" t="str">
            <v>Aço D=5,0 mm CA 60</v>
          </cell>
          <cell r="C1180" t="str">
            <v>kg</v>
          </cell>
          <cell r="D1180">
            <v>1</v>
          </cell>
          <cell r="E1180" t="str">
            <v>kg</v>
          </cell>
        </row>
        <row r="1181">
          <cell r="A1181" t="str">
            <v>AM08</v>
          </cell>
          <cell r="B1181" t="str">
            <v>Aço D=6,0 mm CA 60</v>
          </cell>
          <cell r="C1181" t="str">
            <v>kg</v>
          </cell>
          <cell r="D1181">
            <v>1</v>
          </cell>
          <cell r="E1181" t="str">
            <v>kg</v>
          </cell>
        </row>
        <row r="1182">
          <cell r="A1182" t="str">
            <v>AM09</v>
          </cell>
          <cell r="B1182" t="str">
            <v>Mandíbula móvel p/ britador 6240C</v>
          </cell>
          <cell r="C1182" t="str">
            <v>un</v>
          </cell>
          <cell r="D1182">
            <v>216</v>
          </cell>
          <cell r="E1182" t="str">
            <v>u/h</v>
          </cell>
        </row>
        <row r="1183">
          <cell r="A1183" t="str">
            <v>AM10</v>
          </cell>
          <cell r="B1183" t="str">
            <v>Mandíbula fixa p/ britador 6240C</v>
          </cell>
          <cell r="C1183" t="str">
            <v>un</v>
          </cell>
          <cell r="D1183">
            <v>133</v>
          </cell>
          <cell r="E1183" t="str">
            <v>u/h</v>
          </cell>
        </row>
        <row r="1184">
          <cell r="A1184" t="str">
            <v>AM11</v>
          </cell>
          <cell r="B1184" t="str">
            <v>Revestimento móvel p/ britador 60TS</v>
          </cell>
          <cell r="C1184" t="str">
            <v>un</v>
          </cell>
          <cell r="D1184">
            <v>381</v>
          </cell>
          <cell r="E1184" t="str">
            <v>u/h</v>
          </cell>
        </row>
        <row r="1185">
          <cell r="A1185" t="str">
            <v>AM12</v>
          </cell>
          <cell r="B1185" t="str">
            <v>Revestimento fixo p/ britador 60TS</v>
          </cell>
          <cell r="C1185" t="str">
            <v>un</v>
          </cell>
          <cell r="D1185">
            <v>395</v>
          </cell>
          <cell r="E1185" t="str">
            <v>u/h</v>
          </cell>
        </row>
        <row r="1186">
          <cell r="A1186" t="str">
            <v>AM19</v>
          </cell>
          <cell r="B1186" t="str">
            <v>Mandíbula fixa p/ britador 4230</v>
          </cell>
          <cell r="C1186" t="str">
            <v>un</v>
          </cell>
          <cell r="D1186">
            <v>150</v>
          </cell>
          <cell r="E1186" t="str">
            <v>u/h</v>
          </cell>
        </row>
        <row r="1187">
          <cell r="A1187" t="str">
            <v>AM20</v>
          </cell>
          <cell r="B1187" t="str">
            <v>Mandíbula móvel p/ britador 4230</v>
          </cell>
          <cell r="C1187" t="str">
            <v>un</v>
          </cell>
          <cell r="D1187">
            <v>100</v>
          </cell>
          <cell r="E1187" t="str">
            <v>u/h</v>
          </cell>
        </row>
        <row r="1188">
          <cell r="A1188" t="str">
            <v>AM25</v>
          </cell>
          <cell r="B1188" t="str">
            <v>Mandíbula móvel para britador 80x50</v>
          </cell>
          <cell r="C1188" t="str">
            <v>un</v>
          </cell>
          <cell r="D1188">
            <v>250</v>
          </cell>
          <cell r="E1188" t="str">
            <v>u/h</v>
          </cell>
        </row>
        <row r="1189">
          <cell r="A1189" t="str">
            <v>AM26</v>
          </cell>
          <cell r="B1189" t="str">
            <v>Mandíbula fixa para britador 80x50</v>
          </cell>
          <cell r="C1189" t="str">
            <v>un</v>
          </cell>
          <cell r="D1189">
            <v>437</v>
          </cell>
          <cell r="E1189" t="str">
            <v>u/h</v>
          </cell>
        </row>
        <row r="1190">
          <cell r="A1190" t="str">
            <v>AM27</v>
          </cell>
          <cell r="B1190" t="str">
            <v>Revestimento móvel p/ britador 90TS</v>
          </cell>
          <cell r="C1190" t="str">
            <v>un</v>
          </cell>
          <cell r="D1190">
            <v>338</v>
          </cell>
          <cell r="E1190" t="str">
            <v>u/h</v>
          </cell>
        </row>
        <row r="1191">
          <cell r="A1191" t="str">
            <v>AM28</v>
          </cell>
          <cell r="B1191" t="str">
            <v>Revestimento fixo p/ britador 90TS</v>
          </cell>
          <cell r="C1191" t="str">
            <v>un</v>
          </cell>
          <cell r="D1191">
            <v>440</v>
          </cell>
          <cell r="E1191" t="str">
            <v>u/h</v>
          </cell>
        </row>
        <row r="1192">
          <cell r="A1192" t="str">
            <v>AM29</v>
          </cell>
          <cell r="B1192" t="str">
            <v>Revestimento móvel p/ britador 90TF</v>
          </cell>
          <cell r="C1192" t="str">
            <v>un</v>
          </cell>
          <cell r="D1192">
            <v>99</v>
          </cell>
          <cell r="E1192" t="str">
            <v>u/h</v>
          </cell>
        </row>
        <row r="1193">
          <cell r="A1193" t="str">
            <v>AM30</v>
          </cell>
          <cell r="B1193" t="str">
            <v>Revestimento fixo p/ britador 90TF</v>
          </cell>
          <cell r="C1193" t="str">
            <v>un</v>
          </cell>
          <cell r="D1193">
            <v>125</v>
          </cell>
          <cell r="E1193" t="str">
            <v>u/h</v>
          </cell>
        </row>
        <row r="1194">
          <cell r="A1194" t="str">
            <v>AM35</v>
          </cell>
          <cell r="B1194" t="str">
            <v>Brita 1</v>
          </cell>
          <cell r="C1194" t="str">
            <v>m3</v>
          </cell>
          <cell r="D1194">
            <v>1</v>
          </cell>
          <cell r="E1194" t="str">
            <v>m3</v>
          </cell>
        </row>
        <row r="1195">
          <cell r="A1195" t="str">
            <v>AM36</v>
          </cell>
          <cell r="B1195" t="str">
            <v>Brita 2</v>
          </cell>
          <cell r="C1195" t="str">
            <v>m3</v>
          </cell>
          <cell r="D1195">
            <v>1</v>
          </cell>
          <cell r="E1195" t="str">
            <v>m3</v>
          </cell>
        </row>
        <row r="1196">
          <cell r="A1196" t="str">
            <v>AM37</v>
          </cell>
          <cell r="B1196" t="str">
            <v>Brita 3</v>
          </cell>
          <cell r="C1196" t="str">
            <v>m3</v>
          </cell>
          <cell r="D1196">
            <v>1</v>
          </cell>
          <cell r="E1196" t="str">
            <v>m3</v>
          </cell>
        </row>
        <row r="1197">
          <cell r="A1197" t="str">
            <v>F801</v>
          </cell>
          <cell r="B1197" t="str">
            <v>Bomba hidráulica alta pressão MAC</v>
          </cell>
          <cell r="C1197" t="str">
            <v>dia</v>
          </cell>
          <cell r="D1197">
            <v>8</v>
          </cell>
          <cell r="E1197" t="str">
            <v>h</v>
          </cell>
        </row>
        <row r="1198">
          <cell r="A1198" t="str">
            <v>F802</v>
          </cell>
          <cell r="B1198" t="str">
            <v>Bomba eletr p/ injeção de nata MAC</v>
          </cell>
          <cell r="C1198" t="str">
            <v>dia</v>
          </cell>
          <cell r="D1198">
            <v>8</v>
          </cell>
          <cell r="E1198" t="str">
            <v>h</v>
          </cell>
        </row>
        <row r="1199">
          <cell r="A1199" t="str">
            <v>F803</v>
          </cell>
          <cell r="B1199" t="str">
            <v>Macaco p/ protensão MAC 7</v>
          </cell>
          <cell r="C1199" t="str">
            <v>dia</v>
          </cell>
          <cell r="D1199">
            <v>8</v>
          </cell>
          <cell r="E1199" t="str">
            <v>h</v>
          </cell>
        </row>
        <row r="1200">
          <cell r="A1200" t="str">
            <v>F804</v>
          </cell>
          <cell r="B1200" t="str">
            <v>Macaco p/ protensão MAC 12</v>
          </cell>
          <cell r="C1200" t="str">
            <v>dia</v>
          </cell>
          <cell r="D1200">
            <v>8</v>
          </cell>
          <cell r="E1200" t="str">
            <v>h</v>
          </cell>
        </row>
        <row r="1201">
          <cell r="A1201" t="str">
            <v>F805</v>
          </cell>
          <cell r="B1201" t="str">
            <v>Macaco p/ protensão MAC 4</v>
          </cell>
          <cell r="C1201" t="str">
            <v>dia</v>
          </cell>
          <cell r="D1201">
            <v>8</v>
          </cell>
          <cell r="E1201" t="str">
            <v>h</v>
          </cell>
        </row>
        <row r="1202">
          <cell r="A1202" t="str">
            <v>F807</v>
          </cell>
          <cell r="B1202" t="str">
            <v>Bomba hidr. alta pressão STUP</v>
          </cell>
          <cell r="C1202" t="str">
            <v>dia</v>
          </cell>
          <cell r="D1202">
            <v>8</v>
          </cell>
          <cell r="E1202" t="str">
            <v>h</v>
          </cell>
        </row>
        <row r="1203">
          <cell r="A1203" t="str">
            <v>F808</v>
          </cell>
          <cell r="B1203" t="str">
            <v>Bomba eletr. injeção de nata STUP</v>
          </cell>
          <cell r="C1203" t="str">
            <v>dia</v>
          </cell>
          <cell r="D1203">
            <v>8</v>
          </cell>
          <cell r="E1203" t="str">
            <v>h</v>
          </cell>
        </row>
        <row r="1204">
          <cell r="A1204" t="str">
            <v>F809</v>
          </cell>
          <cell r="B1204" t="str">
            <v>Macaco p/ protensão STUP</v>
          </cell>
          <cell r="C1204" t="str">
            <v>dia</v>
          </cell>
          <cell r="D1204">
            <v>8</v>
          </cell>
          <cell r="E1204" t="str">
            <v>h</v>
          </cell>
        </row>
        <row r="1205">
          <cell r="A1205" t="str">
            <v>F810</v>
          </cell>
          <cell r="B1205" t="str">
            <v>Macaco p/ protensão STUP</v>
          </cell>
          <cell r="C1205" t="str">
            <v>dia</v>
          </cell>
          <cell r="D1205">
            <v>8</v>
          </cell>
          <cell r="E1205" t="str">
            <v>h</v>
          </cell>
        </row>
        <row r="1206">
          <cell r="A1206" t="str">
            <v>F811</v>
          </cell>
          <cell r="B1206" t="str">
            <v>Macaco p/ protensão STUP</v>
          </cell>
          <cell r="C1206" t="str">
            <v>dia</v>
          </cell>
          <cell r="D1206">
            <v>8</v>
          </cell>
          <cell r="E1206" t="str">
            <v>h</v>
          </cell>
        </row>
        <row r="1207">
          <cell r="A1207" t="str">
            <v>F812</v>
          </cell>
          <cell r="B1207" t="str">
            <v>Macaco p/ protensão STUP</v>
          </cell>
          <cell r="C1207" t="str">
            <v>dia</v>
          </cell>
          <cell r="D1207">
            <v>8</v>
          </cell>
          <cell r="E1207" t="str">
            <v>h</v>
          </cell>
        </row>
        <row r="1208">
          <cell r="A1208" t="str">
            <v>F813</v>
          </cell>
          <cell r="B1208" t="str">
            <v>Macaco p/ prot. de tirante D=32mm</v>
          </cell>
          <cell r="C1208" t="str">
            <v>dia</v>
          </cell>
          <cell r="D1208">
            <v>8</v>
          </cell>
          <cell r="E1208" t="str">
            <v>h</v>
          </cell>
        </row>
        <row r="1209">
          <cell r="A1209" t="str">
            <v>F814</v>
          </cell>
          <cell r="B1209" t="str">
            <v>Injeção de nata de cimento</v>
          </cell>
          <cell r="C1209" t="str">
            <v>m</v>
          </cell>
          <cell r="D1209">
            <v>1</v>
          </cell>
          <cell r="E1209" t="str">
            <v>m</v>
          </cell>
        </row>
        <row r="1210">
          <cell r="A1210" t="str">
            <v>F943</v>
          </cell>
          <cell r="B1210" t="str">
            <v>Terra Armada - moldes metálicos</v>
          </cell>
          <cell r="C1210" t="str">
            <v>cj</v>
          </cell>
          <cell r="D1210">
            <v>1</v>
          </cell>
          <cell r="E1210" t="str">
            <v>m3</v>
          </cell>
        </row>
        <row r="1211">
          <cell r="A1211" t="str">
            <v>M001</v>
          </cell>
          <cell r="B1211" t="str">
            <v>Gasolina</v>
          </cell>
          <cell r="C1211" t="str">
            <v>l</v>
          </cell>
          <cell r="D1211">
            <v>1</v>
          </cell>
          <cell r="E1211" t="str">
            <v>l</v>
          </cell>
        </row>
        <row r="1212">
          <cell r="A1212" t="str">
            <v>M002</v>
          </cell>
          <cell r="B1212" t="str">
            <v>Diesel</v>
          </cell>
          <cell r="C1212" t="str">
            <v>l</v>
          </cell>
          <cell r="D1212">
            <v>1</v>
          </cell>
          <cell r="E1212" t="str">
            <v>l</v>
          </cell>
        </row>
        <row r="1213">
          <cell r="A1213" t="str">
            <v>M003</v>
          </cell>
          <cell r="B1213" t="str">
            <v>Óleo combustível 1A</v>
          </cell>
          <cell r="C1213" t="str">
            <v>l</v>
          </cell>
          <cell r="D1213">
            <v>1</v>
          </cell>
          <cell r="E1213" t="str">
            <v>l</v>
          </cell>
        </row>
        <row r="1214">
          <cell r="A1214" t="str">
            <v>M004</v>
          </cell>
          <cell r="B1214" t="str">
            <v>Álcool</v>
          </cell>
          <cell r="C1214" t="str">
            <v>l</v>
          </cell>
          <cell r="D1214">
            <v>1</v>
          </cell>
          <cell r="E1214" t="str">
            <v>l</v>
          </cell>
        </row>
        <row r="1215">
          <cell r="A1215" t="str">
            <v>M005</v>
          </cell>
          <cell r="B1215" t="str">
            <v>Energia elétrica</v>
          </cell>
          <cell r="C1215" t="str">
            <v>kwh</v>
          </cell>
          <cell r="D1215">
            <v>1</v>
          </cell>
          <cell r="E1215" t="str">
            <v>kwh</v>
          </cell>
        </row>
        <row r="1216">
          <cell r="A1216" t="str">
            <v>M101</v>
          </cell>
          <cell r="B1216" t="str">
            <v>Cimento asfáltico CAP-20</v>
          </cell>
          <cell r="C1216" t="str">
            <v>t</v>
          </cell>
          <cell r="D1216">
            <v>1</v>
          </cell>
          <cell r="E1216" t="str">
            <v>t</v>
          </cell>
        </row>
        <row r="1217">
          <cell r="A1217" t="str">
            <v>M102</v>
          </cell>
          <cell r="B1217" t="str">
            <v>Cimento asfáltico CAP-40</v>
          </cell>
          <cell r="C1217" t="str">
            <v>t</v>
          </cell>
          <cell r="D1217">
            <v>1</v>
          </cell>
          <cell r="E1217" t="str">
            <v>t</v>
          </cell>
        </row>
        <row r="1218">
          <cell r="A1218" t="str">
            <v>M103</v>
          </cell>
          <cell r="B1218" t="str">
            <v>Asfalto diluído CM-30</v>
          </cell>
          <cell r="C1218" t="str">
            <v>t</v>
          </cell>
          <cell r="D1218">
            <v>1</v>
          </cell>
          <cell r="E1218" t="str">
            <v>t</v>
          </cell>
        </row>
        <row r="1219">
          <cell r="A1219" t="str">
            <v>M104</v>
          </cell>
          <cell r="B1219" t="str">
            <v>Emulsão asfáltica RR-1C</v>
          </cell>
          <cell r="C1219" t="str">
            <v>t</v>
          </cell>
          <cell r="D1219">
            <v>1</v>
          </cell>
          <cell r="E1219" t="str">
            <v>t</v>
          </cell>
        </row>
        <row r="1220">
          <cell r="A1220" t="str">
            <v>M105</v>
          </cell>
          <cell r="B1220" t="str">
            <v>Emulsão asfáltica RR-2C</v>
          </cell>
          <cell r="C1220" t="str">
            <v>t</v>
          </cell>
          <cell r="D1220">
            <v>1</v>
          </cell>
          <cell r="E1220" t="str">
            <v>t</v>
          </cell>
        </row>
        <row r="1221">
          <cell r="A1221" t="str">
            <v>M106</v>
          </cell>
          <cell r="B1221" t="str">
            <v>Cimento asfáltico CAP 7</v>
          </cell>
          <cell r="C1221" t="str">
            <v>t</v>
          </cell>
          <cell r="D1221">
            <v>1</v>
          </cell>
          <cell r="E1221" t="str">
            <v>t</v>
          </cell>
        </row>
        <row r="1222">
          <cell r="A1222" t="str">
            <v>M107</v>
          </cell>
          <cell r="B1222" t="str">
            <v>Emulsão asfáltica RM-1C</v>
          </cell>
          <cell r="C1222" t="str">
            <v>t</v>
          </cell>
          <cell r="D1222">
            <v>1</v>
          </cell>
          <cell r="E1222" t="str">
            <v>t</v>
          </cell>
        </row>
        <row r="1223">
          <cell r="A1223" t="str">
            <v>M108</v>
          </cell>
          <cell r="B1223" t="str">
            <v>Emulsão asfáltica RM-2C</v>
          </cell>
          <cell r="C1223" t="str">
            <v>t</v>
          </cell>
          <cell r="D1223">
            <v>1</v>
          </cell>
          <cell r="E1223" t="str">
            <v>t</v>
          </cell>
        </row>
        <row r="1224">
          <cell r="A1224" t="str">
            <v>M109</v>
          </cell>
          <cell r="B1224" t="str">
            <v>Emulsão asfáltica RL-1C</v>
          </cell>
          <cell r="C1224" t="str">
            <v>t</v>
          </cell>
          <cell r="D1224">
            <v>1</v>
          </cell>
          <cell r="E1224" t="str">
            <v>t</v>
          </cell>
        </row>
        <row r="1225">
          <cell r="A1225" t="str">
            <v>M110</v>
          </cell>
          <cell r="B1225" t="str">
            <v>Emulsão polim. p/ micro-rev. a frio</v>
          </cell>
          <cell r="C1225" t="str">
            <v>t</v>
          </cell>
          <cell r="D1225">
            <v>1</v>
          </cell>
          <cell r="E1225" t="str">
            <v>t</v>
          </cell>
        </row>
        <row r="1226">
          <cell r="A1226" t="str">
            <v>M111</v>
          </cell>
          <cell r="B1226" t="str">
            <v>Aditivo p/ controle de ruptura</v>
          </cell>
          <cell r="C1226" t="str">
            <v>kg</v>
          </cell>
          <cell r="D1226">
            <v>1</v>
          </cell>
          <cell r="E1226" t="str">
            <v>kg</v>
          </cell>
        </row>
        <row r="1227">
          <cell r="A1227" t="str">
            <v>M112</v>
          </cell>
          <cell r="B1227" t="str">
            <v>Aditivo sólido (fibras)</v>
          </cell>
          <cell r="C1227" t="str">
            <v>kg</v>
          </cell>
          <cell r="D1227">
            <v>1</v>
          </cell>
          <cell r="E1227" t="str">
            <v>kg</v>
          </cell>
        </row>
        <row r="1228">
          <cell r="A1228" t="str">
            <v>M114</v>
          </cell>
          <cell r="B1228" t="str">
            <v>Agente rejuv. p/ recicl. a quente</v>
          </cell>
          <cell r="C1228" t="str">
            <v>t</v>
          </cell>
          <cell r="D1228">
            <v>1</v>
          </cell>
          <cell r="E1228" t="str">
            <v>t</v>
          </cell>
        </row>
        <row r="1229">
          <cell r="A1229" t="str">
            <v>M201</v>
          </cell>
          <cell r="B1229" t="str">
            <v>Cimento portland CP-32 (a granel)</v>
          </cell>
          <cell r="C1229" t="str">
            <v>kg</v>
          </cell>
          <cell r="D1229">
            <v>1</v>
          </cell>
          <cell r="E1229" t="str">
            <v>kg</v>
          </cell>
        </row>
        <row r="1230">
          <cell r="A1230" t="str">
            <v>M202</v>
          </cell>
          <cell r="B1230" t="str">
            <v>Cimento portland CP-32</v>
          </cell>
          <cell r="C1230" t="str">
            <v>sc</v>
          </cell>
          <cell r="D1230">
            <v>50</v>
          </cell>
          <cell r="E1230" t="str">
            <v>kg</v>
          </cell>
        </row>
        <row r="1231">
          <cell r="A1231" t="str">
            <v>M307</v>
          </cell>
          <cell r="B1231" t="str">
            <v>Cordoalha CP-190 RB D=12,7mm</v>
          </cell>
          <cell r="C1231" t="str">
            <v>kg</v>
          </cell>
          <cell r="D1231">
            <v>1</v>
          </cell>
          <cell r="E1231" t="str">
            <v>kg</v>
          </cell>
        </row>
        <row r="1232">
          <cell r="A1232" t="str">
            <v>M319</v>
          </cell>
          <cell r="B1232" t="str">
            <v>Arame recozido nº. 18</v>
          </cell>
          <cell r="C1232" t="str">
            <v>kg</v>
          </cell>
          <cell r="D1232">
            <v>1</v>
          </cell>
          <cell r="E1232" t="str">
            <v>kg</v>
          </cell>
        </row>
        <row r="1233">
          <cell r="A1233" t="str">
            <v>M320</v>
          </cell>
          <cell r="B1233" t="str">
            <v>Pregos (18x30)</v>
          </cell>
          <cell r="C1233" t="str">
            <v>kg</v>
          </cell>
          <cell r="D1233">
            <v>1</v>
          </cell>
          <cell r="E1233" t="str">
            <v>kg</v>
          </cell>
        </row>
        <row r="1234">
          <cell r="A1234" t="str">
            <v>M321</v>
          </cell>
          <cell r="B1234" t="str">
            <v>Arame farpado nº. 16 galv. simples</v>
          </cell>
          <cell r="C1234" t="str">
            <v>rl</v>
          </cell>
          <cell r="D1234">
            <v>250</v>
          </cell>
          <cell r="E1234" t="str">
            <v>m</v>
          </cell>
        </row>
        <row r="1235">
          <cell r="A1235" t="str">
            <v>M322</v>
          </cell>
          <cell r="B1235" t="str">
            <v>Grampo para cerca galvanizado 1 x 9</v>
          </cell>
          <cell r="C1235" t="str">
            <v>kg</v>
          </cell>
          <cell r="D1235">
            <v>1</v>
          </cell>
          <cell r="E1235" t="str">
            <v>kg</v>
          </cell>
        </row>
        <row r="1236">
          <cell r="A1236" t="str">
            <v>M323</v>
          </cell>
          <cell r="B1236" t="str">
            <v>Cantoneira de aço 4" x 4" x 3/8"</v>
          </cell>
          <cell r="C1236" t="str">
            <v>kg</v>
          </cell>
          <cell r="D1236">
            <v>1</v>
          </cell>
          <cell r="E1236" t="str">
            <v>kg</v>
          </cell>
        </row>
        <row r="1237">
          <cell r="A1237" t="str">
            <v>M324</v>
          </cell>
          <cell r="B1237" t="str">
            <v>Pórtico metálico (15 a 17m de vão)</v>
          </cell>
          <cell r="C1237" t="str">
            <v>un</v>
          </cell>
          <cell r="D1237">
            <v>1</v>
          </cell>
          <cell r="E1237" t="str">
            <v>un</v>
          </cell>
        </row>
        <row r="1238">
          <cell r="A1238" t="str">
            <v>M325</v>
          </cell>
          <cell r="B1238" t="str">
            <v>Trilho metálico TR-37 (usado)</v>
          </cell>
          <cell r="C1238" t="str">
            <v>kg</v>
          </cell>
          <cell r="D1238">
            <v>1</v>
          </cell>
          <cell r="E1238" t="str">
            <v>kg</v>
          </cell>
        </row>
        <row r="1239">
          <cell r="A1239" t="str">
            <v>M326</v>
          </cell>
          <cell r="B1239" t="str">
            <v>Série de brocas S-12 D=22 mm</v>
          </cell>
          <cell r="C1239" t="str">
            <v>un</v>
          </cell>
          <cell r="D1239">
            <v>1</v>
          </cell>
          <cell r="E1239" t="str">
            <v>un</v>
          </cell>
        </row>
        <row r="1240">
          <cell r="A1240" t="str">
            <v>M328</v>
          </cell>
          <cell r="B1240" t="str">
            <v>Luva de emenda D=32mm</v>
          </cell>
          <cell r="C1240" t="str">
            <v>un</v>
          </cell>
          <cell r="D1240">
            <v>1</v>
          </cell>
          <cell r="E1240" t="str">
            <v>un</v>
          </cell>
        </row>
        <row r="1241">
          <cell r="A1241" t="str">
            <v>M330</v>
          </cell>
          <cell r="B1241" t="str">
            <v>Calha met. semicircular D=40 cm</v>
          </cell>
          <cell r="C1241" t="str">
            <v>m</v>
          </cell>
          <cell r="D1241">
            <v>1</v>
          </cell>
          <cell r="E1241" t="str">
            <v>m</v>
          </cell>
        </row>
        <row r="1242">
          <cell r="A1242" t="str">
            <v>M331</v>
          </cell>
          <cell r="B1242" t="str">
            <v>Paraf. fixação calha met. (1/2"x1")</v>
          </cell>
          <cell r="C1242" t="str">
            <v>un</v>
          </cell>
          <cell r="D1242">
            <v>1</v>
          </cell>
          <cell r="E1242" t="str">
            <v>un</v>
          </cell>
        </row>
        <row r="1243">
          <cell r="A1243" t="str">
            <v>M332</v>
          </cell>
          <cell r="B1243" t="str">
            <v>Paraf. forma de madeira (1/2"x3")</v>
          </cell>
          <cell r="C1243" t="str">
            <v>kg</v>
          </cell>
          <cell r="D1243">
            <v>1</v>
          </cell>
          <cell r="E1243" t="str">
            <v>kg</v>
          </cell>
        </row>
        <row r="1244">
          <cell r="A1244" t="str">
            <v>M334</v>
          </cell>
          <cell r="B1244" t="str">
            <v>Paraf. zinc. c/ fenda 1 1/2"x3/16"</v>
          </cell>
          <cell r="C1244" t="str">
            <v>un</v>
          </cell>
          <cell r="D1244">
            <v>1</v>
          </cell>
          <cell r="E1244" t="str">
            <v>un</v>
          </cell>
        </row>
        <row r="1245">
          <cell r="A1245" t="str">
            <v>M335</v>
          </cell>
          <cell r="B1245" t="str">
            <v>Paraf. zincado francês 4" x 5/16"</v>
          </cell>
          <cell r="C1245" t="str">
            <v>un</v>
          </cell>
          <cell r="D1245">
            <v>1</v>
          </cell>
          <cell r="E1245" t="str">
            <v>un</v>
          </cell>
        </row>
        <row r="1246">
          <cell r="A1246" t="str">
            <v>M338</v>
          </cell>
          <cell r="B1246" t="str">
            <v>Cano de ferro D=3/4"</v>
          </cell>
          <cell r="C1246" t="str">
            <v>pç</v>
          </cell>
          <cell r="D1246">
            <v>6</v>
          </cell>
          <cell r="E1246" t="str">
            <v>m</v>
          </cell>
        </row>
        <row r="1247">
          <cell r="A1247" t="str">
            <v>M339</v>
          </cell>
          <cell r="B1247" t="str">
            <v>Cantoneira ferro (3,0"x3,0"x3/8")</v>
          </cell>
          <cell r="C1247" t="str">
            <v>kg</v>
          </cell>
          <cell r="D1247">
            <v>1</v>
          </cell>
          <cell r="E1247" t="str">
            <v>kg</v>
          </cell>
        </row>
        <row r="1248">
          <cell r="A1248" t="str">
            <v>M340</v>
          </cell>
          <cell r="B1248" t="str">
            <v>Tampão de ferro fundido</v>
          </cell>
          <cell r="C1248" t="str">
            <v>un</v>
          </cell>
          <cell r="D1248">
            <v>1</v>
          </cell>
          <cell r="E1248" t="str">
            <v>un</v>
          </cell>
        </row>
        <row r="1249">
          <cell r="A1249" t="str">
            <v>M341</v>
          </cell>
          <cell r="B1249" t="str">
            <v>Defensa met. maleável simples</v>
          </cell>
          <cell r="C1249" t="str">
            <v>mod</v>
          </cell>
          <cell r="D1249">
            <v>1</v>
          </cell>
          <cell r="E1249" t="str">
            <v>mod</v>
          </cell>
        </row>
        <row r="1250">
          <cell r="A1250" t="str">
            <v>M342</v>
          </cell>
          <cell r="B1250" t="str">
            <v>Defensa met. maleável dupla</v>
          </cell>
          <cell r="C1250" t="str">
            <v>mod</v>
          </cell>
          <cell r="D1250">
            <v>1</v>
          </cell>
          <cell r="E1250" t="str">
            <v>mod</v>
          </cell>
        </row>
        <row r="1251">
          <cell r="A1251" t="str">
            <v>M343</v>
          </cell>
          <cell r="B1251" t="str">
            <v>Defensa met. semi-maleável simples</v>
          </cell>
          <cell r="C1251" t="str">
            <v>mod</v>
          </cell>
          <cell r="D1251">
            <v>1</v>
          </cell>
          <cell r="E1251" t="str">
            <v>mod</v>
          </cell>
        </row>
        <row r="1252">
          <cell r="A1252" t="str">
            <v>M344</v>
          </cell>
          <cell r="B1252" t="str">
            <v>Defensa met. semi-maleável dupla</v>
          </cell>
          <cell r="C1252" t="str">
            <v>mod</v>
          </cell>
          <cell r="D1252">
            <v>1</v>
          </cell>
          <cell r="E1252" t="str">
            <v>mod</v>
          </cell>
        </row>
        <row r="1253">
          <cell r="A1253" t="str">
            <v>M345</v>
          </cell>
          <cell r="B1253" t="str">
            <v>Chapa de aço n. 28 (fina)</v>
          </cell>
          <cell r="C1253" t="str">
            <v>kg</v>
          </cell>
          <cell r="D1253">
            <v>1</v>
          </cell>
          <cell r="E1253" t="str">
            <v>kg</v>
          </cell>
        </row>
        <row r="1254">
          <cell r="A1254" t="str">
            <v>M346</v>
          </cell>
          <cell r="B1254" t="str">
            <v>Chapa de aço n. 16 (tratada)</v>
          </cell>
          <cell r="C1254" t="str">
            <v>m2</v>
          </cell>
          <cell r="D1254">
            <v>1</v>
          </cell>
          <cell r="E1254" t="str">
            <v>m2</v>
          </cell>
        </row>
        <row r="1255">
          <cell r="A1255" t="str">
            <v>M347</v>
          </cell>
          <cell r="B1255" t="str">
            <v>Dente p/ fresadora 1000 C</v>
          </cell>
          <cell r="C1255" t="str">
            <v>un</v>
          </cell>
          <cell r="D1255">
            <v>1</v>
          </cell>
          <cell r="E1255" t="str">
            <v>un</v>
          </cell>
        </row>
        <row r="1256">
          <cell r="A1256" t="str">
            <v>M348</v>
          </cell>
          <cell r="B1256" t="str">
            <v>Porta dente p/ fresadora 1000 C</v>
          </cell>
          <cell r="C1256" t="str">
            <v>un</v>
          </cell>
          <cell r="D1256">
            <v>1</v>
          </cell>
          <cell r="E1256" t="str">
            <v>un</v>
          </cell>
        </row>
        <row r="1257">
          <cell r="A1257" t="str">
            <v>M349</v>
          </cell>
          <cell r="B1257" t="str">
            <v>Dente p/ fresadora 2000 DC</v>
          </cell>
          <cell r="C1257" t="str">
            <v>un</v>
          </cell>
          <cell r="D1257">
            <v>1</v>
          </cell>
          <cell r="E1257" t="str">
            <v>un</v>
          </cell>
        </row>
        <row r="1258">
          <cell r="A1258" t="str">
            <v>M350</v>
          </cell>
          <cell r="B1258" t="str">
            <v>Porta dente p/ fresadora 2000 DC</v>
          </cell>
          <cell r="C1258" t="str">
            <v>un</v>
          </cell>
          <cell r="D1258">
            <v>1</v>
          </cell>
          <cell r="E1258" t="str">
            <v>un</v>
          </cell>
        </row>
        <row r="1259">
          <cell r="A1259" t="str">
            <v>M351</v>
          </cell>
          <cell r="B1259" t="str">
            <v>Estrut. (tunnel liner) D=1,6m galv.</v>
          </cell>
          <cell r="C1259" t="str">
            <v>m</v>
          </cell>
          <cell r="D1259">
            <v>1</v>
          </cell>
          <cell r="E1259" t="str">
            <v>m</v>
          </cell>
        </row>
        <row r="1260">
          <cell r="A1260" t="str">
            <v>M352</v>
          </cell>
          <cell r="B1260" t="str">
            <v>Estrut. (tunnel liner) D=2,0m galv.</v>
          </cell>
          <cell r="C1260" t="str">
            <v>m</v>
          </cell>
          <cell r="D1260">
            <v>1</v>
          </cell>
          <cell r="E1260" t="str">
            <v>m</v>
          </cell>
        </row>
        <row r="1261">
          <cell r="A1261" t="str">
            <v>M353</v>
          </cell>
          <cell r="B1261" t="str">
            <v>Estrut. (tunnel liner) D=1,6m epoxy</v>
          </cell>
          <cell r="C1261" t="str">
            <v>m</v>
          </cell>
          <cell r="D1261">
            <v>1</v>
          </cell>
          <cell r="E1261" t="str">
            <v>m</v>
          </cell>
        </row>
        <row r="1262">
          <cell r="A1262" t="str">
            <v>M354</v>
          </cell>
          <cell r="B1262" t="str">
            <v>Estrut, (tunnel liner) D=2,0m epoxy</v>
          </cell>
          <cell r="C1262" t="str">
            <v>m</v>
          </cell>
          <cell r="D1262">
            <v>1</v>
          </cell>
          <cell r="E1262" t="str">
            <v>m</v>
          </cell>
        </row>
        <row r="1263">
          <cell r="A1263" t="str">
            <v>M355</v>
          </cell>
          <cell r="B1263" t="str">
            <v>Chapa mult. D=1,60 m rev. galv.</v>
          </cell>
          <cell r="C1263" t="str">
            <v>m</v>
          </cell>
          <cell r="D1263">
            <v>1</v>
          </cell>
          <cell r="E1263" t="str">
            <v>m</v>
          </cell>
        </row>
        <row r="1264">
          <cell r="A1264" t="str">
            <v>M356</v>
          </cell>
          <cell r="B1264" t="str">
            <v>Chapa mult. D=2,00 m rev. galv.</v>
          </cell>
          <cell r="C1264" t="str">
            <v>m</v>
          </cell>
          <cell r="D1264">
            <v>1</v>
          </cell>
          <cell r="E1264" t="str">
            <v>m</v>
          </cell>
        </row>
        <row r="1265">
          <cell r="A1265" t="str">
            <v>M357</v>
          </cell>
          <cell r="B1265" t="str">
            <v>Chapa mult. D=1,60 m rev. epoxy</v>
          </cell>
          <cell r="C1265" t="str">
            <v>m</v>
          </cell>
          <cell r="D1265">
            <v>1</v>
          </cell>
          <cell r="E1265" t="str">
            <v>m</v>
          </cell>
        </row>
        <row r="1266">
          <cell r="A1266" t="str">
            <v>M358</v>
          </cell>
          <cell r="B1266" t="str">
            <v>Chapa mult. D=2,00 m rev. epoxy</v>
          </cell>
          <cell r="C1266" t="str">
            <v>m</v>
          </cell>
          <cell r="D1266">
            <v>1</v>
          </cell>
          <cell r="E1266" t="str">
            <v>m</v>
          </cell>
        </row>
        <row r="1267">
          <cell r="A1267" t="str">
            <v>M359</v>
          </cell>
          <cell r="B1267" t="str">
            <v>Vigas "I" 254 x 117,5mm - 1ª alma</v>
          </cell>
          <cell r="C1267" t="str">
            <v>kg</v>
          </cell>
          <cell r="D1267">
            <v>1</v>
          </cell>
          <cell r="E1267" t="str">
            <v>kg</v>
          </cell>
        </row>
        <row r="1268">
          <cell r="A1268" t="str">
            <v>M361</v>
          </cell>
          <cell r="B1268" t="str">
            <v>Estrut.(tunnel liner) D=1,2m galv.</v>
          </cell>
          <cell r="C1268" t="str">
            <v>m</v>
          </cell>
          <cell r="D1268">
            <v>1</v>
          </cell>
          <cell r="E1268" t="str">
            <v>m</v>
          </cell>
        </row>
        <row r="1269">
          <cell r="A1269" t="str">
            <v>M362</v>
          </cell>
          <cell r="B1269" t="str">
            <v>Estrut. (tunnel liner) D=1,2m epoxy</v>
          </cell>
          <cell r="C1269" t="str">
            <v>m</v>
          </cell>
          <cell r="D1269">
            <v>1</v>
          </cell>
          <cell r="E1269" t="str">
            <v>m</v>
          </cell>
        </row>
        <row r="1270">
          <cell r="A1270" t="str">
            <v>M370</v>
          </cell>
          <cell r="B1270" t="str">
            <v>Bainha metálica diam. int.=45mm MAC</v>
          </cell>
          <cell r="C1270" t="str">
            <v>m</v>
          </cell>
          <cell r="D1270">
            <v>1</v>
          </cell>
          <cell r="E1270" t="str">
            <v>m</v>
          </cell>
        </row>
        <row r="1271">
          <cell r="A1271" t="str">
            <v>M371</v>
          </cell>
          <cell r="B1271" t="str">
            <v>Bainha metálica diam. int.=60mm MAC</v>
          </cell>
          <cell r="C1271" t="str">
            <v>m</v>
          </cell>
          <cell r="D1271">
            <v>1</v>
          </cell>
          <cell r="E1271" t="str">
            <v>m</v>
          </cell>
        </row>
        <row r="1272">
          <cell r="A1272" t="str">
            <v>M372</v>
          </cell>
          <cell r="B1272" t="str">
            <v>Bainha metálica diam. int.=55mm MAC</v>
          </cell>
          <cell r="C1272" t="str">
            <v>m</v>
          </cell>
          <cell r="D1272">
            <v>1</v>
          </cell>
          <cell r="E1272" t="str">
            <v>m</v>
          </cell>
        </row>
        <row r="1273">
          <cell r="A1273" t="str">
            <v>M373</v>
          </cell>
          <cell r="B1273" t="str">
            <v>Bainha metálica diam. int.=70mm MAC</v>
          </cell>
          <cell r="C1273" t="str">
            <v>m</v>
          </cell>
          <cell r="D1273">
            <v>1</v>
          </cell>
          <cell r="E1273" t="str">
            <v>m</v>
          </cell>
        </row>
        <row r="1274">
          <cell r="A1274" t="str">
            <v>M374</v>
          </cell>
          <cell r="B1274" t="str">
            <v>Ancoragem p/ cabo 4V D=1/2" MAC</v>
          </cell>
          <cell r="C1274" t="str">
            <v>cj</v>
          </cell>
          <cell r="D1274">
            <v>1</v>
          </cell>
          <cell r="E1274" t="str">
            <v>cj</v>
          </cell>
        </row>
        <row r="1275">
          <cell r="A1275" t="str">
            <v>M375</v>
          </cell>
          <cell r="B1275" t="str">
            <v>Ancoragem p/ cabo 6V D=1/2" MAC</v>
          </cell>
          <cell r="C1275" t="str">
            <v>cj</v>
          </cell>
          <cell r="D1275">
            <v>1</v>
          </cell>
          <cell r="E1275" t="str">
            <v>cj</v>
          </cell>
        </row>
        <row r="1276">
          <cell r="A1276" t="str">
            <v>M376</v>
          </cell>
          <cell r="B1276" t="str">
            <v>Ancoragem p/ cabo 7V D=1/2" MAC</v>
          </cell>
          <cell r="C1276" t="str">
            <v>cj</v>
          </cell>
          <cell r="D1276">
            <v>1</v>
          </cell>
          <cell r="E1276" t="str">
            <v>cj</v>
          </cell>
        </row>
        <row r="1277">
          <cell r="A1277" t="str">
            <v>M377</v>
          </cell>
          <cell r="B1277" t="str">
            <v>Ancoragem p/ cabo 12V D=1/2" MAC</v>
          </cell>
          <cell r="C1277" t="str">
            <v>cj</v>
          </cell>
          <cell r="D1277">
            <v>1</v>
          </cell>
          <cell r="E1277" t="str">
            <v>cj</v>
          </cell>
        </row>
        <row r="1278">
          <cell r="A1278" t="str">
            <v>M378</v>
          </cell>
          <cell r="B1278" t="str">
            <v>Apoio do porta dente frezad. 2000DC</v>
          </cell>
          <cell r="C1278" t="str">
            <v>un</v>
          </cell>
          <cell r="D1278">
            <v>1</v>
          </cell>
          <cell r="E1278" t="str">
            <v>un</v>
          </cell>
        </row>
        <row r="1279">
          <cell r="A1279" t="str">
            <v>M380</v>
          </cell>
          <cell r="B1279" t="str">
            <v>Bainha metálica D=45mm STUP</v>
          </cell>
          <cell r="C1279" t="str">
            <v>m</v>
          </cell>
          <cell r="D1279">
            <v>1</v>
          </cell>
          <cell r="E1279" t="str">
            <v>m</v>
          </cell>
        </row>
        <row r="1280">
          <cell r="A1280" t="str">
            <v>M381</v>
          </cell>
          <cell r="B1280" t="str">
            <v>Bainha metálica D=60mm STUP</v>
          </cell>
          <cell r="C1280" t="str">
            <v>m</v>
          </cell>
          <cell r="D1280">
            <v>1</v>
          </cell>
          <cell r="E1280" t="str">
            <v>m</v>
          </cell>
        </row>
        <row r="1281">
          <cell r="A1281" t="str">
            <v>M382</v>
          </cell>
          <cell r="B1281" t="str">
            <v>Bainha metálica D=55mm STUP</v>
          </cell>
          <cell r="C1281" t="str">
            <v>m</v>
          </cell>
          <cell r="D1281">
            <v>1</v>
          </cell>
          <cell r="E1281" t="str">
            <v>m</v>
          </cell>
        </row>
        <row r="1282">
          <cell r="A1282" t="str">
            <v>M383</v>
          </cell>
          <cell r="B1282" t="str">
            <v>Bainha metálica D=70mm STUP</v>
          </cell>
          <cell r="C1282" t="str">
            <v>m</v>
          </cell>
          <cell r="D1282">
            <v>1</v>
          </cell>
          <cell r="E1282" t="str">
            <v>m</v>
          </cell>
        </row>
        <row r="1283">
          <cell r="A1283" t="str">
            <v>M384</v>
          </cell>
          <cell r="B1283" t="str">
            <v>Ancoragem p/ cabo 4V D=1/2" STUP</v>
          </cell>
          <cell r="C1283" t="str">
            <v>cj</v>
          </cell>
          <cell r="D1283">
            <v>1</v>
          </cell>
          <cell r="E1283" t="str">
            <v>cj</v>
          </cell>
        </row>
        <row r="1284">
          <cell r="A1284" t="str">
            <v>M385</v>
          </cell>
          <cell r="B1284" t="str">
            <v>Ancoragem p/ cabo 6V D=1/2" STUP</v>
          </cell>
          <cell r="C1284" t="str">
            <v>cj</v>
          </cell>
          <cell r="D1284">
            <v>1</v>
          </cell>
          <cell r="E1284" t="str">
            <v>cj</v>
          </cell>
        </row>
        <row r="1285">
          <cell r="A1285" t="str">
            <v>M386</v>
          </cell>
          <cell r="B1285" t="str">
            <v>Ancoragem p/ cabo 7V D=1/2" STUP</v>
          </cell>
          <cell r="C1285" t="str">
            <v>cj</v>
          </cell>
          <cell r="D1285">
            <v>1</v>
          </cell>
          <cell r="E1285" t="str">
            <v>cj</v>
          </cell>
        </row>
        <row r="1286">
          <cell r="A1286" t="str">
            <v>M387</v>
          </cell>
          <cell r="B1286" t="str">
            <v>Ancoragem p/ cabo 12V D=1/2" STUP</v>
          </cell>
          <cell r="C1286" t="str">
            <v>cj</v>
          </cell>
          <cell r="D1286">
            <v>1</v>
          </cell>
          <cell r="E1286" t="str">
            <v>cj</v>
          </cell>
        </row>
        <row r="1287">
          <cell r="A1287" t="str">
            <v>M390</v>
          </cell>
          <cell r="B1287" t="str">
            <v>Porca de ancoragem D=32mm</v>
          </cell>
          <cell r="C1287" t="str">
            <v>un</v>
          </cell>
          <cell r="D1287">
            <v>1</v>
          </cell>
          <cell r="E1287" t="str">
            <v>un</v>
          </cell>
        </row>
        <row r="1288">
          <cell r="A1288" t="str">
            <v>M391</v>
          </cell>
          <cell r="B1288" t="str">
            <v>Contra porca h=35mm D=32mm</v>
          </cell>
          <cell r="C1288" t="str">
            <v>un</v>
          </cell>
          <cell r="D1288">
            <v>1</v>
          </cell>
          <cell r="E1288" t="str">
            <v>un</v>
          </cell>
        </row>
        <row r="1289">
          <cell r="A1289" t="str">
            <v>M392</v>
          </cell>
          <cell r="B1289" t="str">
            <v>Aço ST 85/105 D=32mm</v>
          </cell>
          <cell r="C1289" t="str">
            <v>m</v>
          </cell>
          <cell r="D1289">
            <v>1</v>
          </cell>
          <cell r="E1289" t="str">
            <v>m</v>
          </cell>
        </row>
        <row r="1290">
          <cell r="A1290" t="str">
            <v>M393</v>
          </cell>
          <cell r="B1290" t="str">
            <v>Placa de ancoragem - 200x200x38mm</v>
          </cell>
          <cell r="C1290" t="str">
            <v>un</v>
          </cell>
          <cell r="D1290">
            <v>1</v>
          </cell>
          <cell r="E1290" t="str">
            <v>un</v>
          </cell>
        </row>
        <row r="1291">
          <cell r="A1291" t="str">
            <v>M394</v>
          </cell>
          <cell r="B1291" t="str">
            <v>Bainha metálica D=38mm</v>
          </cell>
          <cell r="C1291" t="str">
            <v>m</v>
          </cell>
          <cell r="D1291">
            <v>1</v>
          </cell>
          <cell r="E1291" t="str">
            <v>m</v>
          </cell>
        </row>
        <row r="1292">
          <cell r="A1292" t="str">
            <v>M395</v>
          </cell>
          <cell r="B1292" t="str">
            <v>Bits p/ estabil. e recicl. RR/SS250</v>
          </cell>
          <cell r="C1292" t="str">
            <v>un</v>
          </cell>
          <cell r="D1292">
            <v>1</v>
          </cell>
          <cell r="E1292" t="str">
            <v>un</v>
          </cell>
        </row>
        <row r="1293">
          <cell r="A1293" t="str">
            <v>M396</v>
          </cell>
          <cell r="B1293" t="str">
            <v>Porta dente p/ est. e rec. RR/SS250</v>
          </cell>
          <cell r="C1293" t="str">
            <v>un</v>
          </cell>
          <cell r="D1293">
            <v>1</v>
          </cell>
          <cell r="E1293" t="str">
            <v>un</v>
          </cell>
        </row>
        <row r="1294">
          <cell r="A1294" t="str">
            <v>M397</v>
          </cell>
          <cell r="B1294" t="str">
            <v>Dente de corte para equip. recicl.</v>
          </cell>
          <cell r="C1294" t="str">
            <v>un</v>
          </cell>
          <cell r="D1294">
            <v>1</v>
          </cell>
          <cell r="E1294" t="str">
            <v>un</v>
          </cell>
        </row>
        <row r="1295">
          <cell r="A1295" t="str">
            <v>M398</v>
          </cell>
          <cell r="B1295" t="str">
            <v>Chapa de 8,00 mm</v>
          </cell>
          <cell r="C1295" t="str">
            <v>kg</v>
          </cell>
          <cell r="D1295">
            <v>1</v>
          </cell>
          <cell r="E1295" t="str">
            <v>kg</v>
          </cell>
        </row>
        <row r="1296">
          <cell r="A1296" t="str">
            <v>M401</v>
          </cell>
          <cell r="B1296" t="str">
            <v>Pontaletes D=15 cm (tronco p/ esc.)</v>
          </cell>
          <cell r="C1296" t="str">
            <v>m</v>
          </cell>
          <cell r="D1296">
            <v>1</v>
          </cell>
          <cell r="E1296" t="str">
            <v>m</v>
          </cell>
        </row>
        <row r="1297">
          <cell r="A1297" t="str">
            <v>M402</v>
          </cell>
          <cell r="B1297" t="str">
            <v>Pontaletes D=20 cm (tronco p/ esc.)</v>
          </cell>
          <cell r="C1297" t="str">
            <v>m</v>
          </cell>
          <cell r="D1297">
            <v>1</v>
          </cell>
          <cell r="E1297" t="str">
            <v>m</v>
          </cell>
        </row>
        <row r="1298">
          <cell r="A1298" t="str">
            <v>M403</v>
          </cell>
          <cell r="B1298" t="str">
            <v>Mourão madeira H=2,15 m D=9 cm</v>
          </cell>
          <cell r="C1298" t="str">
            <v>un</v>
          </cell>
          <cell r="D1298">
            <v>1</v>
          </cell>
          <cell r="E1298" t="str">
            <v>un</v>
          </cell>
        </row>
        <row r="1299">
          <cell r="A1299" t="str">
            <v>M404</v>
          </cell>
          <cell r="B1299" t="str">
            <v>Mourão madeira H=2,50 m D=12 cm</v>
          </cell>
          <cell r="C1299" t="str">
            <v>un</v>
          </cell>
          <cell r="D1299">
            <v>1</v>
          </cell>
          <cell r="E1299" t="str">
            <v>un</v>
          </cell>
        </row>
        <row r="1300">
          <cell r="A1300" t="str">
            <v>M405</v>
          </cell>
          <cell r="B1300" t="str">
            <v>Ripas de 2,5 cm x 5,0 cm</v>
          </cell>
          <cell r="C1300" t="str">
            <v>m</v>
          </cell>
          <cell r="D1300">
            <v>1</v>
          </cell>
          <cell r="E1300" t="str">
            <v>m</v>
          </cell>
        </row>
        <row r="1301">
          <cell r="A1301" t="str">
            <v>M406</v>
          </cell>
          <cell r="B1301" t="str">
            <v>Caibros de 7,5 cm x 7,5 cm</v>
          </cell>
          <cell r="C1301" t="str">
            <v>m</v>
          </cell>
          <cell r="D1301">
            <v>1</v>
          </cell>
          <cell r="E1301" t="str">
            <v>m</v>
          </cell>
        </row>
        <row r="1302">
          <cell r="A1302" t="str">
            <v>M407</v>
          </cell>
          <cell r="B1302" t="str">
            <v>Tábua pinho de 1ª 2,5 cm x 15,0 cm</v>
          </cell>
          <cell r="C1302" t="str">
            <v>m</v>
          </cell>
          <cell r="D1302">
            <v>1</v>
          </cell>
          <cell r="E1302" t="str">
            <v>m</v>
          </cell>
        </row>
        <row r="1303">
          <cell r="A1303" t="str">
            <v>M408</v>
          </cell>
          <cell r="B1303" t="str">
            <v>Tábua de 5ª 2,5 cm x 30,0 cm</v>
          </cell>
          <cell r="C1303" t="str">
            <v>m</v>
          </cell>
          <cell r="D1303">
            <v>1</v>
          </cell>
          <cell r="E1303" t="str">
            <v>m</v>
          </cell>
        </row>
        <row r="1304">
          <cell r="A1304" t="str">
            <v>M409</v>
          </cell>
          <cell r="B1304" t="str">
            <v>Pranchão de 1ª de 5,0 cm x 30,0 cm</v>
          </cell>
          <cell r="C1304" t="str">
            <v>m</v>
          </cell>
          <cell r="D1304">
            <v>1</v>
          </cell>
          <cell r="E1304" t="str">
            <v>m</v>
          </cell>
        </row>
        <row r="1305">
          <cell r="A1305" t="str">
            <v>M410</v>
          </cell>
          <cell r="B1305" t="str">
            <v>Compensado resinado de 17 mm</v>
          </cell>
          <cell r="C1305" t="str">
            <v>un</v>
          </cell>
          <cell r="D1305">
            <v>2.42</v>
          </cell>
          <cell r="E1305" t="str">
            <v>m2</v>
          </cell>
        </row>
        <row r="1306">
          <cell r="A1306" t="str">
            <v>M411</v>
          </cell>
          <cell r="B1306" t="str">
            <v>Compensado plastificado de 17 mm</v>
          </cell>
          <cell r="C1306" t="str">
            <v>un</v>
          </cell>
          <cell r="D1306">
            <v>2.97</v>
          </cell>
          <cell r="E1306" t="str">
            <v>m2</v>
          </cell>
        </row>
        <row r="1307">
          <cell r="A1307" t="str">
            <v>M412</v>
          </cell>
          <cell r="B1307" t="str">
            <v>Gastalho 10 x 2,0 cm</v>
          </cell>
          <cell r="C1307" t="str">
            <v>m</v>
          </cell>
          <cell r="D1307">
            <v>1</v>
          </cell>
          <cell r="E1307" t="str">
            <v>m</v>
          </cell>
        </row>
        <row r="1308">
          <cell r="A1308" t="str">
            <v>M413</v>
          </cell>
          <cell r="B1308" t="str">
            <v>Gastalho 10 x 2,5 cm</v>
          </cell>
          <cell r="C1308" t="str">
            <v>m</v>
          </cell>
          <cell r="D1308">
            <v>1</v>
          </cell>
          <cell r="E1308" t="str">
            <v>m</v>
          </cell>
        </row>
        <row r="1309">
          <cell r="A1309" t="str">
            <v>M414</v>
          </cell>
          <cell r="B1309" t="str">
            <v>Pranchão 7,5 x 30,0 cm</v>
          </cell>
          <cell r="C1309" t="str">
            <v>un</v>
          </cell>
          <cell r="D1309">
            <v>1</v>
          </cell>
          <cell r="E1309" t="str">
            <v>m</v>
          </cell>
        </row>
        <row r="1310">
          <cell r="A1310" t="str">
            <v>M415</v>
          </cell>
          <cell r="B1310" t="str">
            <v>Tábua 2,5 x 22,5 cm</v>
          </cell>
          <cell r="C1310" t="str">
            <v>un</v>
          </cell>
          <cell r="D1310">
            <v>1</v>
          </cell>
          <cell r="E1310" t="str">
            <v>m</v>
          </cell>
        </row>
        <row r="1311">
          <cell r="A1311" t="str">
            <v>M501</v>
          </cell>
          <cell r="B1311" t="str">
            <v>Dinamite a 60% (gelatina especial)</v>
          </cell>
          <cell r="C1311" t="str">
            <v>kg</v>
          </cell>
          <cell r="D1311">
            <v>1</v>
          </cell>
          <cell r="E1311" t="str">
            <v>kg</v>
          </cell>
        </row>
        <row r="1312">
          <cell r="A1312" t="str">
            <v>M503</v>
          </cell>
          <cell r="B1312" t="str">
            <v>Espoleta comum n. 8</v>
          </cell>
          <cell r="C1312" t="str">
            <v>un</v>
          </cell>
          <cell r="D1312">
            <v>1</v>
          </cell>
          <cell r="E1312" t="str">
            <v>un</v>
          </cell>
        </row>
        <row r="1313">
          <cell r="A1313" t="str">
            <v>M505</v>
          </cell>
          <cell r="B1313" t="str">
            <v>Cordel detonante NP 10</v>
          </cell>
          <cell r="C1313" t="str">
            <v>m</v>
          </cell>
          <cell r="D1313">
            <v>1</v>
          </cell>
          <cell r="E1313" t="str">
            <v>m</v>
          </cell>
        </row>
        <row r="1314">
          <cell r="A1314" t="str">
            <v>M507</v>
          </cell>
          <cell r="B1314" t="str">
            <v>Retardador de cordel</v>
          </cell>
          <cell r="C1314" t="str">
            <v>un</v>
          </cell>
          <cell r="D1314">
            <v>1</v>
          </cell>
          <cell r="E1314" t="str">
            <v>un</v>
          </cell>
        </row>
        <row r="1315">
          <cell r="A1315" t="str">
            <v>M508</v>
          </cell>
          <cell r="B1315" t="str">
            <v>Estopim</v>
          </cell>
          <cell r="C1315" t="str">
            <v>m</v>
          </cell>
          <cell r="D1315">
            <v>1</v>
          </cell>
          <cell r="E1315" t="str">
            <v>m</v>
          </cell>
        </row>
        <row r="1316">
          <cell r="A1316" t="str">
            <v>M600</v>
          </cell>
          <cell r="B1316" t="str">
            <v>Tinta refletiva alquídica p/ 1 ano</v>
          </cell>
          <cell r="C1316" t="str">
            <v>ba</v>
          </cell>
          <cell r="D1316">
            <v>18</v>
          </cell>
          <cell r="E1316" t="str">
            <v>l</v>
          </cell>
        </row>
        <row r="1317">
          <cell r="A1317" t="str">
            <v>M601</v>
          </cell>
          <cell r="B1317" t="str">
            <v>Tinta refletiva acrílica p/ 2 anos</v>
          </cell>
          <cell r="C1317" t="str">
            <v>ba</v>
          </cell>
          <cell r="D1317">
            <v>18</v>
          </cell>
          <cell r="E1317" t="str">
            <v>l</v>
          </cell>
        </row>
        <row r="1318">
          <cell r="A1318" t="str">
            <v>M602</v>
          </cell>
          <cell r="B1318" t="str">
            <v>Adubo NPK (4.14.8)</v>
          </cell>
          <cell r="C1318" t="str">
            <v>kg</v>
          </cell>
          <cell r="D1318">
            <v>1</v>
          </cell>
          <cell r="E1318" t="str">
            <v>kg</v>
          </cell>
        </row>
        <row r="1319">
          <cell r="A1319" t="str">
            <v>M603</v>
          </cell>
          <cell r="B1319" t="str">
            <v>Inseticida</v>
          </cell>
          <cell r="C1319" t="str">
            <v>l</v>
          </cell>
          <cell r="D1319">
            <v>1</v>
          </cell>
          <cell r="E1319" t="str">
            <v>l</v>
          </cell>
        </row>
        <row r="1320">
          <cell r="A1320" t="str">
            <v>M604</v>
          </cell>
          <cell r="B1320" t="str">
            <v>Aditivo plastiment BV-40</v>
          </cell>
          <cell r="C1320" t="str">
            <v>tam</v>
          </cell>
          <cell r="D1320">
            <v>200</v>
          </cell>
          <cell r="E1320" t="str">
            <v>kg</v>
          </cell>
        </row>
        <row r="1321">
          <cell r="A1321" t="str">
            <v>M605</v>
          </cell>
          <cell r="B1321" t="str">
            <v>Cola para tubo PVC</v>
          </cell>
          <cell r="C1321" t="str">
            <v>tb</v>
          </cell>
          <cell r="D1321">
            <v>75</v>
          </cell>
          <cell r="E1321" t="str">
            <v>gr</v>
          </cell>
        </row>
        <row r="1322">
          <cell r="A1322" t="str">
            <v>M606</v>
          </cell>
          <cell r="B1322" t="str">
            <v>Tinta anti-corrosiva</v>
          </cell>
          <cell r="C1322" t="str">
            <v>ba</v>
          </cell>
          <cell r="D1322">
            <v>18</v>
          </cell>
          <cell r="E1322" t="str">
            <v>l</v>
          </cell>
        </row>
        <row r="1323">
          <cell r="A1323" t="str">
            <v>M607</v>
          </cell>
          <cell r="B1323" t="str">
            <v>Óleo de linhaça</v>
          </cell>
          <cell r="C1323" t="str">
            <v>tam</v>
          </cell>
          <cell r="D1323">
            <v>200</v>
          </cell>
          <cell r="E1323" t="str">
            <v>l</v>
          </cell>
        </row>
        <row r="1324">
          <cell r="A1324" t="str">
            <v>M608</v>
          </cell>
          <cell r="B1324" t="str">
            <v>Detergente</v>
          </cell>
          <cell r="C1324" t="str">
            <v>ba</v>
          </cell>
          <cell r="D1324">
            <v>18</v>
          </cell>
          <cell r="E1324" t="str">
            <v>l</v>
          </cell>
        </row>
        <row r="1325">
          <cell r="A1325" t="str">
            <v>M609</v>
          </cell>
          <cell r="B1325" t="str">
            <v>Tinta esmalte sintético fosco</v>
          </cell>
          <cell r="C1325" t="str">
            <v>ba</v>
          </cell>
          <cell r="D1325">
            <v>18</v>
          </cell>
          <cell r="E1325" t="str">
            <v>l</v>
          </cell>
        </row>
        <row r="1326">
          <cell r="A1326" t="str">
            <v>M610</v>
          </cell>
          <cell r="B1326" t="str">
            <v>Pintura epóxica - barra D= 32mm</v>
          </cell>
          <cell r="C1326" t="str">
            <v>m</v>
          </cell>
          <cell r="D1326">
            <v>1</v>
          </cell>
          <cell r="E1326" t="str">
            <v>m</v>
          </cell>
        </row>
        <row r="1327">
          <cell r="A1327" t="str">
            <v>M611</v>
          </cell>
          <cell r="B1327" t="str">
            <v>Redutor tipo 2002 prim. qualidade</v>
          </cell>
          <cell r="C1327" t="str">
            <v>l</v>
          </cell>
          <cell r="D1327">
            <v>1</v>
          </cell>
          <cell r="E1327" t="str">
            <v>l</v>
          </cell>
        </row>
        <row r="1328">
          <cell r="A1328" t="str">
            <v>M612</v>
          </cell>
          <cell r="B1328" t="str">
            <v>Lixa para ferro n. 100</v>
          </cell>
          <cell r="C1328" t="str">
            <v>un</v>
          </cell>
          <cell r="D1328">
            <v>1</v>
          </cell>
          <cell r="E1328" t="str">
            <v>un</v>
          </cell>
        </row>
        <row r="1329">
          <cell r="A1329" t="str">
            <v>M613</v>
          </cell>
          <cell r="B1329" t="str">
            <v>Base de resina alquídica (primer)</v>
          </cell>
          <cell r="C1329" t="str">
            <v>l</v>
          </cell>
          <cell r="D1329">
            <v>1</v>
          </cell>
          <cell r="E1329" t="str">
            <v>l</v>
          </cell>
        </row>
        <row r="1330">
          <cell r="A1330" t="str">
            <v>M615</v>
          </cell>
          <cell r="B1330" t="str">
            <v>Microesferas PRE-MIX</v>
          </cell>
          <cell r="C1330" t="str">
            <v>kg</v>
          </cell>
          <cell r="D1330">
            <v>1</v>
          </cell>
          <cell r="E1330" t="str">
            <v>kg</v>
          </cell>
        </row>
        <row r="1331">
          <cell r="A1331" t="str">
            <v>M616</v>
          </cell>
          <cell r="B1331" t="str">
            <v>Microesferas DROP-ON</v>
          </cell>
          <cell r="C1331" t="str">
            <v>kg</v>
          </cell>
          <cell r="D1331">
            <v>1</v>
          </cell>
          <cell r="E1331" t="str">
            <v>kg</v>
          </cell>
        </row>
        <row r="1332">
          <cell r="A1332" t="str">
            <v>M617</v>
          </cell>
          <cell r="B1332" t="str">
            <v>Massa termoplástica para extrusão</v>
          </cell>
          <cell r="C1332" t="str">
            <v>kg</v>
          </cell>
          <cell r="D1332">
            <v>1</v>
          </cell>
          <cell r="E1332" t="str">
            <v>kg</v>
          </cell>
        </row>
        <row r="1333">
          <cell r="A1333" t="str">
            <v>M618</v>
          </cell>
          <cell r="B1333" t="str">
            <v>Massa termoplástica para aspersão</v>
          </cell>
          <cell r="C1333" t="str">
            <v>kg</v>
          </cell>
          <cell r="D1333">
            <v>1</v>
          </cell>
          <cell r="E1333" t="str">
            <v>kg</v>
          </cell>
        </row>
        <row r="1334">
          <cell r="A1334" t="str">
            <v>M619</v>
          </cell>
          <cell r="B1334" t="str">
            <v>Cola poliester</v>
          </cell>
          <cell r="C1334" t="str">
            <v>kg</v>
          </cell>
          <cell r="D1334">
            <v>1</v>
          </cell>
          <cell r="E1334" t="str">
            <v>kg</v>
          </cell>
        </row>
        <row r="1335">
          <cell r="A1335" t="str">
            <v>M620</v>
          </cell>
          <cell r="B1335" t="str">
            <v>Protetor de cura do concreto</v>
          </cell>
          <cell r="C1335" t="str">
            <v>tam</v>
          </cell>
          <cell r="D1335">
            <v>180</v>
          </cell>
          <cell r="E1335" t="str">
            <v>kg</v>
          </cell>
        </row>
        <row r="1336">
          <cell r="A1336" t="str">
            <v>M621</v>
          </cell>
          <cell r="B1336" t="str">
            <v>Desmoldante</v>
          </cell>
          <cell r="C1336" t="str">
            <v>tam</v>
          </cell>
          <cell r="D1336">
            <v>180</v>
          </cell>
          <cell r="E1336" t="str">
            <v>kg</v>
          </cell>
        </row>
        <row r="1337">
          <cell r="A1337" t="str">
            <v>M622</v>
          </cell>
          <cell r="B1337" t="str">
            <v>Interplast N</v>
          </cell>
          <cell r="C1337" t="str">
            <v>sc</v>
          </cell>
          <cell r="D1337">
            <v>50</v>
          </cell>
          <cell r="E1337" t="str">
            <v>kg</v>
          </cell>
        </row>
        <row r="1338">
          <cell r="A1338" t="str">
            <v>M623</v>
          </cell>
          <cell r="B1338" t="str">
            <v>Gás propano</v>
          </cell>
          <cell r="C1338" t="str">
            <v>kg</v>
          </cell>
          <cell r="D1338">
            <v>1</v>
          </cell>
          <cell r="E1338" t="str">
            <v>kg</v>
          </cell>
        </row>
        <row r="1339">
          <cell r="A1339" t="str">
            <v>M624</v>
          </cell>
          <cell r="B1339" t="str">
            <v>Tinta para pré-marcação</v>
          </cell>
          <cell r="C1339" t="str">
            <v>l</v>
          </cell>
          <cell r="D1339">
            <v>1</v>
          </cell>
          <cell r="E1339" t="str">
            <v>l</v>
          </cell>
        </row>
        <row r="1340">
          <cell r="A1340" t="str">
            <v>M625</v>
          </cell>
          <cell r="B1340" t="str">
            <v>Acetileno</v>
          </cell>
          <cell r="C1340" t="str">
            <v>m3</v>
          </cell>
          <cell r="D1340">
            <v>1</v>
          </cell>
          <cell r="E1340" t="str">
            <v>m3</v>
          </cell>
        </row>
        <row r="1341">
          <cell r="A1341" t="str">
            <v>M626</v>
          </cell>
          <cell r="B1341" t="str">
            <v>Oxigênio</v>
          </cell>
          <cell r="C1341" t="str">
            <v>m3</v>
          </cell>
          <cell r="D1341">
            <v>1</v>
          </cell>
          <cell r="E1341" t="str">
            <v>m3</v>
          </cell>
        </row>
        <row r="1342">
          <cell r="A1342" t="str">
            <v>M700</v>
          </cell>
          <cell r="B1342" t="str">
            <v>Tijolo comum maciço (5,5x9x19) cm</v>
          </cell>
          <cell r="C1342" t="str">
            <v>mlh</v>
          </cell>
          <cell r="D1342">
            <v>1000</v>
          </cell>
          <cell r="E1342" t="str">
            <v>un</v>
          </cell>
        </row>
        <row r="1343">
          <cell r="A1343" t="str">
            <v>M702</v>
          </cell>
          <cell r="B1343" t="str">
            <v>Cal hidratada</v>
          </cell>
          <cell r="C1343" t="str">
            <v>sc</v>
          </cell>
          <cell r="D1343">
            <v>20</v>
          </cell>
          <cell r="E1343" t="str">
            <v>kg</v>
          </cell>
        </row>
        <row r="1344">
          <cell r="A1344" t="str">
            <v>M703</v>
          </cell>
          <cell r="B1344" t="str">
            <v>Tijolo 20 x 30 cm</v>
          </cell>
          <cell r="C1344" t="str">
            <v>mlh</v>
          </cell>
          <cell r="D1344">
            <v>1000</v>
          </cell>
          <cell r="E1344" t="str">
            <v>un</v>
          </cell>
        </row>
        <row r="1345">
          <cell r="A1345" t="str">
            <v>M704</v>
          </cell>
          <cell r="B1345" t="str">
            <v>Areia Lavada Comercial</v>
          </cell>
          <cell r="C1345" t="str">
            <v>m3</v>
          </cell>
          <cell r="D1345">
            <v>1</v>
          </cell>
          <cell r="E1345" t="str">
            <v>m3</v>
          </cell>
        </row>
        <row r="1346">
          <cell r="A1346" t="str">
            <v>M705</v>
          </cell>
          <cell r="B1346" t="str">
            <v>Pó de pedra</v>
          </cell>
          <cell r="C1346" t="str">
            <v>m3</v>
          </cell>
          <cell r="D1346">
            <v>1</v>
          </cell>
          <cell r="E1346" t="str">
            <v>m3</v>
          </cell>
        </row>
        <row r="1347">
          <cell r="A1347" t="str">
            <v>M709</v>
          </cell>
          <cell r="B1347" t="str">
            <v>Brita Comercial</v>
          </cell>
          <cell r="C1347" t="str">
            <v>m3</v>
          </cell>
          <cell r="D1347">
            <v>1</v>
          </cell>
          <cell r="E1347" t="str">
            <v>m3</v>
          </cell>
        </row>
        <row r="1348">
          <cell r="A1348" t="str">
            <v>M710</v>
          </cell>
          <cell r="B1348" t="str">
            <v>Pedra de mão</v>
          </cell>
          <cell r="C1348" t="str">
            <v>m3</v>
          </cell>
          <cell r="D1348">
            <v>1</v>
          </cell>
          <cell r="E1348" t="str">
            <v>m3</v>
          </cell>
        </row>
        <row r="1349">
          <cell r="A1349" t="str">
            <v>M715</v>
          </cell>
          <cell r="B1349" t="str">
            <v>Pó calcário dolomítico</v>
          </cell>
          <cell r="C1349" t="str">
            <v>kg</v>
          </cell>
          <cell r="D1349">
            <v>1</v>
          </cell>
          <cell r="E1349" t="str">
            <v>kg</v>
          </cell>
        </row>
        <row r="1350">
          <cell r="A1350" t="str">
            <v>M901</v>
          </cell>
          <cell r="B1350" t="str">
            <v>Aparelho de apoio neoprene fretado</v>
          </cell>
          <cell r="C1350" t="str">
            <v>dm3</v>
          </cell>
          <cell r="D1350">
            <v>1</v>
          </cell>
          <cell r="E1350" t="str">
            <v>dm3</v>
          </cell>
        </row>
        <row r="1351">
          <cell r="A1351" t="str">
            <v>M902</v>
          </cell>
          <cell r="B1351" t="str">
            <v>Tubo de PVC D=75 mm</v>
          </cell>
          <cell r="C1351" t="str">
            <v>vr</v>
          </cell>
          <cell r="D1351">
            <v>6</v>
          </cell>
          <cell r="E1351" t="str">
            <v>m</v>
          </cell>
        </row>
        <row r="1352">
          <cell r="A1352" t="str">
            <v>M903</v>
          </cell>
          <cell r="B1352" t="str">
            <v>Manta sintética (Bidim) OP-20</v>
          </cell>
          <cell r="C1352" t="str">
            <v>m2</v>
          </cell>
          <cell r="D1352">
            <v>1</v>
          </cell>
          <cell r="E1352" t="str">
            <v>m2</v>
          </cell>
        </row>
        <row r="1353">
          <cell r="A1353" t="str">
            <v>M904</v>
          </cell>
          <cell r="B1353" t="str">
            <v>Manta sintética (Bidim) OP-30</v>
          </cell>
          <cell r="C1353" t="str">
            <v>m2</v>
          </cell>
          <cell r="D1353">
            <v>1</v>
          </cell>
          <cell r="E1353" t="str">
            <v>m2</v>
          </cell>
        </row>
        <row r="1354">
          <cell r="A1354" t="str">
            <v>M905</v>
          </cell>
          <cell r="B1354" t="str">
            <v>Filler</v>
          </cell>
          <cell r="C1354" t="str">
            <v>kg</v>
          </cell>
          <cell r="D1354">
            <v>1</v>
          </cell>
          <cell r="E1354" t="str">
            <v>kg</v>
          </cell>
        </row>
        <row r="1355">
          <cell r="A1355" t="str">
            <v>M906</v>
          </cell>
          <cell r="B1355" t="str">
            <v>Sementes p/ hidrossemeadura</v>
          </cell>
          <cell r="C1355" t="str">
            <v>kg</v>
          </cell>
          <cell r="D1355">
            <v>1</v>
          </cell>
          <cell r="E1355" t="str">
            <v>kg</v>
          </cell>
        </row>
        <row r="1356">
          <cell r="A1356" t="str">
            <v>M907</v>
          </cell>
          <cell r="B1356" t="str">
            <v>Adubo orgânico</v>
          </cell>
          <cell r="C1356" t="str">
            <v>t</v>
          </cell>
          <cell r="D1356">
            <v>1000</v>
          </cell>
          <cell r="E1356" t="str">
            <v>kg</v>
          </cell>
        </row>
        <row r="1357">
          <cell r="A1357" t="str">
            <v>M908</v>
          </cell>
          <cell r="B1357" t="str">
            <v>Eletrodo p/ solda eletr. OK 46.00</v>
          </cell>
          <cell r="C1357" t="str">
            <v>kg</v>
          </cell>
          <cell r="D1357">
            <v>1</v>
          </cell>
          <cell r="E1357" t="str">
            <v>kg</v>
          </cell>
        </row>
        <row r="1358">
          <cell r="A1358" t="str">
            <v>M909</v>
          </cell>
          <cell r="B1358" t="str">
            <v>Tubo de PVC perfurado D=50 mm</v>
          </cell>
          <cell r="C1358" t="str">
            <v>vr</v>
          </cell>
          <cell r="D1358">
            <v>6</v>
          </cell>
          <cell r="E1358" t="str">
            <v>m</v>
          </cell>
        </row>
        <row r="1359">
          <cell r="A1359" t="str">
            <v>M910</v>
          </cell>
          <cell r="B1359" t="str">
            <v>Tubo de PVC rígido D=50 mm</v>
          </cell>
          <cell r="C1359" t="str">
            <v>vr</v>
          </cell>
          <cell r="D1359">
            <v>6</v>
          </cell>
          <cell r="E1359" t="str">
            <v>m</v>
          </cell>
        </row>
        <row r="1360">
          <cell r="A1360" t="str">
            <v>M911</v>
          </cell>
          <cell r="B1360" t="str">
            <v>Tubo de PVC D=100 mm</v>
          </cell>
          <cell r="C1360" t="str">
            <v>vr</v>
          </cell>
          <cell r="D1360">
            <v>6</v>
          </cell>
          <cell r="E1360" t="str">
            <v>m</v>
          </cell>
        </row>
        <row r="1361">
          <cell r="A1361" t="str">
            <v>M920</v>
          </cell>
          <cell r="B1361" t="str">
            <v>Meio tubo de concreto D=40 cm</v>
          </cell>
          <cell r="C1361" t="str">
            <v>m</v>
          </cell>
          <cell r="D1361">
            <v>1</v>
          </cell>
          <cell r="E1361" t="str">
            <v>m</v>
          </cell>
        </row>
        <row r="1362">
          <cell r="A1362" t="str">
            <v>M930</v>
          </cell>
          <cell r="B1362" t="str">
            <v>Gabião caixa 2x1x1m galvanizado</v>
          </cell>
          <cell r="C1362" t="str">
            <v>un</v>
          </cell>
          <cell r="D1362">
            <v>1</v>
          </cell>
          <cell r="E1362" t="str">
            <v>un</v>
          </cell>
        </row>
        <row r="1363">
          <cell r="A1363" t="str">
            <v>M935</v>
          </cell>
          <cell r="B1363" t="str">
            <v>Terra arm. ECE - greide 0&lt;h&lt;6m</v>
          </cell>
          <cell r="C1363" t="str">
            <v>m2</v>
          </cell>
          <cell r="D1363">
            <v>1</v>
          </cell>
          <cell r="E1363" t="str">
            <v>m2</v>
          </cell>
        </row>
        <row r="1364">
          <cell r="A1364" t="str">
            <v>M936</v>
          </cell>
          <cell r="B1364" t="str">
            <v>Terra arm. ECE - greide 6&lt;h&lt;9m</v>
          </cell>
          <cell r="C1364" t="str">
            <v>m2</v>
          </cell>
          <cell r="D1364">
            <v>1</v>
          </cell>
          <cell r="E1364" t="str">
            <v>m2</v>
          </cell>
        </row>
        <row r="1365">
          <cell r="A1365" t="str">
            <v>M937</v>
          </cell>
          <cell r="B1365" t="str">
            <v>Terra arm. ECE - greide 9&lt;h&lt;12m</v>
          </cell>
          <cell r="C1365" t="str">
            <v>m2</v>
          </cell>
          <cell r="D1365">
            <v>1</v>
          </cell>
          <cell r="E1365" t="str">
            <v>m2</v>
          </cell>
        </row>
        <row r="1366">
          <cell r="A1366" t="str">
            <v>M938</v>
          </cell>
          <cell r="B1366" t="str">
            <v>Terra arm. ECE- pé talude 0&lt;h&lt;6m</v>
          </cell>
          <cell r="C1366" t="str">
            <v>m2</v>
          </cell>
          <cell r="D1366">
            <v>1</v>
          </cell>
          <cell r="E1366" t="str">
            <v>m2</v>
          </cell>
        </row>
        <row r="1367">
          <cell r="A1367" t="str">
            <v>M939</v>
          </cell>
          <cell r="B1367" t="str">
            <v>Terra arm. ECE- pé talude 6&lt;h&lt;9m</v>
          </cell>
          <cell r="C1367" t="str">
            <v>m2</v>
          </cell>
          <cell r="D1367">
            <v>1</v>
          </cell>
          <cell r="E1367" t="str">
            <v>m2</v>
          </cell>
        </row>
        <row r="1368">
          <cell r="A1368" t="str">
            <v>M940</v>
          </cell>
          <cell r="B1368" t="str">
            <v>Terra arm. ECE- pé talude 9&lt;h&lt;12m</v>
          </cell>
          <cell r="C1368" t="str">
            <v>m2</v>
          </cell>
          <cell r="D1368">
            <v>1</v>
          </cell>
          <cell r="E1368" t="str">
            <v>m2</v>
          </cell>
        </row>
        <row r="1369">
          <cell r="A1369" t="str">
            <v>M941</v>
          </cell>
          <cell r="B1369" t="str">
            <v>Terra arm. ECE-enc. portante 0&lt;h&lt;6m</v>
          </cell>
          <cell r="C1369" t="str">
            <v>m2</v>
          </cell>
          <cell r="D1369">
            <v>1</v>
          </cell>
          <cell r="E1369" t="str">
            <v>m2</v>
          </cell>
        </row>
        <row r="1370">
          <cell r="A1370" t="str">
            <v>M942</v>
          </cell>
          <cell r="B1370" t="str">
            <v>Terra arm. ECE-enc. portante 6&lt;h&lt;9m</v>
          </cell>
          <cell r="C1370" t="str">
            <v>m2</v>
          </cell>
          <cell r="D1370">
            <v>1</v>
          </cell>
          <cell r="E1370" t="str">
            <v>m2</v>
          </cell>
        </row>
        <row r="1371">
          <cell r="A1371" t="str">
            <v>M945</v>
          </cell>
          <cell r="B1371" t="str">
            <v>Haste para perfuratriz de esteira</v>
          </cell>
          <cell r="C1371" t="str">
            <v>un</v>
          </cell>
          <cell r="D1371">
            <v>1</v>
          </cell>
          <cell r="E1371" t="str">
            <v>un</v>
          </cell>
        </row>
        <row r="1372">
          <cell r="A1372" t="str">
            <v>M946</v>
          </cell>
          <cell r="B1372" t="str">
            <v>Luva para perfuratriz de esteira</v>
          </cell>
          <cell r="C1372" t="str">
            <v>un</v>
          </cell>
          <cell r="D1372">
            <v>1</v>
          </cell>
          <cell r="E1372" t="str">
            <v>un</v>
          </cell>
        </row>
        <row r="1373">
          <cell r="A1373" t="str">
            <v>M947</v>
          </cell>
          <cell r="B1373" t="str">
            <v>Punho para perfuratriz de esteira</v>
          </cell>
          <cell r="C1373" t="str">
            <v>un</v>
          </cell>
          <cell r="D1373">
            <v>1</v>
          </cell>
          <cell r="E1373" t="str">
            <v>un</v>
          </cell>
        </row>
        <row r="1374">
          <cell r="A1374" t="str">
            <v>M948</v>
          </cell>
          <cell r="B1374" t="str">
            <v>Coroa para perfuratriz de esteira</v>
          </cell>
          <cell r="C1374" t="str">
            <v>un</v>
          </cell>
          <cell r="D1374">
            <v>1</v>
          </cell>
          <cell r="E1374" t="str">
            <v>un</v>
          </cell>
        </row>
        <row r="1375">
          <cell r="A1375" t="str">
            <v>M949</v>
          </cell>
          <cell r="B1375" t="str">
            <v>Disco diam. p/ máq. de disco 48kW</v>
          </cell>
          <cell r="C1375" t="str">
            <v>un</v>
          </cell>
          <cell r="D1375">
            <v>1</v>
          </cell>
          <cell r="E1375" t="str">
            <v>un</v>
          </cell>
        </row>
        <row r="1376">
          <cell r="A1376" t="str">
            <v>M950</v>
          </cell>
          <cell r="B1376" t="str">
            <v>Coroa de diamante linha NX</v>
          </cell>
          <cell r="C1376" t="str">
            <v>un</v>
          </cell>
          <cell r="D1376">
            <v>1</v>
          </cell>
          <cell r="E1376" t="str">
            <v>un</v>
          </cell>
        </row>
        <row r="1377">
          <cell r="A1377" t="str">
            <v>M951</v>
          </cell>
          <cell r="B1377" t="str">
            <v>Calibrador de diamante linha NX</v>
          </cell>
          <cell r="C1377" t="str">
            <v>un</v>
          </cell>
          <cell r="D1377">
            <v>1</v>
          </cell>
          <cell r="E1377" t="str">
            <v>un</v>
          </cell>
        </row>
        <row r="1378">
          <cell r="A1378" t="str">
            <v>M952</v>
          </cell>
          <cell r="B1378" t="str">
            <v>Mola comum linha NX</v>
          </cell>
          <cell r="C1378" t="str">
            <v>un</v>
          </cell>
          <cell r="D1378">
            <v>1</v>
          </cell>
          <cell r="E1378" t="str">
            <v>un</v>
          </cell>
        </row>
        <row r="1379">
          <cell r="A1379" t="str">
            <v>M953</v>
          </cell>
          <cell r="B1379" t="str">
            <v>Barrilete simples linha NX</v>
          </cell>
          <cell r="C1379" t="str">
            <v>un</v>
          </cell>
          <cell r="D1379">
            <v>1</v>
          </cell>
          <cell r="E1379" t="str">
            <v>un</v>
          </cell>
        </row>
        <row r="1380">
          <cell r="A1380" t="str">
            <v>M954</v>
          </cell>
          <cell r="B1380" t="str">
            <v>Haste paredes paraleleas c/ niples</v>
          </cell>
          <cell r="C1380" t="str">
            <v>un</v>
          </cell>
          <cell r="D1380">
            <v>1</v>
          </cell>
          <cell r="E1380" t="str">
            <v>un</v>
          </cell>
        </row>
        <row r="1381">
          <cell r="A1381" t="str">
            <v>M955</v>
          </cell>
          <cell r="B1381" t="str">
            <v>Coroa de widia linha NX</v>
          </cell>
          <cell r="C1381" t="str">
            <v>un</v>
          </cell>
          <cell r="D1381">
            <v>1</v>
          </cell>
          <cell r="E1381" t="str">
            <v>un</v>
          </cell>
        </row>
        <row r="1382">
          <cell r="A1382" t="str">
            <v>M956</v>
          </cell>
          <cell r="B1382" t="str">
            <v>Sapata de widia linha NX</v>
          </cell>
          <cell r="C1382" t="str">
            <v>un</v>
          </cell>
          <cell r="D1382">
            <v>1</v>
          </cell>
          <cell r="E1382" t="str">
            <v>un</v>
          </cell>
        </row>
        <row r="1383">
          <cell r="A1383" t="str">
            <v>M957</v>
          </cell>
          <cell r="B1383" t="str">
            <v>Revestimento c/ conector linha NX</v>
          </cell>
          <cell r="C1383" t="str">
            <v>un</v>
          </cell>
          <cell r="D1383">
            <v>1</v>
          </cell>
          <cell r="E1383" t="str">
            <v>un</v>
          </cell>
        </row>
        <row r="1384">
          <cell r="A1384" t="str">
            <v>M958</v>
          </cell>
          <cell r="B1384" t="str">
            <v>Calibrador de widia simples linh NX</v>
          </cell>
          <cell r="C1384" t="str">
            <v>un</v>
          </cell>
          <cell r="D1384">
            <v>1</v>
          </cell>
          <cell r="E1384" t="str">
            <v>un</v>
          </cell>
        </row>
        <row r="1385">
          <cell r="A1385" t="str">
            <v>M960</v>
          </cell>
          <cell r="B1385" t="str">
            <v>Fio de nylon n. 40</v>
          </cell>
          <cell r="C1385" t="str">
            <v>rl</v>
          </cell>
          <cell r="D1385">
            <v>100</v>
          </cell>
          <cell r="E1385" t="str">
            <v>m</v>
          </cell>
        </row>
        <row r="1386">
          <cell r="A1386" t="str">
            <v>M969</v>
          </cell>
          <cell r="B1386" t="str">
            <v>Película refletiva lentes expostas</v>
          </cell>
          <cell r="C1386" t="str">
            <v>m2</v>
          </cell>
          <cell r="D1386">
            <v>1</v>
          </cell>
          <cell r="E1386" t="str">
            <v>m2</v>
          </cell>
        </row>
        <row r="1387">
          <cell r="A1387" t="str">
            <v>M970</v>
          </cell>
          <cell r="B1387" t="str">
            <v>Película refletiva lentes inclusas</v>
          </cell>
          <cell r="C1387" t="str">
            <v>m2</v>
          </cell>
          <cell r="D1387">
            <v>1</v>
          </cell>
          <cell r="E1387" t="str">
            <v>m2</v>
          </cell>
        </row>
        <row r="1388">
          <cell r="A1388" t="str">
            <v>M971</v>
          </cell>
          <cell r="B1388" t="str">
            <v>Dispositivo anti-ofuscante</v>
          </cell>
          <cell r="C1388" t="str">
            <v>m</v>
          </cell>
          <cell r="D1388">
            <v>1</v>
          </cell>
          <cell r="E1388" t="str">
            <v>m</v>
          </cell>
        </row>
        <row r="1389">
          <cell r="A1389" t="str">
            <v>M972</v>
          </cell>
          <cell r="B1389" t="str">
            <v>Tacha refletiva monodirecional</v>
          </cell>
          <cell r="C1389" t="str">
            <v>un</v>
          </cell>
          <cell r="D1389">
            <v>1</v>
          </cell>
          <cell r="E1389" t="str">
            <v>un</v>
          </cell>
        </row>
        <row r="1390">
          <cell r="A1390" t="str">
            <v>M973</v>
          </cell>
          <cell r="B1390" t="str">
            <v>Tacha refletiva bidirecional</v>
          </cell>
          <cell r="C1390" t="str">
            <v>un</v>
          </cell>
          <cell r="D1390">
            <v>1</v>
          </cell>
          <cell r="E1390" t="str">
            <v>un</v>
          </cell>
        </row>
        <row r="1391">
          <cell r="A1391" t="str">
            <v>M974</v>
          </cell>
          <cell r="B1391" t="str">
            <v>Tachão refletivo monodirecional</v>
          </cell>
          <cell r="C1391" t="str">
            <v>un</v>
          </cell>
          <cell r="D1391">
            <v>1</v>
          </cell>
          <cell r="E1391" t="str">
            <v>un</v>
          </cell>
        </row>
        <row r="1392">
          <cell r="A1392" t="str">
            <v>M975</v>
          </cell>
          <cell r="B1392" t="str">
            <v>Tachão refletivo bidirecional</v>
          </cell>
          <cell r="C1392" t="str">
            <v>un</v>
          </cell>
          <cell r="D1392">
            <v>1</v>
          </cell>
          <cell r="E1392" t="str">
            <v>un</v>
          </cell>
        </row>
        <row r="1393">
          <cell r="A1393" t="str">
            <v>M976</v>
          </cell>
          <cell r="B1393" t="str">
            <v>Baguete limitador de polietileno</v>
          </cell>
          <cell r="C1393" t="str">
            <v>m</v>
          </cell>
          <cell r="D1393">
            <v>1</v>
          </cell>
          <cell r="E1393" t="str">
            <v>m</v>
          </cell>
        </row>
        <row r="1394">
          <cell r="A1394" t="str">
            <v>M977</v>
          </cell>
          <cell r="B1394" t="str">
            <v>Selante asfáltico polimerizado</v>
          </cell>
          <cell r="C1394" t="str">
            <v>l</v>
          </cell>
          <cell r="D1394">
            <v>1</v>
          </cell>
          <cell r="E1394" t="str">
            <v>l</v>
          </cell>
        </row>
        <row r="1395">
          <cell r="A1395" t="str">
            <v>M980</v>
          </cell>
          <cell r="B1395" t="str">
            <v>Indenização de jazida</v>
          </cell>
          <cell r="C1395" t="str">
            <v>m3</v>
          </cell>
          <cell r="D1395">
            <v>1</v>
          </cell>
          <cell r="E1395" t="str">
            <v>m3</v>
          </cell>
        </row>
        <row r="1396">
          <cell r="A1396" t="str">
            <v>M982</v>
          </cell>
          <cell r="B1396" t="str">
            <v>Isopor de 5cm de espessura</v>
          </cell>
          <cell r="C1396" t="str">
            <v>m2</v>
          </cell>
          <cell r="D1396">
            <v>1</v>
          </cell>
          <cell r="E1396" t="str">
            <v>m2</v>
          </cell>
        </row>
        <row r="1397">
          <cell r="A1397" t="str">
            <v>M983</v>
          </cell>
          <cell r="B1397" t="str">
            <v>Disco diam. p/ máq. de disco 6kW</v>
          </cell>
          <cell r="C1397" t="str">
            <v>un</v>
          </cell>
          <cell r="D1397">
            <v>1</v>
          </cell>
          <cell r="E1397" t="str">
            <v>un</v>
          </cell>
        </row>
        <row r="1398">
          <cell r="A1398" t="str">
            <v>M984</v>
          </cell>
          <cell r="B1398" t="str">
            <v>Chumbadores</v>
          </cell>
          <cell r="C1398" t="str">
            <v>pç</v>
          </cell>
          <cell r="D1398">
            <v>0.3</v>
          </cell>
          <cell r="E1398" t="str">
            <v>kg</v>
          </cell>
        </row>
        <row r="1399">
          <cell r="A1399" t="str">
            <v>M985</v>
          </cell>
          <cell r="B1399" t="str">
            <v>Tubo plástico para purgadores</v>
          </cell>
          <cell r="C1399" t="str">
            <v>m</v>
          </cell>
          <cell r="D1399">
            <v>1</v>
          </cell>
          <cell r="E1399" t="str">
            <v>m</v>
          </cell>
        </row>
        <row r="1400">
          <cell r="A1400" t="str">
            <v>M996</v>
          </cell>
          <cell r="B1400" t="str">
            <v>Material Demolido</v>
          </cell>
          <cell r="C1400" t="str">
            <v>t</v>
          </cell>
          <cell r="D1400">
            <v>1</v>
          </cell>
          <cell r="E1400" t="str">
            <v>t</v>
          </cell>
        </row>
        <row r="1401">
          <cell r="A1401" t="str">
            <v>M997</v>
          </cell>
          <cell r="B1401" t="str">
            <v>Material Fresado</v>
          </cell>
          <cell r="C1401" t="str">
            <v>t</v>
          </cell>
          <cell r="D1401">
            <v>1</v>
          </cell>
          <cell r="E1401" t="str">
            <v>t</v>
          </cell>
        </row>
        <row r="1402">
          <cell r="A1402" t="str">
            <v>M998</v>
          </cell>
          <cell r="B1402" t="str">
            <v>Madeira</v>
          </cell>
          <cell r="C1402" t="str">
            <v>t</v>
          </cell>
          <cell r="D1402">
            <v>1</v>
          </cell>
          <cell r="E1402" t="str">
            <v>t</v>
          </cell>
        </row>
        <row r="1403">
          <cell r="A1403" t="str">
            <v>M999</v>
          </cell>
          <cell r="B1403" t="str">
            <v>Material retirado da pista</v>
          </cell>
          <cell r="C1403" t="str">
            <v>t</v>
          </cell>
          <cell r="D1403">
            <v>1</v>
          </cell>
          <cell r="E1403" t="str">
            <v>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c"/>
      <sheetName val="Orçamento com preço"/>
      <sheetName val="Orçamento construbase"/>
      <sheetName val="insumos"/>
      <sheetName val="composições"/>
      <sheetName val="di"/>
      <sheetName val="cronograma"/>
      <sheetName val="di (2)"/>
      <sheetName val="composições (2)"/>
      <sheetName val="insumos (2)"/>
      <sheetName val="BaseDados_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ndusconpr.com.br/incc-m-fgv-1364-p" TargetMode="External"/><Relationship Id="rId2" Type="http://schemas.openxmlformats.org/officeDocument/2006/relationships/hyperlink" Target="https://sindusconpr.com.br/incc-di-fgv-310-p" TargetMode="External"/><Relationship Id="rId1" Type="http://schemas.openxmlformats.org/officeDocument/2006/relationships/hyperlink" Target="https://sinduscon-fpolis.org.br/servico/cub-mensa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D4C1-1268-4227-A941-53D5EE83ECC4}">
  <dimension ref="A1:X17"/>
  <sheetViews>
    <sheetView workbookViewId="0">
      <pane xSplit="7" ySplit="3" topLeftCell="R4" activePane="bottomRight" state="frozen"/>
      <selection pane="topRight" activeCell="H1" sqref="H1"/>
      <selection pane="bottomLeft" activeCell="A4" sqref="A4"/>
      <selection pane="bottomRight" activeCell="S11" sqref="S11"/>
    </sheetView>
  </sheetViews>
  <sheetFormatPr defaultRowHeight="14.4"/>
  <cols>
    <col min="1" max="1" width="12.109375" bestFit="1" customWidth="1"/>
    <col min="2" max="2" width="27.5546875" bestFit="1" customWidth="1"/>
    <col min="6" max="6" width="11.88671875" customWidth="1"/>
    <col min="7" max="7" width="13.33203125" bestFit="1" customWidth="1"/>
    <col min="8" max="8" width="1.33203125" customWidth="1"/>
    <col min="9" max="9" width="18.33203125" customWidth="1"/>
    <col min="10" max="10" width="15.44140625" customWidth="1"/>
    <col min="11" max="11" width="14.109375" customWidth="1"/>
    <col min="12" max="12" width="18.33203125" customWidth="1"/>
    <col min="13" max="13" width="15.44140625" customWidth="1"/>
    <col min="14" max="14" width="14.109375" customWidth="1"/>
    <col min="15" max="15" width="18.33203125" customWidth="1"/>
    <col min="16" max="16" width="15.44140625" customWidth="1"/>
    <col min="17" max="17" width="14.109375" customWidth="1"/>
    <col min="18" max="18" width="18.33203125" bestFit="1" customWidth="1"/>
    <col min="19" max="19" width="15.44140625" bestFit="1" customWidth="1"/>
    <col min="20" max="20" width="14.109375" bestFit="1" customWidth="1"/>
    <col min="22" max="22" width="11.5546875" style="60" bestFit="1" customWidth="1"/>
    <col min="24" max="24" width="11.5546875" bestFit="1" customWidth="1"/>
  </cols>
  <sheetData>
    <row r="1" spans="1:24" ht="15" thickBot="1"/>
    <row r="2" spans="1:24">
      <c r="I2" s="462" t="s">
        <v>31</v>
      </c>
      <c r="J2" s="463"/>
      <c r="K2" s="464"/>
      <c r="L2" s="462" t="s">
        <v>74</v>
      </c>
      <c r="M2" s="463"/>
      <c r="N2" s="464"/>
      <c r="O2" s="462" t="s">
        <v>77</v>
      </c>
      <c r="P2" s="463"/>
      <c r="Q2" s="464"/>
      <c r="R2" s="462" t="s">
        <v>88</v>
      </c>
      <c r="S2" s="463"/>
      <c r="T2" s="464"/>
    </row>
    <row r="3" spans="1:24" ht="15" thickBot="1">
      <c r="A3" s="10"/>
      <c r="B3" s="35" t="s">
        <v>30</v>
      </c>
      <c r="C3" s="36">
        <v>44075</v>
      </c>
      <c r="D3" s="35">
        <v>810.96500000000003</v>
      </c>
      <c r="E3" s="10"/>
      <c r="F3" s="10"/>
      <c r="G3" s="10"/>
      <c r="H3" s="10"/>
      <c r="I3" s="456">
        <v>1061.0709999999999</v>
      </c>
      <c r="J3" s="457"/>
      <c r="K3" s="458"/>
      <c r="L3" s="456">
        <v>1065.289</v>
      </c>
      <c r="M3" s="457"/>
      <c r="N3" s="458"/>
      <c r="O3" s="456">
        <v>1074.2919999999999</v>
      </c>
      <c r="P3" s="457"/>
      <c r="Q3" s="458"/>
      <c r="R3" s="465">
        <v>1074.895</v>
      </c>
      <c r="S3" s="457"/>
      <c r="T3" s="458"/>
    </row>
    <row r="4" spans="1:24" ht="15" thickBot="1">
      <c r="A4" s="428" t="s">
        <v>24</v>
      </c>
      <c r="B4" s="466"/>
      <c r="C4" s="467" t="s">
        <v>26</v>
      </c>
      <c r="D4" s="466"/>
      <c r="E4" s="433" t="s">
        <v>25</v>
      </c>
      <c r="F4" s="433" t="s">
        <v>28</v>
      </c>
      <c r="G4" s="471" t="s">
        <v>29</v>
      </c>
      <c r="H4" s="76"/>
      <c r="I4" s="468" t="s">
        <v>35</v>
      </c>
      <c r="J4" s="469"/>
      <c r="K4" s="470"/>
      <c r="L4" s="459" t="s">
        <v>75</v>
      </c>
      <c r="M4" s="460"/>
      <c r="N4" s="461"/>
      <c r="O4" s="459" t="s">
        <v>76</v>
      </c>
      <c r="P4" s="460"/>
      <c r="Q4" s="461"/>
      <c r="R4" s="459" t="s">
        <v>89</v>
      </c>
      <c r="S4" s="460"/>
      <c r="T4" s="461"/>
    </row>
    <row r="5" spans="1:24">
      <c r="A5" s="16" t="s">
        <v>0</v>
      </c>
      <c r="B5" s="1" t="s">
        <v>1</v>
      </c>
      <c r="C5" s="3">
        <v>44166</v>
      </c>
      <c r="D5" s="3">
        <v>45139</v>
      </c>
      <c r="E5" s="434"/>
      <c r="F5" s="434"/>
      <c r="G5" s="472"/>
      <c r="H5" s="76"/>
      <c r="I5" s="78" t="s">
        <v>32</v>
      </c>
      <c r="J5" s="79" t="s">
        <v>33</v>
      </c>
      <c r="K5" s="80" t="s">
        <v>34</v>
      </c>
      <c r="L5" s="25" t="s">
        <v>32</v>
      </c>
      <c r="M5" s="14" t="s">
        <v>33</v>
      </c>
      <c r="N5" s="26" t="s">
        <v>34</v>
      </c>
      <c r="O5" s="25" t="s">
        <v>32</v>
      </c>
      <c r="P5" s="14" t="s">
        <v>33</v>
      </c>
      <c r="Q5" s="26" t="s">
        <v>34</v>
      </c>
      <c r="R5" s="25" t="s">
        <v>32</v>
      </c>
      <c r="S5" s="14" t="s">
        <v>33</v>
      </c>
      <c r="T5" s="26" t="s">
        <v>34</v>
      </c>
    </row>
    <row r="6" spans="1:24">
      <c r="A6" s="17" t="s">
        <v>2</v>
      </c>
      <c r="B6" s="2" t="s">
        <v>3</v>
      </c>
      <c r="C6" s="4">
        <v>44166</v>
      </c>
      <c r="D6" s="4">
        <v>45139</v>
      </c>
      <c r="E6" s="11">
        <v>33</v>
      </c>
      <c r="F6" s="12">
        <v>462000</v>
      </c>
      <c r="G6" s="18">
        <f>F6/E6</f>
        <v>14000</v>
      </c>
      <c r="H6" s="77"/>
      <c r="I6" s="27">
        <f>$G6*I$3/$D$3</f>
        <v>18317.675855308178</v>
      </c>
      <c r="J6" s="13"/>
      <c r="K6" s="28">
        <f>IF(J6&gt;I6,0,I6-J6)</f>
        <v>18317.675855308178</v>
      </c>
      <c r="L6" s="27">
        <f>$G6*L$3/$D$3</f>
        <v>18390.492807951021</v>
      </c>
      <c r="M6" s="13"/>
      <c r="N6" s="28">
        <f>IF(M6&gt;L6,0,L6-M6)</f>
        <v>18390.492807951021</v>
      </c>
      <c r="O6" s="27">
        <f>$G6*O$3/$D$3</f>
        <v>18545.915051820975</v>
      </c>
      <c r="P6" s="13"/>
      <c r="Q6" s="28">
        <f>IF(P6&gt;O6,0,O6-P6)</f>
        <v>18545.915051820975</v>
      </c>
      <c r="R6" s="27">
        <f>$G6*R$3/$D$3</f>
        <v>18556.324872220132</v>
      </c>
      <c r="S6" s="13"/>
      <c r="T6" s="84">
        <f>IF(S6&gt;R6,0,R6-S6)</f>
        <v>18556.324872220132</v>
      </c>
      <c r="V6" s="81"/>
      <c r="W6" s="82"/>
      <c r="X6" s="83"/>
    </row>
    <row r="7" spans="1:24">
      <c r="A7" s="17" t="s">
        <v>4</v>
      </c>
      <c r="B7" s="2" t="s">
        <v>5</v>
      </c>
      <c r="C7" s="4">
        <v>44166</v>
      </c>
      <c r="D7" s="4">
        <v>45139</v>
      </c>
      <c r="E7" s="11">
        <v>33</v>
      </c>
      <c r="F7" s="12">
        <v>99000</v>
      </c>
      <c r="G7" s="18">
        <f t="shared" ref="G7:G16" si="0">F7/E7</f>
        <v>3000</v>
      </c>
      <c r="H7" s="77"/>
      <c r="I7" s="27">
        <f t="shared" ref="I7:I16" si="1">$G7*I$3/$D$3</f>
        <v>3925.2162547088956</v>
      </c>
      <c r="J7" s="13"/>
      <c r="K7" s="28">
        <f t="shared" ref="K7:K16" si="2">IF(J7&gt;I7,0,I7-J7)</f>
        <v>3925.2162547088956</v>
      </c>
      <c r="L7" s="27">
        <f t="shared" ref="L7:L16" si="3">$G7*L$3/$D$3</f>
        <v>3940.8198874180757</v>
      </c>
      <c r="M7" s="13"/>
      <c r="N7" s="28">
        <f t="shared" ref="N7:N16" si="4">IF(M7&gt;L7,0,L7-M7)</f>
        <v>3940.8198874180757</v>
      </c>
      <c r="O7" s="27">
        <f t="shared" ref="O7:O16" si="5">$G7*O$3/$D$3</f>
        <v>3974.1246539616377</v>
      </c>
      <c r="P7" s="13"/>
      <c r="Q7" s="28">
        <f t="shared" ref="Q7:Q16" si="6">IF(P7&gt;O7,0,O7-P7)</f>
        <v>3974.1246539616377</v>
      </c>
      <c r="R7" s="27">
        <f t="shared" ref="R7:R16" si="7">$G7*R$3/$D$3</f>
        <v>3976.3553297614567</v>
      </c>
      <c r="S7" s="13"/>
      <c r="T7" s="84">
        <f t="shared" ref="T7:T16" si="8">IF(S7&gt;R7,0,R7-S7)</f>
        <v>3976.3553297614567</v>
      </c>
      <c r="V7" s="81"/>
      <c r="W7" s="82"/>
      <c r="X7" s="83"/>
    </row>
    <row r="8" spans="1:24">
      <c r="A8" s="17" t="s">
        <v>6</v>
      </c>
      <c r="B8" s="2" t="s">
        <v>7</v>
      </c>
      <c r="C8" s="4">
        <v>44166</v>
      </c>
      <c r="D8" s="5">
        <v>45139</v>
      </c>
      <c r="E8" s="11">
        <v>33</v>
      </c>
      <c r="F8" s="12">
        <v>409008.6</v>
      </c>
      <c r="G8" s="18">
        <f t="shared" si="0"/>
        <v>12394.199999999999</v>
      </c>
      <c r="H8" s="77"/>
      <c r="I8" s="27">
        <f t="shared" si="1"/>
        <v>16216.638434704329</v>
      </c>
      <c r="J8" s="13">
        <v>12244.56</v>
      </c>
      <c r="K8" s="28">
        <f t="shared" si="2"/>
        <v>3972.07843470433</v>
      </c>
      <c r="L8" s="27">
        <f t="shared" si="3"/>
        <v>16281.103282879038</v>
      </c>
      <c r="M8" s="13">
        <v>12244.56</v>
      </c>
      <c r="N8" s="28">
        <f t="shared" si="4"/>
        <v>4036.5432828790381</v>
      </c>
      <c r="O8" s="27">
        <f t="shared" si="5"/>
        <v>16418.698595377107</v>
      </c>
      <c r="P8" s="13">
        <v>12244.56</v>
      </c>
      <c r="Q8" s="28">
        <f t="shared" si="6"/>
        <v>4174.1385953771078</v>
      </c>
      <c r="R8" s="27">
        <f t="shared" si="7"/>
        <v>16427.914409376481</v>
      </c>
      <c r="S8" s="13">
        <v>14448.58</v>
      </c>
      <c r="T8" s="84">
        <f t="shared" si="8"/>
        <v>1979.3344093764808</v>
      </c>
      <c r="X8" s="59"/>
    </row>
    <row r="9" spans="1:24">
      <c r="A9" s="17" t="s">
        <v>8</v>
      </c>
      <c r="B9" s="2" t="s">
        <v>9</v>
      </c>
      <c r="C9" s="6">
        <v>44256</v>
      </c>
      <c r="D9" s="4">
        <v>45139</v>
      </c>
      <c r="E9" s="11">
        <v>30</v>
      </c>
      <c r="F9" s="12">
        <v>120000</v>
      </c>
      <c r="G9" s="18">
        <f t="shared" si="0"/>
        <v>4000</v>
      </c>
      <c r="H9" s="77"/>
      <c r="I9" s="27">
        <f t="shared" si="1"/>
        <v>5233.6216729451944</v>
      </c>
      <c r="J9" s="13">
        <f>3636+453.41</f>
        <v>4089.41</v>
      </c>
      <c r="K9" s="28">
        <f t="shared" si="2"/>
        <v>1144.2116729451946</v>
      </c>
      <c r="L9" s="27">
        <f t="shared" si="3"/>
        <v>5254.4265165574343</v>
      </c>
      <c r="M9" s="13">
        <f>3636+453.41</f>
        <v>4089.41</v>
      </c>
      <c r="N9" s="28">
        <f t="shared" si="4"/>
        <v>1165.0165165574344</v>
      </c>
      <c r="O9" s="27">
        <f t="shared" si="5"/>
        <v>5298.8328719488509</v>
      </c>
      <c r="P9" s="13">
        <f>3636+453.41</f>
        <v>4089.41</v>
      </c>
      <c r="Q9" s="28">
        <f t="shared" si="6"/>
        <v>1209.422871948851</v>
      </c>
      <c r="R9" s="27">
        <f t="shared" si="7"/>
        <v>5301.8071063486095</v>
      </c>
      <c r="S9" s="13">
        <f>3636+453.41</f>
        <v>4089.41</v>
      </c>
      <c r="T9" s="84">
        <f t="shared" si="8"/>
        <v>1212.3971063486097</v>
      </c>
      <c r="X9" s="59"/>
    </row>
    <row r="10" spans="1:24">
      <c r="A10" s="17" t="s">
        <v>10</v>
      </c>
      <c r="B10" s="2" t="s">
        <v>11</v>
      </c>
      <c r="C10" s="7">
        <v>44166</v>
      </c>
      <c r="D10" s="5">
        <v>45139</v>
      </c>
      <c r="E10" s="11">
        <v>33</v>
      </c>
      <c r="F10" s="12">
        <v>189000</v>
      </c>
      <c r="G10" s="18">
        <f t="shared" si="0"/>
        <v>5727.272727272727</v>
      </c>
      <c r="H10" s="77"/>
      <c r="I10" s="27">
        <f t="shared" si="1"/>
        <v>7493.5946680806182</v>
      </c>
      <c r="J10" s="13"/>
      <c r="K10" s="28">
        <f t="shared" si="2"/>
        <v>7493.5946680806182</v>
      </c>
      <c r="L10" s="27">
        <f t="shared" si="3"/>
        <v>7523.3834214345079</v>
      </c>
      <c r="M10" s="13"/>
      <c r="N10" s="28">
        <f t="shared" si="4"/>
        <v>7523.3834214345079</v>
      </c>
      <c r="O10" s="27">
        <f t="shared" si="5"/>
        <v>7586.9652484722164</v>
      </c>
      <c r="P10" s="13"/>
      <c r="Q10" s="28">
        <f t="shared" si="6"/>
        <v>7586.9652484722164</v>
      </c>
      <c r="R10" s="27">
        <f t="shared" si="7"/>
        <v>7591.22381136278</v>
      </c>
      <c r="S10" s="13"/>
      <c r="T10" s="84">
        <f t="shared" si="8"/>
        <v>7591.22381136278</v>
      </c>
      <c r="V10" s="81"/>
      <c r="W10" s="82"/>
      <c r="X10" s="83"/>
    </row>
    <row r="11" spans="1:24">
      <c r="A11" s="17" t="s">
        <v>12</v>
      </c>
      <c r="B11" s="2" t="s">
        <v>13</v>
      </c>
      <c r="C11" s="4">
        <v>44166</v>
      </c>
      <c r="D11" s="4">
        <v>45139</v>
      </c>
      <c r="E11" s="11">
        <v>33</v>
      </c>
      <c r="F11" s="12">
        <v>197174.34</v>
      </c>
      <c r="G11" s="18">
        <f t="shared" si="0"/>
        <v>5974.98</v>
      </c>
      <c r="H11" s="77"/>
      <c r="I11" s="27">
        <f t="shared" si="1"/>
        <v>7817.6962058535191</v>
      </c>
      <c r="J11" s="13">
        <f>2799.72+349.13</f>
        <v>3148.85</v>
      </c>
      <c r="K11" s="28">
        <f t="shared" si="2"/>
        <v>4668.8462058535188</v>
      </c>
      <c r="L11" s="27">
        <f t="shared" si="3"/>
        <v>7848.773336975084</v>
      </c>
      <c r="M11" s="13">
        <f>349.13+2799.72</f>
        <v>3148.85</v>
      </c>
      <c r="N11" s="28">
        <f t="shared" si="4"/>
        <v>4699.9233369750837</v>
      </c>
      <c r="O11" s="27">
        <f t="shared" si="5"/>
        <v>7915.1051083092352</v>
      </c>
      <c r="P11" s="13">
        <f>349.13+2799.72</f>
        <v>3148.85</v>
      </c>
      <c r="Q11" s="28">
        <f t="shared" si="6"/>
        <v>4766.2551083092349</v>
      </c>
      <c r="R11" s="27">
        <f t="shared" si="7"/>
        <v>7919.5478560727024</v>
      </c>
      <c r="S11" s="13">
        <f>349.13+2799.72</f>
        <v>3148.85</v>
      </c>
      <c r="T11" s="84">
        <f t="shared" si="8"/>
        <v>4770.6978560727021</v>
      </c>
      <c r="X11" s="59"/>
    </row>
    <row r="12" spans="1:24">
      <c r="A12" s="17" t="s">
        <v>14</v>
      </c>
      <c r="B12" s="2" t="s">
        <v>15</v>
      </c>
      <c r="C12" s="6">
        <v>44256</v>
      </c>
      <c r="D12" s="4">
        <v>45139</v>
      </c>
      <c r="E12" s="11">
        <v>30</v>
      </c>
      <c r="F12" s="12">
        <v>87000</v>
      </c>
      <c r="G12" s="18">
        <f t="shared" si="0"/>
        <v>2900</v>
      </c>
      <c r="H12" s="77"/>
      <c r="I12" s="27">
        <f t="shared" si="1"/>
        <v>3794.3757128852662</v>
      </c>
      <c r="J12" s="13">
        <v>2880</v>
      </c>
      <c r="K12" s="28">
        <f t="shared" si="2"/>
        <v>914.37571288526624</v>
      </c>
      <c r="L12" s="27">
        <f t="shared" si="3"/>
        <v>3809.4592245041399</v>
      </c>
      <c r="M12" s="13">
        <v>2880</v>
      </c>
      <c r="N12" s="28">
        <f t="shared" si="4"/>
        <v>929.45922450413991</v>
      </c>
      <c r="O12" s="27">
        <f t="shared" si="5"/>
        <v>3841.6538321629168</v>
      </c>
      <c r="P12" s="13">
        <v>2880</v>
      </c>
      <c r="Q12" s="28">
        <f t="shared" si="6"/>
        <v>961.65383216291684</v>
      </c>
      <c r="R12" s="27">
        <f t="shared" si="7"/>
        <v>3843.8101521027415</v>
      </c>
      <c r="S12" s="13">
        <v>2880</v>
      </c>
      <c r="T12" s="84">
        <f t="shared" si="8"/>
        <v>963.81015210274154</v>
      </c>
      <c r="X12" s="59"/>
    </row>
    <row r="13" spans="1:24">
      <c r="A13" s="17" t="s">
        <v>16</v>
      </c>
      <c r="B13" s="2" t="s">
        <v>17</v>
      </c>
      <c r="C13" s="4">
        <v>44166</v>
      </c>
      <c r="D13" s="4">
        <v>45139</v>
      </c>
      <c r="E13" s="11">
        <v>33</v>
      </c>
      <c r="F13" s="12">
        <v>221649.78</v>
      </c>
      <c r="G13" s="18">
        <f t="shared" si="0"/>
        <v>6716.66</v>
      </c>
      <c r="H13" s="77"/>
      <c r="I13" s="27">
        <f t="shared" si="1"/>
        <v>8788.1143364510172</v>
      </c>
      <c r="J13" s="13"/>
      <c r="K13" s="28">
        <f t="shared" si="2"/>
        <v>8788.1143364510172</v>
      </c>
      <c r="L13" s="27">
        <f t="shared" si="3"/>
        <v>8823.0491016751639</v>
      </c>
      <c r="M13" s="13"/>
      <c r="N13" s="28">
        <f t="shared" si="4"/>
        <v>8823.0491016751639</v>
      </c>
      <c r="O13" s="27">
        <f t="shared" si="5"/>
        <v>8897.6146994259907</v>
      </c>
      <c r="P13" s="13"/>
      <c r="Q13" s="28">
        <f t="shared" si="6"/>
        <v>8897.6146994259907</v>
      </c>
      <c r="R13" s="27">
        <f t="shared" si="7"/>
        <v>8902.6089297318613</v>
      </c>
      <c r="S13" s="13"/>
      <c r="T13" s="84">
        <f t="shared" si="8"/>
        <v>8902.6089297318613</v>
      </c>
      <c r="V13" s="81"/>
      <c r="W13" s="82"/>
      <c r="X13" s="83"/>
    </row>
    <row r="14" spans="1:24">
      <c r="A14" s="17" t="s">
        <v>18</v>
      </c>
      <c r="B14" s="2" t="s">
        <v>19</v>
      </c>
      <c r="C14" s="4">
        <v>44166</v>
      </c>
      <c r="D14" s="4">
        <v>45139</v>
      </c>
      <c r="E14" s="11">
        <v>33</v>
      </c>
      <c r="F14" s="12">
        <v>143550</v>
      </c>
      <c r="G14" s="18">
        <f t="shared" si="0"/>
        <v>4350</v>
      </c>
      <c r="H14" s="77"/>
      <c r="I14" s="27">
        <f t="shared" si="1"/>
        <v>5691.5635693278991</v>
      </c>
      <c r="J14" s="13"/>
      <c r="K14" s="28">
        <f t="shared" si="2"/>
        <v>5691.5635693278991</v>
      </c>
      <c r="L14" s="27">
        <f t="shared" si="3"/>
        <v>5714.1888367562105</v>
      </c>
      <c r="M14" s="13"/>
      <c r="N14" s="28">
        <f t="shared" si="4"/>
        <v>5714.1888367562105</v>
      </c>
      <c r="O14" s="27">
        <f t="shared" si="5"/>
        <v>5762.4807482443748</v>
      </c>
      <c r="P14" s="13"/>
      <c r="Q14" s="28">
        <f t="shared" si="6"/>
        <v>5762.4807482443748</v>
      </c>
      <c r="R14" s="27">
        <f t="shared" si="7"/>
        <v>5765.7152281541121</v>
      </c>
      <c r="S14" s="13"/>
      <c r="T14" s="84">
        <f t="shared" si="8"/>
        <v>5765.7152281541121</v>
      </c>
      <c r="V14" s="81"/>
      <c r="W14" s="82"/>
      <c r="X14" s="83"/>
    </row>
    <row r="15" spans="1:24">
      <c r="A15" s="17" t="s">
        <v>20</v>
      </c>
      <c r="B15" s="2" t="s">
        <v>21</v>
      </c>
      <c r="C15" s="4">
        <v>44166</v>
      </c>
      <c r="D15" s="4">
        <v>45139</v>
      </c>
      <c r="E15" s="11">
        <v>33</v>
      </c>
      <c r="F15" s="12">
        <v>204430.38</v>
      </c>
      <c r="G15" s="18">
        <f t="shared" si="0"/>
        <v>6194.8600000000006</v>
      </c>
      <c r="H15" s="77"/>
      <c r="I15" s="27">
        <f t="shared" si="1"/>
        <v>8105.3883892153181</v>
      </c>
      <c r="J15" s="13"/>
      <c r="K15" s="28">
        <f t="shared" si="2"/>
        <v>8105.3883892153181</v>
      </c>
      <c r="L15" s="27">
        <f t="shared" si="3"/>
        <v>8137.6091625902482</v>
      </c>
      <c r="M15" s="13"/>
      <c r="N15" s="28">
        <f t="shared" si="4"/>
        <v>8137.6091625902482</v>
      </c>
      <c r="O15" s="27">
        <f t="shared" si="5"/>
        <v>8206.3819512802638</v>
      </c>
      <c r="P15" s="13"/>
      <c r="Q15" s="28">
        <f t="shared" si="6"/>
        <v>8206.3819512802638</v>
      </c>
      <c r="R15" s="27">
        <f t="shared" si="7"/>
        <v>8210.9881927086863</v>
      </c>
      <c r="S15" s="13"/>
      <c r="T15" s="84">
        <f t="shared" si="8"/>
        <v>8210.9881927086863</v>
      </c>
      <c r="V15" s="81"/>
      <c r="W15" s="82"/>
      <c r="X15" s="83"/>
    </row>
    <row r="16" spans="1:24" ht="15" thickBot="1">
      <c r="A16" s="19" t="s">
        <v>22</v>
      </c>
      <c r="B16" s="20" t="s">
        <v>23</v>
      </c>
      <c r="C16" s="21">
        <v>44166</v>
      </c>
      <c r="D16" s="21">
        <v>45139</v>
      </c>
      <c r="E16" s="22">
        <v>33</v>
      </c>
      <c r="F16" s="23">
        <v>132000</v>
      </c>
      <c r="G16" s="24">
        <f t="shared" si="0"/>
        <v>4000</v>
      </c>
      <c r="H16" s="77"/>
      <c r="I16" s="27">
        <f t="shared" si="1"/>
        <v>5233.6216729451944</v>
      </c>
      <c r="J16" s="29"/>
      <c r="K16" s="30">
        <f t="shared" si="2"/>
        <v>5233.6216729451944</v>
      </c>
      <c r="L16" s="27">
        <f t="shared" si="3"/>
        <v>5254.4265165574343</v>
      </c>
      <c r="M16" s="29"/>
      <c r="N16" s="30">
        <f t="shared" si="4"/>
        <v>5254.4265165574343</v>
      </c>
      <c r="O16" s="27">
        <f t="shared" si="5"/>
        <v>5298.8328719488509</v>
      </c>
      <c r="P16" s="29"/>
      <c r="Q16" s="30">
        <f t="shared" si="6"/>
        <v>5298.8328719488509</v>
      </c>
      <c r="R16" s="27">
        <f t="shared" si="7"/>
        <v>5301.8071063486095</v>
      </c>
      <c r="S16" s="29"/>
      <c r="T16" s="85">
        <f t="shared" si="8"/>
        <v>5301.8071063486095</v>
      </c>
      <c r="X16" s="59"/>
    </row>
    <row r="17" spans="7:20" ht="15" thickBot="1">
      <c r="G17" s="31">
        <f t="shared" ref="G17:N17" si="9">SUM(G6:G16)</f>
        <v>69257.972727272732</v>
      </c>
      <c r="H17" s="55"/>
      <c r="I17" s="32">
        <f t="shared" si="9"/>
        <v>90617.506772425448</v>
      </c>
      <c r="J17" s="33">
        <f t="shared" si="9"/>
        <v>22362.82</v>
      </c>
      <c r="K17" s="34">
        <f t="shared" si="9"/>
        <v>68254.686772425426</v>
      </c>
      <c r="L17" s="32">
        <f t="shared" si="9"/>
        <v>90977.732095298357</v>
      </c>
      <c r="M17" s="33">
        <f t="shared" si="9"/>
        <v>22362.82</v>
      </c>
      <c r="N17" s="34">
        <f t="shared" si="9"/>
        <v>68614.912095298365</v>
      </c>
      <c r="O17" s="32">
        <f t="shared" ref="O17:Q17" si="10">SUM(O6:O16)</f>
        <v>91746.605632952414</v>
      </c>
      <c r="P17" s="33">
        <f t="shared" si="10"/>
        <v>22362.82</v>
      </c>
      <c r="Q17" s="34">
        <f t="shared" si="10"/>
        <v>69383.785632952422</v>
      </c>
      <c r="R17" s="32">
        <f t="shared" ref="R17:T17" si="11">SUM(R6:R16)</f>
        <v>91798.102994188186</v>
      </c>
      <c r="S17" s="33">
        <f t="shared" si="11"/>
        <v>24566.839999999997</v>
      </c>
      <c r="T17" s="34">
        <f t="shared" si="11"/>
        <v>67231.262994188175</v>
      </c>
    </row>
  </sheetData>
  <mergeCells count="17">
    <mergeCell ref="A4:B4"/>
    <mergeCell ref="C4:D4"/>
    <mergeCell ref="I4:K4"/>
    <mergeCell ref="I2:K2"/>
    <mergeCell ref="I3:K3"/>
    <mergeCell ref="E4:E5"/>
    <mergeCell ref="F4:F5"/>
    <mergeCell ref="G4:G5"/>
    <mergeCell ref="L3:N3"/>
    <mergeCell ref="L4:N4"/>
    <mergeCell ref="R2:T2"/>
    <mergeCell ref="R3:T3"/>
    <mergeCell ref="R4:T4"/>
    <mergeCell ref="O2:Q2"/>
    <mergeCell ref="O3:Q3"/>
    <mergeCell ref="O4:Q4"/>
    <mergeCell ref="L2:N2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088D-8DE9-4940-9926-B0F07D05A2FB}">
  <dimension ref="A1:W112"/>
  <sheetViews>
    <sheetView workbookViewId="0">
      <pane ySplit="3" topLeftCell="A45" activePane="bottomLeft" state="frozen"/>
      <selection activeCell="S2" sqref="S2:V2"/>
      <selection pane="bottomLeft" activeCell="V2" sqref="V2"/>
    </sheetView>
  </sheetViews>
  <sheetFormatPr defaultRowHeight="14.4"/>
  <cols>
    <col min="1" max="1" width="7.33203125" customWidth="1"/>
    <col min="2" max="2" width="10" style="297" customWidth="1"/>
    <col min="3" max="3" width="7.33203125" bestFit="1" customWidth="1"/>
    <col min="4" max="4" width="8.5546875" style="297" bestFit="1" customWidth="1"/>
    <col min="5" max="5" width="7" style="297" customWidth="1"/>
    <col min="6" max="6" width="8.5546875" style="297" bestFit="1" customWidth="1"/>
    <col min="7" max="7" width="2.109375" style="297" customWidth="1"/>
    <col min="8" max="8" width="7.33203125" customWidth="1"/>
    <col min="9" max="9" width="8.5546875" style="297" bestFit="1" customWidth="1"/>
    <col min="10" max="10" width="7.33203125" bestFit="1" customWidth="1"/>
    <col min="11" max="11" width="8.5546875" style="297" bestFit="1" customWidth="1"/>
    <col min="12" max="12" width="7" style="297" customWidth="1"/>
    <col min="13" max="13" width="8.5546875" style="297" bestFit="1" customWidth="1"/>
    <col min="14" max="14" width="2" style="297" customWidth="1"/>
    <col min="15" max="15" width="7.33203125" customWidth="1"/>
    <col min="16" max="16" width="8.5546875" style="297" bestFit="1" customWidth="1"/>
    <col min="17" max="17" width="7.33203125" bestFit="1" customWidth="1"/>
    <col min="18" max="18" width="8.5546875" style="297" bestFit="1" customWidth="1"/>
    <col min="19" max="19" width="7" style="297" customWidth="1"/>
    <col min="20" max="20" width="8.5546875" style="297" bestFit="1" customWidth="1"/>
    <col min="21" max="21" width="12.109375" bestFit="1" customWidth="1"/>
    <col min="22" max="22" width="7.33203125" bestFit="1" customWidth="1"/>
  </cols>
  <sheetData>
    <row r="1" spans="1:23" ht="15" thickBot="1">
      <c r="A1" s="473" t="s">
        <v>243</v>
      </c>
      <c r="B1" s="474"/>
      <c r="C1" s="474"/>
      <c r="D1" s="474"/>
      <c r="E1" s="474"/>
      <c r="F1" s="474"/>
      <c r="H1" s="473" t="s">
        <v>244</v>
      </c>
      <c r="I1" s="474"/>
      <c r="J1" s="474"/>
      <c r="K1" s="474"/>
      <c r="L1" s="474"/>
      <c r="M1" s="474"/>
      <c r="O1" s="473" t="s">
        <v>250</v>
      </c>
      <c r="P1" s="474"/>
      <c r="Q1" s="474"/>
      <c r="R1" s="474"/>
      <c r="S1" s="474"/>
      <c r="T1" s="474"/>
      <c r="U1" s="319" t="s">
        <v>254</v>
      </c>
      <c r="V1" s="320">
        <v>46204</v>
      </c>
      <c r="W1" s="313" t="s">
        <v>251</v>
      </c>
    </row>
    <row r="2" spans="1:23">
      <c r="A2" s="475" t="s">
        <v>245</v>
      </c>
      <c r="B2" s="476"/>
      <c r="C2" s="477" t="s">
        <v>246</v>
      </c>
      <c r="D2" s="478"/>
      <c r="E2" s="479" t="s">
        <v>247</v>
      </c>
      <c r="F2" s="475"/>
      <c r="G2" s="298"/>
      <c r="H2" s="475" t="s">
        <v>245</v>
      </c>
      <c r="I2" s="476"/>
      <c r="J2" s="477" t="s">
        <v>246</v>
      </c>
      <c r="K2" s="478"/>
      <c r="L2" s="479" t="s">
        <v>247</v>
      </c>
      <c r="M2" s="475"/>
      <c r="N2" s="298"/>
      <c r="O2" s="475" t="s">
        <v>245</v>
      </c>
      <c r="P2" s="476"/>
      <c r="Q2" s="477" t="s">
        <v>246</v>
      </c>
      <c r="R2" s="478"/>
      <c r="S2" s="479" t="s">
        <v>247</v>
      </c>
      <c r="T2" s="475"/>
      <c r="W2" s="314" t="s">
        <v>252</v>
      </c>
    </row>
    <row r="3" spans="1:23">
      <c r="A3" s="299" t="s">
        <v>248</v>
      </c>
      <c r="B3" s="300" t="s">
        <v>249</v>
      </c>
      <c r="C3" s="301" t="s">
        <v>248</v>
      </c>
      <c r="D3" s="302" t="s">
        <v>249</v>
      </c>
      <c r="E3" s="303" t="s">
        <v>248</v>
      </c>
      <c r="F3" s="304" t="s">
        <v>249</v>
      </c>
      <c r="G3" s="305"/>
      <c r="H3" s="299" t="s">
        <v>248</v>
      </c>
      <c r="I3" s="300" t="s">
        <v>249</v>
      </c>
      <c r="J3" s="301" t="s">
        <v>248</v>
      </c>
      <c r="K3" s="302" t="s">
        <v>249</v>
      </c>
      <c r="L3" s="303" t="s">
        <v>248</v>
      </c>
      <c r="M3" s="304" t="s">
        <v>249</v>
      </c>
      <c r="N3" s="305"/>
      <c r="O3" s="299" t="s">
        <v>248</v>
      </c>
      <c r="P3" s="300" t="s">
        <v>249</v>
      </c>
      <c r="Q3" s="301" t="s">
        <v>248</v>
      </c>
      <c r="R3" s="302" t="s">
        <v>249</v>
      </c>
      <c r="S3" s="303" t="s">
        <v>248</v>
      </c>
      <c r="T3" s="304" t="s">
        <v>249</v>
      </c>
      <c r="W3" s="314" t="s">
        <v>253</v>
      </c>
    </row>
    <row r="4" spans="1:23">
      <c r="A4" s="306">
        <v>44197</v>
      </c>
      <c r="B4" s="307">
        <v>852.80899999999997</v>
      </c>
      <c r="C4" s="308">
        <f>A5</f>
        <v>44228</v>
      </c>
      <c r="D4" s="309">
        <f>B4</f>
        <v>852.80899999999997</v>
      </c>
      <c r="E4" s="310">
        <f>A6</f>
        <v>44256</v>
      </c>
      <c r="F4" s="311">
        <f>B4</f>
        <v>852.80899999999997</v>
      </c>
      <c r="H4" s="306">
        <v>44197</v>
      </c>
      <c r="I4" s="307">
        <v>850.495</v>
      </c>
      <c r="J4" s="308">
        <f>H5</f>
        <v>44228</v>
      </c>
      <c r="K4" s="309">
        <f>I4</f>
        <v>850.495</v>
      </c>
      <c r="L4" s="310">
        <f>H6</f>
        <v>44256</v>
      </c>
      <c r="M4" s="311">
        <f>I4</f>
        <v>850.495</v>
      </c>
      <c r="O4" s="306">
        <v>44197</v>
      </c>
      <c r="P4" s="307">
        <v>2273.96</v>
      </c>
      <c r="Q4" s="308">
        <f>O5</f>
        <v>44228</v>
      </c>
      <c r="R4" s="309">
        <f>P4</f>
        <v>2273.96</v>
      </c>
      <c r="S4" s="310">
        <f>O6</f>
        <v>44256</v>
      </c>
      <c r="T4" s="311">
        <f>P4</f>
        <v>2273.96</v>
      </c>
      <c r="W4" s="314"/>
    </row>
    <row r="5" spans="1:23">
      <c r="A5" s="306">
        <v>44228</v>
      </c>
      <c r="B5" s="307">
        <v>868.92899999999997</v>
      </c>
      <c r="C5" s="308">
        <f t="shared" ref="C5:C68" si="0">A6</f>
        <v>44256</v>
      </c>
      <c r="D5" s="309">
        <f>B5</f>
        <v>868.92899999999997</v>
      </c>
      <c r="E5" s="310">
        <f t="shared" ref="E5:E68" si="1">A7</f>
        <v>44287</v>
      </c>
      <c r="F5" s="311">
        <f t="shared" ref="F5:F68" si="2">B5</f>
        <v>868.92899999999997</v>
      </c>
      <c r="H5" s="306">
        <v>44228</v>
      </c>
      <c r="I5" s="307">
        <v>859.57299999999998</v>
      </c>
      <c r="J5" s="308">
        <f t="shared" ref="J5:J68" si="3">H6</f>
        <v>44256</v>
      </c>
      <c r="K5" s="309">
        <f t="shared" ref="K5:K68" si="4">I5</f>
        <v>859.57299999999998</v>
      </c>
      <c r="L5" s="310">
        <f t="shared" ref="L5:L68" si="5">H7</f>
        <v>44287</v>
      </c>
      <c r="M5" s="311">
        <f t="shared" ref="M5:M68" si="6">I5</f>
        <v>859.57299999999998</v>
      </c>
      <c r="O5" s="306">
        <v>44228</v>
      </c>
      <c r="P5" s="307">
        <v>2293.94</v>
      </c>
      <c r="Q5" s="308">
        <f t="shared" ref="Q5:Q68" si="7">O6</f>
        <v>44256</v>
      </c>
      <c r="R5" s="309">
        <f t="shared" ref="R5:R68" si="8">P5</f>
        <v>2293.94</v>
      </c>
      <c r="S5" s="310">
        <f t="shared" ref="S5:S68" si="9">O7</f>
        <v>44287</v>
      </c>
      <c r="T5" s="311">
        <f t="shared" ref="T5:T68" si="10">P5</f>
        <v>2293.94</v>
      </c>
      <c r="W5" s="314"/>
    </row>
    <row r="6" spans="1:23">
      <c r="A6" s="306">
        <v>44256</v>
      </c>
      <c r="B6" s="307">
        <v>880.26499999999999</v>
      </c>
      <c r="C6" s="308">
        <f t="shared" si="0"/>
        <v>44287</v>
      </c>
      <c r="D6" s="309">
        <f t="shared" ref="D6:D68" si="11">B6</f>
        <v>880.26499999999999</v>
      </c>
      <c r="E6" s="310">
        <f t="shared" si="1"/>
        <v>44317</v>
      </c>
      <c r="F6" s="311">
        <f t="shared" si="2"/>
        <v>880.26499999999999</v>
      </c>
      <c r="H6" s="306">
        <v>44256</v>
      </c>
      <c r="I6" s="307">
        <v>876.75</v>
      </c>
      <c r="J6" s="308">
        <f t="shared" si="3"/>
        <v>44287</v>
      </c>
      <c r="K6" s="309">
        <f t="shared" si="4"/>
        <v>876.75</v>
      </c>
      <c r="L6" s="310">
        <f t="shared" si="5"/>
        <v>44317</v>
      </c>
      <c r="M6" s="311">
        <f t="shared" si="6"/>
        <v>876.75</v>
      </c>
      <c r="O6" s="306">
        <v>44256</v>
      </c>
      <c r="P6" s="307">
        <v>2323.15</v>
      </c>
      <c r="Q6" s="308">
        <f t="shared" si="7"/>
        <v>44287</v>
      </c>
      <c r="R6" s="309">
        <f t="shared" si="8"/>
        <v>2323.15</v>
      </c>
      <c r="S6" s="310">
        <f t="shared" si="9"/>
        <v>44317</v>
      </c>
      <c r="T6" s="311">
        <f t="shared" si="10"/>
        <v>2323.15</v>
      </c>
      <c r="W6" s="314"/>
    </row>
    <row r="7" spans="1:23">
      <c r="A7" s="306">
        <v>44287</v>
      </c>
      <c r="B7" s="307">
        <v>888.19100000000003</v>
      </c>
      <c r="C7" s="308">
        <f t="shared" si="0"/>
        <v>44317</v>
      </c>
      <c r="D7" s="309">
        <f t="shared" si="11"/>
        <v>888.19100000000003</v>
      </c>
      <c r="E7" s="310">
        <f t="shared" si="1"/>
        <v>44348</v>
      </c>
      <c r="F7" s="311">
        <f t="shared" si="2"/>
        <v>888.19100000000003</v>
      </c>
      <c r="H7" s="306">
        <v>44287</v>
      </c>
      <c r="I7" s="307">
        <v>885.09299999999996</v>
      </c>
      <c r="J7" s="308">
        <f t="shared" si="3"/>
        <v>44317</v>
      </c>
      <c r="K7" s="309">
        <f t="shared" si="4"/>
        <v>885.09299999999996</v>
      </c>
      <c r="L7" s="310">
        <f t="shared" si="5"/>
        <v>44348</v>
      </c>
      <c r="M7" s="311">
        <f t="shared" si="6"/>
        <v>885.09299999999996</v>
      </c>
      <c r="O7" s="306">
        <v>44287</v>
      </c>
      <c r="P7" s="307">
        <v>2357.58</v>
      </c>
      <c r="Q7" s="308">
        <f t="shared" si="7"/>
        <v>44317</v>
      </c>
      <c r="R7" s="309">
        <f t="shared" si="8"/>
        <v>2357.58</v>
      </c>
      <c r="S7" s="310">
        <f t="shared" si="9"/>
        <v>44348</v>
      </c>
      <c r="T7" s="311">
        <f t="shared" si="10"/>
        <v>2357.58</v>
      </c>
      <c r="W7" s="314"/>
    </row>
    <row r="8" spans="1:23">
      <c r="A8" s="306">
        <v>44317</v>
      </c>
      <c r="B8" s="307">
        <v>907.899</v>
      </c>
      <c r="C8" s="308">
        <f t="shared" si="0"/>
        <v>44348</v>
      </c>
      <c r="D8" s="309">
        <f t="shared" si="11"/>
        <v>907.899</v>
      </c>
      <c r="E8" s="310">
        <f t="shared" si="1"/>
        <v>44378</v>
      </c>
      <c r="F8" s="311">
        <f t="shared" si="2"/>
        <v>907.899</v>
      </c>
      <c r="H8" s="306">
        <v>44317</v>
      </c>
      <c r="I8" s="307">
        <v>901.03200000000004</v>
      </c>
      <c r="J8" s="308">
        <f t="shared" si="3"/>
        <v>44348</v>
      </c>
      <c r="K8" s="309">
        <f t="shared" si="4"/>
        <v>901.03200000000004</v>
      </c>
      <c r="L8" s="310">
        <f t="shared" si="5"/>
        <v>44378</v>
      </c>
      <c r="M8" s="311">
        <f t="shared" si="6"/>
        <v>901.03200000000004</v>
      </c>
      <c r="O8" s="306">
        <v>44317</v>
      </c>
      <c r="P8" s="307">
        <v>2394.27</v>
      </c>
      <c r="Q8" s="308">
        <f t="shared" si="7"/>
        <v>44348</v>
      </c>
      <c r="R8" s="309">
        <f t="shared" si="8"/>
        <v>2394.27</v>
      </c>
      <c r="S8" s="310">
        <f t="shared" si="9"/>
        <v>44378</v>
      </c>
      <c r="T8" s="311">
        <f t="shared" si="10"/>
        <v>2394.27</v>
      </c>
      <c r="W8" s="314"/>
    </row>
    <row r="9" spans="1:23">
      <c r="A9" s="306">
        <v>44348</v>
      </c>
      <c r="B9" s="307">
        <v>927.51199999999994</v>
      </c>
      <c r="C9" s="308">
        <f t="shared" si="0"/>
        <v>44378</v>
      </c>
      <c r="D9" s="309">
        <f t="shared" si="11"/>
        <v>927.51199999999994</v>
      </c>
      <c r="E9" s="310">
        <f t="shared" si="1"/>
        <v>44409</v>
      </c>
      <c r="F9" s="311">
        <f t="shared" si="2"/>
        <v>927.51199999999994</v>
      </c>
      <c r="H9" s="306">
        <v>44348</v>
      </c>
      <c r="I9" s="307">
        <v>921.76199999999994</v>
      </c>
      <c r="J9" s="308">
        <f t="shared" si="3"/>
        <v>44378</v>
      </c>
      <c r="K9" s="309">
        <f t="shared" si="4"/>
        <v>921.76199999999994</v>
      </c>
      <c r="L9" s="310">
        <f t="shared" si="5"/>
        <v>44409</v>
      </c>
      <c r="M9" s="311">
        <f t="shared" si="6"/>
        <v>921.76199999999994</v>
      </c>
      <c r="O9" s="306">
        <v>44348</v>
      </c>
      <c r="P9" s="307">
        <v>2441.7800000000002</v>
      </c>
      <c r="Q9" s="308">
        <f t="shared" si="7"/>
        <v>44378</v>
      </c>
      <c r="R9" s="309">
        <f t="shared" si="8"/>
        <v>2441.7800000000002</v>
      </c>
      <c r="S9" s="310">
        <f t="shared" si="9"/>
        <v>44409</v>
      </c>
      <c r="T9" s="311">
        <f t="shared" si="10"/>
        <v>2441.7800000000002</v>
      </c>
      <c r="W9" s="314"/>
    </row>
    <row r="10" spans="1:23">
      <c r="A10" s="306">
        <v>44378</v>
      </c>
      <c r="B10" s="307">
        <v>935.35900000000004</v>
      </c>
      <c r="C10" s="308">
        <f t="shared" si="0"/>
        <v>44409</v>
      </c>
      <c r="D10" s="309">
        <f t="shared" si="11"/>
        <v>935.35900000000004</v>
      </c>
      <c r="E10" s="310">
        <f t="shared" si="1"/>
        <v>44440</v>
      </c>
      <c r="F10" s="311">
        <f t="shared" si="2"/>
        <v>935.35900000000004</v>
      </c>
      <c r="H10" s="306">
        <v>44378</v>
      </c>
      <c r="I10" s="307">
        <v>933.23</v>
      </c>
      <c r="J10" s="308">
        <f t="shared" si="3"/>
        <v>44409</v>
      </c>
      <c r="K10" s="309">
        <f t="shared" si="4"/>
        <v>933.23</v>
      </c>
      <c r="L10" s="310">
        <f t="shared" si="5"/>
        <v>44440</v>
      </c>
      <c r="M10" s="311">
        <f t="shared" si="6"/>
        <v>933.23</v>
      </c>
      <c r="O10" s="306">
        <v>44378</v>
      </c>
      <c r="P10" s="307">
        <v>2497.79</v>
      </c>
      <c r="Q10" s="308">
        <f t="shared" si="7"/>
        <v>44409</v>
      </c>
      <c r="R10" s="309">
        <f t="shared" si="8"/>
        <v>2497.79</v>
      </c>
      <c r="S10" s="310">
        <f t="shared" si="9"/>
        <v>44440</v>
      </c>
      <c r="T10" s="311">
        <f t="shared" si="10"/>
        <v>2497.79</v>
      </c>
      <c r="W10" s="314"/>
    </row>
    <row r="11" spans="1:23">
      <c r="A11" s="306">
        <v>44409</v>
      </c>
      <c r="B11" s="307">
        <v>939.69899999999996</v>
      </c>
      <c r="C11" s="308">
        <f t="shared" si="0"/>
        <v>44440</v>
      </c>
      <c r="D11" s="309">
        <f t="shared" si="11"/>
        <v>939.69899999999996</v>
      </c>
      <c r="E11" s="310">
        <f t="shared" si="1"/>
        <v>44470</v>
      </c>
      <c r="F11" s="311">
        <f t="shared" si="2"/>
        <v>939.69899999999996</v>
      </c>
      <c r="H11" s="306">
        <v>44409</v>
      </c>
      <c r="I11" s="307">
        <v>938.47500000000002</v>
      </c>
      <c r="J11" s="308">
        <f t="shared" si="3"/>
        <v>44440</v>
      </c>
      <c r="K11" s="309">
        <f t="shared" si="4"/>
        <v>938.47500000000002</v>
      </c>
      <c r="L11" s="310">
        <f t="shared" si="5"/>
        <v>44470</v>
      </c>
      <c r="M11" s="311">
        <f t="shared" si="6"/>
        <v>938.47500000000002</v>
      </c>
      <c r="O11" s="306">
        <v>44409</v>
      </c>
      <c r="P11" s="307">
        <v>2523.29</v>
      </c>
      <c r="Q11" s="308">
        <f t="shared" si="7"/>
        <v>44440</v>
      </c>
      <c r="R11" s="309">
        <f t="shared" si="8"/>
        <v>2523.29</v>
      </c>
      <c r="S11" s="310">
        <f t="shared" si="9"/>
        <v>44470</v>
      </c>
      <c r="T11" s="311">
        <f t="shared" si="10"/>
        <v>2523.29</v>
      </c>
      <c r="W11" s="314"/>
    </row>
    <row r="12" spans="1:23">
      <c r="A12" s="306">
        <v>44440</v>
      </c>
      <c r="B12" s="307">
        <v>944.52</v>
      </c>
      <c r="C12" s="308">
        <f t="shared" si="0"/>
        <v>44470</v>
      </c>
      <c r="D12" s="309">
        <f t="shared" si="11"/>
        <v>944.52</v>
      </c>
      <c r="E12" s="310">
        <f t="shared" si="1"/>
        <v>44501</v>
      </c>
      <c r="F12" s="311">
        <f t="shared" si="2"/>
        <v>944.52</v>
      </c>
      <c r="H12" s="306">
        <v>44440</v>
      </c>
      <c r="I12" s="307">
        <v>943.73599999999999</v>
      </c>
      <c r="J12" s="308">
        <f t="shared" si="3"/>
        <v>44470</v>
      </c>
      <c r="K12" s="309">
        <f t="shared" si="4"/>
        <v>943.73599999999999</v>
      </c>
      <c r="L12" s="310">
        <f t="shared" si="5"/>
        <v>44501</v>
      </c>
      <c r="M12" s="311">
        <f t="shared" si="6"/>
        <v>943.73599999999999</v>
      </c>
      <c r="O12" s="306">
        <v>44440</v>
      </c>
      <c r="P12" s="307">
        <v>2551.83</v>
      </c>
      <c r="Q12" s="308">
        <f t="shared" si="7"/>
        <v>44470</v>
      </c>
      <c r="R12" s="309">
        <f t="shared" si="8"/>
        <v>2551.83</v>
      </c>
      <c r="S12" s="310">
        <f t="shared" si="9"/>
        <v>44501</v>
      </c>
      <c r="T12" s="311">
        <f t="shared" si="10"/>
        <v>2551.83</v>
      </c>
      <c r="W12" s="314"/>
    </row>
    <row r="13" spans="1:23">
      <c r="A13" s="306">
        <v>44470</v>
      </c>
      <c r="B13" s="307">
        <v>952.596</v>
      </c>
      <c r="C13" s="308">
        <f t="shared" si="0"/>
        <v>44501</v>
      </c>
      <c r="D13" s="309">
        <f t="shared" si="11"/>
        <v>952.596</v>
      </c>
      <c r="E13" s="310">
        <f t="shared" si="1"/>
        <v>44531</v>
      </c>
      <c r="F13" s="311">
        <f t="shared" si="2"/>
        <v>952.596</v>
      </c>
      <c r="H13" s="306">
        <v>44470</v>
      </c>
      <c r="I13" s="307">
        <v>951.24900000000002</v>
      </c>
      <c r="J13" s="308">
        <f t="shared" si="3"/>
        <v>44501</v>
      </c>
      <c r="K13" s="309">
        <f t="shared" si="4"/>
        <v>951.24900000000002</v>
      </c>
      <c r="L13" s="310">
        <f t="shared" si="5"/>
        <v>44531</v>
      </c>
      <c r="M13" s="311">
        <f t="shared" si="6"/>
        <v>951.24900000000002</v>
      </c>
      <c r="O13" s="306">
        <v>44470</v>
      </c>
      <c r="P13" s="307">
        <v>2577.0500000000002</v>
      </c>
      <c r="Q13" s="308">
        <f t="shared" si="7"/>
        <v>44501</v>
      </c>
      <c r="R13" s="309">
        <f t="shared" si="8"/>
        <v>2577.0500000000002</v>
      </c>
      <c r="S13" s="310">
        <f t="shared" si="9"/>
        <v>44531</v>
      </c>
      <c r="T13" s="311">
        <f t="shared" si="10"/>
        <v>2577.0500000000002</v>
      </c>
      <c r="W13" s="314"/>
    </row>
    <row r="14" spans="1:23">
      <c r="A14" s="306">
        <v>44501</v>
      </c>
      <c r="B14" s="307">
        <v>959.00099999999998</v>
      </c>
      <c r="C14" s="308">
        <f t="shared" si="0"/>
        <v>44531</v>
      </c>
      <c r="D14" s="309">
        <f t="shared" si="11"/>
        <v>959.00099999999998</v>
      </c>
      <c r="E14" s="310">
        <f t="shared" si="1"/>
        <v>44562</v>
      </c>
      <c r="F14" s="311">
        <f t="shared" si="2"/>
        <v>959.00099999999998</v>
      </c>
      <c r="H14" s="306">
        <v>44501</v>
      </c>
      <c r="I14" s="307">
        <v>957.98400000000004</v>
      </c>
      <c r="J14" s="308">
        <f t="shared" si="3"/>
        <v>44531</v>
      </c>
      <c r="K14" s="309">
        <f t="shared" si="4"/>
        <v>957.98400000000004</v>
      </c>
      <c r="L14" s="310">
        <f t="shared" si="5"/>
        <v>44562</v>
      </c>
      <c r="M14" s="311">
        <f t="shared" si="6"/>
        <v>957.98400000000004</v>
      </c>
      <c r="O14" s="306">
        <v>44501</v>
      </c>
      <c r="P14" s="307">
        <v>2603.5300000000002</v>
      </c>
      <c r="Q14" s="308">
        <f t="shared" si="7"/>
        <v>44531</v>
      </c>
      <c r="R14" s="309">
        <f t="shared" si="8"/>
        <v>2603.5300000000002</v>
      </c>
      <c r="S14" s="310">
        <f t="shared" si="9"/>
        <v>44562</v>
      </c>
      <c r="T14" s="311">
        <f t="shared" si="10"/>
        <v>2603.5300000000002</v>
      </c>
      <c r="W14" s="314"/>
    </row>
    <row r="15" spans="1:23">
      <c r="A15" s="306">
        <v>44531</v>
      </c>
      <c r="B15" s="307">
        <v>962.32100000000003</v>
      </c>
      <c r="C15" s="308">
        <f t="shared" si="0"/>
        <v>44562</v>
      </c>
      <c r="D15" s="309">
        <f t="shared" si="11"/>
        <v>962.32100000000003</v>
      </c>
      <c r="E15" s="310">
        <f t="shared" si="1"/>
        <v>44593</v>
      </c>
      <c r="F15" s="311">
        <f t="shared" si="2"/>
        <v>962.32100000000003</v>
      </c>
      <c r="H15" s="306">
        <v>44531</v>
      </c>
      <c r="I15" s="307">
        <v>960.89400000000001</v>
      </c>
      <c r="J15" s="308">
        <f t="shared" si="3"/>
        <v>44562</v>
      </c>
      <c r="K15" s="309">
        <f t="shared" si="4"/>
        <v>960.89400000000001</v>
      </c>
      <c r="L15" s="310">
        <f t="shared" si="5"/>
        <v>44593</v>
      </c>
      <c r="M15" s="311">
        <f t="shared" si="6"/>
        <v>960.89400000000001</v>
      </c>
      <c r="O15" s="306">
        <v>44531</v>
      </c>
      <c r="P15" s="307">
        <v>2617.9299999999998</v>
      </c>
      <c r="Q15" s="308">
        <f t="shared" si="7"/>
        <v>44562</v>
      </c>
      <c r="R15" s="309">
        <f t="shared" si="8"/>
        <v>2617.9299999999998</v>
      </c>
      <c r="S15" s="310">
        <f t="shared" si="9"/>
        <v>44593</v>
      </c>
      <c r="T15" s="311">
        <f t="shared" si="10"/>
        <v>2617.9299999999998</v>
      </c>
      <c r="W15" s="314"/>
    </row>
    <row r="16" spans="1:23">
      <c r="A16" s="306">
        <v>44562</v>
      </c>
      <c r="B16" s="307">
        <v>969.18399999999997</v>
      </c>
      <c r="C16" s="308">
        <f t="shared" si="0"/>
        <v>44593</v>
      </c>
      <c r="D16" s="309">
        <f t="shared" si="11"/>
        <v>969.18399999999997</v>
      </c>
      <c r="E16" s="310">
        <f t="shared" si="1"/>
        <v>44621</v>
      </c>
      <c r="F16" s="311">
        <f t="shared" si="2"/>
        <v>969.18399999999997</v>
      </c>
      <c r="H16" s="306">
        <v>44562</v>
      </c>
      <c r="I16" s="307">
        <v>967.00300000000004</v>
      </c>
      <c r="J16" s="308">
        <f t="shared" si="3"/>
        <v>44593</v>
      </c>
      <c r="K16" s="309">
        <f t="shared" si="4"/>
        <v>967.00300000000004</v>
      </c>
      <c r="L16" s="310">
        <f t="shared" si="5"/>
        <v>44621</v>
      </c>
      <c r="M16" s="311">
        <f t="shared" si="6"/>
        <v>967.00300000000004</v>
      </c>
      <c r="O16" s="306">
        <v>44562</v>
      </c>
      <c r="P16" s="307">
        <v>2633.09</v>
      </c>
      <c r="Q16" s="308">
        <f t="shared" si="7"/>
        <v>44593</v>
      </c>
      <c r="R16" s="309">
        <f t="shared" si="8"/>
        <v>2633.09</v>
      </c>
      <c r="S16" s="310">
        <f t="shared" si="9"/>
        <v>44621</v>
      </c>
      <c r="T16" s="311">
        <f t="shared" si="10"/>
        <v>2633.09</v>
      </c>
      <c r="W16" s="314"/>
    </row>
    <row r="17" spans="1:23">
      <c r="A17" s="306">
        <v>44593</v>
      </c>
      <c r="B17" s="307">
        <v>972.904</v>
      </c>
      <c r="C17" s="308">
        <f t="shared" si="0"/>
        <v>44621</v>
      </c>
      <c r="D17" s="309">
        <f t="shared" si="11"/>
        <v>972.904</v>
      </c>
      <c r="E17" s="310">
        <f t="shared" si="1"/>
        <v>44652</v>
      </c>
      <c r="F17" s="311">
        <f t="shared" si="2"/>
        <v>972.904</v>
      </c>
      <c r="H17" s="306">
        <v>44593</v>
      </c>
      <c r="I17" s="307">
        <v>971.65099999999995</v>
      </c>
      <c r="J17" s="308">
        <f t="shared" si="3"/>
        <v>44621</v>
      </c>
      <c r="K17" s="309">
        <f t="shared" si="4"/>
        <v>971.65099999999995</v>
      </c>
      <c r="L17" s="310">
        <f t="shared" si="5"/>
        <v>44652</v>
      </c>
      <c r="M17" s="311">
        <f t="shared" si="6"/>
        <v>971.65099999999995</v>
      </c>
      <c r="O17" s="306">
        <v>44593</v>
      </c>
      <c r="P17" s="307">
        <v>2643.64</v>
      </c>
      <c r="Q17" s="308">
        <f t="shared" si="7"/>
        <v>44621</v>
      </c>
      <c r="R17" s="309">
        <f t="shared" si="8"/>
        <v>2643.64</v>
      </c>
      <c r="S17" s="310">
        <f t="shared" si="9"/>
        <v>44652</v>
      </c>
      <c r="T17" s="311">
        <f t="shared" si="10"/>
        <v>2643.64</v>
      </c>
      <c r="W17" s="314"/>
    </row>
    <row r="18" spans="1:23">
      <c r="A18" s="306">
        <v>44621</v>
      </c>
      <c r="B18" s="307">
        <v>981.24400000000003</v>
      </c>
      <c r="C18" s="308">
        <f t="shared" si="0"/>
        <v>44652</v>
      </c>
      <c r="D18" s="309">
        <f t="shared" si="11"/>
        <v>981.24400000000003</v>
      </c>
      <c r="E18" s="310">
        <f t="shared" si="1"/>
        <v>44682</v>
      </c>
      <c r="F18" s="311">
        <f t="shared" si="2"/>
        <v>981.24400000000003</v>
      </c>
      <c r="H18" s="306">
        <v>44621</v>
      </c>
      <c r="I18" s="307">
        <v>978.71699999999998</v>
      </c>
      <c r="J18" s="308">
        <f t="shared" si="3"/>
        <v>44652</v>
      </c>
      <c r="K18" s="309">
        <f t="shared" si="4"/>
        <v>978.71699999999998</v>
      </c>
      <c r="L18" s="310">
        <f t="shared" si="5"/>
        <v>44682</v>
      </c>
      <c r="M18" s="311">
        <f t="shared" si="6"/>
        <v>978.71699999999998</v>
      </c>
      <c r="O18" s="306">
        <v>44621</v>
      </c>
      <c r="P18" s="307">
        <v>2649.47</v>
      </c>
      <c r="Q18" s="308">
        <f t="shared" si="7"/>
        <v>44652</v>
      </c>
      <c r="R18" s="309">
        <f t="shared" si="8"/>
        <v>2649.47</v>
      </c>
      <c r="S18" s="310">
        <f t="shared" si="9"/>
        <v>44682</v>
      </c>
      <c r="T18" s="311">
        <f t="shared" si="10"/>
        <v>2649.47</v>
      </c>
      <c r="W18" s="314"/>
    </row>
    <row r="19" spans="1:23">
      <c r="A19" s="306">
        <v>44652</v>
      </c>
      <c r="B19" s="307">
        <v>990.54300000000001</v>
      </c>
      <c r="C19" s="308">
        <f t="shared" si="0"/>
        <v>44682</v>
      </c>
      <c r="D19" s="309">
        <f t="shared" si="11"/>
        <v>990.54300000000001</v>
      </c>
      <c r="E19" s="310">
        <f t="shared" si="1"/>
        <v>44713</v>
      </c>
      <c r="F19" s="311">
        <f t="shared" si="2"/>
        <v>990.54300000000001</v>
      </c>
      <c r="H19" s="306">
        <v>44652</v>
      </c>
      <c r="I19" s="307">
        <v>987.21799999999996</v>
      </c>
      <c r="J19" s="308">
        <f t="shared" si="3"/>
        <v>44682</v>
      </c>
      <c r="K19" s="309">
        <f t="shared" si="4"/>
        <v>987.21799999999996</v>
      </c>
      <c r="L19" s="310">
        <f t="shared" si="5"/>
        <v>44713</v>
      </c>
      <c r="M19" s="311">
        <f t="shared" si="6"/>
        <v>987.21799999999996</v>
      </c>
      <c r="O19" s="306">
        <v>44652</v>
      </c>
      <c r="P19" s="307">
        <v>2667.4</v>
      </c>
      <c r="Q19" s="308">
        <f t="shared" si="7"/>
        <v>44682</v>
      </c>
      <c r="R19" s="309">
        <f t="shared" si="8"/>
        <v>2667.4</v>
      </c>
      <c r="S19" s="310">
        <f t="shared" si="9"/>
        <v>44713</v>
      </c>
      <c r="T19" s="311">
        <f t="shared" si="10"/>
        <v>2667.4</v>
      </c>
      <c r="W19" s="314"/>
    </row>
    <row r="20" spans="1:23">
      <c r="A20" s="306">
        <v>44682</v>
      </c>
      <c r="B20" s="307">
        <v>1013.164</v>
      </c>
      <c r="C20" s="308">
        <f t="shared" si="0"/>
        <v>44713</v>
      </c>
      <c r="D20" s="309">
        <f t="shared" si="11"/>
        <v>1013.164</v>
      </c>
      <c r="E20" s="310">
        <f t="shared" si="1"/>
        <v>44743</v>
      </c>
      <c r="F20" s="311">
        <f t="shared" si="2"/>
        <v>1013.164</v>
      </c>
      <c r="H20" s="306">
        <v>44682</v>
      </c>
      <c r="I20" s="307">
        <v>1001.923</v>
      </c>
      <c r="J20" s="308">
        <f t="shared" si="3"/>
        <v>44713</v>
      </c>
      <c r="K20" s="309">
        <f t="shared" si="4"/>
        <v>1001.923</v>
      </c>
      <c r="L20" s="310">
        <f t="shared" si="5"/>
        <v>44743</v>
      </c>
      <c r="M20" s="311">
        <f t="shared" si="6"/>
        <v>1001.923</v>
      </c>
      <c r="O20" s="306">
        <v>44682</v>
      </c>
      <c r="P20" s="307">
        <v>2677.6</v>
      </c>
      <c r="Q20" s="308">
        <f t="shared" si="7"/>
        <v>44713</v>
      </c>
      <c r="R20" s="309">
        <f t="shared" si="8"/>
        <v>2677.6</v>
      </c>
      <c r="S20" s="310">
        <f t="shared" si="9"/>
        <v>44743</v>
      </c>
      <c r="T20" s="311">
        <f t="shared" si="10"/>
        <v>2677.6</v>
      </c>
      <c r="W20" s="314"/>
    </row>
    <row r="21" spans="1:23">
      <c r="A21" s="306">
        <v>44713</v>
      </c>
      <c r="B21" s="307">
        <v>1034.8240000000001</v>
      </c>
      <c r="C21" s="308">
        <f t="shared" si="0"/>
        <v>44743</v>
      </c>
      <c r="D21" s="309">
        <f t="shared" si="11"/>
        <v>1034.8240000000001</v>
      </c>
      <c r="E21" s="310">
        <f t="shared" si="1"/>
        <v>44774</v>
      </c>
      <c r="F21" s="311">
        <f t="shared" si="2"/>
        <v>1034.8240000000001</v>
      </c>
      <c r="H21" s="306">
        <v>44713</v>
      </c>
      <c r="I21" s="307">
        <v>1030.105</v>
      </c>
      <c r="J21" s="308">
        <f t="shared" si="3"/>
        <v>44743</v>
      </c>
      <c r="K21" s="309">
        <f t="shared" si="4"/>
        <v>1030.105</v>
      </c>
      <c r="L21" s="310">
        <f t="shared" si="5"/>
        <v>44774</v>
      </c>
      <c r="M21" s="311">
        <f t="shared" si="6"/>
        <v>1030.105</v>
      </c>
      <c r="O21" s="306">
        <v>44713</v>
      </c>
      <c r="P21" s="307">
        <v>2763.42</v>
      </c>
      <c r="Q21" s="308">
        <f t="shared" si="7"/>
        <v>44743</v>
      </c>
      <c r="R21" s="309">
        <f t="shared" si="8"/>
        <v>2763.42</v>
      </c>
      <c r="S21" s="310">
        <f t="shared" si="9"/>
        <v>44774</v>
      </c>
      <c r="T21" s="311">
        <f t="shared" si="10"/>
        <v>2763.42</v>
      </c>
      <c r="W21" s="314"/>
    </row>
    <row r="22" spans="1:23">
      <c r="A22" s="306">
        <v>44743</v>
      </c>
      <c r="B22" s="307">
        <v>1043.76</v>
      </c>
      <c r="C22" s="308">
        <f t="shared" si="0"/>
        <v>44774</v>
      </c>
      <c r="D22" s="309">
        <f t="shared" si="11"/>
        <v>1043.76</v>
      </c>
      <c r="E22" s="310">
        <f t="shared" si="1"/>
        <v>44805</v>
      </c>
      <c r="F22" s="311">
        <f t="shared" si="2"/>
        <v>1043.76</v>
      </c>
      <c r="H22" s="306">
        <v>44743</v>
      </c>
      <c r="I22" s="307">
        <v>1042.029</v>
      </c>
      <c r="J22" s="308">
        <f t="shared" si="3"/>
        <v>44774</v>
      </c>
      <c r="K22" s="309">
        <f t="shared" si="4"/>
        <v>1042.029</v>
      </c>
      <c r="L22" s="310">
        <f t="shared" si="5"/>
        <v>44805</v>
      </c>
      <c r="M22" s="311">
        <f t="shared" si="6"/>
        <v>1042.029</v>
      </c>
      <c r="O22" s="306">
        <v>44743</v>
      </c>
      <c r="P22" s="307">
        <v>2794.99</v>
      </c>
      <c r="Q22" s="308">
        <f t="shared" si="7"/>
        <v>44774</v>
      </c>
      <c r="R22" s="309">
        <f t="shared" si="8"/>
        <v>2794.99</v>
      </c>
      <c r="S22" s="310">
        <f t="shared" si="9"/>
        <v>44805</v>
      </c>
      <c r="T22" s="311">
        <f t="shared" si="10"/>
        <v>2794.99</v>
      </c>
      <c r="W22" s="314"/>
    </row>
    <row r="23" spans="1:23">
      <c r="A23" s="306">
        <v>44774</v>
      </c>
      <c r="B23" s="307">
        <v>1044.6790000000001</v>
      </c>
      <c r="C23" s="308">
        <f t="shared" si="0"/>
        <v>44805</v>
      </c>
      <c r="D23" s="309">
        <f t="shared" si="11"/>
        <v>1044.6790000000001</v>
      </c>
      <c r="E23" s="310">
        <f t="shared" si="1"/>
        <v>44835</v>
      </c>
      <c r="F23" s="311">
        <f t="shared" si="2"/>
        <v>1044.6790000000001</v>
      </c>
      <c r="H23" s="306">
        <v>44774</v>
      </c>
      <c r="I23" s="307">
        <v>1045.4690000000001</v>
      </c>
      <c r="J23" s="308">
        <f t="shared" si="3"/>
        <v>44805</v>
      </c>
      <c r="K23" s="309">
        <f t="shared" si="4"/>
        <v>1045.4690000000001</v>
      </c>
      <c r="L23" s="310">
        <f t="shared" si="5"/>
        <v>44835</v>
      </c>
      <c r="M23" s="311">
        <f t="shared" si="6"/>
        <v>1045.4690000000001</v>
      </c>
      <c r="O23" s="306">
        <v>44774</v>
      </c>
      <c r="P23" s="307">
        <v>2827.37</v>
      </c>
      <c r="Q23" s="308">
        <f t="shared" si="7"/>
        <v>44805</v>
      </c>
      <c r="R23" s="309">
        <f t="shared" si="8"/>
        <v>2827.37</v>
      </c>
      <c r="S23" s="310">
        <f t="shared" si="9"/>
        <v>44835</v>
      </c>
      <c r="T23" s="311">
        <f t="shared" si="10"/>
        <v>2827.37</v>
      </c>
      <c r="W23" s="314"/>
    </row>
    <row r="24" spans="1:23">
      <c r="A24" s="306">
        <v>44805</v>
      </c>
      <c r="B24" s="307">
        <v>1045.616</v>
      </c>
      <c r="C24" s="308">
        <f t="shared" si="0"/>
        <v>44835</v>
      </c>
      <c r="D24" s="309">
        <f t="shared" si="11"/>
        <v>1045.616</v>
      </c>
      <c r="E24" s="310">
        <f t="shared" si="1"/>
        <v>44866</v>
      </c>
      <c r="F24" s="311">
        <f t="shared" si="2"/>
        <v>1045.616</v>
      </c>
      <c r="H24" s="306">
        <v>44805</v>
      </c>
      <c r="I24" s="307">
        <v>1046.5070000000001</v>
      </c>
      <c r="J24" s="308">
        <f t="shared" si="3"/>
        <v>44835</v>
      </c>
      <c r="K24" s="309">
        <f t="shared" si="4"/>
        <v>1046.5070000000001</v>
      </c>
      <c r="L24" s="310">
        <f t="shared" si="5"/>
        <v>44866</v>
      </c>
      <c r="M24" s="311">
        <f t="shared" si="6"/>
        <v>1046.5070000000001</v>
      </c>
      <c r="O24" s="306">
        <v>44805</v>
      </c>
      <c r="P24" s="307">
        <v>2849.14</v>
      </c>
      <c r="Q24" s="308">
        <f t="shared" si="7"/>
        <v>44835</v>
      </c>
      <c r="R24" s="309">
        <f t="shared" si="8"/>
        <v>2849.14</v>
      </c>
      <c r="S24" s="310">
        <f t="shared" si="9"/>
        <v>44866</v>
      </c>
      <c r="T24" s="311">
        <f t="shared" si="10"/>
        <v>2849.14</v>
      </c>
    </row>
    <row r="25" spans="1:23">
      <c r="A25" s="306">
        <v>44835</v>
      </c>
      <c r="B25" s="307">
        <v>1046.896</v>
      </c>
      <c r="C25" s="308">
        <f t="shared" si="0"/>
        <v>44866</v>
      </c>
      <c r="D25" s="309">
        <f t="shared" si="11"/>
        <v>1046.896</v>
      </c>
      <c r="E25" s="310">
        <f t="shared" si="1"/>
        <v>44896</v>
      </c>
      <c r="F25" s="311">
        <f t="shared" si="2"/>
        <v>1046.896</v>
      </c>
      <c r="H25" s="306">
        <v>44835</v>
      </c>
      <c r="I25" s="307">
        <v>1046.9559999999999</v>
      </c>
      <c r="J25" s="308">
        <f t="shared" si="3"/>
        <v>44866</v>
      </c>
      <c r="K25" s="309">
        <f t="shared" si="4"/>
        <v>1046.9559999999999</v>
      </c>
      <c r="L25" s="310">
        <f t="shared" si="5"/>
        <v>44896</v>
      </c>
      <c r="M25" s="311">
        <f t="shared" si="6"/>
        <v>1046.9559999999999</v>
      </c>
      <c r="O25" s="306">
        <v>44835</v>
      </c>
      <c r="P25" s="307">
        <v>2858.01</v>
      </c>
      <c r="Q25" s="308">
        <f t="shared" si="7"/>
        <v>44866</v>
      </c>
      <c r="R25" s="309">
        <f t="shared" si="8"/>
        <v>2858.01</v>
      </c>
      <c r="S25" s="310">
        <f t="shared" si="9"/>
        <v>44896</v>
      </c>
      <c r="T25" s="311">
        <f t="shared" si="10"/>
        <v>2858.01</v>
      </c>
    </row>
    <row r="26" spans="1:23">
      <c r="A26" s="306">
        <v>44866</v>
      </c>
      <c r="B26" s="307">
        <v>1050.701</v>
      </c>
      <c r="C26" s="308">
        <f t="shared" si="0"/>
        <v>44896</v>
      </c>
      <c r="D26" s="309">
        <f t="shared" si="11"/>
        <v>1050.701</v>
      </c>
      <c r="E26" s="310">
        <f t="shared" si="1"/>
        <v>44927</v>
      </c>
      <c r="F26" s="311">
        <f t="shared" si="2"/>
        <v>1050.701</v>
      </c>
      <c r="H26" s="306">
        <v>44866</v>
      </c>
      <c r="I26" s="307">
        <v>1048.4290000000001</v>
      </c>
      <c r="J26" s="308">
        <f t="shared" si="3"/>
        <v>44896</v>
      </c>
      <c r="K26" s="309">
        <f t="shared" si="4"/>
        <v>1048.4290000000001</v>
      </c>
      <c r="L26" s="310">
        <f t="shared" si="5"/>
        <v>44927</v>
      </c>
      <c r="M26" s="311">
        <f t="shared" si="6"/>
        <v>1048.4290000000001</v>
      </c>
      <c r="O26" s="306">
        <v>44866</v>
      </c>
      <c r="P26" s="307">
        <v>2858.09</v>
      </c>
      <c r="Q26" s="308">
        <f t="shared" si="7"/>
        <v>44896</v>
      </c>
      <c r="R26" s="309">
        <f t="shared" si="8"/>
        <v>2858.09</v>
      </c>
      <c r="S26" s="310">
        <f t="shared" si="9"/>
        <v>44927</v>
      </c>
      <c r="T26" s="311">
        <f t="shared" si="10"/>
        <v>2858.09</v>
      </c>
    </row>
    <row r="27" spans="1:23">
      <c r="A27" s="306">
        <v>44896</v>
      </c>
      <c r="B27" s="307">
        <v>1051.6320000000001</v>
      </c>
      <c r="C27" s="308">
        <f t="shared" si="0"/>
        <v>44927</v>
      </c>
      <c r="D27" s="309">
        <f t="shared" si="11"/>
        <v>1051.6320000000001</v>
      </c>
      <c r="E27" s="310">
        <f t="shared" si="1"/>
        <v>44958</v>
      </c>
      <c r="F27" s="311">
        <f t="shared" si="2"/>
        <v>1051.6320000000001</v>
      </c>
      <c r="H27" s="306">
        <v>44896</v>
      </c>
      <c r="I27" s="307">
        <v>1051.249</v>
      </c>
      <c r="J27" s="308">
        <f t="shared" si="3"/>
        <v>44927</v>
      </c>
      <c r="K27" s="309">
        <f t="shared" si="4"/>
        <v>1051.249</v>
      </c>
      <c r="L27" s="310">
        <f t="shared" si="5"/>
        <v>44958</v>
      </c>
      <c r="M27" s="311">
        <f t="shared" si="6"/>
        <v>1051.249</v>
      </c>
      <c r="O27" s="306">
        <v>44896</v>
      </c>
      <c r="P27" s="307">
        <v>2868.42</v>
      </c>
      <c r="Q27" s="308">
        <f t="shared" si="7"/>
        <v>44927</v>
      </c>
      <c r="R27" s="309">
        <f t="shared" si="8"/>
        <v>2868.42</v>
      </c>
      <c r="S27" s="310">
        <f t="shared" si="9"/>
        <v>44958</v>
      </c>
      <c r="T27" s="311">
        <f t="shared" si="10"/>
        <v>2868.42</v>
      </c>
    </row>
    <row r="28" spans="1:23">
      <c r="A28" s="306">
        <v>44927</v>
      </c>
      <c r="B28" s="307">
        <v>1056.4179999999999</v>
      </c>
      <c r="C28" s="308">
        <f t="shared" si="0"/>
        <v>44958</v>
      </c>
      <c r="D28" s="309">
        <f t="shared" si="11"/>
        <v>1056.4179999999999</v>
      </c>
      <c r="E28" s="310">
        <f t="shared" si="1"/>
        <v>44986</v>
      </c>
      <c r="F28" s="311">
        <f t="shared" si="2"/>
        <v>1056.4179999999999</v>
      </c>
      <c r="H28" s="306">
        <v>44927</v>
      </c>
      <c r="I28" s="307">
        <v>1054.5609999999999</v>
      </c>
      <c r="J28" s="308">
        <f t="shared" si="3"/>
        <v>44958</v>
      </c>
      <c r="K28" s="309">
        <f t="shared" si="4"/>
        <v>1054.5609999999999</v>
      </c>
      <c r="L28" s="310">
        <f t="shared" si="5"/>
        <v>44986</v>
      </c>
      <c r="M28" s="311">
        <f t="shared" si="6"/>
        <v>1054.5609999999999</v>
      </c>
      <c r="O28" s="306">
        <v>44927</v>
      </c>
      <c r="P28" s="307">
        <v>2877.16</v>
      </c>
      <c r="Q28" s="308">
        <f t="shared" si="7"/>
        <v>44958</v>
      </c>
      <c r="R28" s="309">
        <f t="shared" si="8"/>
        <v>2877.16</v>
      </c>
      <c r="S28" s="310">
        <f t="shared" si="9"/>
        <v>44986</v>
      </c>
      <c r="T28" s="311">
        <f t="shared" si="10"/>
        <v>2877.16</v>
      </c>
    </row>
    <row r="29" spans="1:23">
      <c r="A29" s="306">
        <v>44958</v>
      </c>
      <c r="B29" s="307">
        <v>1056.896</v>
      </c>
      <c r="C29" s="308">
        <f t="shared" si="0"/>
        <v>44986</v>
      </c>
      <c r="D29" s="309">
        <f t="shared" si="11"/>
        <v>1056.896</v>
      </c>
      <c r="E29" s="310">
        <f t="shared" si="1"/>
        <v>45017</v>
      </c>
      <c r="F29" s="311">
        <f t="shared" si="2"/>
        <v>1056.896</v>
      </c>
      <c r="H29" s="306">
        <v>44958</v>
      </c>
      <c r="I29" s="307">
        <v>1056.7750000000001</v>
      </c>
      <c r="J29" s="308">
        <f t="shared" si="3"/>
        <v>44986</v>
      </c>
      <c r="K29" s="309">
        <f t="shared" si="4"/>
        <v>1056.7750000000001</v>
      </c>
      <c r="L29" s="310">
        <f t="shared" si="5"/>
        <v>45017</v>
      </c>
      <c r="M29" s="311">
        <f t="shared" si="6"/>
        <v>1056.7750000000001</v>
      </c>
      <c r="O29" s="306">
        <v>44958</v>
      </c>
      <c r="P29" s="307">
        <v>2888.57</v>
      </c>
      <c r="Q29" s="308">
        <f t="shared" si="7"/>
        <v>44986</v>
      </c>
      <c r="R29" s="309">
        <f t="shared" si="8"/>
        <v>2888.57</v>
      </c>
      <c r="S29" s="310">
        <f t="shared" si="9"/>
        <v>45017</v>
      </c>
      <c r="T29" s="311">
        <f t="shared" si="10"/>
        <v>2888.57</v>
      </c>
    </row>
    <row r="30" spans="1:23">
      <c r="A30" s="306">
        <v>44986</v>
      </c>
      <c r="B30" s="307">
        <v>1060.116</v>
      </c>
      <c r="C30" s="308">
        <f t="shared" si="0"/>
        <v>45017</v>
      </c>
      <c r="D30" s="309">
        <f t="shared" si="11"/>
        <v>1060.116</v>
      </c>
      <c r="E30" s="310">
        <f t="shared" si="1"/>
        <v>45047</v>
      </c>
      <c r="F30" s="311">
        <f t="shared" si="2"/>
        <v>1060.116</v>
      </c>
      <c r="H30" s="306">
        <v>44986</v>
      </c>
      <c r="I30" s="307">
        <v>1058.6500000000001</v>
      </c>
      <c r="J30" s="308">
        <f t="shared" si="3"/>
        <v>45017</v>
      </c>
      <c r="K30" s="309">
        <f t="shared" si="4"/>
        <v>1058.6500000000001</v>
      </c>
      <c r="L30" s="310">
        <f t="shared" si="5"/>
        <v>45047</v>
      </c>
      <c r="M30" s="311">
        <f t="shared" si="6"/>
        <v>1058.6500000000001</v>
      </c>
      <c r="O30" s="306">
        <v>44986</v>
      </c>
      <c r="P30" s="307">
        <v>2896.95</v>
      </c>
      <c r="Q30" s="308">
        <f t="shared" si="7"/>
        <v>45017</v>
      </c>
      <c r="R30" s="309">
        <f t="shared" si="8"/>
        <v>2896.95</v>
      </c>
      <c r="S30" s="310">
        <f t="shared" si="9"/>
        <v>45047</v>
      </c>
      <c r="T30" s="311">
        <f t="shared" si="10"/>
        <v>2896.95</v>
      </c>
    </row>
    <row r="31" spans="1:23">
      <c r="A31" s="306">
        <v>45017</v>
      </c>
      <c r="B31" s="307">
        <v>1061.635</v>
      </c>
      <c r="C31" s="308">
        <f t="shared" si="0"/>
        <v>45047</v>
      </c>
      <c r="D31" s="309">
        <f t="shared" si="11"/>
        <v>1061.635</v>
      </c>
      <c r="E31" s="310">
        <f t="shared" si="1"/>
        <v>45078</v>
      </c>
      <c r="F31" s="311">
        <f t="shared" si="2"/>
        <v>1061.635</v>
      </c>
      <c r="H31" s="306">
        <v>45017</v>
      </c>
      <c r="I31" s="307">
        <v>1061.0709999999999</v>
      </c>
      <c r="J31" s="308">
        <f t="shared" si="3"/>
        <v>45047</v>
      </c>
      <c r="K31" s="309">
        <f t="shared" si="4"/>
        <v>1061.0709999999999</v>
      </c>
      <c r="L31" s="310">
        <f t="shared" si="5"/>
        <v>45078</v>
      </c>
      <c r="M31" s="311">
        <f t="shared" si="6"/>
        <v>1061.0709999999999</v>
      </c>
      <c r="O31" s="306">
        <v>45017</v>
      </c>
      <c r="P31" s="307">
        <v>2908.37</v>
      </c>
      <c r="Q31" s="308">
        <f t="shared" si="7"/>
        <v>45047</v>
      </c>
      <c r="R31" s="309">
        <f t="shared" si="8"/>
        <v>2908.37</v>
      </c>
      <c r="S31" s="310">
        <f t="shared" si="9"/>
        <v>45078</v>
      </c>
      <c r="T31" s="311">
        <f t="shared" si="10"/>
        <v>2908.37</v>
      </c>
    </row>
    <row r="32" spans="1:23">
      <c r="A32" s="306">
        <v>45047</v>
      </c>
      <c r="B32" s="307">
        <v>1067.9190000000001</v>
      </c>
      <c r="C32" s="308">
        <f t="shared" si="0"/>
        <v>45078</v>
      </c>
      <c r="D32" s="309">
        <f t="shared" si="11"/>
        <v>1067.9190000000001</v>
      </c>
      <c r="E32" s="310">
        <f t="shared" si="1"/>
        <v>45108</v>
      </c>
      <c r="F32" s="311">
        <f t="shared" si="2"/>
        <v>1067.9190000000001</v>
      </c>
      <c r="H32" s="306">
        <v>45047</v>
      </c>
      <c r="I32" s="307">
        <v>1065.289</v>
      </c>
      <c r="J32" s="308">
        <f t="shared" si="3"/>
        <v>45078</v>
      </c>
      <c r="K32" s="309">
        <f t="shared" si="4"/>
        <v>1065.289</v>
      </c>
      <c r="L32" s="310">
        <f t="shared" si="5"/>
        <v>45108</v>
      </c>
      <c r="M32" s="311">
        <f t="shared" si="6"/>
        <v>1065.289</v>
      </c>
      <c r="O32" s="306">
        <v>45047</v>
      </c>
      <c r="P32" s="307">
        <v>2915.09</v>
      </c>
      <c r="Q32" s="308">
        <f t="shared" si="7"/>
        <v>45078</v>
      </c>
      <c r="R32" s="309">
        <f t="shared" si="8"/>
        <v>2915.09</v>
      </c>
      <c r="S32" s="310">
        <f t="shared" si="9"/>
        <v>45108</v>
      </c>
      <c r="T32" s="311">
        <f t="shared" si="10"/>
        <v>2915.09</v>
      </c>
    </row>
    <row r="33" spans="1:20">
      <c r="A33" s="306">
        <v>45078</v>
      </c>
      <c r="B33" s="307">
        <v>1075.54</v>
      </c>
      <c r="C33" s="308">
        <f t="shared" si="0"/>
        <v>45108</v>
      </c>
      <c r="D33" s="309">
        <f t="shared" si="11"/>
        <v>1075.54</v>
      </c>
      <c r="E33" s="310">
        <f t="shared" si="1"/>
        <v>45139</v>
      </c>
      <c r="F33" s="311">
        <f t="shared" si="2"/>
        <v>1075.54</v>
      </c>
      <c r="H33" s="306">
        <v>45078</v>
      </c>
      <c r="I33" s="307">
        <v>1074.2919999999999</v>
      </c>
      <c r="J33" s="308">
        <f t="shared" si="3"/>
        <v>45108</v>
      </c>
      <c r="K33" s="309">
        <f t="shared" si="4"/>
        <v>1074.2919999999999</v>
      </c>
      <c r="L33" s="310">
        <f t="shared" si="5"/>
        <v>45139</v>
      </c>
      <c r="M33" s="311">
        <f t="shared" si="6"/>
        <v>1074.2919999999999</v>
      </c>
      <c r="O33" s="306">
        <v>45078</v>
      </c>
      <c r="P33" s="307">
        <v>2953.55</v>
      </c>
      <c r="Q33" s="308">
        <f t="shared" si="7"/>
        <v>45108</v>
      </c>
      <c r="R33" s="309">
        <f t="shared" si="8"/>
        <v>2953.55</v>
      </c>
      <c r="S33" s="310">
        <f t="shared" si="9"/>
        <v>45139</v>
      </c>
      <c r="T33" s="311">
        <f t="shared" si="10"/>
        <v>2953.55</v>
      </c>
    </row>
    <row r="34" spans="1:20">
      <c r="A34" s="306">
        <v>45108</v>
      </c>
      <c r="B34" s="307">
        <v>1076.626</v>
      </c>
      <c r="C34" s="308">
        <f t="shared" si="0"/>
        <v>45139</v>
      </c>
      <c r="D34" s="309">
        <f t="shared" si="11"/>
        <v>1076.626</v>
      </c>
      <c r="E34" s="310">
        <f t="shared" si="1"/>
        <v>45170</v>
      </c>
      <c r="F34" s="311">
        <f t="shared" si="2"/>
        <v>1076.626</v>
      </c>
      <c r="H34" s="306">
        <v>45108</v>
      </c>
      <c r="I34" s="307">
        <v>1074.895</v>
      </c>
      <c r="J34" s="308">
        <f t="shared" si="3"/>
        <v>45139</v>
      </c>
      <c r="K34" s="309">
        <f t="shared" si="4"/>
        <v>1074.895</v>
      </c>
      <c r="L34" s="310">
        <f t="shared" si="5"/>
        <v>45170</v>
      </c>
      <c r="M34" s="311">
        <f t="shared" si="6"/>
        <v>1074.895</v>
      </c>
      <c r="O34" s="306">
        <v>45108</v>
      </c>
      <c r="P34" s="307">
        <v>2976.18</v>
      </c>
      <c r="Q34" s="308">
        <f t="shared" si="7"/>
        <v>45139</v>
      </c>
      <c r="R34" s="309">
        <f t="shared" si="8"/>
        <v>2976.18</v>
      </c>
      <c r="S34" s="310">
        <f t="shared" si="9"/>
        <v>45170</v>
      </c>
      <c r="T34" s="311">
        <f t="shared" si="10"/>
        <v>2976.18</v>
      </c>
    </row>
    <row r="35" spans="1:20">
      <c r="A35" s="306">
        <v>45139</v>
      </c>
      <c r="B35" s="307">
        <v>1078.412</v>
      </c>
      <c r="C35" s="308">
        <f t="shared" si="0"/>
        <v>45170</v>
      </c>
      <c r="D35" s="309">
        <f t="shared" si="11"/>
        <v>1078.412</v>
      </c>
      <c r="E35" s="310">
        <f t="shared" si="1"/>
        <v>45200</v>
      </c>
      <c r="F35" s="311">
        <f t="shared" si="2"/>
        <v>1078.412</v>
      </c>
      <c r="H35" s="306">
        <v>45139</v>
      </c>
      <c r="I35" s="307">
        <v>1077.4970000000001</v>
      </c>
      <c r="J35" s="308">
        <f t="shared" si="3"/>
        <v>45170</v>
      </c>
      <c r="K35" s="309">
        <f t="shared" si="4"/>
        <v>1077.4970000000001</v>
      </c>
      <c r="L35" s="310">
        <f t="shared" si="5"/>
        <v>45200</v>
      </c>
      <c r="M35" s="311">
        <f t="shared" si="6"/>
        <v>1077.4970000000001</v>
      </c>
      <c r="O35" s="306">
        <v>45139</v>
      </c>
      <c r="P35" s="307">
        <v>2975.68</v>
      </c>
      <c r="Q35" s="308">
        <f t="shared" si="7"/>
        <v>45170</v>
      </c>
      <c r="R35" s="309">
        <f t="shared" si="8"/>
        <v>2975.68</v>
      </c>
      <c r="S35" s="310">
        <f t="shared" si="9"/>
        <v>45200</v>
      </c>
      <c r="T35" s="311">
        <f t="shared" si="10"/>
        <v>2975.68</v>
      </c>
    </row>
    <row r="36" spans="1:20">
      <c r="A36" s="306">
        <v>45170</v>
      </c>
      <c r="B36" s="307">
        <v>1082.104</v>
      </c>
      <c r="C36" s="308">
        <f t="shared" si="0"/>
        <v>45200</v>
      </c>
      <c r="D36" s="309">
        <f t="shared" si="11"/>
        <v>1082.104</v>
      </c>
      <c r="E36" s="310">
        <f t="shared" si="1"/>
        <v>45231</v>
      </c>
      <c r="F36" s="311">
        <f t="shared" si="2"/>
        <v>1082.104</v>
      </c>
      <c r="H36" s="306">
        <v>45170</v>
      </c>
      <c r="I36" s="307">
        <v>1080.0709999999999</v>
      </c>
      <c r="J36" s="308">
        <f t="shared" si="3"/>
        <v>45200</v>
      </c>
      <c r="K36" s="309">
        <f t="shared" si="4"/>
        <v>1080.0709999999999</v>
      </c>
      <c r="L36" s="310">
        <f t="shared" si="5"/>
        <v>45231</v>
      </c>
      <c r="M36" s="311">
        <f t="shared" si="6"/>
        <v>1080.0709999999999</v>
      </c>
      <c r="O36" s="306">
        <v>45170</v>
      </c>
      <c r="P36" s="307">
        <v>2977.64</v>
      </c>
      <c r="Q36" s="308">
        <f t="shared" si="7"/>
        <v>45200</v>
      </c>
      <c r="R36" s="309">
        <f t="shared" si="8"/>
        <v>2977.64</v>
      </c>
      <c r="S36" s="310">
        <f t="shared" si="9"/>
        <v>45231</v>
      </c>
      <c r="T36" s="311">
        <f t="shared" si="10"/>
        <v>2977.64</v>
      </c>
    </row>
    <row r="37" spans="1:20">
      <c r="A37" s="306">
        <v>45200</v>
      </c>
      <c r="B37" s="307">
        <v>1084.242</v>
      </c>
      <c r="C37" s="308">
        <f t="shared" si="0"/>
        <v>45231</v>
      </c>
      <c r="D37" s="309">
        <f t="shared" si="11"/>
        <v>1084.242</v>
      </c>
      <c r="E37" s="310">
        <f t="shared" si="1"/>
        <v>45261</v>
      </c>
      <c r="F37" s="311">
        <f t="shared" si="2"/>
        <v>1084.242</v>
      </c>
      <c r="H37" s="306">
        <v>45200</v>
      </c>
      <c r="I37" s="307">
        <v>1082.251</v>
      </c>
      <c r="J37" s="308">
        <f t="shared" si="3"/>
        <v>45231</v>
      </c>
      <c r="K37" s="309">
        <f t="shared" si="4"/>
        <v>1082.251</v>
      </c>
      <c r="L37" s="310">
        <f t="shared" si="5"/>
        <v>45261</v>
      </c>
      <c r="M37" s="311">
        <f t="shared" si="6"/>
        <v>1082.251</v>
      </c>
      <c r="O37" s="306">
        <v>45200</v>
      </c>
      <c r="P37" s="307">
        <v>2979.62</v>
      </c>
      <c r="Q37" s="308">
        <f t="shared" si="7"/>
        <v>45231</v>
      </c>
      <c r="R37" s="309">
        <f t="shared" si="8"/>
        <v>2979.62</v>
      </c>
      <c r="S37" s="310">
        <f t="shared" si="9"/>
        <v>45261</v>
      </c>
      <c r="T37" s="311">
        <f t="shared" si="10"/>
        <v>2979.62</v>
      </c>
    </row>
    <row r="38" spans="1:20">
      <c r="A38" s="306">
        <v>45231</v>
      </c>
      <c r="B38" s="307">
        <v>1084.9860000000001</v>
      </c>
      <c r="C38" s="308">
        <f t="shared" si="0"/>
        <v>45261</v>
      </c>
      <c r="D38" s="309">
        <f t="shared" si="11"/>
        <v>1084.9860000000001</v>
      </c>
      <c r="E38" s="310">
        <f t="shared" si="1"/>
        <v>45292</v>
      </c>
      <c r="F38" s="311">
        <f t="shared" si="2"/>
        <v>1084.9860000000001</v>
      </c>
      <c r="H38" s="306">
        <v>45231</v>
      </c>
      <c r="I38" s="307">
        <v>1083.335</v>
      </c>
      <c r="J38" s="308">
        <f t="shared" si="3"/>
        <v>45261</v>
      </c>
      <c r="K38" s="309">
        <f t="shared" si="4"/>
        <v>1083.335</v>
      </c>
      <c r="L38" s="310">
        <f t="shared" si="5"/>
        <v>45292</v>
      </c>
      <c r="M38" s="311">
        <f t="shared" si="6"/>
        <v>1083.335</v>
      </c>
      <c r="O38" s="306">
        <v>45231</v>
      </c>
      <c r="P38" s="307">
        <v>2980.14</v>
      </c>
      <c r="Q38" s="308">
        <f t="shared" si="7"/>
        <v>45261</v>
      </c>
      <c r="R38" s="309">
        <f t="shared" si="8"/>
        <v>2980.14</v>
      </c>
      <c r="S38" s="310">
        <f t="shared" si="9"/>
        <v>45292</v>
      </c>
      <c r="T38" s="311">
        <f t="shared" si="10"/>
        <v>2980.14</v>
      </c>
    </row>
    <row r="39" spans="1:20">
      <c r="A39" s="306">
        <v>45261</v>
      </c>
      <c r="B39" s="307">
        <v>1088.3119999999999</v>
      </c>
      <c r="C39" s="308">
        <f t="shared" si="0"/>
        <v>45292</v>
      </c>
      <c r="D39" s="309">
        <f t="shared" si="11"/>
        <v>1088.3119999999999</v>
      </c>
      <c r="E39" s="310">
        <f t="shared" si="1"/>
        <v>45323</v>
      </c>
      <c r="F39" s="311">
        <f t="shared" si="2"/>
        <v>1088.3119999999999</v>
      </c>
      <c r="H39" s="306">
        <v>45261</v>
      </c>
      <c r="I39" s="307">
        <v>1086.1500000000001</v>
      </c>
      <c r="J39" s="308">
        <f t="shared" si="3"/>
        <v>45292</v>
      </c>
      <c r="K39" s="309">
        <f t="shared" si="4"/>
        <v>1086.1500000000001</v>
      </c>
      <c r="L39" s="310">
        <f t="shared" si="5"/>
        <v>45323</v>
      </c>
      <c r="M39" s="311">
        <f t="shared" si="6"/>
        <v>1086.1500000000001</v>
      </c>
      <c r="O39" s="306">
        <v>45261</v>
      </c>
      <c r="P39" s="307">
        <v>2976.66</v>
      </c>
      <c r="Q39" s="308">
        <f t="shared" si="7"/>
        <v>45292</v>
      </c>
      <c r="R39" s="309">
        <f t="shared" si="8"/>
        <v>2976.66</v>
      </c>
      <c r="S39" s="310">
        <f t="shared" si="9"/>
        <v>45323</v>
      </c>
      <c r="T39" s="311">
        <f t="shared" si="10"/>
        <v>2976.66</v>
      </c>
    </row>
    <row r="40" spans="1:20">
      <c r="A40" s="306">
        <v>45292</v>
      </c>
      <c r="B40" s="307">
        <v>1091.25</v>
      </c>
      <c r="C40" s="308">
        <f t="shared" si="0"/>
        <v>45323</v>
      </c>
      <c r="D40" s="309">
        <f t="shared" si="11"/>
        <v>1091.25</v>
      </c>
      <c r="E40" s="310">
        <f t="shared" si="1"/>
        <v>45352</v>
      </c>
      <c r="F40" s="311">
        <f t="shared" si="2"/>
        <v>1091.25</v>
      </c>
      <c r="H40" s="306">
        <v>45292</v>
      </c>
      <c r="I40" s="307">
        <v>1088.663</v>
      </c>
      <c r="J40" s="308">
        <f t="shared" si="3"/>
        <v>45323</v>
      </c>
      <c r="K40" s="309">
        <f t="shared" si="4"/>
        <v>1088.663</v>
      </c>
      <c r="L40" s="310">
        <f t="shared" si="5"/>
        <v>45352</v>
      </c>
      <c r="M40" s="311">
        <f t="shared" si="6"/>
        <v>1088.663</v>
      </c>
      <c r="O40" s="306">
        <v>45292</v>
      </c>
      <c r="P40" s="307">
        <v>2974.6</v>
      </c>
      <c r="Q40" s="308">
        <f t="shared" si="7"/>
        <v>45323</v>
      </c>
      <c r="R40" s="309">
        <f t="shared" si="8"/>
        <v>2974.6</v>
      </c>
      <c r="S40" s="310">
        <f t="shared" si="9"/>
        <v>45352</v>
      </c>
      <c r="T40" s="311">
        <f t="shared" si="10"/>
        <v>2974.6</v>
      </c>
    </row>
    <row r="41" spans="1:20">
      <c r="A41" s="306">
        <v>45323</v>
      </c>
      <c r="B41" s="307">
        <v>1092.6849999999999</v>
      </c>
      <c r="C41" s="308">
        <f t="shared" si="0"/>
        <v>45352</v>
      </c>
      <c r="D41" s="309">
        <f t="shared" si="11"/>
        <v>1092.6849999999999</v>
      </c>
      <c r="E41" s="310">
        <f t="shared" si="1"/>
        <v>45383</v>
      </c>
      <c r="F41" s="311">
        <f t="shared" si="2"/>
        <v>1092.6849999999999</v>
      </c>
      <c r="H41" s="306">
        <v>45323</v>
      </c>
      <c r="I41" s="307">
        <v>1090.8710000000001</v>
      </c>
      <c r="J41" s="308">
        <f t="shared" si="3"/>
        <v>45352</v>
      </c>
      <c r="K41" s="309">
        <f t="shared" si="4"/>
        <v>1090.8710000000001</v>
      </c>
      <c r="L41" s="310">
        <f t="shared" si="5"/>
        <v>45383</v>
      </c>
      <c r="M41" s="311">
        <f t="shared" si="6"/>
        <v>1090.8710000000001</v>
      </c>
      <c r="O41" s="306">
        <v>45323</v>
      </c>
      <c r="P41" s="307">
        <v>2974.83</v>
      </c>
      <c r="Q41" s="308">
        <f t="shared" si="7"/>
        <v>45352</v>
      </c>
      <c r="R41" s="309">
        <f t="shared" si="8"/>
        <v>2974.83</v>
      </c>
      <c r="S41" s="310">
        <f t="shared" si="9"/>
        <v>45383</v>
      </c>
      <c r="T41" s="311">
        <f t="shared" si="10"/>
        <v>2974.83</v>
      </c>
    </row>
    <row r="42" spans="1:20">
      <c r="A42" s="306">
        <v>45352</v>
      </c>
      <c r="B42" s="307">
        <v>1095.7380000000001</v>
      </c>
      <c r="C42" s="308">
        <f t="shared" si="0"/>
        <v>45383</v>
      </c>
      <c r="D42" s="309">
        <f t="shared" si="11"/>
        <v>1095.7380000000001</v>
      </c>
      <c r="E42" s="310">
        <f t="shared" si="1"/>
        <v>45413</v>
      </c>
      <c r="F42" s="311">
        <f t="shared" si="2"/>
        <v>1095.7380000000001</v>
      </c>
      <c r="H42" s="306">
        <v>45352</v>
      </c>
      <c r="I42" s="307">
        <v>1093.5029999999999</v>
      </c>
      <c r="J42" s="308">
        <f t="shared" si="3"/>
        <v>45383</v>
      </c>
      <c r="K42" s="309">
        <f t="shared" si="4"/>
        <v>1093.5029999999999</v>
      </c>
      <c r="L42" s="310">
        <f t="shared" si="5"/>
        <v>45413</v>
      </c>
      <c r="M42" s="311">
        <f t="shared" si="6"/>
        <v>1093.5029999999999</v>
      </c>
      <c r="O42" s="306">
        <v>45352</v>
      </c>
      <c r="P42" s="307">
        <v>2976.54</v>
      </c>
      <c r="Q42" s="308">
        <f t="shared" si="7"/>
        <v>45383</v>
      </c>
      <c r="R42" s="309">
        <f t="shared" si="8"/>
        <v>2976.54</v>
      </c>
      <c r="S42" s="310">
        <f t="shared" si="9"/>
        <v>45413</v>
      </c>
      <c r="T42" s="311">
        <f t="shared" si="10"/>
        <v>2976.54</v>
      </c>
    </row>
    <row r="43" spans="1:20">
      <c r="A43" s="306">
        <v>45383</v>
      </c>
      <c r="B43" s="307">
        <v>1101.3889999999999</v>
      </c>
      <c r="C43" s="308">
        <f t="shared" si="0"/>
        <v>45413</v>
      </c>
      <c r="D43" s="309">
        <f t="shared" si="11"/>
        <v>1101.3889999999999</v>
      </c>
      <c r="E43" s="310">
        <f t="shared" si="1"/>
        <v>45444</v>
      </c>
      <c r="F43" s="311">
        <f t="shared" si="2"/>
        <v>1101.3889999999999</v>
      </c>
      <c r="H43" s="306">
        <v>45383</v>
      </c>
      <c r="I43" s="307">
        <v>1097.991</v>
      </c>
      <c r="J43" s="308">
        <f t="shared" si="3"/>
        <v>45413</v>
      </c>
      <c r="K43" s="309">
        <f t="shared" si="4"/>
        <v>1097.991</v>
      </c>
      <c r="L43" s="310">
        <f t="shared" si="5"/>
        <v>45444</v>
      </c>
      <c r="M43" s="311">
        <f t="shared" si="6"/>
        <v>1097.991</v>
      </c>
      <c r="O43" s="306">
        <v>45383</v>
      </c>
      <c r="P43" s="307">
        <v>2978.56</v>
      </c>
      <c r="Q43" s="308">
        <f t="shared" si="7"/>
        <v>45413</v>
      </c>
      <c r="R43" s="309">
        <f t="shared" si="8"/>
        <v>2978.56</v>
      </c>
      <c r="S43" s="310">
        <f t="shared" si="9"/>
        <v>45444</v>
      </c>
      <c r="T43" s="311">
        <f t="shared" si="10"/>
        <v>2978.56</v>
      </c>
    </row>
    <row r="44" spans="1:20">
      <c r="A44" s="306">
        <v>45413</v>
      </c>
      <c r="B44" s="307">
        <v>1110.8869999999999</v>
      </c>
      <c r="C44" s="308">
        <f t="shared" si="0"/>
        <v>45444</v>
      </c>
      <c r="D44" s="309">
        <f t="shared" si="11"/>
        <v>1110.8869999999999</v>
      </c>
      <c r="E44" s="310">
        <f t="shared" si="1"/>
        <v>45474</v>
      </c>
      <c r="F44" s="311">
        <f t="shared" si="2"/>
        <v>1110.8869999999999</v>
      </c>
      <c r="H44" s="306">
        <v>45413</v>
      </c>
      <c r="I44" s="307">
        <v>1104.4570000000001</v>
      </c>
      <c r="J44" s="308">
        <f t="shared" si="3"/>
        <v>45444</v>
      </c>
      <c r="K44" s="309">
        <f t="shared" si="4"/>
        <v>1104.4570000000001</v>
      </c>
      <c r="L44" s="310">
        <f t="shared" si="5"/>
        <v>45474</v>
      </c>
      <c r="M44" s="311">
        <f t="shared" si="6"/>
        <v>1104.4570000000001</v>
      </c>
      <c r="O44" s="306">
        <v>45413</v>
      </c>
      <c r="P44" s="307">
        <v>2978.8</v>
      </c>
      <c r="Q44" s="308">
        <f t="shared" si="7"/>
        <v>45444</v>
      </c>
      <c r="R44" s="309">
        <f t="shared" si="8"/>
        <v>2978.8</v>
      </c>
      <c r="S44" s="310">
        <f t="shared" si="9"/>
        <v>45474</v>
      </c>
      <c r="T44" s="311">
        <f t="shared" si="10"/>
        <v>2978.8</v>
      </c>
    </row>
    <row r="45" spans="1:20">
      <c r="A45" s="306">
        <v>45444</v>
      </c>
      <c r="B45" s="307">
        <v>1118.827</v>
      </c>
      <c r="C45" s="308">
        <f t="shared" si="0"/>
        <v>45474</v>
      </c>
      <c r="D45" s="309">
        <f t="shared" si="11"/>
        <v>1118.827</v>
      </c>
      <c r="E45" s="310">
        <f t="shared" si="1"/>
        <v>45505</v>
      </c>
      <c r="F45" s="311">
        <f t="shared" si="2"/>
        <v>1118.827</v>
      </c>
      <c r="H45" s="306">
        <v>45444</v>
      </c>
      <c r="I45" s="307">
        <v>1114.748</v>
      </c>
      <c r="J45" s="308">
        <f t="shared" si="3"/>
        <v>45474</v>
      </c>
      <c r="K45" s="309">
        <f t="shared" si="4"/>
        <v>1114.748</v>
      </c>
      <c r="L45" s="310">
        <f t="shared" si="5"/>
        <v>45505</v>
      </c>
      <c r="M45" s="311">
        <f t="shared" si="6"/>
        <v>1114.748</v>
      </c>
      <c r="O45" s="306">
        <v>45444</v>
      </c>
      <c r="P45" s="307">
        <v>2995.46</v>
      </c>
      <c r="Q45" s="308">
        <f t="shared" si="7"/>
        <v>45474</v>
      </c>
      <c r="R45" s="309">
        <f t="shared" si="8"/>
        <v>2995.46</v>
      </c>
      <c r="S45" s="310">
        <f t="shared" si="9"/>
        <v>45505</v>
      </c>
      <c r="T45" s="311">
        <f t="shared" si="10"/>
        <v>2995.46</v>
      </c>
    </row>
    <row r="46" spans="1:20">
      <c r="A46" s="306">
        <v>45474</v>
      </c>
      <c r="B46" s="307">
        <v>1126.9159999999999</v>
      </c>
      <c r="C46" s="308">
        <f t="shared" si="0"/>
        <v>45505</v>
      </c>
      <c r="D46" s="309">
        <f t="shared" si="11"/>
        <v>1126.9159999999999</v>
      </c>
      <c r="E46" s="310">
        <f t="shared" si="1"/>
        <v>45536</v>
      </c>
      <c r="F46" s="311">
        <f t="shared" si="2"/>
        <v>1126.9159999999999</v>
      </c>
      <c r="H46" s="306">
        <v>45474</v>
      </c>
      <c r="I46" s="307">
        <v>1122.452</v>
      </c>
      <c r="J46" s="308">
        <f t="shared" si="3"/>
        <v>45505</v>
      </c>
      <c r="K46" s="309">
        <f t="shared" si="4"/>
        <v>1122.452</v>
      </c>
      <c r="L46" s="310">
        <f t="shared" si="5"/>
        <v>45536</v>
      </c>
      <c r="M46" s="311">
        <f t="shared" si="6"/>
        <v>1122.452</v>
      </c>
      <c r="O46" s="306">
        <v>45474</v>
      </c>
      <c r="P46" s="307">
        <v>3014.63</v>
      </c>
      <c r="Q46" s="308">
        <f t="shared" si="7"/>
        <v>45505</v>
      </c>
      <c r="R46" s="309">
        <f t="shared" si="8"/>
        <v>3014.63</v>
      </c>
      <c r="S46" s="310">
        <f t="shared" si="9"/>
        <v>45536</v>
      </c>
      <c r="T46" s="311">
        <f t="shared" si="10"/>
        <v>3014.63</v>
      </c>
    </row>
    <row r="47" spans="1:20">
      <c r="A47" s="306">
        <v>45505</v>
      </c>
      <c r="B47" s="307">
        <v>1134.7750000000001</v>
      </c>
      <c r="C47" s="308">
        <f t="shared" si="0"/>
        <v>45536</v>
      </c>
      <c r="D47" s="309">
        <f t="shared" si="11"/>
        <v>1134.7750000000001</v>
      </c>
      <c r="E47" s="310">
        <f t="shared" si="1"/>
        <v>45566</v>
      </c>
      <c r="F47" s="311">
        <f t="shared" si="2"/>
        <v>1134.7750000000001</v>
      </c>
      <c r="H47" s="306">
        <v>45505</v>
      </c>
      <c r="I47" s="307">
        <v>1129.6389999999999</v>
      </c>
      <c r="J47" s="308">
        <f t="shared" si="3"/>
        <v>45536</v>
      </c>
      <c r="K47" s="309">
        <f t="shared" si="4"/>
        <v>1129.6389999999999</v>
      </c>
      <c r="L47" s="310">
        <f t="shared" si="5"/>
        <v>45566</v>
      </c>
      <c r="M47" s="311">
        <f t="shared" si="6"/>
        <v>1129.6389999999999</v>
      </c>
      <c r="O47" s="306">
        <v>45505</v>
      </c>
      <c r="P47" s="307">
        <v>3031.95</v>
      </c>
      <c r="Q47" s="308">
        <f t="shared" si="7"/>
        <v>45536</v>
      </c>
      <c r="R47" s="309">
        <f t="shared" si="8"/>
        <v>3031.95</v>
      </c>
      <c r="S47" s="310">
        <f t="shared" si="9"/>
        <v>45566</v>
      </c>
      <c r="T47" s="311">
        <f t="shared" si="10"/>
        <v>3031.95</v>
      </c>
    </row>
    <row r="48" spans="1:20">
      <c r="A48" s="306">
        <v>45536</v>
      </c>
      <c r="B48" s="307">
        <v>1141.3979999999999</v>
      </c>
      <c r="C48" s="308">
        <f t="shared" si="0"/>
        <v>45566</v>
      </c>
      <c r="D48" s="309">
        <f t="shared" si="11"/>
        <v>1141.3979999999999</v>
      </c>
      <c r="E48" s="310">
        <f t="shared" si="1"/>
        <v>45597</v>
      </c>
      <c r="F48" s="311">
        <f t="shared" si="2"/>
        <v>1141.3979999999999</v>
      </c>
      <c r="H48" s="306">
        <v>45536</v>
      </c>
      <c r="I48" s="307">
        <v>1136.521</v>
      </c>
      <c r="J48" s="308">
        <f t="shared" si="3"/>
        <v>45566</v>
      </c>
      <c r="K48" s="309">
        <f t="shared" si="4"/>
        <v>1136.521</v>
      </c>
      <c r="L48" s="310">
        <f t="shared" si="5"/>
        <v>45597</v>
      </c>
      <c r="M48" s="311">
        <f t="shared" si="6"/>
        <v>1136.521</v>
      </c>
      <c r="O48" s="306">
        <v>45536</v>
      </c>
      <c r="P48" s="307">
        <v>3059.33</v>
      </c>
      <c r="Q48" s="308">
        <f t="shared" si="7"/>
        <v>45566</v>
      </c>
      <c r="R48" s="309">
        <f t="shared" si="8"/>
        <v>3059.33</v>
      </c>
      <c r="S48" s="310">
        <f t="shared" si="9"/>
        <v>45597</v>
      </c>
      <c r="T48" s="311">
        <f t="shared" si="10"/>
        <v>3059.33</v>
      </c>
    </row>
    <row r="49" spans="1:20">
      <c r="A49" s="306">
        <v>45566</v>
      </c>
      <c r="B49" s="307">
        <v>1149.17</v>
      </c>
      <c r="C49" s="308">
        <f t="shared" si="0"/>
        <v>45597</v>
      </c>
      <c r="D49" s="309">
        <f t="shared" si="11"/>
        <v>1149.17</v>
      </c>
      <c r="E49" s="310">
        <f t="shared" si="1"/>
        <v>45627</v>
      </c>
      <c r="F49" s="311">
        <f t="shared" si="2"/>
        <v>1149.17</v>
      </c>
      <c r="H49" s="306">
        <v>45566</v>
      </c>
      <c r="I49" s="307">
        <v>1144.136</v>
      </c>
      <c r="J49" s="308">
        <f t="shared" si="3"/>
        <v>45597</v>
      </c>
      <c r="K49" s="309">
        <f t="shared" si="4"/>
        <v>1144.136</v>
      </c>
      <c r="L49" s="310">
        <f t="shared" si="5"/>
        <v>45627</v>
      </c>
      <c r="M49" s="311">
        <f t="shared" si="6"/>
        <v>1144.136</v>
      </c>
      <c r="O49" s="306">
        <v>45566</v>
      </c>
      <c r="P49" s="307">
        <v>3061.34</v>
      </c>
      <c r="Q49" s="308">
        <f t="shared" si="7"/>
        <v>45597</v>
      </c>
      <c r="R49" s="309">
        <f t="shared" si="8"/>
        <v>3061.34</v>
      </c>
      <c r="S49" s="310">
        <f t="shared" si="9"/>
        <v>45627</v>
      </c>
      <c r="T49" s="311">
        <f t="shared" si="10"/>
        <v>3061.34</v>
      </c>
    </row>
    <row r="50" spans="1:20">
      <c r="A50" s="306">
        <v>45597</v>
      </c>
      <c r="B50" s="307">
        <v>1153.7249999999999</v>
      </c>
      <c r="C50" s="308">
        <f t="shared" si="0"/>
        <v>45627</v>
      </c>
      <c r="D50" s="309">
        <f t="shared" si="11"/>
        <v>1153.7249999999999</v>
      </c>
      <c r="E50" s="310">
        <f t="shared" si="1"/>
        <v>45658</v>
      </c>
      <c r="F50" s="311">
        <f t="shared" si="2"/>
        <v>1153.7249999999999</v>
      </c>
      <c r="H50" s="306">
        <v>45597</v>
      </c>
      <c r="I50" s="307">
        <v>1149.1579999999999</v>
      </c>
      <c r="J50" s="308">
        <f t="shared" si="3"/>
        <v>45627</v>
      </c>
      <c r="K50" s="309">
        <f t="shared" si="4"/>
        <v>1149.1579999999999</v>
      </c>
      <c r="L50" s="310">
        <f t="shared" si="5"/>
        <v>45658</v>
      </c>
      <c r="M50" s="311">
        <f t="shared" si="6"/>
        <v>1149.1579999999999</v>
      </c>
      <c r="O50" s="306">
        <v>45597</v>
      </c>
      <c r="P50" s="307">
        <v>3075.23</v>
      </c>
      <c r="Q50" s="308">
        <f t="shared" si="7"/>
        <v>45627</v>
      </c>
      <c r="R50" s="309">
        <f t="shared" si="8"/>
        <v>3075.23</v>
      </c>
      <c r="S50" s="310">
        <f t="shared" si="9"/>
        <v>45658</v>
      </c>
      <c r="T50" s="311">
        <f t="shared" si="10"/>
        <v>3075.23</v>
      </c>
    </row>
    <row r="51" spans="1:20">
      <c r="A51" s="306">
        <v>45627</v>
      </c>
      <c r="B51" s="307">
        <v>1159.5360000000001</v>
      </c>
      <c r="C51" s="308">
        <f t="shared" si="0"/>
        <v>45658</v>
      </c>
      <c r="D51" s="309">
        <f t="shared" si="11"/>
        <v>1159.5360000000001</v>
      </c>
      <c r="E51" s="310">
        <f t="shared" si="1"/>
        <v>45689</v>
      </c>
      <c r="F51" s="311">
        <f t="shared" si="2"/>
        <v>1159.5360000000001</v>
      </c>
      <c r="H51" s="306">
        <v>45627</v>
      </c>
      <c r="I51" s="307">
        <v>1154.99</v>
      </c>
      <c r="J51" s="308">
        <f t="shared" si="3"/>
        <v>45658</v>
      </c>
      <c r="K51" s="309">
        <f t="shared" si="4"/>
        <v>1154.99</v>
      </c>
      <c r="L51" s="310">
        <f t="shared" si="5"/>
        <v>45689</v>
      </c>
      <c r="M51" s="311">
        <f t="shared" si="6"/>
        <v>1154.99</v>
      </c>
      <c r="O51" s="306">
        <v>45627</v>
      </c>
      <c r="P51" s="307">
        <v>3076.64</v>
      </c>
      <c r="Q51" s="308">
        <f t="shared" si="7"/>
        <v>45658</v>
      </c>
      <c r="R51" s="309">
        <f t="shared" si="8"/>
        <v>3076.64</v>
      </c>
      <c r="S51" s="310">
        <f t="shared" si="9"/>
        <v>45689</v>
      </c>
      <c r="T51" s="311">
        <f t="shared" si="10"/>
        <v>3076.64</v>
      </c>
    </row>
    <row r="52" spans="1:20">
      <c r="A52" s="306">
        <v>45658</v>
      </c>
      <c r="B52" s="307">
        <v>1169.116</v>
      </c>
      <c r="C52" s="308">
        <f t="shared" si="0"/>
        <v>45689</v>
      </c>
      <c r="D52" s="309">
        <f t="shared" si="11"/>
        <v>1169.116</v>
      </c>
      <c r="E52" s="310">
        <f t="shared" si="1"/>
        <v>45717</v>
      </c>
      <c r="F52" s="311">
        <f t="shared" si="2"/>
        <v>1169.116</v>
      </c>
      <c r="H52" s="306">
        <v>45658</v>
      </c>
      <c r="I52" s="307">
        <v>1163.221</v>
      </c>
      <c r="J52" s="308">
        <f t="shared" si="3"/>
        <v>45689</v>
      </c>
      <c r="K52" s="309">
        <f>I52</f>
        <v>1163.221</v>
      </c>
      <c r="L52" s="310">
        <f t="shared" si="5"/>
        <v>45717</v>
      </c>
      <c r="M52" s="311">
        <f t="shared" si="6"/>
        <v>1163.221</v>
      </c>
      <c r="O52" s="306">
        <v>45658</v>
      </c>
      <c r="P52" s="307">
        <v>3093.54</v>
      </c>
      <c r="Q52" s="308">
        <f t="shared" si="7"/>
        <v>45689</v>
      </c>
      <c r="R52" s="309">
        <f t="shared" si="8"/>
        <v>3093.54</v>
      </c>
      <c r="S52" s="310">
        <f t="shared" si="9"/>
        <v>45717</v>
      </c>
      <c r="T52" s="311">
        <f t="shared" si="10"/>
        <v>3093.54</v>
      </c>
    </row>
    <row r="53" spans="1:20">
      <c r="A53" s="306">
        <v>45689</v>
      </c>
      <c r="B53" s="307">
        <v>1173.7750000000001</v>
      </c>
      <c r="C53" s="308">
        <f t="shared" si="0"/>
        <v>45717</v>
      </c>
      <c r="D53" s="309">
        <f t="shared" si="11"/>
        <v>1173.7750000000001</v>
      </c>
      <c r="E53" s="310">
        <f t="shared" si="1"/>
        <v>45748</v>
      </c>
      <c r="F53" s="311">
        <f t="shared" si="2"/>
        <v>1173.7750000000001</v>
      </c>
      <c r="H53" s="306">
        <v>45689</v>
      </c>
      <c r="I53" s="307">
        <v>1169.1559999999999</v>
      </c>
      <c r="J53" s="308">
        <f t="shared" si="3"/>
        <v>45717</v>
      </c>
      <c r="K53" s="309">
        <f t="shared" si="4"/>
        <v>1169.1559999999999</v>
      </c>
      <c r="L53" s="310">
        <f t="shared" si="5"/>
        <v>45748</v>
      </c>
      <c r="M53" s="311">
        <f t="shared" si="6"/>
        <v>1169.1559999999999</v>
      </c>
      <c r="O53" s="306">
        <v>45689</v>
      </c>
      <c r="P53" s="307">
        <v>3106.6</v>
      </c>
      <c r="Q53" s="308">
        <f t="shared" si="7"/>
        <v>45717</v>
      </c>
      <c r="R53" s="309">
        <f t="shared" si="8"/>
        <v>3106.6</v>
      </c>
      <c r="S53" s="310">
        <f t="shared" si="9"/>
        <v>45748</v>
      </c>
      <c r="T53" s="311">
        <f t="shared" si="10"/>
        <v>3106.6</v>
      </c>
    </row>
    <row r="54" spans="1:20">
      <c r="A54" s="306">
        <v>45717</v>
      </c>
      <c r="B54" s="307">
        <v>1178.386</v>
      </c>
      <c r="C54" s="308">
        <f t="shared" si="0"/>
        <v>45748</v>
      </c>
      <c r="D54" s="309">
        <f t="shared" si="11"/>
        <v>1178.386</v>
      </c>
      <c r="E54" s="310">
        <f t="shared" si="1"/>
        <v>45778</v>
      </c>
      <c r="F54" s="311">
        <f t="shared" si="2"/>
        <v>1178.386</v>
      </c>
      <c r="H54" s="306">
        <v>45717</v>
      </c>
      <c r="I54" s="307">
        <v>1173.586</v>
      </c>
      <c r="J54" s="308">
        <f t="shared" si="3"/>
        <v>45748</v>
      </c>
      <c r="K54" s="309">
        <f t="shared" si="4"/>
        <v>1173.586</v>
      </c>
      <c r="L54" s="310">
        <f t="shared" si="5"/>
        <v>45778</v>
      </c>
      <c r="M54" s="311">
        <f t="shared" si="6"/>
        <v>1173.586</v>
      </c>
      <c r="O54" s="306">
        <v>45717</v>
      </c>
      <c r="P54" s="307">
        <v>3113.61</v>
      </c>
      <c r="Q54" s="308">
        <f t="shared" si="7"/>
        <v>45748</v>
      </c>
      <c r="R54" s="309">
        <f t="shared" si="8"/>
        <v>3113.61</v>
      </c>
      <c r="S54" s="310">
        <f t="shared" si="9"/>
        <v>45778</v>
      </c>
      <c r="T54" s="311">
        <f t="shared" si="10"/>
        <v>3113.61</v>
      </c>
    </row>
    <row r="55" spans="1:20">
      <c r="A55" s="306">
        <v>45748</v>
      </c>
      <c r="B55" s="307">
        <v>1184.462</v>
      </c>
      <c r="C55" s="308">
        <f t="shared" si="0"/>
        <v>45778</v>
      </c>
      <c r="D55" s="309">
        <f t="shared" si="11"/>
        <v>1184.462</v>
      </c>
      <c r="E55" s="310">
        <f t="shared" si="1"/>
        <v>45809</v>
      </c>
      <c r="F55" s="311">
        <f t="shared" si="2"/>
        <v>1184.462</v>
      </c>
      <c r="H55" s="306">
        <v>45748</v>
      </c>
      <c r="I55" s="307">
        <v>1180.5640000000001</v>
      </c>
      <c r="J55" s="308">
        <f t="shared" si="3"/>
        <v>45778</v>
      </c>
      <c r="K55" s="309">
        <f t="shared" si="4"/>
        <v>1180.5640000000001</v>
      </c>
      <c r="L55" s="310">
        <f t="shared" si="5"/>
        <v>45809</v>
      </c>
      <c r="M55" s="311">
        <f t="shared" si="6"/>
        <v>1180.5640000000001</v>
      </c>
      <c r="O55" s="306">
        <v>45748</v>
      </c>
      <c r="P55" s="307">
        <v>3122.59</v>
      </c>
      <c r="Q55" s="308">
        <f t="shared" si="7"/>
        <v>45778</v>
      </c>
      <c r="R55" s="309">
        <f t="shared" si="8"/>
        <v>3122.59</v>
      </c>
      <c r="S55" s="310">
        <f t="shared" si="9"/>
        <v>45809</v>
      </c>
      <c r="T55" s="311">
        <f t="shared" si="10"/>
        <v>3122.59</v>
      </c>
    </row>
    <row r="56" spans="1:20">
      <c r="A56" s="306">
        <v>45778</v>
      </c>
      <c r="B56" s="307">
        <v>1191.327</v>
      </c>
      <c r="C56" s="308">
        <f t="shared" si="0"/>
        <v>45809</v>
      </c>
      <c r="D56" s="309">
        <f t="shared" si="11"/>
        <v>1191.327</v>
      </c>
      <c r="E56" s="310">
        <f t="shared" si="1"/>
        <v>45839</v>
      </c>
      <c r="F56" s="311">
        <f t="shared" si="2"/>
        <v>1191.327</v>
      </c>
      <c r="H56" s="306">
        <v>45778</v>
      </c>
      <c r="I56" s="307">
        <v>1183.606</v>
      </c>
      <c r="J56" s="308">
        <f t="shared" si="3"/>
        <v>45809</v>
      </c>
      <c r="K56" s="309">
        <f t="shared" si="4"/>
        <v>1183.606</v>
      </c>
      <c r="L56" s="310">
        <f t="shared" si="5"/>
        <v>45839</v>
      </c>
      <c r="M56" s="311">
        <f t="shared" si="6"/>
        <v>1183.606</v>
      </c>
      <c r="O56" s="306">
        <v>45778</v>
      </c>
      <c r="P56" s="307">
        <v>3129.12</v>
      </c>
      <c r="Q56" s="308">
        <f t="shared" si="7"/>
        <v>45809</v>
      </c>
      <c r="R56" s="309">
        <f t="shared" si="8"/>
        <v>3129.12</v>
      </c>
      <c r="S56" s="310">
        <f t="shared" si="9"/>
        <v>45839</v>
      </c>
      <c r="T56" s="311">
        <f t="shared" si="10"/>
        <v>3129.12</v>
      </c>
    </row>
    <row r="57" spans="1:20">
      <c r="A57" s="306">
        <v>45809</v>
      </c>
      <c r="B57" s="307">
        <v>1199.509</v>
      </c>
      <c r="C57" s="308">
        <f t="shared" si="0"/>
        <v>45839</v>
      </c>
      <c r="D57" s="309">
        <f t="shared" si="11"/>
        <v>1199.509</v>
      </c>
      <c r="E57" s="310">
        <f t="shared" si="1"/>
        <v>45870</v>
      </c>
      <c r="F57" s="311">
        <f t="shared" si="2"/>
        <v>1199.509</v>
      </c>
      <c r="H57" s="306">
        <v>45809</v>
      </c>
      <c r="I57" s="307">
        <v>1194.912</v>
      </c>
      <c r="J57" s="308">
        <f t="shared" si="3"/>
        <v>45839</v>
      </c>
      <c r="K57" s="309">
        <f t="shared" si="4"/>
        <v>1194.912</v>
      </c>
      <c r="L57" s="310">
        <f t="shared" si="5"/>
        <v>45870</v>
      </c>
      <c r="M57" s="311">
        <f t="shared" si="6"/>
        <v>1194.912</v>
      </c>
      <c r="O57" s="306">
        <v>45809</v>
      </c>
      <c r="P57" s="307">
        <v>3138.86</v>
      </c>
      <c r="Q57" s="308">
        <f t="shared" si="7"/>
        <v>45839</v>
      </c>
      <c r="R57" s="309">
        <f t="shared" si="8"/>
        <v>3138.86</v>
      </c>
      <c r="S57" s="310">
        <f t="shared" si="9"/>
        <v>45870</v>
      </c>
      <c r="T57" s="311">
        <f t="shared" si="10"/>
        <v>3138.86</v>
      </c>
    </row>
    <row r="58" spans="1:20">
      <c r="A58" s="306">
        <v>45839</v>
      </c>
      <c r="B58" s="307">
        <v>1210.471</v>
      </c>
      <c r="C58" s="308">
        <f t="shared" si="0"/>
        <v>45870</v>
      </c>
      <c r="D58" s="309">
        <f t="shared" si="11"/>
        <v>1210.471</v>
      </c>
      <c r="E58" s="310">
        <f t="shared" si="1"/>
        <v>45901</v>
      </c>
      <c r="F58" s="311">
        <f t="shared" si="2"/>
        <v>1210.471</v>
      </c>
      <c r="H58" s="306">
        <v>45839</v>
      </c>
      <c r="I58" s="307">
        <v>1205.838</v>
      </c>
      <c r="J58" s="308">
        <f t="shared" si="3"/>
        <v>45870</v>
      </c>
      <c r="K58" s="309">
        <f t="shared" si="4"/>
        <v>1205.838</v>
      </c>
      <c r="L58" s="310">
        <f t="shared" si="5"/>
        <v>45901</v>
      </c>
      <c r="M58" s="311">
        <f t="shared" si="6"/>
        <v>1205.838</v>
      </c>
      <c r="O58" s="306">
        <v>45839</v>
      </c>
      <c r="P58" s="307">
        <v>3170.14</v>
      </c>
      <c r="Q58" s="308">
        <f t="shared" si="7"/>
        <v>45870</v>
      </c>
      <c r="R58" s="309">
        <f t="shared" si="8"/>
        <v>3170.14</v>
      </c>
      <c r="S58" s="310">
        <f t="shared" si="9"/>
        <v>45901</v>
      </c>
      <c r="T58" s="311">
        <f t="shared" si="10"/>
        <v>3170.14</v>
      </c>
    </row>
    <row r="59" spans="1:20">
      <c r="A59" s="306">
        <v>45870</v>
      </c>
      <c r="B59" s="307">
        <v>1216.7059999999999</v>
      </c>
      <c r="C59" s="308">
        <f t="shared" si="0"/>
        <v>45901</v>
      </c>
      <c r="D59" s="309">
        <f t="shared" si="11"/>
        <v>1216.7059999999999</v>
      </c>
      <c r="E59" s="310">
        <f t="shared" si="1"/>
        <v>45931</v>
      </c>
      <c r="F59" s="311">
        <f t="shared" si="2"/>
        <v>1216.7059999999999</v>
      </c>
      <c r="H59" s="306">
        <v>45870</v>
      </c>
      <c r="I59" s="307">
        <v>1214.239</v>
      </c>
      <c r="J59" s="308">
        <f t="shared" si="3"/>
        <v>45901</v>
      </c>
      <c r="K59" s="309">
        <f t="shared" si="4"/>
        <v>1214.239</v>
      </c>
      <c r="L59" s="310">
        <f t="shared" si="5"/>
        <v>45931</v>
      </c>
      <c r="M59" s="311">
        <f t="shared" si="6"/>
        <v>1214.239</v>
      </c>
      <c r="O59" s="306">
        <v>45870</v>
      </c>
      <c r="P59" s="307">
        <v>3181.03</v>
      </c>
      <c r="Q59" s="308">
        <f t="shared" si="7"/>
        <v>45901</v>
      </c>
      <c r="R59" s="309">
        <f t="shared" si="8"/>
        <v>3181.03</v>
      </c>
      <c r="S59" s="310">
        <f t="shared" si="9"/>
        <v>45931</v>
      </c>
      <c r="T59" s="311">
        <f t="shared" si="10"/>
        <v>3181.03</v>
      </c>
    </row>
    <row r="60" spans="1:20">
      <c r="A60" s="306">
        <v>45901</v>
      </c>
      <c r="B60" s="307">
        <v>1218.7470000000001</v>
      </c>
      <c r="C60" s="308">
        <f t="shared" si="0"/>
        <v>45931</v>
      </c>
      <c r="D60" s="309">
        <f t="shared" si="11"/>
        <v>1218.7470000000001</v>
      </c>
      <c r="E60" s="310">
        <f t="shared" si="1"/>
        <v>45962</v>
      </c>
      <c r="F60" s="311">
        <f t="shared" si="2"/>
        <v>1218.7470000000001</v>
      </c>
      <c r="H60" s="306">
        <v>45901</v>
      </c>
      <c r="I60" s="307">
        <v>1216.825</v>
      </c>
      <c r="J60" s="308">
        <f t="shared" si="3"/>
        <v>45931</v>
      </c>
      <c r="K60" s="309">
        <f t="shared" si="4"/>
        <v>1216.825</v>
      </c>
      <c r="L60" s="310">
        <f t="shared" si="5"/>
        <v>45962</v>
      </c>
      <c r="M60" s="311">
        <f t="shared" si="6"/>
        <v>1216.825</v>
      </c>
      <c r="O60" s="306">
        <v>45901</v>
      </c>
      <c r="P60" s="307">
        <v>3196.21</v>
      </c>
      <c r="Q60" s="308">
        <f t="shared" si="7"/>
        <v>45931</v>
      </c>
      <c r="R60" s="309">
        <f t="shared" si="8"/>
        <v>3196.21</v>
      </c>
      <c r="S60" s="310">
        <f t="shared" si="9"/>
        <v>45962</v>
      </c>
      <c r="T60" s="311">
        <f t="shared" si="10"/>
        <v>3196.21</v>
      </c>
    </row>
    <row r="61" spans="1:20">
      <c r="A61" s="306">
        <v>45931</v>
      </c>
      <c r="B61" s="307">
        <v>1222.356</v>
      </c>
      <c r="C61" s="308">
        <f t="shared" si="0"/>
        <v>45962</v>
      </c>
      <c r="D61" s="309">
        <f t="shared" si="11"/>
        <v>1222.356</v>
      </c>
      <c r="E61" s="310">
        <f t="shared" si="1"/>
        <v>45992</v>
      </c>
      <c r="F61" s="311">
        <f t="shared" si="2"/>
        <v>1222.356</v>
      </c>
      <c r="H61" s="306">
        <v>45931</v>
      </c>
      <c r="I61" s="307">
        <v>1219.4069999999999</v>
      </c>
      <c r="J61" s="308">
        <f t="shared" si="3"/>
        <v>45962</v>
      </c>
      <c r="K61" s="309">
        <f t="shared" si="4"/>
        <v>1219.4069999999999</v>
      </c>
      <c r="L61" s="310">
        <f t="shared" si="5"/>
        <v>45992</v>
      </c>
      <c r="M61" s="311">
        <f t="shared" si="6"/>
        <v>1219.4069999999999</v>
      </c>
      <c r="O61" s="306">
        <v>45931</v>
      </c>
      <c r="P61" s="307">
        <v>3201.33</v>
      </c>
      <c r="Q61" s="308">
        <f t="shared" si="7"/>
        <v>45962</v>
      </c>
      <c r="R61" s="309">
        <f t="shared" si="8"/>
        <v>3201.33</v>
      </c>
      <c r="S61" s="310">
        <f t="shared" si="9"/>
        <v>45992</v>
      </c>
      <c r="T61" s="311">
        <f t="shared" si="10"/>
        <v>3201.33</v>
      </c>
    </row>
    <row r="62" spans="1:20">
      <c r="A62" s="306">
        <v>45962</v>
      </c>
      <c r="B62" s="307">
        <v>1225.633</v>
      </c>
      <c r="C62" s="308">
        <f t="shared" si="0"/>
        <v>45992</v>
      </c>
      <c r="D62" s="309">
        <f t="shared" si="11"/>
        <v>1225.633</v>
      </c>
      <c r="E62" s="310">
        <f t="shared" si="1"/>
        <v>46023</v>
      </c>
      <c r="F62" s="311">
        <f t="shared" si="2"/>
        <v>1225.633</v>
      </c>
      <c r="H62" s="306">
        <v>45962</v>
      </c>
      <c r="I62" s="307">
        <v>1222.865</v>
      </c>
      <c r="J62" s="308">
        <f t="shared" si="3"/>
        <v>45992</v>
      </c>
      <c r="K62" s="309">
        <f t="shared" si="4"/>
        <v>1222.865</v>
      </c>
      <c r="L62" s="310">
        <f t="shared" si="5"/>
        <v>46023</v>
      </c>
      <c r="M62" s="311">
        <f t="shared" si="6"/>
        <v>1222.865</v>
      </c>
      <c r="O62" s="306">
        <v>45962</v>
      </c>
      <c r="P62" s="307">
        <v>3205.55</v>
      </c>
      <c r="Q62" s="308">
        <f t="shared" si="7"/>
        <v>45992</v>
      </c>
      <c r="R62" s="309">
        <f t="shared" si="8"/>
        <v>3205.55</v>
      </c>
      <c r="S62" s="310">
        <f t="shared" si="9"/>
        <v>46023</v>
      </c>
      <c r="T62" s="311">
        <f t="shared" si="10"/>
        <v>3205.55</v>
      </c>
    </row>
    <row r="63" spans="1:20">
      <c r="A63" s="306">
        <v>45992</v>
      </c>
      <c r="B63" s="307">
        <v>1228.1610000000001</v>
      </c>
      <c r="C63" s="308">
        <f t="shared" si="0"/>
        <v>46023</v>
      </c>
      <c r="D63" s="309">
        <f t="shared" si="11"/>
        <v>1228.1610000000001</v>
      </c>
      <c r="E63" s="310">
        <f t="shared" si="1"/>
        <v>46054</v>
      </c>
      <c r="F63" s="311">
        <f t="shared" si="2"/>
        <v>1228.1610000000001</v>
      </c>
      <c r="H63" s="306">
        <v>45992</v>
      </c>
      <c r="I63" s="307">
        <v>1225.3979999999999</v>
      </c>
      <c r="J63" s="308">
        <f t="shared" si="3"/>
        <v>46023</v>
      </c>
      <c r="K63" s="309">
        <f t="shared" si="4"/>
        <v>1225.3979999999999</v>
      </c>
      <c r="L63" s="310">
        <f t="shared" si="5"/>
        <v>46054</v>
      </c>
      <c r="M63" s="311">
        <f t="shared" si="6"/>
        <v>1225.3979999999999</v>
      </c>
      <c r="O63" s="306">
        <v>45992</v>
      </c>
      <c r="P63" s="307">
        <v>3211.11</v>
      </c>
      <c r="Q63" s="308">
        <f t="shared" si="7"/>
        <v>46023</v>
      </c>
      <c r="R63" s="309">
        <f t="shared" si="8"/>
        <v>3211.11</v>
      </c>
      <c r="S63" s="310">
        <f t="shared" si="9"/>
        <v>46054</v>
      </c>
      <c r="T63" s="311">
        <f t="shared" si="10"/>
        <v>3211.11</v>
      </c>
    </row>
    <row r="64" spans="1:20">
      <c r="A64" s="306">
        <v>46023</v>
      </c>
      <c r="B64" s="307">
        <v>1237.0360000000001</v>
      </c>
      <c r="C64" s="308">
        <f t="shared" si="0"/>
        <v>46054</v>
      </c>
      <c r="D64" s="309">
        <f t="shared" si="11"/>
        <v>1237.0360000000001</v>
      </c>
      <c r="E64" s="310">
        <f t="shared" si="1"/>
        <v>46082</v>
      </c>
      <c r="F64" s="311">
        <f t="shared" si="2"/>
        <v>1237.0360000000001</v>
      </c>
      <c r="H64" s="306">
        <v>46023</v>
      </c>
      <c r="I64" s="307">
        <v>1233.096</v>
      </c>
      <c r="J64" s="308">
        <f t="shared" si="3"/>
        <v>46054</v>
      </c>
      <c r="K64" s="309">
        <f t="shared" si="4"/>
        <v>1233.096</v>
      </c>
      <c r="L64" s="310">
        <f t="shared" si="5"/>
        <v>46082</v>
      </c>
      <c r="M64" s="311">
        <f t="shared" si="6"/>
        <v>1233.096</v>
      </c>
      <c r="O64" s="306">
        <v>46023</v>
      </c>
      <c r="P64" s="307">
        <v>3215.75</v>
      </c>
      <c r="Q64" s="308">
        <f t="shared" si="7"/>
        <v>46054</v>
      </c>
      <c r="R64" s="309">
        <f t="shared" si="8"/>
        <v>3215.75</v>
      </c>
      <c r="S64" s="310">
        <f t="shared" si="9"/>
        <v>46082</v>
      </c>
      <c r="T64" s="311">
        <f t="shared" si="10"/>
        <v>3215.75</v>
      </c>
    </row>
    <row r="65" spans="1:20">
      <c r="A65" s="306">
        <v>46054</v>
      </c>
      <c r="B65" s="307">
        <v>1240.481</v>
      </c>
      <c r="C65" s="308">
        <f t="shared" si="0"/>
        <v>46082</v>
      </c>
      <c r="D65" s="309">
        <f t="shared" si="11"/>
        <v>1240.481</v>
      </c>
      <c r="E65" s="310">
        <f t="shared" si="1"/>
        <v>46113</v>
      </c>
      <c r="F65" s="311">
        <f t="shared" si="2"/>
        <v>1240.481</v>
      </c>
      <c r="H65" s="306">
        <v>46054</v>
      </c>
      <c r="I65" s="307">
        <v>1237.3119999999999</v>
      </c>
      <c r="J65" s="308">
        <f t="shared" si="3"/>
        <v>46082</v>
      </c>
      <c r="K65" s="309">
        <f t="shared" si="4"/>
        <v>1237.3119999999999</v>
      </c>
      <c r="L65" s="310">
        <f t="shared" si="5"/>
        <v>46113</v>
      </c>
      <c r="M65" s="311">
        <f t="shared" si="6"/>
        <v>1237.3119999999999</v>
      </c>
      <c r="O65" s="306">
        <v>46054</v>
      </c>
      <c r="P65" s="307">
        <v>3222.03</v>
      </c>
      <c r="Q65" s="308">
        <f t="shared" si="7"/>
        <v>46082</v>
      </c>
      <c r="R65" s="309">
        <f t="shared" si="8"/>
        <v>3222.03</v>
      </c>
      <c r="S65" s="310">
        <f t="shared" si="9"/>
        <v>46113</v>
      </c>
      <c r="T65" s="311">
        <f t="shared" si="10"/>
        <v>3222.03</v>
      </c>
    </row>
    <row r="66" spans="1:20">
      <c r="A66" s="306">
        <v>46082</v>
      </c>
      <c r="B66" s="307">
        <v>1247.181</v>
      </c>
      <c r="C66" s="308">
        <f t="shared" si="0"/>
        <v>46113</v>
      </c>
      <c r="D66" s="309">
        <f t="shared" si="11"/>
        <v>1247.181</v>
      </c>
      <c r="E66" s="310">
        <f t="shared" si="1"/>
        <v>46143</v>
      </c>
      <c r="F66" s="311">
        <f t="shared" si="2"/>
        <v>1247.181</v>
      </c>
      <c r="H66" s="306">
        <v>46082</v>
      </c>
      <c r="I66" s="307">
        <v>1241.721</v>
      </c>
      <c r="J66" s="308">
        <f t="shared" si="3"/>
        <v>46113</v>
      </c>
      <c r="K66" s="309">
        <f t="shared" si="4"/>
        <v>1241.721</v>
      </c>
      <c r="L66" s="310">
        <f t="shared" si="5"/>
        <v>46143</v>
      </c>
      <c r="M66" s="311">
        <f t="shared" si="6"/>
        <v>1241.721</v>
      </c>
      <c r="O66" s="306">
        <v>46082</v>
      </c>
      <c r="P66" s="307">
        <v>3236.24</v>
      </c>
      <c r="Q66" s="308">
        <f t="shared" si="7"/>
        <v>46113</v>
      </c>
      <c r="R66" s="309">
        <f t="shared" si="8"/>
        <v>3236.24</v>
      </c>
      <c r="S66" s="310">
        <f t="shared" si="9"/>
        <v>46143</v>
      </c>
      <c r="T66" s="311">
        <f t="shared" si="10"/>
        <v>3236.24</v>
      </c>
    </row>
    <row r="67" spans="1:20">
      <c r="A67" s="306">
        <v>46113</v>
      </c>
      <c r="B67" s="307">
        <v>1259.652</v>
      </c>
      <c r="C67" s="308">
        <f t="shared" si="0"/>
        <v>46143</v>
      </c>
      <c r="D67" s="309">
        <f t="shared" si="11"/>
        <v>1259.652</v>
      </c>
      <c r="E67" s="310">
        <f t="shared" si="1"/>
        <v>46174</v>
      </c>
      <c r="F67" s="311">
        <f t="shared" si="2"/>
        <v>1259.652</v>
      </c>
      <c r="H67" s="306">
        <v>46113</v>
      </c>
      <c r="I67" s="307">
        <v>1254.655</v>
      </c>
      <c r="J67" s="308">
        <f t="shared" si="3"/>
        <v>46143</v>
      </c>
      <c r="K67" s="309">
        <f t="shared" si="4"/>
        <v>1254.655</v>
      </c>
      <c r="L67" s="310">
        <f t="shared" si="5"/>
        <v>46174</v>
      </c>
      <c r="M67" s="311">
        <f t="shared" si="6"/>
        <v>1254.655</v>
      </c>
      <c r="O67" s="306">
        <v>46113</v>
      </c>
      <c r="P67" s="307">
        <v>3263.6</v>
      </c>
      <c r="Q67" s="308">
        <f t="shared" si="7"/>
        <v>46143</v>
      </c>
      <c r="R67" s="309">
        <f t="shared" si="8"/>
        <v>3263.6</v>
      </c>
      <c r="S67" s="310">
        <f t="shared" si="9"/>
        <v>46174</v>
      </c>
      <c r="T67" s="311">
        <f t="shared" si="10"/>
        <v>3263.6</v>
      </c>
    </row>
    <row r="68" spans="1:20">
      <c r="A68" s="306">
        <v>46143</v>
      </c>
      <c r="B68" s="307">
        <v>1270.6949999999999</v>
      </c>
      <c r="C68" s="308">
        <f t="shared" si="0"/>
        <v>46174</v>
      </c>
      <c r="D68" s="309">
        <f t="shared" si="11"/>
        <v>1270.6949999999999</v>
      </c>
      <c r="E68" s="310">
        <f t="shared" si="1"/>
        <v>46204</v>
      </c>
      <c r="F68" s="311">
        <f t="shared" si="2"/>
        <v>1270.6949999999999</v>
      </c>
      <c r="H68" s="306">
        <v>46143</v>
      </c>
      <c r="I68" s="307">
        <v>1264.3630000000001</v>
      </c>
      <c r="J68" s="308">
        <f t="shared" si="3"/>
        <v>46174</v>
      </c>
      <c r="K68" s="309">
        <f t="shared" si="4"/>
        <v>1264.3630000000001</v>
      </c>
      <c r="L68" s="310">
        <f t="shared" si="5"/>
        <v>46204</v>
      </c>
      <c r="M68" s="311">
        <f t="shared" si="6"/>
        <v>1264.3630000000001</v>
      </c>
      <c r="O68" s="315">
        <v>46143</v>
      </c>
      <c r="P68" s="316">
        <v>3291.09</v>
      </c>
      <c r="Q68" s="308">
        <f t="shared" si="7"/>
        <v>46174</v>
      </c>
      <c r="R68" s="309">
        <f t="shared" si="8"/>
        <v>3291.09</v>
      </c>
      <c r="S68" s="310">
        <f t="shared" si="9"/>
        <v>46204</v>
      </c>
      <c r="T68" s="311">
        <f t="shared" si="10"/>
        <v>3291.09</v>
      </c>
    </row>
    <row r="69" spans="1:20">
      <c r="A69" s="315">
        <v>46174</v>
      </c>
      <c r="B69" s="316">
        <v>1280.6410000000001</v>
      </c>
      <c r="C69" s="308">
        <f t="shared" ref="C69:C97" si="12">A70</f>
        <v>46204</v>
      </c>
      <c r="D69" s="309">
        <f t="shared" ref="D69:D97" si="13">B69</f>
        <v>1280.6410000000001</v>
      </c>
      <c r="E69" s="310">
        <f t="shared" ref="E69:E96" si="14">A71</f>
        <v>46235</v>
      </c>
      <c r="F69" s="311">
        <f t="shared" ref="F69:F96" si="15">B69</f>
        <v>1280.6410000000001</v>
      </c>
      <c r="H69" s="315">
        <v>46174</v>
      </c>
      <c r="I69" s="316">
        <v>1275.085</v>
      </c>
      <c r="J69" s="308">
        <f t="shared" ref="J69:J97" si="16">H70</f>
        <v>46204</v>
      </c>
      <c r="K69" s="309">
        <f t="shared" ref="K69:K97" si="17">I69</f>
        <v>1275.085</v>
      </c>
      <c r="L69" s="310">
        <f t="shared" ref="L69:L96" si="18">H71</f>
        <v>46235</v>
      </c>
      <c r="M69" s="311">
        <f t="shared" ref="M69:M96" si="19">I69</f>
        <v>1275.085</v>
      </c>
      <c r="O69" s="306">
        <v>46174</v>
      </c>
      <c r="P69" s="307"/>
      <c r="Q69" s="308">
        <f t="shared" ref="Q69:Q97" si="20">O70</f>
        <v>46204</v>
      </c>
      <c r="R69" s="309">
        <f t="shared" ref="R69:R97" si="21">P69</f>
        <v>0</v>
      </c>
      <c r="S69" s="310">
        <f t="shared" ref="S69:S96" si="22">O71</f>
        <v>46235</v>
      </c>
      <c r="T69" s="311">
        <f t="shared" ref="T69:T96" si="23">P69</f>
        <v>0</v>
      </c>
    </row>
    <row r="70" spans="1:20">
      <c r="A70" s="306">
        <v>46204</v>
      </c>
      <c r="B70" s="307"/>
      <c r="C70" s="308">
        <f t="shared" si="12"/>
        <v>46235</v>
      </c>
      <c r="D70" s="309">
        <f t="shared" si="13"/>
        <v>0</v>
      </c>
      <c r="E70" s="310">
        <f t="shared" si="14"/>
        <v>46266</v>
      </c>
      <c r="F70" s="311">
        <f t="shared" si="15"/>
        <v>0</v>
      </c>
      <c r="H70" s="306">
        <v>46204</v>
      </c>
      <c r="I70" s="307"/>
      <c r="J70" s="308">
        <f t="shared" si="16"/>
        <v>46235</v>
      </c>
      <c r="K70" s="309">
        <f t="shared" si="17"/>
        <v>0</v>
      </c>
      <c r="L70" s="310">
        <f t="shared" si="18"/>
        <v>46266</v>
      </c>
      <c r="M70" s="311">
        <f t="shared" si="19"/>
        <v>0</v>
      </c>
      <c r="O70" s="306">
        <v>46204</v>
      </c>
      <c r="P70" s="307"/>
      <c r="Q70" s="308">
        <f t="shared" si="20"/>
        <v>46235</v>
      </c>
      <c r="R70" s="309">
        <f t="shared" si="21"/>
        <v>0</v>
      </c>
      <c r="S70" s="310">
        <f t="shared" si="22"/>
        <v>46266</v>
      </c>
      <c r="T70" s="311">
        <f t="shared" si="23"/>
        <v>0</v>
      </c>
    </row>
    <row r="71" spans="1:20">
      <c r="A71" s="306">
        <v>46235</v>
      </c>
      <c r="B71" s="307"/>
      <c r="C71" s="308">
        <f t="shared" si="12"/>
        <v>46266</v>
      </c>
      <c r="D71" s="309">
        <f t="shared" si="13"/>
        <v>0</v>
      </c>
      <c r="E71" s="310">
        <f t="shared" si="14"/>
        <v>46296</v>
      </c>
      <c r="F71" s="311">
        <f t="shared" si="15"/>
        <v>0</v>
      </c>
      <c r="H71" s="306">
        <v>46235</v>
      </c>
      <c r="I71" s="307"/>
      <c r="J71" s="308">
        <f t="shared" si="16"/>
        <v>46266</v>
      </c>
      <c r="K71" s="309">
        <f t="shared" si="17"/>
        <v>0</v>
      </c>
      <c r="L71" s="310">
        <f t="shared" si="18"/>
        <v>46296</v>
      </c>
      <c r="M71" s="311">
        <f t="shared" si="19"/>
        <v>0</v>
      </c>
      <c r="O71" s="306">
        <v>46235</v>
      </c>
      <c r="P71" s="307"/>
      <c r="Q71" s="308">
        <f t="shared" si="20"/>
        <v>46266</v>
      </c>
      <c r="R71" s="309">
        <f t="shared" si="21"/>
        <v>0</v>
      </c>
      <c r="S71" s="310">
        <f t="shared" si="22"/>
        <v>46296</v>
      </c>
      <c r="T71" s="311">
        <f t="shared" si="23"/>
        <v>0</v>
      </c>
    </row>
    <row r="72" spans="1:20">
      <c r="A72" s="306">
        <v>46266</v>
      </c>
      <c r="B72" s="307"/>
      <c r="C72" s="308">
        <f t="shared" si="12"/>
        <v>46296</v>
      </c>
      <c r="D72" s="309">
        <f t="shared" si="13"/>
        <v>0</v>
      </c>
      <c r="E72" s="310">
        <f t="shared" si="14"/>
        <v>46327</v>
      </c>
      <c r="F72" s="311">
        <f t="shared" si="15"/>
        <v>0</v>
      </c>
      <c r="H72" s="306">
        <v>46266</v>
      </c>
      <c r="I72" s="307"/>
      <c r="J72" s="308">
        <f t="shared" si="16"/>
        <v>46296</v>
      </c>
      <c r="K72" s="309">
        <f t="shared" si="17"/>
        <v>0</v>
      </c>
      <c r="L72" s="310">
        <f t="shared" si="18"/>
        <v>46327</v>
      </c>
      <c r="M72" s="311">
        <f t="shared" si="19"/>
        <v>0</v>
      </c>
      <c r="O72" s="306">
        <v>46266</v>
      </c>
      <c r="P72" s="307"/>
      <c r="Q72" s="308">
        <f t="shared" si="20"/>
        <v>46296</v>
      </c>
      <c r="R72" s="309">
        <f t="shared" si="21"/>
        <v>0</v>
      </c>
      <c r="S72" s="310">
        <f t="shared" si="22"/>
        <v>46327</v>
      </c>
      <c r="T72" s="311">
        <f t="shared" si="23"/>
        <v>0</v>
      </c>
    </row>
    <row r="73" spans="1:20">
      <c r="A73" s="306">
        <v>46296</v>
      </c>
      <c r="B73" s="307"/>
      <c r="C73" s="308">
        <f t="shared" si="12"/>
        <v>46327</v>
      </c>
      <c r="D73" s="309">
        <f t="shared" si="13"/>
        <v>0</v>
      </c>
      <c r="E73" s="310">
        <f t="shared" si="14"/>
        <v>46357</v>
      </c>
      <c r="F73" s="311">
        <f t="shared" si="15"/>
        <v>0</v>
      </c>
      <c r="H73" s="306">
        <v>46296</v>
      </c>
      <c r="I73" s="307"/>
      <c r="J73" s="308">
        <f t="shared" si="16"/>
        <v>46327</v>
      </c>
      <c r="K73" s="309">
        <f t="shared" si="17"/>
        <v>0</v>
      </c>
      <c r="L73" s="310">
        <f t="shared" si="18"/>
        <v>46357</v>
      </c>
      <c r="M73" s="311">
        <f t="shared" si="19"/>
        <v>0</v>
      </c>
      <c r="O73" s="306">
        <v>46296</v>
      </c>
      <c r="P73" s="307"/>
      <c r="Q73" s="308">
        <f t="shared" si="20"/>
        <v>46327</v>
      </c>
      <c r="R73" s="309">
        <f t="shared" si="21"/>
        <v>0</v>
      </c>
      <c r="S73" s="310">
        <f t="shared" si="22"/>
        <v>46357</v>
      </c>
      <c r="T73" s="311">
        <f t="shared" si="23"/>
        <v>0</v>
      </c>
    </row>
    <row r="74" spans="1:20">
      <c r="A74" s="306">
        <v>46327</v>
      </c>
      <c r="B74" s="307"/>
      <c r="C74" s="308">
        <f t="shared" si="12"/>
        <v>46357</v>
      </c>
      <c r="D74" s="309">
        <f t="shared" si="13"/>
        <v>0</v>
      </c>
      <c r="E74" s="310">
        <f t="shared" si="14"/>
        <v>46388</v>
      </c>
      <c r="F74" s="311">
        <f t="shared" si="15"/>
        <v>0</v>
      </c>
      <c r="H74" s="306">
        <v>46327</v>
      </c>
      <c r="I74" s="307"/>
      <c r="J74" s="308">
        <f t="shared" si="16"/>
        <v>46357</v>
      </c>
      <c r="K74" s="309">
        <f t="shared" si="17"/>
        <v>0</v>
      </c>
      <c r="L74" s="310">
        <f t="shared" si="18"/>
        <v>46388</v>
      </c>
      <c r="M74" s="311">
        <f t="shared" si="19"/>
        <v>0</v>
      </c>
      <c r="O74" s="306">
        <v>46327</v>
      </c>
      <c r="P74" s="307"/>
      <c r="Q74" s="308">
        <f t="shared" si="20"/>
        <v>46357</v>
      </c>
      <c r="R74" s="309">
        <f t="shared" si="21"/>
        <v>0</v>
      </c>
      <c r="S74" s="310">
        <f t="shared" si="22"/>
        <v>46388</v>
      </c>
      <c r="T74" s="311">
        <f t="shared" si="23"/>
        <v>0</v>
      </c>
    </row>
    <row r="75" spans="1:20">
      <c r="A75" s="306">
        <v>46357</v>
      </c>
      <c r="B75" s="307"/>
      <c r="C75" s="308">
        <f t="shared" si="12"/>
        <v>46388</v>
      </c>
      <c r="D75" s="309">
        <f t="shared" si="13"/>
        <v>0</v>
      </c>
      <c r="E75" s="310">
        <f t="shared" si="14"/>
        <v>46419</v>
      </c>
      <c r="F75" s="311">
        <f t="shared" si="15"/>
        <v>0</v>
      </c>
      <c r="H75" s="306">
        <v>46357</v>
      </c>
      <c r="I75" s="307"/>
      <c r="J75" s="308">
        <f t="shared" si="16"/>
        <v>46388</v>
      </c>
      <c r="K75" s="309">
        <f t="shared" si="17"/>
        <v>0</v>
      </c>
      <c r="L75" s="310">
        <f t="shared" si="18"/>
        <v>46419</v>
      </c>
      <c r="M75" s="311">
        <f t="shared" si="19"/>
        <v>0</v>
      </c>
      <c r="O75" s="306">
        <v>46357</v>
      </c>
      <c r="P75" s="307"/>
      <c r="Q75" s="308">
        <f t="shared" si="20"/>
        <v>46388</v>
      </c>
      <c r="R75" s="309">
        <f t="shared" si="21"/>
        <v>0</v>
      </c>
      <c r="S75" s="310">
        <f t="shared" si="22"/>
        <v>46419</v>
      </c>
      <c r="T75" s="311">
        <f t="shared" si="23"/>
        <v>0</v>
      </c>
    </row>
    <row r="76" spans="1:20">
      <c r="A76" s="306">
        <v>46388</v>
      </c>
      <c r="B76" s="307"/>
      <c r="C76" s="308">
        <f t="shared" si="12"/>
        <v>46419</v>
      </c>
      <c r="D76" s="309">
        <f t="shared" si="13"/>
        <v>0</v>
      </c>
      <c r="E76" s="310">
        <f t="shared" si="14"/>
        <v>46447</v>
      </c>
      <c r="F76" s="311">
        <f t="shared" si="15"/>
        <v>0</v>
      </c>
      <c r="H76" s="306">
        <v>46388</v>
      </c>
      <c r="I76" s="307"/>
      <c r="J76" s="308">
        <f t="shared" si="16"/>
        <v>46419</v>
      </c>
      <c r="K76" s="309">
        <f t="shared" si="17"/>
        <v>0</v>
      </c>
      <c r="L76" s="310">
        <f t="shared" si="18"/>
        <v>46447</v>
      </c>
      <c r="M76" s="311">
        <f t="shared" si="19"/>
        <v>0</v>
      </c>
      <c r="O76" s="306">
        <v>46388</v>
      </c>
      <c r="P76" s="307"/>
      <c r="Q76" s="308">
        <f t="shared" si="20"/>
        <v>46419</v>
      </c>
      <c r="R76" s="309">
        <f t="shared" si="21"/>
        <v>0</v>
      </c>
      <c r="S76" s="310">
        <f t="shared" si="22"/>
        <v>46447</v>
      </c>
      <c r="T76" s="311">
        <f t="shared" si="23"/>
        <v>0</v>
      </c>
    </row>
    <row r="77" spans="1:20">
      <c r="A77" s="306">
        <v>46419</v>
      </c>
      <c r="B77" s="307"/>
      <c r="C77" s="308">
        <f t="shared" si="12"/>
        <v>46447</v>
      </c>
      <c r="D77" s="309">
        <f t="shared" si="13"/>
        <v>0</v>
      </c>
      <c r="E77" s="310">
        <f t="shared" si="14"/>
        <v>46478</v>
      </c>
      <c r="F77" s="311">
        <f t="shared" si="15"/>
        <v>0</v>
      </c>
      <c r="H77" s="306">
        <v>46419</v>
      </c>
      <c r="I77" s="307"/>
      <c r="J77" s="308">
        <f t="shared" si="16"/>
        <v>46447</v>
      </c>
      <c r="K77" s="309">
        <f t="shared" si="17"/>
        <v>0</v>
      </c>
      <c r="L77" s="310">
        <f t="shared" si="18"/>
        <v>46478</v>
      </c>
      <c r="M77" s="311">
        <f t="shared" si="19"/>
        <v>0</v>
      </c>
      <c r="O77" s="306">
        <v>46419</v>
      </c>
      <c r="P77" s="307"/>
      <c r="Q77" s="308">
        <f t="shared" si="20"/>
        <v>46447</v>
      </c>
      <c r="R77" s="309">
        <f t="shared" si="21"/>
        <v>0</v>
      </c>
      <c r="S77" s="310">
        <f t="shared" si="22"/>
        <v>46478</v>
      </c>
      <c r="T77" s="311">
        <f t="shared" si="23"/>
        <v>0</v>
      </c>
    </row>
    <row r="78" spans="1:20">
      <c r="A78" s="306">
        <v>46447</v>
      </c>
      <c r="B78" s="307"/>
      <c r="C78" s="308">
        <f t="shared" si="12"/>
        <v>46478</v>
      </c>
      <c r="D78" s="309">
        <f t="shared" si="13"/>
        <v>0</v>
      </c>
      <c r="E78" s="310">
        <f t="shared" si="14"/>
        <v>46508</v>
      </c>
      <c r="F78" s="311">
        <f t="shared" si="15"/>
        <v>0</v>
      </c>
      <c r="H78" s="306">
        <v>46447</v>
      </c>
      <c r="I78" s="307"/>
      <c r="J78" s="308">
        <f t="shared" si="16"/>
        <v>46478</v>
      </c>
      <c r="K78" s="309">
        <f t="shared" si="17"/>
        <v>0</v>
      </c>
      <c r="L78" s="310">
        <f t="shared" si="18"/>
        <v>46508</v>
      </c>
      <c r="M78" s="311">
        <f t="shared" si="19"/>
        <v>0</v>
      </c>
      <c r="O78" s="306">
        <v>46447</v>
      </c>
      <c r="P78" s="307"/>
      <c r="Q78" s="308">
        <f t="shared" si="20"/>
        <v>46478</v>
      </c>
      <c r="R78" s="309">
        <f t="shared" si="21"/>
        <v>0</v>
      </c>
      <c r="S78" s="310">
        <f t="shared" si="22"/>
        <v>46508</v>
      </c>
      <c r="T78" s="311">
        <f t="shared" si="23"/>
        <v>0</v>
      </c>
    </row>
    <row r="79" spans="1:20">
      <c r="A79" s="306">
        <v>46478</v>
      </c>
      <c r="B79" s="307"/>
      <c r="C79" s="308">
        <f t="shared" si="12"/>
        <v>46508</v>
      </c>
      <c r="D79" s="309">
        <f t="shared" si="13"/>
        <v>0</v>
      </c>
      <c r="E79" s="310">
        <f t="shared" si="14"/>
        <v>46539</v>
      </c>
      <c r="F79" s="311">
        <f t="shared" si="15"/>
        <v>0</v>
      </c>
      <c r="H79" s="306">
        <v>46478</v>
      </c>
      <c r="I79" s="307"/>
      <c r="J79" s="308">
        <f t="shared" si="16"/>
        <v>46508</v>
      </c>
      <c r="K79" s="309">
        <f t="shared" si="17"/>
        <v>0</v>
      </c>
      <c r="L79" s="310">
        <f t="shared" si="18"/>
        <v>46539</v>
      </c>
      <c r="M79" s="311">
        <f t="shared" si="19"/>
        <v>0</v>
      </c>
      <c r="O79" s="306">
        <v>46478</v>
      </c>
      <c r="P79" s="307"/>
      <c r="Q79" s="308">
        <f t="shared" si="20"/>
        <v>46508</v>
      </c>
      <c r="R79" s="309">
        <f t="shared" si="21"/>
        <v>0</v>
      </c>
      <c r="S79" s="310">
        <f t="shared" si="22"/>
        <v>46539</v>
      </c>
      <c r="T79" s="311">
        <f t="shared" si="23"/>
        <v>0</v>
      </c>
    </row>
    <row r="80" spans="1:20">
      <c r="A80" s="306">
        <v>46508</v>
      </c>
      <c r="B80" s="307"/>
      <c r="C80" s="308">
        <f t="shared" si="12"/>
        <v>46539</v>
      </c>
      <c r="D80" s="309">
        <f t="shared" si="13"/>
        <v>0</v>
      </c>
      <c r="E80" s="310">
        <f t="shared" si="14"/>
        <v>46569</v>
      </c>
      <c r="F80" s="311">
        <f t="shared" si="15"/>
        <v>0</v>
      </c>
      <c r="H80" s="306">
        <v>46508</v>
      </c>
      <c r="I80" s="307"/>
      <c r="J80" s="308">
        <f t="shared" si="16"/>
        <v>46539</v>
      </c>
      <c r="K80" s="309">
        <f t="shared" si="17"/>
        <v>0</v>
      </c>
      <c r="L80" s="310">
        <f t="shared" si="18"/>
        <v>46569</v>
      </c>
      <c r="M80" s="311">
        <f t="shared" si="19"/>
        <v>0</v>
      </c>
      <c r="O80" s="306">
        <v>46508</v>
      </c>
      <c r="P80" s="307"/>
      <c r="Q80" s="308">
        <f t="shared" si="20"/>
        <v>46539</v>
      </c>
      <c r="R80" s="309">
        <f t="shared" si="21"/>
        <v>0</v>
      </c>
      <c r="S80" s="310">
        <f t="shared" si="22"/>
        <v>46569</v>
      </c>
      <c r="T80" s="311">
        <f t="shared" si="23"/>
        <v>0</v>
      </c>
    </row>
    <row r="81" spans="1:20">
      <c r="A81" s="306">
        <v>46539</v>
      </c>
      <c r="B81" s="307"/>
      <c r="C81" s="308">
        <f t="shared" si="12"/>
        <v>46569</v>
      </c>
      <c r="D81" s="309">
        <f t="shared" si="13"/>
        <v>0</v>
      </c>
      <c r="E81" s="310">
        <f t="shared" si="14"/>
        <v>46600</v>
      </c>
      <c r="F81" s="311">
        <f t="shared" si="15"/>
        <v>0</v>
      </c>
      <c r="H81" s="306">
        <v>46539</v>
      </c>
      <c r="I81" s="307"/>
      <c r="J81" s="308">
        <f t="shared" si="16"/>
        <v>46569</v>
      </c>
      <c r="K81" s="309">
        <f t="shared" si="17"/>
        <v>0</v>
      </c>
      <c r="L81" s="310">
        <f t="shared" si="18"/>
        <v>46600</v>
      </c>
      <c r="M81" s="311">
        <f t="shared" si="19"/>
        <v>0</v>
      </c>
      <c r="O81" s="306">
        <v>46539</v>
      </c>
      <c r="P81" s="307"/>
      <c r="Q81" s="308">
        <f t="shared" si="20"/>
        <v>46569</v>
      </c>
      <c r="R81" s="309">
        <f t="shared" si="21"/>
        <v>0</v>
      </c>
      <c r="S81" s="310">
        <f t="shared" si="22"/>
        <v>46600</v>
      </c>
      <c r="T81" s="311">
        <f t="shared" si="23"/>
        <v>0</v>
      </c>
    </row>
    <row r="82" spans="1:20">
      <c r="A82" s="306">
        <v>46569</v>
      </c>
      <c r="B82" s="307"/>
      <c r="C82" s="308">
        <f t="shared" si="12"/>
        <v>46600</v>
      </c>
      <c r="D82" s="309">
        <f t="shared" si="13"/>
        <v>0</v>
      </c>
      <c r="E82" s="310">
        <f t="shared" si="14"/>
        <v>46631</v>
      </c>
      <c r="F82" s="311">
        <f t="shared" si="15"/>
        <v>0</v>
      </c>
      <c r="H82" s="306">
        <v>46569</v>
      </c>
      <c r="I82" s="307"/>
      <c r="J82" s="308">
        <f t="shared" si="16"/>
        <v>46600</v>
      </c>
      <c r="K82" s="309">
        <f t="shared" si="17"/>
        <v>0</v>
      </c>
      <c r="L82" s="310">
        <f t="shared" si="18"/>
        <v>46631</v>
      </c>
      <c r="M82" s="311">
        <f t="shared" si="19"/>
        <v>0</v>
      </c>
      <c r="O82" s="306">
        <v>46569</v>
      </c>
      <c r="P82" s="307"/>
      <c r="Q82" s="308">
        <f t="shared" si="20"/>
        <v>46600</v>
      </c>
      <c r="R82" s="309">
        <f t="shared" si="21"/>
        <v>0</v>
      </c>
      <c r="S82" s="310">
        <f t="shared" si="22"/>
        <v>46631</v>
      </c>
      <c r="T82" s="311">
        <f t="shared" si="23"/>
        <v>0</v>
      </c>
    </row>
    <row r="83" spans="1:20">
      <c r="A83" s="306">
        <v>46600</v>
      </c>
      <c r="B83" s="307"/>
      <c r="C83" s="308">
        <f t="shared" si="12"/>
        <v>46631</v>
      </c>
      <c r="D83" s="309">
        <f t="shared" si="13"/>
        <v>0</v>
      </c>
      <c r="E83" s="310">
        <f t="shared" si="14"/>
        <v>46661</v>
      </c>
      <c r="F83" s="311">
        <f t="shared" si="15"/>
        <v>0</v>
      </c>
      <c r="H83" s="306">
        <v>46600</v>
      </c>
      <c r="I83" s="307"/>
      <c r="J83" s="308">
        <f t="shared" si="16"/>
        <v>46631</v>
      </c>
      <c r="K83" s="309">
        <f t="shared" si="17"/>
        <v>0</v>
      </c>
      <c r="L83" s="310">
        <f t="shared" si="18"/>
        <v>46661</v>
      </c>
      <c r="M83" s="311">
        <f t="shared" si="19"/>
        <v>0</v>
      </c>
      <c r="O83" s="306">
        <v>46600</v>
      </c>
      <c r="P83" s="307"/>
      <c r="Q83" s="308">
        <f t="shared" si="20"/>
        <v>46631</v>
      </c>
      <c r="R83" s="309">
        <f t="shared" si="21"/>
        <v>0</v>
      </c>
      <c r="S83" s="310">
        <f t="shared" si="22"/>
        <v>46661</v>
      </c>
      <c r="T83" s="311">
        <f t="shared" si="23"/>
        <v>0</v>
      </c>
    </row>
    <row r="84" spans="1:20">
      <c r="A84" s="306">
        <v>46631</v>
      </c>
      <c r="B84" s="307"/>
      <c r="C84" s="308">
        <f t="shared" si="12"/>
        <v>46661</v>
      </c>
      <c r="D84" s="309">
        <f t="shared" si="13"/>
        <v>0</v>
      </c>
      <c r="E84" s="310">
        <f t="shared" si="14"/>
        <v>46692</v>
      </c>
      <c r="F84" s="311">
        <f t="shared" si="15"/>
        <v>0</v>
      </c>
      <c r="H84" s="306">
        <v>46631</v>
      </c>
      <c r="I84" s="307"/>
      <c r="J84" s="308">
        <f t="shared" si="16"/>
        <v>46661</v>
      </c>
      <c r="K84" s="309">
        <f t="shared" si="17"/>
        <v>0</v>
      </c>
      <c r="L84" s="310">
        <f t="shared" si="18"/>
        <v>46692</v>
      </c>
      <c r="M84" s="311">
        <f t="shared" si="19"/>
        <v>0</v>
      </c>
      <c r="O84" s="306">
        <v>46631</v>
      </c>
      <c r="P84" s="307"/>
      <c r="Q84" s="308">
        <f t="shared" si="20"/>
        <v>46661</v>
      </c>
      <c r="R84" s="309">
        <f t="shared" si="21"/>
        <v>0</v>
      </c>
      <c r="S84" s="310">
        <f t="shared" si="22"/>
        <v>46692</v>
      </c>
      <c r="T84" s="311">
        <f t="shared" si="23"/>
        <v>0</v>
      </c>
    </row>
    <row r="85" spans="1:20">
      <c r="A85" s="306">
        <v>46661</v>
      </c>
      <c r="B85" s="307"/>
      <c r="C85" s="308">
        <f t="shared" si="12"/>
        <v>46692</v>
      </c>
      <c r="D85" s="309">
        <f t="shared" si="13"/>
        <v>0</v>
      </c>
      <c r="E85" s="310">
        <f t="shared" si="14"/>
        <v>46722</v>
      </c>
      <c r="F85" s="311">
        <f t="shared" si="15"/>
        <v>0</v>
      </c>
      <c r="H85" s="306">
        <v>46661</v>
      </c>
      <c r="I85" s="307"/>
      <c r="J85" s="308">
        <f t="shared" si="16"/>
        <v>46692</v>
      </c>
      <c r="K85" s="309">
        <f t="shared" si="17"/>
        <v>0</v>
      </c>
      <c r="L85" s="310">
        <f t="shared" si="18"/>
        <v>46722</v>
      </c>
      <c r="M85" s="311">
        <f t="shared" si="19"/>
        <v>0</v>
      </c>
      <c r="O85" s="306">
        <v>46661</v>
      </c>
      <c r="P85" s="307"/>
      <c r="Q85" s="308">
        <f t="shared" si="20"/>
        <v>46692</v>
      </c>
      <c r="R85" s="309">
        <f t="shared" si="21"/>
        <v>0</v>
      </c>
      <c r="S85" s="310">
        <f t="shared" si="22"/>
        <v>46722</v>
      </c>
      <c r="T85" s="311">
        <f t="shared" si="23"/>
        <v>0</v>
      </c>
    </row>
    <row r="86" spans="1:20">
      <c r="A86" s="306">
        <v>46692</v>
      </c>
      <c r="B86" s="307"/>
      <c r="C86" s="308">
        <f t="shared" si="12"/>
        <v>46722</v>
      </c>
      <c r="D86" s="309">
        <f t="shared" si="13"/>
        <v>0</v>
      </c>
      <c r="E86" s="310">
        <f t="shared" si="14"/>
        <v>46753</v>
      </c>
      <c r="F86" s="311">
        <f t="shared" si="15"/>
        <v>0</v>
      </c>
      <c r="H86" s="306">
        <v>46692</v>
      </c>
      <c r="I86" s="307"/>
      <c r="J86" s="308">
        <f t="shared" si="16"/>
        <v>46722</v>
      </c>
      <c r="K86" s="309">
        <f t="shared" si="17"/>
        <v>0</v>
      </c>
      <c r="L86" s="310">
        <f t="shared" si="18"/>
        <v>46753</v>
      </c>
      <c r="M86" s="311">
        <f t="shared" si="19"/>
        <v>0</v>
      </c>
      <c r="O86" s="306">
        <v>46692</v>
      </c>
      <c r="P86" s="307"/>
      <c r="Q86" s="308">
        <f t="shared" si="20"/>
        <v>46722</v>
      </c>
      <c r="R86" s="309">
        <f t="shared" si="21"/>
        <v>0</v>
      </c>
      <c r="S86" s="310">
        <f t="shared" si="22"/>
        <v>46753</v>
      </c>
      <c r="T86" s="311">
        <f t="shared" si="23"/>
        <v>0</v>
      </c>
    </row>
    <row r="87" spans="1:20">
      <c r="A87" s="306">
        <v>46722</v>
      </c>
      <c r="B87" s="307"/>
      <c r="C87" s="308">
        <f t="shared" si="12"/>
        <v>46753</v>
      </c>
      <c r="D87" s="309">
        <f t="shared" si="13"/>
        <v>0</v>
      </c>
      <c r="E87" s="310">
        <f t="shared" si="14"/>
        <v>46784</v>
      </c>
      <c r="F87" s="311">
        <f t="shared" si="15"/>
        <v>0</v>
      </c>
      <c r="H87" s="306">
        <v>46722</v>
      </c>
      <c r="I87" s="307"/>
      <c r="J87" s="308">
        <f t="shared" si="16"/>
        <v>46753</v>
      </c>
      <c r="K87" s="309">
        <f t="shared" si="17"/>
        <v>0</v>
      </c>
      <c r="L87" s="310">
        <f t="shared" si="18"/>
        <v>46784</v>
      </c>
      <c r="M87" s="311">
        <f t="shared" si="19"/>
        <v>0</v>
      </c>
      <c r="O87" s="306">
        <v>46722</v>
      </c>
      <c r="P87" s="307"/>
      <c r="Q87" s="308">
        <f t="shared" si="20"/>
        <v>46753</v>
      </c>
      <c r="R87" s="309">
        <f t="shared" si="21"/>
        <v>0</v>
      </c>
      <c r="S87" s="310">
        <f t="shared" si="22"/>
        <v>46784</v>
      </c>
      <c r="T87" s="311">
        <f t="shared" si="23"/>
        <v>0</v>
      </c>
    </row>
    <row r="88" spans="1:20">
      <c r="A88" s="306">
        <v>46753</v>
      </c>
      <c r="B88" s="307"/>
      <c r="C88" s="308">
        <f t="shared" si="12"/>
        <v>46784</v>
      </c>
      <c r="D88" s="309">
        <f t="shared" si="13"/>
        <v>0</v>
      </c>
      <c r="E88" s="310">
        <f t="shared" si="14"/>
        <v>46813</v>
      </c>
      <c r="F88" s="311">
        <f t="shared" si="15"/>
        <v>0</v>
      </c>
      <c r="H88" s="306">
        <v>46753</v>
      </c>
      <c r="I88" s="307"/>
      <c r="J88" s="308">
        <f t="shared" si="16"/>
        <v>46784</v>
      </c>
      <c r="K88" s="309">
        <f t="shared" si="17"/>
        <v>0</v>
      </c>
      <c r="L88" s="310">
        <f t="shared" si="18"/>
        <v>46813</v>
      </c>
      <c r="M88" s="311">
        <f t="shared" si="19"/>
        <v>0</v>
      </c>
      <c r="O88" s="306">
        <v>46753</v>
      </c>
      <c r="P88" s="307"/>
      <c r="Q88" s="308">
        <f t="shared" si="20"/>
        <v>46784</v>
      </c>
      <c r="R88" s="309">
        <f t="shared" si="21"/>
        <v>0</v>
      </c>
      <c r="S88" s="310">
        <f t="shared" si="22"/>
        <v>46813</v>
      </c>
      <c r="T88" s="311">
        <f t="shared" si="23"/>
        <v>0</v>
      </c>
    </row>
    <row r="89" spans="1:20">
      <c r="A89" s="306">
        <v>46784</v>
      </c>
      <c r="B89" s="307"/>
      <c r="C89" s="308">
        <f t="shared" si="12"/>
        <v>46813</v>
      </c>
      <c r="D89" s="309">
        <f t="shared" si="13"/>
        <v>0</v>
      </c>
      <c r="E89" s="310">
        <f t="shared" si="14"/>
        <v>46844</v>
      </c>
      <c r="F89" s="311">
        <f t="shared" si="15"/>
        <v>0</v>
      </c>
      <c r="H89" s="306">
        <v>46784</v>
      </c>
      <c r="I89" s="307"/>
      <c r="J89" s="308">
        <f t="shared" si="16"/>
        <v>46813</v>
      </c>
      <c r="K89" s="309">
        <f t="shared" si="17"/>
        <v>0</v>
      </c>
      <c r="L89" s="310">
        <f t="shared" si="18"/>
        <v>46844</v>
      </c>
      <c r="M89" s="311">
        <f t="shared" si="19"/>
        <v>0</v>
      </c>
      <c r="O89" s="306">
        <v>46784</v>
      </c>
      <c r="P89" s="307"/>
      <c r="Q89" s="308">
        <f t="shared" si="20"/>
        <v>46813</v>
      </c>
      <c r="R89" s="309">
        <f t="shared" si="21"/>
        <v>0</v>
      </c>
      <c r="S89" s="310">
        <f t="shared" si="22"/>
        <v>46844</v>
      </c>
      <c r="T89" s="311">
        <f t="shared" si="23"/>
        <v>0</v>
      </c>
    </row>
    <row r="90" spans="1:20">
      <c r="A90" s="306">
        <v>46813</v>
      </c>
      <c r="B90" s="307"/>
      <c r="C90" s="308">
        <f t="shared" si="12"/>
        <v>46844</v>
      </c>
      <c r="D90" s="309">
        <f t="shared" si="13"/>
        <v>0</v>
      </c>
      <c r="E90" s="310">
        <f t="shared" si="14"/>
        <v>46874</v>
      </c>
      <c r="F90" s="311">
        <f t="shared" si="15"/>
        <v>0</v>
      </c>
      <c r="H90" s="306">
        <v>46813</v>
      </c>
      <c r="I90" s="307"/>
      <c r="J90" s="308">
        <f t="shared" si="16"/>
        <v>46844</v>
      </c>
      <c r="K90" s="309">
        <f t="shared" si="17"/>
        <v>0</v>
      </c>
      <c r="L90" s="310">
        <f t="shared" si="18"/>
        <v>46874</v>
      </c>
      <c r="M90" s="311">
        <f t="shared" si="19"/>
        <v>0</v>
      </c>
      <c r="O90" s="306">
        <v>46813</v>
      </c>
      <c r="P90" s="307"/>
      <c r="Q90" s="308">
        <f t="shared" si="20"/>
        <v>46844</v>
      </c>
      <c r="R90" s="309">
        <f t="shared" si="21"/>
        <v>0</v>
      </c>
      <c r="S90" s="310">
        <f t="shared" si="22"/>
        <v>46874</v>
      </c>
      <c r="T90" s="311">
        <f t="shared" si="23"/>
        <v>0</v>
      </c>
    </row>
    <row r="91" spans="1:20">
      <c r="A91" s="306">
        <v>46844</v>
      </c>
      <c r="B91" s="307"/>
      <c r="C91" s="308">
        <f t="shared" si="12"/>
        <v>46874</v>
      </c>
      <c r="D91" s="309">
        <f t="shared" si="13"/>
        <v>0</v>
      </c>
      <c r="E91" s="310">
        <f t="shared" si="14"/>
        <v>46905</v>
      </c>
      <c r="F91" s="311">
        <f t="shared" si="15"/>
        <v>0</v>
      </c>
      <c r="H91" s="306">
        <v>46844</v>
      </c>
      <c r="I91" s="307"/>
      <c r="J91" s="308">
        <f t="shared" si="16"/>
        <v>46874</v>
      </c>
      <c r="K91" s="309">
        <f t="shared" si="17"/>
        <v>0</v>
      </c>
      <c r="L91" s="310">
        <f t="shared" si="18"/>
        <v>46905</v>
      </c>
      <c r="M91" s="311">
        <f t="shared" si="19"/>
        <v>0</v>
      </c>
      <c r="O91" s="306">
        <v>46844</v>
      </c>
      <c r="P91" s="307"/>
      <c r="Q91" s="308">
        <f t="shared" si="20"/>
        <v>46874</v>
      </c>
      <c r="R91" s="309">
        <f t="shared" si="21"/>
        <v>0</v>
      </c>
      <c r="S91" s="310">
        <f t="shared" si="22"/>
        <v>46905</v>
      </c>
      <c r="T91" s="311">
        <f t="shared" si="23"/>
        <v>0</v>
      </c>
    </row>
    <row r="92" spans="1:20">
      <c r="A92" s="306">
        <v>46874</v>
      </c>
      <c r="B92" s="307"/>
      <c r="C92" s="308">
        <f t="shared" si="12"/>
        <v>46905</v>
      </c>
      <c r="D92" s="309">
        <f t="shared" si="13"/>
        <v>0</v>
      </c>
      <c r="E92" s="310">
        <f t="shared" si="14"/>
        <v>46935</v>
      </c>
      <c r="F92" s="311">
        <f t="shared" si="15"/>
        <v>0</v>
      </c>
      <c r="H92" s="306">
        <v>46874</v>
      </c>
      <c r="I92" s="307"/>
      <c r="J92" s="308">
        <f t="shared" si="16"/>
        <v>46905</v>
      </c>
      <c r="K92" s="309">
        <f t="shared" si="17"/>
        <v>0</v>
      </c>
      <c r="L92" s="310">
        <f t="shared" si="18"/>
        <v>46935</v>
      </c>
      <c r="M92" s="311">
        <f t="shared" si="19"/>
        <v>0</v>
      </c>
      <c r="O92" s="306">
        <v>46874</v>
      </c>
      <c r="P92" s="307"/>
      <c r="Q92" s="308">
        <f t="shared" si="20"/>
        <v>46905</v>
      </c>
      <c r="R92" s="309">
        <f t="shared" si="21"/>
        <v>0</v>
      </c>
      <c r="S92" s="310">
        <f t="shared" si="22"/>
        <v>46935</v>
      </c>
      <c r="T92" s="311">
        <f t="shared" si="23"/>
        <v>0</v>
      </c>
    </row>
    <row r="93" spans="1:20">
      <c r="A93" s="306">
        <v>46905</v>
      </c>
      <c r="B93" s="307"/>
      <c r="C93" s="308">
        <f t="shared" si="12"/>
        <v>46935</v>
      </c>
      <c r="D93" s="309">
        <f t="shared" si="13"/>
        <v>0</v>
      </c>
      <c r="E93" s="310">
        <f t="shared" si="14"/>
        <v>46966</v>
      </c>
      <c r="F93" s="311">
        <f t="shared" si="15"/>
        <v>0</v>
      </c>
      <c r="H93" s="306">
        <v>46905</v>
      </c>
      <c r="I93" s="307"/>
      <c r="J93" s="308">
        <f t="shared" si="16"/>
        <v>46935</v>
      </c>
      <c r="K93" s="309">
        <f t="shared" si="17"/>
        <v>0</v>
      </c>
      <c r="L93" s="310">
        <f t="shared" si="18"/>
        <v>46966</v>
      </c>
      <c r="M93" s="311">
        <f t="shared" si="19"/>
        <v>0</v>
      </c>
      <c r="O93" s="306">
        <v>46905</v>
      </c>
      <c r="P93" s="307"/>
      <c r="Q93" s="308">
        <f t="shared" si="20"/>
        <v>46935</v>
      </c>
      <c r="R93" s="309">
        <f t="shared" si="21"/>
        <v>0</v>
      </c>
      <c r="S93" s="310">
        <f t="shared" si="22"/>
        <v>46966</v>
      </c>
      <c r="T93" s="311">
        <f t="shared" si="23"/>
        <v>0</v>
      </c>
    </row>
    <row r="94" spans="1:20">
      <c r="A94" s="306">
        <v>46935</v>
      </c>
      <c r="B94" s="307"/>
      <c r="C94" s="308">
        <f t="shared" si="12"/>
        <v>46966</v>
      </c>
      <c r="D94" s="309">
        <f t="shared" si="13"/>
        <v>0</v>
      </c>
      <c r="E94" s="310">
        <f t="shared" si="14"/>
        <v>46997</v>
      </c>
      <c r="F94" s="311">
        <f t="shared" si="15"/>
        <v>0</v>
      </c>
      <c r="H94" s="306">
        <v>46935</v>
      </c>
      <c r="I94" s="307"/>
      <c r="J94" s="308">
        <f t="shared" si="16"/>
        <v>46966</v>
      </c>
      <c r="K94" s="309">
        <f t="shared" si="17"/>
        <v>0</v>
      </c>
      <c r="L94" s="310">
        <f t="shared" si="18"/>
        <v>46997</v>
      </c>
      <c r="M94" s="311">
        <f t="shared" si="19"/>
        <v>0</v>
      </c>
      <c r="O94" s="306">
        <v>46935</v>
      </c>
      <c r="P94" s="307"/>
      <c r="Q94" s="308">
        <f t="shared" si="20"/>
        <v>46966</v>
      </c>
      <c r="R94" s="309">
        <f t="shared" si="21"/>
        <v>0</v>
      </c>
      <c r="S94" s="310">
        <f t="shared" si="22"/>
        <v>46997</v>
      </c>
      <c r="T94" s="311">
        <f t="shared" si="23"/>
        <v>0</v>
      </c>
    </row>
    <row r="95" spans="1:20">
      <c r="A95" s="306">
        <v>46966</v>
      </c>
      <c r="B95" s="307"/>
      <c r="C95" s="308">
        <f t="shared" si="12"/>
        <v>46997</v>
      </c>
      <c r="D95" s="309">
        <f t="shared" si="13"/>
        <v>0</v>
      </c>
      <c r="E95" s="310">
        <f t="shared" si="14"/>
        <v>47027</v>
      </c>
      <c r="F95" s="311">
        <f t="shared" si="15"/>
        <v>0</v>
      </c>
      <c r="H95" s="306">
        <v>46966</v>
      </c>
      <c r="I95" s="307"/>
      <c r="J95" s="308">
        <f t="shared" si="16"/>
        <v>46997</v>
      </c>
      <c r="K95" s="309">
        <f t="shared" si="17"/>
        <v>0</v>
      </c>
      <c r="L95" s="310">
        <f t="shared" si="18"/>
        <v>47027</v>
      </c>
      <c r="M95" s="311">
        <f t="shared" si="19"/>
        <v>0</v>
      </c>
      <c r="O95" s="306">
        <v>46966</v>
      </c>
      <c r="P95" s="307"/>
      <c r="Q95" s="308">
        <f t="shared" si="20"/>
        <v>46997</v>
      </c>
      <c r="R95" s="309">
        <f t="shared" si="21"/>
        <v>0</v>
      </c>
      <c r="S95" s="310">
        <f t="shared" si="22"/>
        <v>47027</v>
      </c>
      <c r="T95" s="311">
        <f t="shared" si="23"/>
        <v>0</v>
      </c>
    </row>
    <row r="96" spans="1:20">
      <c r="A96" s="306">
        <v>46997</v>
      </c>
      <c r="B96" s="307"/>
      <c r="C96" s="308">
        <f t="shared" si="12"/>
        <v>47027</v>
      </c>
      <c r="D96" s="309">
        <f t="shared" si="13"/>
        <v>0</v>
      </c>
      <c r="E96" s="310">
        <f t="shared" si="14"/>
        <v>47058</v>
      </c>
      <c r="F96" s="311">
        <f t="shared" si="15"/>
        <v>0</v>
      </c>
      <c r="H96" s="306">
        <v>46997</v>
      </c>
      <c r="I96" s="307"/>
      <c r="J96" s="308">
        <f t="shared" si="16"/>
        <v>47027</v>
      </c>
      <c r="K96" s="309">
        <f t="shared" si="17"/>
        <v>0</v>
      </c>
      <c r="L96" s="310">
        <f t="shared" si="18"/>
        <v>47058</v>
      </c>
      <c r="M96" s="311">
        <f t="shared" si="19"/>
        <v>0</v>
      </c>
      <c r="O96" s="306">
        <v>46997</v>
      </c>
      <c r="P96" s="307"/>
      <c r="Q96" s="308">
        <f t="shared" si="20"/>
        <v>47027</v>
      </c>
      <c r="R96" s="309">
        <f t="shared" si="21"/>
        <v>0</v>
      </c>
      <c r="S96" s="310">
        <f t="shared" si="22"/>
        <v>47058</v>
      </c>
      <c r="T96" s="311">
        <f t="shared" si="23"/>
        <v>0</v>
      </c>
    </row>
    <row r="97" spans="1:19">
      <c r="A97" s="306">
        <v>47027</v>
      </c>
      <c r="B97" s="307"/>
      <c r="C97" s="308">
        <f t="shared" si="12"/>
        <v>47058</v>
      </c>
      <c r="D97" s="309">
        <f t="shared" si="13"/>
        <v>0</v>
      </c>
      <c r="E97" s="310">
        <f t="shared" ref="E97:E110" si="24">A99</f>
        <v>47088</v>
      </c>
      <c r="F97" s="311">
        <f t="shared" ref="F97:F110" si="25">B97</f>
        <v>0</v>
      </c>
      <c r="H97" s="306">
        <v>47027</v>
      </c>
      <c r="I97" s="317"/>
      <c r="J97" s="308">
        <f t="shared" si="16"/>
        <v>47058</v>
      </c>
      <c r="K97" s="309">
        <f t="shared" si="17"/>
        <v>0</v>
      </c>
      <c r="L97" s="310">
        <f t="shared" ref="L97:L110" si="26">H99</f>
        <v>47088</v>
      </c>
      <c r="M97" s="311">
        <f t="shared" ref="M97:M110" si="27">I97</f>
        <v>0</v>
      </c>
      <c r="O97" s="306">
        <v>47027</v>
      </c>
      <c r="P97" s="307"/>
      <c r="Q97" s="308">
        <f t="shared" si="20"/>
        <v>47058</v>
      </c>
      <c r="R97" s="309">
        <f t="shared" si="21"/>
        <v>0</v>
      </c>
      <c r="S97" s="312"/>
    </row>
    <row r="98" spans="1:19">
      <c r="A98" s="306">
        <v>47058</v>
      </c>
      <c r="B98" s="307"/>
      <c r="C98" s="308">
        <f t="shared" ref="C98:C111" si="28">A99</f>
        <v>47088</v>
      </c>
      <c r="D98" s="309">
        <f t="shared" ref="D98:D111" si="29">B98</f>
        <v>0</v>
      </c>
      <c r="E98" s="310">
        <f t="shared" si="24"/>
        <v>47119</v>
      </c>
      <c r="F98" s="311">
        <f t="shared" si="25"/>
        <v>0</v>
      </c>
      <c r="H98" s="318">
        <v>47058</v>
      </c>
      <c r="I98" s="311"/>
      <c r="J98" s="308">
        <f t="shared" ref="J98:J111" si="30">H99</f>
        <v>47088</v>
      </c>
      <c r="K98" s="309">
        <f t="shared" ref="K98:K111" si="31">I98</f>
        <v>0</v>
      </c>
      <c r="L98" s="310">
        <f t="shared" si="26"/>
        <v>47119</v>
      </c>
      <c r="M98" s="311">
        <f t="shared" si="27"/>
        <v>0</v>
      </c>
      <c r="O98" s="306">
        <v>47058</v>
      </c>
      <c r="P98" s="307"/>
      <c r="Q98" s="312"/>
    </row>
    <row r="99" spans="1:19">
      <c r="A99" s="306">
        <v>47088</v>
      </c>
      <c r="B99" s="307"/>
      <c r="C99" s="308">
        <f t="shared" si="28"/>
        <v>47119</v>
      </c>
      <c r="D99" s="309">
        <f t="shared" si="29"/>
        <v>0</v>
      </c>
      <c r="E99" s="310">
        <f t="shared" si="24"/>
        <v>47150</v>
      </c>
      <c r="F99" s="311">
        <f t="shared" si="25"/>
        <v>0</v>
      </c>
      <c r="H99" s="306">
        <v>47088</v>
      </c>
      <c r="I99" s="307"/>
      <c r="J99" s="308">
        <f t="shared" si="30"/>
        <v>47119</v>
      </c>
      <c r="K99" s="309">
        <f t="shared" si="31"/>
        <v>0</v>
      </c>
      <c r="L99" s="310">
        <f t="shared" si="26"/>
        <v>47150</v>
      </c>
      <c r="M99" s="311">
        <f t="shared" si="27"/>
        <v>0</v>
      </c>
    </row>
    <row r="100" spans="1:19">
      <c r="A100" s="306">
        <v>47119</v>
      </c>
      <c r="B100" s="307"/>
      <c r="C100" s="308">
        <f t="shared" si="28"/>
        <v>47150</v>
      </c>
      <c r="D100" s="309">
        <f t="shared" si="29"/>
        <v>0</v>
      </c>
      <c r="E100" s="310">
        <f t="shared" si="24"/>
        <v>47178</v>
      </c>
      <c r="F100" s="311">
        <f t="shared" si="25"/>
        <v>0</v>
      </c>
      <c r="H100" s="306">
        <v>47119</v>
      </c>
      <c r="I100" s="307"/>
      <c r="J100" s="308">
        <f t="shared" si="30"/>
        <v>47150</v>
      </c>
      <c r="K100" s="309">
        <f t="shared" si="31"/>
        <v>0</v>
      </c>
      <c r="L100" s="310">
        <f t="shared" si="26"/>
        <v>47178</v>
      </c>
      <c r="M100" s="311">
        <f t="shared" si="27"/>
        <v>0</v>
      </c>
    </row>
    <row r="101" spans="1:19">
      <c r="A101" s="306">
        <v>47150</v>
      </c>
      <c r="B101" s="307"/>
      <c r="C101" s="308">
        <f t="shared" si="28"/>
        <v>47178</v>
      </c>
      <c r="D101" s="309">
        <f t="shared" si="29"/>
        <v>0</v>
      </c>
      <c r="E101" s="310">
        <f t="shared" si="24"/>
        <v>47209</v>
      </c>
      <c r="F101" s="311">
        <f t="shared" si="25"/>
        <v>0</v>
      </c>
      <c r="H101" s="306">
        <v>47150</v>
      </c>
      <c r="I101" s="307"/>
      <c r="J101" s="308">
        <f t="shared" si="30"/>
        <v>47178</v>
      </c>
      <c r="K101" s="309">
        <f t="shared" si="31"/>
        <v>0</v>
      </c>
      <c r="L101" s="310">
        <f t="shared" si="26"/>
        <v>47209</v>
      </c>
      <c r="M101" s="311">
        <f t="shared" si="27"/>
        <v>0</v>
      </c>
    </row>
    <row r="102" spans="1:19">
      <c r="A102" s="306">
        <v>47178</v>
      </c>
      <c r="B102" s="307"/>
      <c r="C102" s="308">
        <f t="shared" si="28"/>
        <v>47209</v>
      </c>
      <c r="D102" s="309">
        <f t="shared" si="29"/>
        <v>0</v>
      </c>
      <c r="E102" s="310">
        <f t="shared" si="24"/>
        <v>47239</v>
      </c>
      <c r="F102" s="311">
        <f t="shared" si="25"/>
        <v>0</v>
      </c>
      <c r="H102" s="306">
        <v>47178</v>
      </c>
      <c r="I102" s="307"/>
      <c r="J102" s="308">
        <f t="shared" si="30"/>
        <v>47209</v>
      </c>
      <c r="K102" s="309">
        <f t="shared" si="31"/>
        <v>0</v>
      </c>
      <c r="L102" s="310">
        <f t="shared" si="26"/>
        <v>47239</v>
      </c>
      <c r="M102" s="311">
        <f t="shared" si="27"/>
        <v>0</v>
      </c>
    </row>
    <row r="103" spans="1:19">
      <c r="A103" s="306">
        <v>47209</v>
      </c>
      <c r="B103" s="307"/>
      <c r="C103" s="308">
        <f t="shared" si="28"/>
        <v>47239</v>
      </c>
      <c r="D103" s="309">
        <f t="shared" si="29"/>
        <v>0</v>
      </c>
      <c r="E103" s="310">
        <f t="shared" si="24"/>
        <v>47270</v>
      </c>
      <c r="F103" s="311">
        <f t="shared" si="25"/>
        <v>0</v>
      </c>
      <c r="H103" s="306">
        <v>47209</v>
      </c>
      <c r="I103" s="317"/>
      <c r="J103" s="308">
        <f t="shared" si="30"/>
        <v>47239</v>
      </c>
      <c r="K103" s="309">
        <f t="shared" si="31"/>
        <v>0</v>
      </c>
      <c r="L103" s="310">
        <f t="shared" si="26"/>
        <v>47270</v>
      </c>
      <c r="M103" s="311">
        <f t="shared" si="27"/>
        <v>0</v>
      </c>
    </row>
    <row r="104" spans="1:19">
      <c r="A104" s="306">
        <v>47239</v>
      </c>
      <c r="B104" s="307"/>
      <c r="C104" s="308">
        <f t="shared" si="28"/>
        <v>47270</v>
      </c>
      <c r="D104" s="309">
        <f t="shared" si="29"/>
        <v>0</v>
      </c>
      <c r="E104" s="310">
        <f t="shared" si="24"/>
        <v>47300</v>
      </c>
      <c r="F104" s="311">
        <f t="shared" si="25"/>
        <v>0</v>
      </c>
      <c r="H104" s="318">
        <v>47239</v>
      </c>
      <c r="I104" s="311"/>
      <c r="J104" s="308">
        <f t="shared" si="30"/>
        <v>47270</v>
      </c>
      <c r="K104" s="309">
        <f t="shared" si="31"/>
        <v>0</v>
      </c>
      <c r="L104" s="310">
        <f t="shared" si="26"/>
        <v>47300</v>
      </c>
      <c r="M104" s="311">
        <f t="shared" si="27"/>
        <v>0</v>
      </c>
    </row>
    <row r="105" spans="1:19">
      <c r="A105" s="306">
        <v>47270</v>
      </c>
      <c r="B105" s="307"/>
      <c r="C105" s="308">
        <f t="shared" si="28"/>
        <v>47300</v>
      </c>
      <c r="D105" s="309">
        <f t="shared" si="29"/>
        <v>0</v>
      </c>
      <c r="E105" s="310">
        <f t="shared" si="24"/>
        <v>47331</v>
      </c>
      <c r="F105" s="311">
        <f t="shared" si="25"/>
        <v>0</v>
      </c>
      <c r="H105" s="306">
        <v>47270</v>
      </c>
      <c r="I105" s="307"/>
      <c r="J105" s="308">
        <f t="shared" si="30"/>
        <v>47300</v>
      </c>
      <c r="K105" s="309">
        <f t="shared" si="31"/>
        <v>0</v>
      </c>
      <c r="L105" s="310">
        <f t="shared" si="26"/>
        <v>47331</v>
      </c>
      <c r="M105" s="311">
        <f t="shared" si="27"/>
        <v>0</v>
      </c>
    </row>
    <row r="106" spans="1:19">
      <c r="A106" s="306">
        <v>47300</v>
      </c>
      <c r="B106" s="307"/>
      <c r="C106" s="308">
        <f t="shared" si="28"/>
        <v>47331</v>
      </c>
      <c r="D106" s="309">
        <f t="shared" si="29"/>
        <v>0</v>
      </c>
      <c r="E106" s="310">
        <f t="shared" si="24"/>
        <v>47362</v>
      </c>
      <c r="F106" s="311">
        <f t="shared" si="25"/>
        <v>0</v>
      </c>
      <c r="H106" s="306">
        <v>47300</v>
      </c>
      <c r="I106" s="307"/>
      <c r="J106" s="308">
        <f t="shared" si="30"/>
        <v>47331</v>
      </c>
      <c r="K106" s="309">
        <f t="shared" si="31"/>
        <v>0</v>
      </c>
      <c r="L106" s="310">
        <f t="shared" si="26"/>
        <v>47362</v>
      </c>
      <c r="M106" s="311">
        <f t="shared" si="27"/>
        <v>0</v>
      </c>
    </row>
    <row r="107" spans="1:19">
      <c r="A107" s="306">
        <v>47331</v>
      </c>
      <c r="B107" s="307"/>
      <c r="C107" s="308">
        <f t="shared" si="28"/>
        <v>47362</v>
      </c>
      <c r="D107" s="309">
        <f t="shared" si="29"/>
        <v>0</v>
      </c>
      <c r="E107" s="310">
        <f t="shared" si="24"/>
        <v>47392</v>
      </c>
      <c r="F107" s="311">
        <f t="shared" si="25"/>
        <v>0</v>
      </c>
      <c r="H107" s="306">
        <v>47331</v>
      </c>
      <c r="I107" s="307"/>
      <c r="J107" s="308">
        <f t="shared" si="30"/>
        <v>47362</v>
      </c>
      <c r="K107" s="309">
        <f t="shared" si="31"/>
        <v>0</v>
      </c>
      <c r="L107" s="310">
        <f t="shared" si="26"/>
        <v>47392</v>
      </c>
      <c r="M107" s="311">
        <f t="shared" si="27"/>
        <v>0</v>
      </c>
    </row>
    <row r="108" spans="1:19">
      <c r="A108" s="306">
        <v>47362</v>
      </c>
      <c r="B108" s="307"/>
      <c r="C108" s="308">
        <f t="shared" si="28"/>
        <v>47392</v>
      </c>
      <c r="D108" s="309">
        <f t="shared" si="29"/>
        <v>0</v>
      </c>
      <c r="E108" s="310">
        <f t="shared" si="24"/>
        <v>47423</v>
      </c>
      <c r="F108" s="311">
        <f t="shared" si="25"/>
        <v>0</v>
      </c>
      <c r="H108" s="306">
        <v>47362</v>
      </c>
      <c r="I108" s="307"/>
      <c r="J108" s="308">
        <f t="shared" si="30"/>
        <v>47392</v>
      </c>
      <c r="K108" s="309">
        <f t="shared" si="31"/>
        <v>0</v>
      </c>
      <c r="L108" s="310">
        <f t="shared" si="26"/>
        <v>47423</v>
      </c>
      <c r="M108" s="311">
        <f t="shared" si="27"/>
        <v>0</v>
      </c>
    </row>
    <row r="109" spans="1:19">
      <c r="A109" s="306">
        <v>47392</v>
      </c>
      <c r="B109" s="307"/>
      <c r="C109" s="308">
        <f t="shared" si="28"/>
        <v>47423</v>
      </c>
      <c r="D109" s="309">
        <f t="shared" si="29"/>
        <v>0</v>
      </c>
      <c r="E109" s="310">
        <f t="shared" si="24"/>
        <v>47453</v>
      </c>
      <c r="F109" s="311">
        <f t="shared" si="25"/>
        <v>0</v>
      </c>
      <c r="H109" s="306">
        <v>47392</v>
      </c>
      <c r="I109" s="317"/>
      <c r="J109" s="308">
        <f t="shared" si="30"/>
        <v>47423</v>
      </c>
      <c r="K109" s="309">
        <f t="shared" si="31"/>
        <v>0</v>
      </c>
      <c r="L109" s="310">
        <f t="shared" si="26"/>
        <v>47453</v>
      </c>
      <c r="M109" s="311">
        <f t="shared" si="27"/>
        <v>0</v>
      </c>
    </row>
    <row r="110" spans="1:19">
      <c r="A110" s="306">
        <v>47423</v>
      </c>
      <c r="B110" s="307"/>
      <c r="C110" s="308">
        <f t="shared" si="28"/>
        <v>47453</v>
      </c>
      <c r="D110" s="309">
        <f t="shared" si="29"/>
        <v>0</v>
      </c>
      <c r="E110" s="310">
        <f t="shared" si="24"/>
        <v>47484</v>
      </c>
      <c r="F110" s="311">
        <f t="shared" si="25"/>
        <v>0</v>
      </c>
      <c r="H110" s="318">
        <v>47423</v>
      </c>
      <c r="I110" s="311"/>
      <c r="J110" s="308">
        <f t="shared" si="30"/>
        <v>47453</v>
      </c>
      <c r="K110" s="309">
        <f t="shared" si="31"/>
        <v>0</v>
      </c>
      <c r="L110" s="310">
        <f t="shared" si="26"/>
        <v>47484</v>
      </c>
      <c r="M110" s="311">
        <f t="shared" si="27"/>
        <v>0</v>
      </c>
    </row>
    <row r="111" spans="1:19">
      <c r="A111" s="306">
        <v>47453</v>
      </c>
      <c r="B111" s="307"/>
      <c r="C111" s="308">
        <f t="shared" si="28"/>
        <v>47484</v>
      </c>
      <c r="D111" s="309">
        <f t="shared" si="29"/>
        <v>0</v>
      </c>
      <c r="H111" s="306">
        <v>47453</v>
      </c>
      <c r="I111" s="307"/>
      <c r="J111" s="308">
        <f t="shared" si="30"/>
        <v>47484</v>
      </c>
      <c r="K111" s="309">
        <f t="shared" si="31"/>
        <v>0</v>
      </c>
    </row>
    <row r="112" spans="1:19">
      <c r="A112" s="306">
        <v>47484</v>
      </c>
      <c r="B112" s="307"/>
      <c r="H112" s="306">
        <v>47484</v>
      </c>
      <c r="I112" s="307"/>
    </row>
  </sheetData>
  <mergeCells count="12">
    <mergeCell ref="O1:T1"/>
    <mergeCell ref="O2:P2"/>
    <mergeCell ref="Q2:R2"/>
    <mergeCell ref="S2:T2"/>
    <mergeCell ref="A1:F1"/>
    <mergeCell ref="H1:M1"/>
    <mergeCell ref="A2:B2"/>
    <mergeCell ref="C2:D2"/>
    <mergeCell ref="E2:F2"/>
    <mergeCell ref="H2:I2"/>
    <mergeCell ref="J2:K2"/>
    <mergeCell ref="L2:M2"/>
  </mergeCells>
  <hyperlinks>
    <hyperlink ref="W2" r:id="rId1" location="1lsUT6V6fB3QTot-pyShEhnK9RLOOuGn0" display="https://sinduscon-fpolis.org.br/servico/cub-mensal/#1lsUT6V6fB3QTot-pyShEhnK9RLOOuGn0" xr:uid="{E1E411CB-6E91-4F17-8388-C749CEFD3A7B}"/>
    <hyperlink ref="W1" r:id="rId2" xr:uid="{0D92404E-B11C-4156-AF57-AA579424208D}"/>
    <hyperlink ref="W3" r:id="rId3" xr:uid="{9AAC0CD4-F8DA-42F0-A651-80CB9D651209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50865-CCE5-4C69-BE04-0A5B63704FFB}">
  <sheetPr>
    <tabColor theme="9" tint="0.39997558519241921"/>
  </sheetPr>
  <dimension ref="A1:FN26"/>
  <sheetViews>
    <sheetView workbookViewId="0">
      <pane xSplit="3" ySplit="4" topLeftCell="FE5" activePane="bottomRight" state="frozen"/>
      <selection activeCell="P20" sqref="P20:T20"/>
      <selection pane="topRight" activeCell="P20" sqref="P20:T20"/>
      <selection pane="bottomLeft" activeCell="P20" sqref="P20:T20"/>
      <selection pane="bottomRight" activeCell="FJ25" sqref="FJ25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6.5546875" bestFit="1" customWidth="1"/>
    <col min="13" max="13" width="10.88671875" bestFit="1" customWidth="1"/>
    <col min="14" max="14" width="10.5546875" bestFit="1" customWidth="1"/>
    <col min="15" max="17" width="10.5546875" customWidth="1"/>
    <col min="18" max="18" width="10.88671875" bestFit="1" customWidth="1"/>
    <col min="19" max="19" width="13.33203125" bestFit="1" customWidth="1"/>
    <col min="20" max="20" width="16.6640625" bestFit="1" customWidth="1"/>
    <col min="21" max="21" width="16.33203125" bestFit="1" customWidth="1"/>
    <col min="22" max="22" width="12.6640625" bestFit="1" customWidth="1"/>
    <col min="23" max="23" width="13.33203125" bestFit="1" customWidth="1"/>
    <col min="24" max="24" width="16.6640625" bestFit="1" customWidth="1"/>
    <col min="25" max="25" width="16.33203125" bestFit="1" customWidth="1"/>
    <col min="26" max="26" width="12.6640625" bestFit="1" customWidth="1"/>
    <col min="27" max="27" width="13.33203125" bestFit="1" customWidth="1"/>
    <col min="28" max="28" width="16.6640625" bestFit="1" customWidth="1"/>
    <col min="29" max="29" width="16.33203125" bestFit="1" customWidth="1"/>
    <col min="30" max="30" width="12.6640625" bestFit="1" customWidth="1"/>
    <col min="31" max="31" width="13.33203125" bestFit="1" customWidth="1"/>
    <col min="32" max="32" width="16.6640625" bestFit="1" customWidth="1"/>
    <col min="33" max="33" width="16.33203125" bestFit="1" customWidth="1"/>
    <col min="34" max="34" width="12.6640625" bestFit="1" customWidth="1"/>
    <col min="35" max="35" width="13.33203125" bestFit="1" customWidth="1"/>
    <col min="36" max="36" width="16.6640625" bestFit="1" customWidth="1"/>
    <col min="37" max="37" width="16.33203125" bestFit="1" customWidth="1"/>
    <col min="38" max="38" width="12.6640625" bestFit="1" customWidth="1"/>
    <col min="39" max="39" width="13.33203125" bestFit="1" customWidth="1"/>
    <col min="40" max="40" width="16.6640625" bestFit="1" customWidth="1"/>
    <col min="41" max="41" width="16.33203125" bestFit="1" customWidth="1"/>
    <col min="42" max="42" width="12.6640625" bestFit="1" customWidth="1"/>
    <col min="43" max="43" width="13.33203125" bestFit="1" customWidth="1"/>
    <col min="44" max="44" width="16.6640625" bestFit="1" customWidth="1"/>
    <col min="45" max="45" width="16.33203125" bestFit="1" customWidth="1"/>
    <col min="46" max="46" width="12.6640625" bestFit="1" customWidth="1"/>
    <col min="47" max="47" width="13.33203125" bestFit="1" customWidth="1"/>
    <col min="48" max="48" width="16.6640625" bestFit="1" customWidth="1"/>
    <col min="49" max="49" width="16.33203125" bestFit="1" customWidth="1"/>
    <col min="50" max="50" width="12.6640625" bestFit="1" customWidth="1"/>
    <col min="51" max="51" width="13.33203125" bestFit="1" customWidth="1"/>
    <col min="52" max="52" width="16.6640625" bestFit="1" customWidth="1"/>
    <col min="53" max="53" width="16.33203125" bestFit="1" customWidth="1"/>
    <col min="54" max="54" width="12.6640625" bestFit="1" customWidth="1"/>
    <col min="55" max="55" width="13.33203125" bestFit="1" customWidth="1"/>
    <col min="56" max="56" width="16.6640625" bestFit="1" customWidth="1"/>
    <col min="57" max="57" width="16.33203125" bestFit="1" customWidth="1"/>
    <col min="58" max="58" width="12.6640625" bestFit="1" customWidth="1"/>
    <col min="59" max="59" width="13.33203125" bestFit="1" customWidth="1"/>
    <col min="60" max="60" width="16.6640625" bestFit="1" customWidth="1"/>
    <col min="61" max="61" width="16.33203125" bestFit="1" customWidth="1"/>
    <col min="62" max="62" width="12.6640625" bestFit="1" customWidth="1"/>
    <col min="63" max="63" width="13.33203125" bestFit="1" customWidth="1"/>
    <col min="64" max="64" width="16.6640625" bestFit="1" customWidth="1"/>
    <col min="65" max="65" width="16.33203125" bestFit="1" customWidth="1"/>
    <col min="66" max="66" width="12.6640625" bestFit="1" customWidth="1"/>
    <col min="67" max="67" width="13.33203125" bestFit="1" customWidth="1"/>
    <col min="68" max="68" width="16.6640625" bestFit="1" customWidth="1"/>
    <col min="69" max="69" width="16.33203125" bestFit="1" customWidth="1"/>
    <col min="70" max="70" width="12.6640625" bestFit="1" customWidth="1"/>
    <col min="71" max="71" width="13.33203125" bestFit="1" customWidth="1"/>
    <col min="72" max="72" width="16.6640625" bestFit="1" customWidth="1"/>
    <col min="73" max="73" width="16.33203125" bestFit="1" customWidth="1"/>
    <col min="74" max="74" width="12.6640625" bestFit="1" customWidth="1"/>
    <col min="75" max="75" width="13.33203125" bestFit="1" customWidth="1"/>
    <col min="76" max="76" width="16.6640625" bestFit="1" customWidth="1"/>
    <col min="77" max="77" width="16.33203125" bestFit="1" customWidth="1"/>
    <col min="78" max="78" width="12.6640625" bestFit="1" customWidth="1"/>
    <col min="79" max="79" width="13.33203125" bestFit="1" customWidth="1"/>
    <col min="80" max="80" width="16.6640625" bestFit="1" customWidth="1"/>
    <col min="81" max="81" width="16.33203125" bestFit="1" customWidth="1"/>
    <col min="82" max="82" width="12.6640625" bestFit="1" customWidth="1"/>
    <col min="83" max="83" width="13.33203125" bestFit="1" customWidth="1"/>
    <col min="84" max="84" width="16.6640625" bestFit="1" customWidth="1"/>
    <col min="85" max="85" width="16.33203125" bestFit="1" customWidth="1"/>
    <col min="86" max="86" width="12.6640625" bestFit="1" customWidth="1"/>
    <col min="87" max="87" width="13.33203125" bestFit="1" customWidth="1"/>
    <col min="88" max="88" width="16.6640625" bestFit="1" customWidth="1"/>
    <col min="89" max="89" width="16.33203125" bestFit="1" customWidth="1"/>
    <col min="90" max="90" width="12.6640625" bestFit="1" customWidth="1"/>
    <col min="91" max="91" width="13.33203125" bestFit="1" customWidth="1"/>
    <col min="92" max="92" width="16.6640625" bestFit="1" customWidth="1"/>
    <col min="93" max="93" width="16.33203125" bestFit="1" customWidth="1"/>
    <col min="94" max="94" width="12.6640625" bestFit="1" customWidth="1"/>
    <col min="95" max="95" width="13.33203125" bestFit="1" customWidth="1"/>
    <col min="96" max="96" width="16.6640625" bestFit="1" customWidth="1"/>
    <col min="97" max="97" width="16.33203125" bestFit="1" customWidth="1"/>
    <col min="98" max="98" width="12.6640625" bestFit="1" customWidth="1"/>
    <col min="99" max="99" width="13.33203125" bestFit="1" customWidth="1"/>
    <col min="100" max="100" width="16.6640625" bestFit="1" customWidth="1"/>
    <col min="101" max="101" width="16.33203125" bestFit="1" customWidth="1"/>
    <col min="102" max="102" width="12.6640625" bestFit="1" customWidth="1"/>
    <col min="103" max="103" width="13.33203125" bestFit="1" customWidth="1"/>
    <col min="104" max="104" width="16.6640625" bestFit="1" customWidth="1"/>
    <col min="105" max="105" width="16.33203125" bestFit="1" customWidth="1"/>
    <col min="106" max="106" width="12.6640625" bestFit="1" customWidth="1"/>
    <col min="107" max="107" width="13.33203125" bestFit="1" customWidth="1"/>
    <col min="108" max="108" width="16.6640625" bestFit="1" customWidth="1"/>
    <col min="109" max="109" width="16.33203125" bestFit="1" customWidth="1"/>
    <col min="110" max="110" width="12.6640625" bestFit="1" customWidth="1"/>
    <col min="111" max="111" width="13.33203125" bestFit="1" customWidth="1"/>
    <col min="112" max="112" width="16.6640625" bestFit="1" customWidth="1"/>
    <col min="113" max="113" width="16.33203125" bestFit="1" customWidth="1"/>
    <col min="114" max="114" width="12.6640625" bestFit="1" customWidth="1"/>
    <col min="115" max="115" width="13.33203125" bestFit="1" customWidth="1"/>
    <col min="116" max="116" width="16.6640625" bestFit="1" customWidth="1"/>
    <col min="117" max="117" width="16.33203125" bestFit="1" customWidth="1"/>
    <col min="118" max="118" width="12.6640625" bestFit="1" customWidth="1"/>
    <col min="119" max="119" width="13.33203125" bestFit="1" customWidth="1"/>
    <col min="120" max="120" width="16.6640625" bestFit="1" customWidth="1"/>
    <col min="121" max="121" width="16.33203125" bestFit="1" customWidth="1"/>
    <col min="122" max="122" width="12.6640625" bestFit="1" customWidth="1"/>
    <col min="123" max="123" width="13.33203125" bestFit="1" customWidth="1"/>
    <col min="124" max="124" width="16.6640625" bestFit="1" customWidth="1"/>
    <col min="125" max="125" width="16.33203125" bestFit="1" customWidth="1"/>
    <col min="126" max="126" width="12.6640625" bestFit="1" customWidth="1"/>
    <col min="127" max="127" width="13.33203125" bestFit="1" customWidth="1"/>
    <col min="128" max="128" width="16.6640625" bestFit="1" customWidth="1"/>
    <col min="129" max="129" width="16.33203125" bestFit="1" customWidth="1"/>
    <col min="130" max="130" width="12.6640625" bestFit="1" customWidth="1"/>
    <col min="131" max="131" width="13.33203125" bestFit="1" customWidth="1"/>
    <col min="132" max="132" width="16.6640625" bestFit="1" customWidth="1"/>
    <col min="133" max="133" width="16.33203125" bestFit="1" customWidth="1"/>
    <col min="134" max="134" width="12.6640625" bestFit="1" customWidth="1"/>
    <col min="135" max="135" width="13.33203125" bestFit="1" customWidth="1"/>
    <col min="136" max="136" width="16.6640625" bestFit="1" customWidth="1"/>
    <col min="137" max="137" width="16.33203125" bestFit="1" customWidth="1"/>
    <col min="138" max="138" width="12.6640625" bestFit="1" customWidth="1"/>
    <col min="139" max="139" width="13.33203125" bestFit="1" customWidth="1"/>
    <col min="140" max="140" width="16.6640625" bestFit="1" customWidth="1"/>
    <col min="141" max="141" width="16.33203125" bestFit="1" customWidth="1"/>
    <col min="142" max="142" width="12.6640625" bestFit="1" customWidth="1"/>
    <col min="143" max="143" width="13.33203125" bestFit="1" customWidth="1"/>
    <col min="144" max="144" width="16.6640625" bestFit="1" customWidth="1"/>
    <col min="145" max="145" width="16.33203125" bestFit="1" customWidth="1"/>
    <col min="146" max="146" width="12.6640625" bestFit="1" customWidth="1"/>
    <col min="147" max="147" width="13.33203125" bestFit="1" customWidth="1"/>
    <col min="148" max="148" width="16.6640625" bestFit="1" customWidth="1"/>
    <col min="149" max="149" width="16.33203125" bestFit="1" customWidth="1"/>
    <col min="150" max="150" width="12.6640625" bestFit="1" customWidth="1"/>
    <col min="151" max="151" width="13.33203125" bestFit="1" customWidth="1"/>
    <col min="152" max="152" width="16.6640625" bestFit="1" customWidth="1"/>
    <col min="153" max="153" width="16.33203125" bestFit="1" customWidth="1"/>
    <col min="154" max="154" width="12.6640625" bestFit="1" customWidth="1"/>
    <col min="155" max="155" width="13.33203125" bestFit="1" customWidth="1"/>
    <col min="156" max="156" width="16.6640625" bestFit="1" customWidth="1"/>
    <col min="157" max="157" width="16.33203125" bestFit="1" customWidth="1"/>
    <col min="158" max="158" width="12.6640625" bestFit="1" customWidth="1"/>
    <col min="159" max="159" width="13.33203125" bestFit="1" customWidth="1"/>
    <col min="160" max="160" width="16.6640625" bestFit="1" customWidth="1"/>
    <col min="161" max="161" width="16.33203125" bestFit="1" customWidth="1"/>
    <col min="162" max="162" width="12.6640625" bestFit="1" customWidth="1"/>
    <col min="163" max="163" width="13.33203125" bestFit="1" customWidth="1"/>
    <col min="164" max="164" width="16.6640625" bestFit="1" customWidth="1"/>
    <col min="165" max="165" width="16.33203125" bestFit="1" customWidth="1"/>
    <col min="166" max="166" width="12.6640625" bestFit="1" customWidth="1"/>
    <col min="167" max="167" width="13.33203125" bestFit="1" customWidth="1"/>
    <col min="168" max="168" width="16.6640625" bestFit="1" customWidth="1"/>
    <col min="169" max="169" width="16.33203125" bestFit="1" customWidth="1"/>
    <col min="170" max="170" width="12.6640625" bestFit="1" customWidth="1"/>
  </cols>
  <sheetData>
    <row r="1" spans="1:170" ht="15" thickBot="1">
      <c r="A1" s="172" t="s">
        <v>231</v>
      </c>
      <c r="B1" s="171">
        <f>'IND. FIN.'!V1</f>
        <v>46204</v>
      </c>
      <c r="C1" s="288">
        <f>VLOOKUP(B1,'IND. FIN.'!$J$4:$K$97,2,0)</f>
        <v>1275.085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7"/>
      <c r="P1" s="417"/>
      <c r="Q1" s="417"/>
      <c r="R1" s="418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</row>
    <row r="2" spans="1:170" ht="15.75" customHeight="1" thickBot="1">
      <c r="A2" s="172" t="s">
        <v>30</v>
      </c>
      <c r="B2" s="171">
        <v>44958</v>
      </c>
      <c r="C2" s="229">
        <f>'IND. FIN.'!K16</f>
        <v>967.00300000000004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22" t="s">
        <v>240</v>
      </c>
      <c r="M2" s="486"/>
      <c r="N2" s="486"/>
      <c r="O2" s="486"/>
      <c r="P2" s="486"/>
      <c r="Q2" s="486"/>
      <c r="R2" s="423"/>
      <c r="S2" s="480">
        <f>IF(S3&gt;$B$1,0,VLOOKUP(S$3,'IND. FIN.'!$C$4:$D$97,2,0))</f>
        <v>1043.76</v>
      </c>
      <c r="T2" s="481"/>
      <c r="U2" s="481"/>
      <c r="V2" s="482"/>
      <c r="W2" s="480">
        <f>IF(W3&gt;$B$1,0,VLOOKUP(W$3,'IND. FIN.'!$C$4:$D$97,2,0))</f>
        <v>1044.6790000000001</v>
      </c>
      <c r="X2" s="481"/>
      <c r="Y2" s="481"/>
      <c r="Z2" s="482"/>
      <c r="AA2" s="480">
        <f>IF(AA3&gt;$B$1,0,VLOOKUP(AA$3,'IND. FIN.'!$C$4:$D$97,2,0))</f>
        <v>1045.616</v>
      </c>
      <c r="AB2" s="481"/>
      <c r="AC2" s="481"/>
      <c r="AD2" s="482"/>
      <c r="AE2" s="480">
        <f>IF(AE3&gt;$B$1,0,VLOOKUP(AE$3,'IND. FIN.'!$C$4:$D$97,2,0))</f>
        <v>1046.896</v>
      </c>
      <c r="AF2" s="481"/>
      <c r="AG2" s="481"/>
      <c r="AH2" s="482"/>
      <c r="AI2" s="480">
        <f>IF(AI3&gt;$B$1,0,VLOOKUP(AI$3,'IND. FIN.'!$C$4:$D$97,2,0))</f>
        <v>1050.701</v>
      </c>
      <c r="AJ2" s="481"/>
      <c r="AK2" s="481"/>
      <c r="AL2" s="482"/>
      <c r="AM2" s="480">
        <f>IF(AM3&gt;$B$1,0,VLOOKUP(AM$3,'IND. FIN.'!$C$4:$D$97,2,0))</f>
        <v>1051.6320000000001</v>
      </c>
      <c r="AN2" s="481"/>
      <c r="AO2" s="481"/>
      <c r="AP2" s="482"/>
      <c r="AQ2" s="480">
        <f>IF(AQ3&gt;$B$1,0,VLOOKUP(AQ$3,'IND. FIN.'!$C$4:$D$97,2,0))</f>
        <v>1056.4179999999999</v>
      </c>
      <c r="AR2" s="481"/>
      <c r="AS2" s="481"/>
      <c r="AT2" s="482"/>
      <c r="AU2" s="480">
        <f>IF(AU3&gt;$B$1,0,VLOOKUP(AU$3,'IND. FIN.'!$C$4:$D$97,2,0))</f>
        <v>1056.896</v>
      </c>
      <c r="AV2" s="481"/>
      <c r="AW2" s="481"/>
      <c r="AX2" s="482"/>
      <c r="AY2" s="480">
        <f>IF(AY3&gt;$B$1,0,VLOOKUP(AY$3,'IND. FIN.'!$C$4:$D$97,2,0))</f>
        <v>1060.116</v>
      </c>
      <c r="AZ2" s="481"/>
      <c r="BA2" s="481"/>
      <c r="BB2" s="482"/>
      <c r="BC2" s="480">
        <f>IF(BC3&gt;$B$1,0,VLOOKUP(BC$3,'IND. FIN.'!$C$4:$D$97,2,0))</f>
        <v>1061.635</v>
      </c>
      <c r="BD2" s="481"/>
      <c r="BE2" s="481"/>
      <c r="BF2" s="482"/>
      <c r="BG2" s="480">
        <f>IF(BG3&gt;$B$1,0,VLOOKUP(BG$3,'IND. FIN.'!$C$4:$D$97,2,0))</f>
        <v>1067.9190000000001</v>
      </c>
      <c r="BH2" s="481"/>
      <c r="BI2" s="481"/>
      <c r="BJ2" s="482"/>
      <c r="BK2" s="480">
        <f>IF(BK3&gt;$B$1,0,VLOOKUP(BK$3,'IND. FIN.'!$C$4:$D$97,2,0))</f>
        <v>1075.54</v>
      </c>
      <c r="BL2" s="481"/>
      <c r="BM2" s="481"/>
      <c r="BN2" s="482"/>
      <c r="BO2" s="480">
        <f>IF(BO3&gt;$B$1,0,VLOOKUP(BO$3,'IND. FIN.'!$C$4:$D$97,2,0))</f>
        <v>1076.626</v>
      </c>
      <c r="BP2" s="481"/>
      <c r="BQ2" s="481"/>
      <c r="BR2" s="482"/>
      <c r="BS2" s="480">
        <f>IF(BS3&gt;$B$1,0,VLOOKUP(BS$3,'IND. FIN.'!$C$4:$D$97,2,0))</f>
        <v>1078.412</v>
      </c>
      <c r="BT2" s="481"/>
      <c r="BU2" s="481"/>
      <c r="BV2" s="482"/>
      <c r="BW2" s="480">
        <f>IF(BW3&gt;$B$1,0,VLOOKUP(BW$3,'IND. FIN.'!$C$4:$D$97,2,0))</f>
        <v>1082.104</v>
      </c>
      <c r="BX2" s="481"/>
      <c r="BY2" s="481"/>
      <c r="BZ2" s="482"/>
      <c r="CA2" s="480">
        <f>IF(CA3&gt;$B$1,0,VLOOKUP(CA$3,'IND. FIN.'!$C$4:$D$97,2,0))</f>
        <v>1084.242</v>
      </c>
      <c r="CB2" s="481"/>
      <c r="CC2" s="481"/>
      <c r="CD2" s="482"/>
      <c r="CE2" s="480">
        <f>IF(CE3&gt;$B$1,0,VLOOKUP(CE$3,'IND. FIN.'!$C$4:$D$97,2,0))</f>
        <v>1084.9860000000001</v>
      </c>
      <c r="CF2" s="481"/>
      <c r="CG2" s="481"/>
      <c r="CH2" s="482"/>
      <c r="CI2" s="480">
        <f>IF(CI3&gt;$B$1,0,VLOOKUP(CI$3,'IND. FIN.'!$C$4:$D$97,2,0))</f>
        <v>1088.3119999999999</v>
      </c>
      <c r="CJ2" s="481"/>
      <c r="CK2" s="481"/>
      <c r="CL2" s="482"/>
      <c r="CM2" s="480">
        <f>IF(CM3&gt;$B$1,0,VLOOKUP(CM$3,'IND. FIN.'!$C$4:$D$97,2,0))</f>
        <v>1091.25</v>
      </c>
      <c r="CN2" s="481"/>
      <c r="CO2" s="481"/>
      <c r="CP2" s="482"/>
      <c r="CQ2" s="480">
        <f>IF(CQ3&gt;$B$1,0,VLOOKUP(CQ$3,'IND. FIN.'!$C$4:$D$97,2,0))</f>
        <v>1092.6849999999999</v>
      </c>
      <c r="CR2" s="481"/>
      <c r="CS2" s="481"/>
      <c r="CT2" s="482"/>
      <c r="CU2" s="480">
        <f>IF(CU3&gt;$B$1,0,VLOOKUP(CU$3,'IND. FIN.'!$C$4:$D$97,2,0))</f>
        <v>1095.7380000000001</v>
      </c>
      <c r="CV2" s="481"/>
      <c r="CW2" s="481"/>
      <c r="CX2" s="482"/>
      <c r="CY2" s="480">
        <f>IF(CY3&gt;$B$1,0,VLOOKUP(CY$3,'IND. FIN.'!$C$4:$D$97,2,0))</f>
        <v>1101.3889999999999</v>
      </c>
      <c r="CZ2" s="481"/>
      <c r="DA2" s="481"/>
      <c r="DB2" s="482"/>
      <c r="DC2" s="480">
        <f>IF(DC3&gt;$B$1,0,VLOOKUP(DC$3,'IND. FIN.'!$C$4:$D$97,2,0))</f>
        <v>1110.8869999999999</v>
      </c>
      <c r="DD2" s="481"/>
      <c r="DE2" s="481"/>
      <c r="DF2" s="482"/>
      <c r="DG2" s="480">
        <f>IF(DG3&gt;$B$1,0,VLOOKUP(DG$3,'IND. FIN.'!$C$4:$D$97,2,0))</f>
        <v>1118.827</v>
      </c>
      <c r="DH2" s="481"/>
      <c r="DI2" s="481"/>
      <c r="DJ2" s="482"/>
      <c r="DK2" s="480">
        <f>IF(DK3&gt;$B$1,0,VLOOKUP(DK$3,'IND. FIN.'!$C$4:$D$97,2,0))</f>
        <v>1126.9159999999999</v>
      </c>
      <c r="DL2" s="481"/>
      <c r="DM2" s="481"/>
      <c r="DN2" s="482"/>
      <c r="DO2" s="480">
        <f>IF(DO3&gt;$B$1,0,VLOOKUP(DO$3,'IND. FIN.'!$C$4:$D$97,2,0))</f>
        <v>1134.7750000000001</v>
      </c>
      <c r="DP2" s="481"/>
      <c r="DQ2" s="481"/>
      <c r="DR2" s="482"/>
      <c r="DS2" s="480">
        <f>IF(DS3&gt;$B$1,0,VLOOKUP(DS$3,'IND. FIN.'!$C$4:$D$97,2,0))</f>
        <v>1141.3979999999999</v>
      </c>
      <c r="DT2" s="481"/>
      <c r="DU2" s="481"/>
      <c r="DV2" s="482"/>
      <c r="DW2" s="480">
        <f>IF(DW3&gt;$B$1,0,VLOOKUP(DW$3,'IND. FIN.'!$C$4:$D$97,2,0))</f>
        <v>1149.17</v>
      </c>
      <c r="DX2" s="481"/>
      <c r="DY2" s="481"/>
      <c r="DZ2" s="482"/>
      <c r="EA2" s="480">
        <f>IF(EA3&gt;$B$1,0,VLOOKUP(EA$3,'IND. FIN.'!$C$4:$D$97,2,0))</f>
        <v>1153.7249999999999</v>
      </c>
      <c r="EB2" s="481"/>
      <c r="EC2" s="481"/>
      <c r="ED2" s="482"/>
      <c r="EE2" s="480">
        <f>IF(EE3&gt;$B$1,0,VLOOKUP(EE$3,'IND. FIN.'!$C$4:$D$97,2,0))</f>
        <v>1159.5360000000001</v>
      </c>
      <c r="EF2" s="481"/>
      <c r="EG2" s="481"/>
      <c r="EH2" s="482"/>
      <c r="EI2" s="480">
        <f>IF(EI3&gt;$B$1,0,VLOOKUP(EI$3,'IND. FIN.'!$C$4:$D$97,2,0))</f>
        <v>1169.116</v>
      </c>
      <c r="EJ2" s="481"/>
      <c r="EK2" s="481"/>
      <c r="EL2" s="482"/>
      <c r="EM2" s="411">
        <f>IF(EM3&gt;$B$1,0,VLOOKUP(EM$3,'IND. FIN.'!$C$4:$D$97,2,0))</f>
        <v>1173.7750000000001</v>
      </c>
      <c r="EN2" s="412"/>
      <c r="EO2" s="412"/>
      <c r="EP2" s="413"/>
      <c r="EQ2" s="411">
        <f>IF(EQ3&gt;$B$1,0,VLOOKUP(EQ$3,'IND. FIN.'!$C$4:$D$97,2,0))</f>
        <v>1178.386</v>
      </c>
      <c r="ER2" s="412"/>
      <c r="ES2" s="412"/>
      <c r="ET2" s="413"/>
      <c r="EU2" s="411">
        <f>IF(EU3&gt;$B$1,0,VLOOKUP(EU$3,'IND. FIN.'!$C$4:$D$97,2,0))</f>
        <v>1184.462</v>
      </c>
      <c r="EV2" s="412"/>
      <c r="EW2" s="412"/>
      <c r="EX2" s="413"/>
      <c r="EY2" s="411">
        <f>IF(EY3&gt;$B$1,0,VLOOKUP(EY$3,'IND. FIN.'!$C$4:$D$97,2,0))</f>
        <v>1191.327</v>
      </c>
      <c r="EZ2" s="412"/>
      <c r="FA2" s="412"/>
      <c r="FB2" s="413"/>
      <c r="FC2" s="411">
        <f>IF(FC3&gt;$B$1,0,VLOOKUP(FC$3,'IND. FIN.'!$C$4:$D$97,2,0))</f>
        <v>1199.509</v>
      </c>
      <c r="FD2" s="412"/>
      <c r="FE2" s="412"/>
      <c r="FF2" s="413"/>
      <c r="FG2" s="411">
        <f>IF(FG3&gt;$B$1,0,VLOOKUP(FG$3,'IND. FIN.'!$C$4:$D$97,2,0))</f>
        <v>1210.471</v>
      </c>
      <c r="FH2" s="412"/>
      <c r="FI2" s="412"/>
      <c r="FJ2" s="413"/>
      <c r="FK2" s="411">
        <f>IF(FK3&gt;$B$1,0,VLOOKUP(FK$3,'IND. FIN.'!$C$4:$D$97,2,0))</f>
        <v>1216.7059999999999</v>
      </c>
      <c r="FL2" s="412"/>
      <c r="FM2" s="412"/>
      <c r="FN2" s="413"/>
    </row>
    <row r="3" spans="1:170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83" t="s">
        <v>25</v>
      </c>
      <c r="M3" s="444" t="s">
        <v>28</v>
      </c>
      <c r="N3" s="446" t="s">
        <v>29</v>
      </c>
      <c r="O3" s="442" t="s">
        <v>25</v>
      </c>
      <c r="P3" s="444" t="s">
        <v>28</v>
      </c>
      <c r="Q3" s="451" t="s">
        <v>29</v>
      </c>
      <c r="R3" s="448" t="s">
        <v>115</v>
      </c>
      <c r="S3" s="450">
        <v>44774</v>
      </c>
      <c r="T3" s="440"/>
      <c r="U3" s="440"/>
      <c r="V3" s="441"/>
      <c r="W3" s="439">
        <f>EDATE(S3,1)</f>
        <v>44805</v>
      </c>
      <c r="X3" s="440"/>
      <c r="Y3" s="440"/>
      <c r="Z3" s="441"/>
      <c r="AA3" s="439">
        <f t="shared" ref="AA3" si="0">EDATE(W3,1)</f>
        <v>44835</v>
      </c>
      <c r="AB3" s="440"/>
      <c r="AC3" s="440"/>
      <c r="AD3" s="441"/>
      <c r="AE3" s="439">
        <f t="shared" ref="AE3" si="1">EDATE(AA3,1)</f>
        <v>44866</v>
      </c>
      <c r="AF3" s="440"/>
      <c r="AG3" s="440"/>
      <c r="AH3" s="441"/>
      <c r="AI3" s="439">
        <f t="shared" ref="AI3" si="2">EDATE(AE3,1)</f>
        <v>44896</v>
      </c>
      <c r="AJ3" s="440"/>
      <c r="AK3" s="440"/>
      <c r="AL3" s="441"/>
      <c r="AM3" s="439">
        <f t="shared" ref="AM3" si="3">EDATE(AI3,1)</f>
        <v>44927</v>
      </c>
      <c r="AN3" s="440"/>
      <c r="AO3" s="440"/>
      <c r="AP3" s="441"/>
      <c r="AQ3" s="439">
        <f t="shared" ref="AQ3" si="4">EDATE(AM3,1)</f>
        <v>44958</v>
      </c>
      <c r="AR3" s="440"/>
      <c r="AS3" s="440"/>
      <c r="AT3" s="441"/>
      <c r="AU3" s="439">
        <f t="shared" ref="AU3" si="5">EDATE(AQ3,1)</f>
        <v>44986</v>
      </c>
      <c r="AV3" s="440"/>
      <c r="AW3" s="440"/>
      <c r="AX3" s="441"/>
      <c r="AY3" s="439">
        <f t="shared" ref="AY3" si="6">EDATE(AU3,1)</f>
        <v>45017</v>
      </c>
      <c r="AZ3" s="440"/>
      <c r="BA3" s="440"/>
      <c r="BB3" s="441"/>
      <c r="BC3" s="439">
        <f t="shared" ref="BC3" si="7">EDATE(AY3,1)</f>
        <v>45047</v>
      </c>
      <c r="BD3" s="440"/>
      <c r="BE3" s="440"/>
      <c r="BF3" s="441"/>
      <c r="BG3" s="439">
        <f t="shared" ref="BG3" si="8">EDATE(BC3,1)</f>
        <v>45078</v>
      </c>
      <c r="BH3" s="440"/>
      <c r="BI3" s="440"/>
      <c r="BJ3" s="441"/>
      <c r="BK3" s="439">
        <f t="shared" ref="BK3" si="9">EDATE(BG3,1)</f>
        <v>45108</v>
      </c>
      <c r="BL3" s="440"/>
      <c r="BM3" s="440"/>
      <c r="BN3" s="441"/>
      <c r="BO3" s="439">
        <f t="shared" ref="BO3" si="10">EDATE(BK3,1)</f>
        <v>45139</v>
      </c>
      <c r="BP3" s="440"/>
      <c r="BQ3" s="440"/>
      <c r="BR3" s="441"/>
      <c r="BS3" s="439">
        <f t="shared" ref="BS3" si="11">EDATE(BO3,1)</f>
        <v>45170</v>
      </c>
      <c r="BT3" s="440"/>
      <c r="BU3" s="440"/>
      <c r="BV3" s="441"/>
      <c r="BW3" s="439">
        <f t="shared" ref="BW3" si="12">EDATE(BS3,1)</f>
        <v>45200</v>
      </c>
      <c r="BX3" s="440"/>
      <c r="BY3" s="440"/>
      <c r="BZ3" s="441"/>
      <c r="CA3" s="439">
        <f t="shared" ref="CA3" si="13">EDATE(BW3,1)</f>
        <v>45231</v>
      </c>
      <c r="CB3" s="440"/>
      <c r="CC3" s="440"/>
      <c r="CD3" s="441"/>
      <c r="CE3" s="439">
        <f t="shared" ref="CE3" si="14">EDATE(CA3,1)</f>
        <v>45261</v>
      </c>
      <c r="CF3" s="440"/>
      <c r="CG3" s="440"/>
      <c r="CH3" s="441"/>
      <c r="CI3" s="439">
        <f t="shared" ref="CI3" si="15">EDATE(CE3,1)</f>
        <v>45292</v>
      </c>
      <c r="CJ3" s="440"/>
      <c r="CK3" s="440"/>
      <c r="CL3" s="441"/>
      <c r="CM3" s="439">
        <f t="shared" ref="CM3" si="16">EDATE(CI3,1)</f>
        <v>45323</v>
      </c>
      <c r="CN3" s="440"/>
      <c r="CO3" s="440"/>
      <c r="CP3" s="441"/>
      <c r="CQ3" s="439">
        <f t="shared" ref="CQ3" si="17">EDATE(CM3,1)</f>
        <v>45352</v>
      </c>
      <c r="CR3" s="440"/>
      <c r="CS3" s="440"/>
      <c r="CT3" s="441"/>
      <c r="CU3" s="439">
        <f t="shared" ref="CU3" si="18">EDATE(CQ3,1)</f>
        <v>45383</v>
      </c>
      <c r="CV3" s="440"/>
      <c r="CW3" s="440"/>
      <c r="CX3" s="441"/>
      <c r="CY3" s="439">
        <f t="shared" ref="CY3" si="19">EDATE(CU3,1)</f>
        <v>45413</v>
      </c>
      <c r="CZ3" s="440"/>
      <c r="DA3" s="440"/>
      <c r="DB3" s="441"/>
      <c r="DC3" s="439">
        <f t="shared" ref="DC3" si="20">EDATE(CY3,1)</f>
        <v>45444</v>
      </c>
      <c r="DD3" s="440"/>
      <c r="DE3" s="440"/>
      <c r="DF3" s="441"/>
      <c r="DG3" s="439">
        <f t="shared" ref="DG3" si="21">EDATE(DC3,1)</f>
        <v>45474</v>
      </c>
      <c r="DH3" s="440"/>
      <c r="DI3" s="440"/>
      <c r="DJ3" s="441"/>
      <c r="DK3" s="439">
        <f t="shared" ref="DK3" si="22">EDATE(DG3,1)</f>
        <v>45505</v>
      </c>
      <c r="DL3" s="440"/>
      <c r="DM3" s="440"/>
      <c r="DN3" s="441"/>
      <c r="DO3" s="439">
        <f t="shared" ref="DO3" si="23">EDATE(DK3,1)</f>
        <v>45536</v>
      </c>
      <c r="DP3" s="440"/>
      <c r="DQ3" s="440"/>
      <c r="DR3" s="441"/>
      <c r="DS3" s="439">
        <f t="shared" ref="DS3" si="24">EDATE(DO3,1)</f>
        <v>45566</v>
      </c>
      <c r="DT3" s="440"/>
      <c r="DU3" s="440"/>
      <c r="DV3" s="441"/>
      <c r="DW3" s="439">
        <f t="shared" ref="DW3" si="25">EDATE(DS3,1)</f>
        <v>45597</v>
      </c>
      <c r="DX3" s="440"/>
      <c r="DY3" s="440"/>
      <c r="DZ3" s="441"/>
      <c r="EA3" s="439">
        <f t="shared" ref="EA3" si="26">EDATE(DW3,1)</f>
        <v>45627</v>
      </c>
      <c r="EB3" s="440"/>
      <c r="EC3" s="440"/>
      <c r="ED3" s="441"/>
      <c r="EE3" s="439">
        <f t="shared" ref="EE3" si="27">EDATE(EA3,1)</f>
        <v>45658</v>
      </c>
      <c r="EF3" s="440"/>
      <c r="EG3" s="440"/>
      <c r="EH3" s="441"/>
      <c r="EI3" s="439">
        <f t="shared" ref="EI3" si="28">EDATE(EE3,1)</f>
        <v>45689</v>
      </c>
      <c r="EJ3" s="440"/>
      <c r="EK3" s="440"/>
      <c r="EL3" s="441"/>
      <c r="EM3" s="453">
        <f t="shared" ref="EM3" si="29">EDATE(EI3,1)</f>
        <v>45717</v>
      </c>
      <c r="EN3" s="454"/>
      <c r="EO3" s="454"/>
      <c r="EP3" s="455"/>
      <c r="EQ3" s="453">
        <f t="shared" ref="EQ3" si="30">EDATE(EM3,1)</f>
        <v>45748</v>
      </c>
      <c r="ER3" s="454"/>
      <c r="ES3" s="454"/>
      <c r="ET3" s="455"/>
      <c r="EU3" s="453">
        <f t="shared" ref="EU3" si="31">EDATE(EQ3,1)</f>
        <v>45778</v>
      </c>
      <c r="EV3" s="454"/>
      <c r="EW3" s="454"/>
      <c r="EX3" s="455"/>
      <c r="EY3" s="453">
        <f t="shared" ref="EY3" si="32">EDATE(EU3,1)</f>
        <v>45809</v>
      </c>
      <c r="EZ3" s="454"/>
      <c r="FA3" s="454"/>
      <c r="FB3" s="455"/>
      <c r="FC3" s="453">
        <f t="shared" ref="FC3" si="33">EDATE(EY3,1)</f>
        <v>45839</v>
      </c>
      <c r="FD3" s="454"/>
      <c r="FE3" s="454"/>
      <c r="FF3" s="455"/>
      <c r="FG3" s="453">
        <f t="shared" ref="FG3" si="34">EDATE(FC3,1)</f>
        <v>45870</v>
      </c>
      <c r="FH3" s="454"/>
      <c r="FI3" s="454"/>
      <c r="FJ3" s="455"/>
      <c r="FK3" s="453">
        <f t="shared" ref="FK3" si="35">EDATE(FG3,1)</f>
        <v>45901</v>
      </c>
      <c r="FL3" s="454"/>
      <c r="FM3" s="454"/>
      <c r="FN3" s="455"/>
    </row>
    <row r="4" spans="1:170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425"/>
      <c r="K4" s="427"/>
      <c r="L4" s="484"/>
      <c r="M4" s="445"/>
      <c r="N4" s="447"/>
      <c r="O4" s="487"/>
      <c r="P4" s="488"/>
      <c r="Q4" s="489"/>
      <c r="R4" s="449"/>
      <c r="S4" s="278" t="s">
        <v>182</v>
      </c>
      <c r="T4" s="261" t="s">
        <v>183</v>
      </c>
      <c r="U4" s="262" t="s">
        <v>181</v>
      </c>
      <c r="V4" s="263" t="s">
        <v>180</v>
      </c>
      <c r="W4" s="260" t="s">
        <v>182</v>
      </c>
      <c r="X4" s="261" t="s">
        <v>183</v>
      </c>
      <c r="Y4" s="262" t="s">
        <v>181</v>
      </c>
      <c r="Z4" s="263" t="s">
        <v>180</v>
      </c>
      <c r="AA4" s="272" t="s">
        <v>182</v>
      </c>
      <c r="AB4" s="273" t="s">
        <v>183</v>
      </c>
      <c r="AC4" s="274" t="s">
        <v>181</v>
      </c>
      <c r="AD4" s="275" t="s">
        <v>180</v>
      </c>
      <c r="AE4" s="272" t="s">
        <v>182</v>
      </c>
      <c r="AF4" s="273" t="s">
        <v>183</v>
      </c>
      <c r="AG4" s="274" t="s">
        <v>181</v>
      </c>
      <c r="AH4" s="275" t="s">
        <v>180</v>
      </c>
      <c r="AI4" s="272" t="s">
        <v>182</v>
      </c>
      <c r="AJ4" s="273" t="s">
        <v>183</v>
      </c>
      <c r="AK4" s="274" t="s">
        <v>181</v>
      </c>
      <c r="AL4" s="275" t="s">
        <v>180</v>
      </c>
      <c r="AM4" s="272" t="s">
        <v>182</v>
      </c>
      <c r="AN4" s="273" t="s">
        <v>183</v>
      </c>
      <c r="AO4" s="274" t="s">
        <v>181</v>
      </c>
      <c r="AP4" s="275" t="s">
        <v>180</v>
      </c>
      <c r="AQ4" s="272" t="s">
        <v>182</v>
      </c>
      <c r="AR4" s="273" t="s">
        <v>183</v>
      </c>
      <c r="AS4" s="274" t="s">
        <v>181</v>
      </c>
      <c r="AT4" s="275" t="s">
        <v>180</v>
      </c>
      <c r="AU4" s="272" t="s">
        <v>182</v>
      </c>
      <c r="AV4" s="273" t="s">
        <v>183</v>
      </c>
      <c r="AW4" s="274" t="s">
        <v>181</v>
      </c>
      <c r="AX4" s="275" t="s">
        <v>180</v>
      </c>
      <c r="AY4" s="272" t="s">
        <v>182</v>
      </c>
      <c r="AZ4" s="273" t="s">
        <v>183</v>
      </c>
      <c r="BA4" s="274" t="s">
        <v>181</v>
      </c>
      <c r="BB4" s="275" t="s">
        <v>180</v>
      </c>
      <c r="BC4" s="272" t="s">
        <v>182</v>
      </c>
      <c r="BD4" s="273" t="s">
        <v>183</v>
      </c>
      <c r="BE4" s="274" t="s">
        <v>181</v>
      </c>
      <c r="BF4" s="275" t="s">
        <v>180</v>
      </c>
      <c r="BG4" s="272" t="s">
        <v>182</v>
      </c>
      <c r="BH4" s="273" t="s">
        <v>183</v>
      </c>
      <c r="BI4" s="274" t="s">
        <v>181</v>
      </c>
      <c r="BJ4" s="275" t="s">
        <v>180</v>
      </c>
      <c r="BK4" s="272" t="s">
        <v>182</v>
      </c>
      <c r="BL4" s="273" t="s">
        <v>183</v>
      </c>
      <c r="BM4" s="274" t="s">
        <v>181</v>
      </c>
      <c r="BN4" s="275" t="s">
        <v>180</v>
      </c>
      <c r="BO4" s="272" t="s">
        <v>182</v>
      </c>
      <c r="BP4" s="273" t="s">
        <v>183</v>
      </c>
      <c r="BQ4" s="274" t="s">
        <v>181</v>
      </c>
      <c r="BR4" s="275" t="s">
        <v>180</v>
      </c>
      <c r="BS4" s="272" t="s">
        <v>182</v>
      </c>
      <c r="BT4" s="273" t="s">
        <v>183</v>
      </c>
      <c r="BU4" s="274" t="s">
        <v>181</v>
      </c>
      <c r="BV4" s="275" t="s">
        <v>180</v>
      </c>
      <c r="BW4" s="272" t="s">
        <v>182</v>
      </c>
      <c r="BX4" s="273" t="s">
        <v>183</v>
      </c>
      <c r="BY4" s="274" t="s">
        <v>181</v>
      </c>
      <c r="BZ4" s="275" t="s">
        <v>180</v>
      </c>
      <c r="CA4" s="272" t="s">
        <v>182</v>
      </c>
      <c r="CB4" s="273" t="s">
        <v>183</v>
      </c>
      <c r="CC4" s="274" t="s">
        <v>181</v>
      </c>
      <c r="CD4" s="275" t="s">
        <v>180</v>
      </c>
      <c r="CE4" s="272" t="s">
        <v>182</v>
      </c>
      <c r="CF4" s="273" t="s">
        <v>183</v>
      </c>
      <c r="CG4" s="274" t="s">
        <v>181</v>
      </c>
      <c r="CH4" s="275" t="s">
        <v>180</v>
      </c>
      <c r="CI4" s="272" t="s">
        <v>182</v>
      </c>
      <c r="CJ4" s="273" t="s">
        <v>183</v>
      </c>
      <c r="CK4" s="274" t="s">
        <v>181</v>
      </c>
      <c r="CL4" s="275" t="s">
        <v>180</v>
      </c>
      <c r="CM4" s="272" t="s">
        <v>182</v>
      </c>
      <c r="CN4" s="273" t="s">
        <v>183</v>
      </c>
      <c r="CO4" s="274" t="s">
        <v>181</v>
      </c>
      <c r="CP4" s="275" t="s">
        <v>180</v>
      </c>
      <c r="CQ4" s="272" t="s">
        <v>182</v>
      </c>
      <c r="CR4" s="273" t="s">
        <v>183</v>
      </c>
      <c r="CS4" s="274" t="s">
        <v>181</v>
      </c>
      <c r="CT4" s="275" t="s">
        <v>180</v>
      </c>
      <c r="CU4" s="272" t="s">
        <v>182</v>
      </c>
      <c r="CV4" s="273" t="s">
        <v>183</v>
      </c>
      <c r="CW4" s="274" t="s">
        <v>181</v>
      </c>
      <c r="CX4" s="275" t="s">
        <v>180</v>
      </c>
      <c r="CY4" s="272" t="s">
        <v>182</v>
      </c>
      <c r="CZ4" s="273" t="s">
        <v>183</v>
      </c>
      <c r="DA4" s="274" t="s">
        <v>181</v>
      </c>
      <c r="DB4" s="275" t="s">
        <v>180</v>
      </c>
      <c r="DC4" s="272" t="s">
        <v>182</v>
      </c>
      <c r="DD4" s="273" t="s">
        <v>183</v>
      </c>
      <c r="DE4" s="274" t="s">
        <v>181</v>
      </c>
      <c r="DF4" s="275" t="s">
        <v>180</v>
      </c>
      <c r="DG4" s="272" t="s">
        <v>182</v>
      </c>
      <c r="DH4" s="273" t="s">
        <v>183</v>
      </c>
      <c r="DI4" s="274" t="s">
        <v>181</v>
      </c>
      <c r="DJ4" s="275" t="s">
        <v>180</v>
      </c>
      <c r="DK4" s="272" t="s">
        <v>182</v>
      </c>
      <c r="DL4" s="273" t="s">
        <v>183</v>
      </c>
      <c r="DM4" s="274" t="s">
        <v>181</v>
      </c>
      <c r="DN4" s="275" t="s">
        <v>180</v>
      </c>
      <c r="DO4" s="272" t="s">
        <v>182</v>
      </c>
      <c r="DP4" s="273" t="s">
        <v>183</v>
      </c>
      <c r="DQ4" s="274" t="s">
        <v>181</v>
      </c>
      <c r="DR4" s="275" t="s">
        <v>180</v>
      </c>
      <c r="DS4" s="272" t="s">
        <v>182</v>
      </c>
      <c r="DT4" s="273" t="s">
        <v>183</v>
      </c>
      <c r="DU4" s="274" t="s">
        <v>181</v>
      </c>
      <c r="DV4" s="275" t="s">
        <v>180</v>
      </c>
      <c r="DW4" s="272" t="s">
        <v>182</v>
      </c>
      <c r="DX4" s="273" t="s">
        <v>183</v>
      </c>
      <c r="DY4" s="274" t="s">
        <v>181</v>
      </c>
      <c r="DZ4" s="275" t="s">
        <v>180</v>
      </c>
      <c r="EA4" s="272" t="s">
        <v>182</v>
      </c>
      <c r="EB4" s="273" t="s">
        <v>183</v>
      </c>
      <c r="EC4" s="274" t="s">
        <v>181</v>
      </c>
      <c r="ED4" s="275" t="s">
        <v>180</v>
      </c>
      <c r="EE4" s="272" t="s">
        <v>182</v>
      </c>
      <c r="EF4" s="273" t="s">
        <v>183</v>
      </c>
      <c r="EG4" s="274" t="s">
        <v>181</v>
      </c>
      <c r="EH4" s="275" t="s">
        <v>180</v>
      </c>
      <c r="EI4" s="272" t="s">
        <v>182</v>
      </c>
      <c r="EJ4" s="273" t="s">
        <v>183</v>
      </c>
      <c r="EK4" s="274" t="s">
        <v>181</v>
      </c>
      <c r="EL4" s="275" t="s">
        <v>180</v>
      </c>
      <c r="EM4" s="272" t="s">
        <v>182</v>
      </c>
      <c r="EN4" s="273" t="s">
        <v>183</v>
      </c>
      <c r="EO4" s="274" t="s">
        <v>181</v>
      </c>
      <c r="EP4" s="275" t="s">
        <v>180</v>
      </c>
      <c r="EQ4" s="272" t="s">
        <v>182</v>
      </c>
      <c r="ER4" s="273" t="s">
        <v>183</v>
      </c>
      <c r="ES4" s="274" t="s">
        <v>181</v>
      </c>
      <c r="ET4" s="275" t="s">
        <v>180</v>
      </c>
      <c r="EU4" s="272" t="s">
        <v>182</v>
      </c>
      <c r="EV4" s="273" t="s">
        <v>183</v>
      </c>
      <c r="EW4" s="274" t="s">
        <v>181</v>
      </c>
      <c r="EX4" s="275" t="s">
        <v>180</v>
      </c>
      <c r="EY4" s="272" t="s">
        <v>182</v>
      </c>
      <c r="EZ4" s="273" t="s">
        <v>183</v>
      </c>
      <c r="FA4" s="274" t="s">
        <v>181</v>
      </c>
      <c r="FB4" s="275" t="s">
        <v>180</v>
      </c>
      <c r="FC4" s="272" t="s">
        <v>182</v>
      </c>
      <c r="FD4" s="273" t="s">
        <v>183</v>
      </c>
      <c r="FE4" s="274" t="s">
        <v>181</v>
      </c>
      <c r="FF4" s="275" t="s">
        <v>180</v>
      </c>
      <c r="FG4" s="272" t="s">
        <v>182</v>
      </c>
      <c r="FH4" s="273" t="s">
        <v>183</v>
      </c>
      <c r="FI4" s="274" t="s">
        <v>181</v>
      </c>
      <c r="FJ4" s="275" t="s">
        <v>180</v>
      </c>
      <c r="FK4" s="272" t="s">
        <v>182</v>
      </c>
      <c r="FL4" s="273" t="s">
        <v>183</v>
      </c>
      <c r="FM4" s="274" t="s">
        <v>181</v>
      </c>
      <c r="FN4" s="275" t="s">
        <v>180</v>
      </c>
    </row>
    <row r="5" spans="1:170">
      <c r="A5" s="285" t="s">
        <v>2</v>
      </c>
      <c r="B5" s="240" t="s">
        <v>55</v>
      </c>
      <c r="C5" s="323">
        <v>37</v>
      </c>
      <c r="D5" s="252">
        <f>E5*C5</f>
        <v>666000</v>
      </c>
      <c r="E5" s="74">
        <v>18000</v>
      </c>
      <c r="F5" s="18">
        <f t="shared" ref="F5:F15" si="36">K5*$C$1</f>
        <v>-75090.787735343794</v>
      </c>
      <c r="G5" s="95">
        <f t="shared" ref="G5:H14" si="37">D5/$C$2</f>
        <v>688.72588813064692</v>
      </c>
      <c r="H5" s="74">
        <f t="shared" si="37"/>
        <v>18.614213192720186</v>
      </c>
      <c r="I5" s="74">
        <f t="shared" ref="I5:I15" si="38">SUMIFS($S5:$FN5,$S$4:$FN$4,$T$4)</f>
        <v>747.61669755538628</v>
      </c>
      <c r="J5" s="74">
        <f t="shared" ref="J5:J15" si="39">SUMIFS($S5:$FN5,$S$4:$FN$4,$U$4)</f>
        <v>0</v>
      </c>
      <c r="K5" s="18">
        <f>G5-I5-J5</f>
        <v>-58.890809424739359</v>
      </c>
      <c r="L5" s="287"/>
      <c r="M5" s="156"/>
      <c r="N5" s="100"/>
      <c r="O5" s="155"/>
      <c r="P5" s="156"/>
      <c r="Q5" s="100"/>
      <c r="R5" s="326">
        <f t="shared" ref="R5:R12" si="40">M5-SUMIFS(S5:ET5,$S$4:$ET$4,$V$4)</f>
        <v>0</v>
      </c>
      <c r="S5" s="264">
        <v>19460.582999999999</v>
      </c>
      <c r="T5" s="265">
        <v>18.67566353719522</v>
      </c>
      <c r="U5" s="265">
        <v>0</v>
      </c>
      <c r="V5" s="266"/>
      <c r="W5" s="264">
        <v>19460.582999999999</v>
      </c>
      <c r="X5" s="265">
        <v>18.614213333919988</v>
      </c>
      <c r="Y5" s="265">
        <v>0</v>
      </c>
      <c r="Z5" s="266"/>
      <c r="AA5" s="264">
        <v>19460.573100000001</v>
      </c>
      <c r="AB5" s="265">
        <v>18.595740974498977</v>
      </c>
      <c r="AC5" s="265">
        <v>0</v>
      </c>
      <c r="AD5" s="266"/>
      <c r="AE5" s="264">
        <v>19513.722399999999</v>
      </c>
      <c r="AF5" s="265">
        <v>18.638531514218364</v>
      </c>
      <c r="AG5" s="265">
        <v>0</v>
      </c>
      <c r="AH5" s="266"/>
      <c r="AI5" s="264">
        <v>19109.0196</v>
      </c>
      <c r="AJ5" s="265">
        <v>18.226336356586852</v>
      </c>
      <c r="AK5" s="265">
        <v>0</v>
      </c>
      <c r="AL5" s="266"/>
      <c r="AM5" s="264">
        <v>19617.552</v>
      </c>
      <c r="AN5" s="265">
        <v>18.661184933350707</v>
      </c>
      <c r="AO5" s="265">
        <v>0</v>
      </c>
      <c r="AP5" s="266"/>
      <c r="AQ5" s="264">
        <v>19670.985700000001</v>
      </c>
      <c r="AR5" s="265">
        <v>18.65324594783991</v>
      </c>
      <c r="AS5" s="265">
        <v>0</v>
      </c>
      <c r="AT5" s="266"/>
      <c r="AU5" s="264">
        <v>19705.886399999999</v>
      </c>
      <c r="AV5" s="265">
        <v>18.64719207021362</v>
      </c>
      <c r="AW5" s="265">
        <v>0</v>
      </c>
      <c r="AX5" s="266"/>
      <c r="AY5" s="264">
        <v>19750.9512</v>
      </c>
      <c r="AZ5" s="265">
        <v>18.656733764700324</v>
      </c>
      <c r="BA5" s="265">
        <v>0</v>
      </c>
      <c r="BB5" s="266"/>
      <c r="BC5" s="264">
        <v>19829.570100000001</v>
      </c>
      <c r="BD5" s="265">
        <v>18.688259409596533</v>
      </c>
      <c r="BE5" s="265">
        <v>0</v>
      </c>
      <c r="BF5" s="266"/>
      <c r="BG5" s="264">
        <v>19997.051100000001</v>
      </c>
      <c r="BH5" s="265">
        <v>18.771479945817521</v>
      </c>
      <c r="BI5" s="265">
        <v>0</v>
      </c>
      <c r="BJ5" s="266"/>
      <c r="BK5" s="264">
        <v>20008.370599999998</v>
      </c>
      <c r="BL5" s="265">
        <v>18.62470408417823</v>
      </c>
      <c r="BM5" s="265">
        <v>0</v>
      </c>
      <c r="BN5" s="266"/>
      <c r="BO5" s="264">
        <v>62392.633399999999</v>
      </c>
      <c r="BP5" s="265">
        <v>58.045328520460139</v>
      </c>
      <c r="BQ5" s="265">
        <v>0</v>
      </c>
      <c r="BR5" s="266"/>
      <c r="BS5" s="264">
        <v>20104.599099999999</v>
      </c>
      <c r="BT5" s="265">
        <v>18.658612599385425</v>
      </c>
      <c r="BU5" s="265">
        <v>0</v>
      </c>
      <c r="BV5" s="266"/>
      <c r="BW5" s="264">
        <v>20145.163400000001</v>
      </c>
      <c r="BX5" s="265">
        <v>18.65170289730953</v>
      </c>
      <c r="BY5" s="265">
        <v>0</v>
      </c>
      <c r="BZ5" s="266"/>
      <c r="CA5" s="264">
        <v>20165.3891</v>
      </c>
      <c r="CB5" s="265">
        <v>18.632820944494391</v>
      </c>
      <c r="CC5" s="265">
        <v>0</v>
      </c>
      <c r="CD5" s="266"/>
      <c r="CE5" s="264">
        <v>20217.845300000001</v>
      </c>
      <c r="CF5" s="265">
        <v>18.662597719080431</v>
      </c>
      <c r="CG5" s="265">
        <v>0</v>
      </c>
      <c r="CH5" s="266"/>
      <c r="CI5" s="264">
        <v>20264.678199999998</v>
      </c>
      <c r="CJ5" s="265">
        <v>18.657347695990421</v>
      </c>
      <c r="CK5" s="265">
        <v>0</v>
      </c>
      <c r="CL5" s="266"/>
      <c r="CM5" s="264">
        <v>20305.624199999998</v>
      </c>
      <c r="CN5" s="265">
        <v>18.651891540357298</v>
      </c>
      <c r="CO5" s="265">
        <v>0</v>
      </c>
      <c r="CP5" s="266"/>
      <c r="CQ5" s="264">
        <v>20354.6522</v>
      </c>
      <c r="CR5" s="265">
        <v>18.659082696304147</v>
      </c>
      <c r="CS5" s="265">
        <v>0</v>
      </c>
      <c r="CT5" s="266"/>
      <c r="CU5" s="264">
        <v>20438.261500000001</v>
      </c>
      <c r="CV5" s="265">
        <v>18.690631392872266</v>
      </c>
      <c r="CW5" s="265">
        <v>0</v>
      </c>
      <c r="CX5" s="266"/>
      <c r="CY5" s="264">
        <v>20558.662799999998</v>
      </c>
      <c r="CZ5" s="265">
        <v>18.723890086530762</v>
      </c>
      <c r="DA5" s="265">
        <v>0</v>
      </c>
      <c r="DB5" s="266"/>
      <c r="DC5" s="264">
        <v>20750.151300000001</v>
      </c>
      <c r="DD5" s="265">
        <v>18.78764976816662</v>
      </c>
      <c r="DE5" s="265">
        <v>0</v>
      </c>
      <c r="DF5" s="266"/>
      <c r="DG5" s="264">
        <v>20893.578099999999</v>
      </c>
      <c r="DH5" s="265">
        <v>18.742871124236149</v>
      </c>
      <c r="DI5" s="265">
        <v>0</v>
      </c>
      <c r="DJ5" s="266"/>
      <c r="DK5" s="264">
        <v>20893.56082659516</v>
      </c>
      <c r="DL5" s="265">
        <v>18.614213192720186</v>
      </c>
      <c r="DM5" s="265">
        <v>0</v>
      </c>
      <c r="DN5" s="266"/>
      <c r="DO5" s="264">
        <v>21027.341176811235</v>
      </c>
      <c r="DP5" s="265">
        <v>18.614213192720186</v>
      </c>
      <c r="DQ5" s="265">
        <v>0</v>
      </c>
      <c r="DR5" s="266"/>
      <c r="DS5" s="264">
        <v>21155.444192003539</v>
      </c>
      <c r="DT5" s="265">
        <v>18.614213192720186</v>
      </c>
      <c r="DU5" s="265">
        <v>0</v>
      </c>
      <c r="DV5" s="266"/>
      <c r="DW5" s="264">
        <v>21297.191425466102</v>
      </c>
      <c r="DX5" s="265">
        <v>18.614213192720186</v>
      </c>
      <c r="DY5" s="265">
        <v>0</v>
      </c>
      <c r="DZ5" s="266"/>
      <c r="EA5" s="264">
        <v>21390.672004119944</v>
      </c>
      <c r="EB5" s="265">
        <v>18.614213192720189</v>
      </c>
      <c r="EC5" s="265">
        <v>0</v>
      </c>
      <c r="ED5" s="266"/>
      <c r="EE5" s="264">
        <v>21499.23009545989</v>
      </c>
      <c r="EF5" s="265">
        <v>18.614213192720189</v>
      </c>
      <c r="EG5" s="265">
        <v>0</v>
      </c>
      <c r="EH5" s="266"/>
      <c r="EI5" s="264">
        <f t="shared" ref="EI5:EI6" si="41">IF($E5*EI$2/$C$2-EL5&gt;0,$E5*EI$2/$C$2-EL5,0)</f>
        <v>21762.174471020255</v>
      </c>
      <c r="EJ5" s="265">
        <f t="shared" ref="EJ5" si="42">IFERROR(EI5/EI$2,0)</f>
        <v>18.614213192720189</v>
      </c>
      <c r="EK5" s="265">
        <f t="shared" ref="EK5:EK15" si="43">IFERROR(EL5/EI$2,0)</f>
        <v>0</v>
      </c>
      <c r="EL5" s="266"/>
      <c r="EM5" s="264">
        <f t="shared" ref="EM5:EM6" si="44">IF($E5*EM$2/$C$2-EP5&gt;0,$E5*EM$2/$C$2-EP5,0)</f>
        <v>21848.898090285136</v>
      </c>
      <c r="EN5" s="265">
        <f t="shared" ref="EN5" si="45">IFERROR(EM5/EM$2,0)</f>
        <v>18.614213192720186</v>
      </c>
      <c r="EO5" s="265">
        <f t="shared" ref="EO5:EO15" si="46">IFERROR(EP5/EM$2,0)</f>
        <v>0</v>
      </c>
      <c r="EP5" s="266"/>
      <c r="EQ5" s="264">
        <f t="shared" ref="EQ5:EQ15" si="47">IF($E5*EQ$2/$C$2-ET5&gt;0,$E5*EQ$2/$C$2-ET5,0)</f>
        <v>21934.728227316769</v>
      </c>
      <c r="ER5" s="265">
        <f t="shared" ref="ER5" si="48">IFERROR(EQ5/EQ$2,0)</f>
        <v>18.614213192720186</v>
      </c>
      <c r="ES5" s="265">
        <f t="shared" ref="ES5:ES15" si="49">IFERROR(ET5/EQ$2,0)</f>
        <v>0</v>
      </c>
      <c r="ET5" s="266"/>
      <c r="EU5" s="264">
        <f t="shared" ref="EU5:EU15" si="50">IF($E5*EU$2/$C$2-EX5&gt;0,$E5*EU$2/$C$2-EX5,0)</f>
        <v>22047.828186675739</v>
      </c>
      <c r="EV5" s="265">
        <f t="shared" ref="EV5" si="51">IFERROR(EU5/EU$2,0)</f>
        <v>18.614213192720189</v>
      </c>
      <c r="EW5" s="265">
        <f t="shared" ref="EW5:EW15" si="52">IFERROR(EX5/EU$2,0)</f>
        <v>0</v>
      </c>
      <c r="EX5" s="266"/>
      <c r="EY5" s="264">
        <f t="shared" ref="EY5:EY15" si="53">IF($E5*EY$2/$C$2-FB5&gt;0,$E5*EY$2/$C$2-FB5,0)</f>
        <v>22175.614760243763</v>
      </c>
      <c r="EZ5" s="265">
        <f t="shared" ref="EZ5" si="54">IFERROR(EY5/EY$2,0)</f>
        <v>18.614213192720189</v>
      </c>
      <c r="FA5" s="265">
        <f t="shared" ref="FA5:FA15" si="55">IFERROR(FB5/EY$2,0)</f>
        <v>0</v>
      </c>
      <c r="FB5" s="266"/>
      <c r="FC5" s="264">
        <f t="shared" ref="FC5:FC15" si="56">IF($E5*FC$2/$C$2-FF5&gt;0,$E5*FC$2/$C$2-FF5,0)</f>
        <v>22327.916252586598</v>
      </c>
      <c r="FD5" s="265">
        <f t="shared" ref="FD5" si="57">IFERROR(FC5/FC$2,0)</f>
        <v>18.614213192720186</v>
      </c>
      <c r="FE5" s="265">
        <f t="shared" ref="FE5:FE15" si="58">IFERROR(FF5/FC$2,0)</f>
        <v>0</v>
      </c>
      <c r="FF5" s="266"/>
      <c r="FG5" s="264">
        <f t="shared" ref="FG5:FG15" si="59">IF($E5*FG$2/$C$2-FJ5&gt;0,$E5*FG$2/$C$2-FJ5,0)</f>
        <v>22531.965257605199</v>
      </c>
      <c r="FH5" s="265">
        <f t="shared" ref="FH5" si="60">IFERROR(FG5/FG$2,0)</f>
        <v>18.614213192720189</v>
      </c>
      <c r="FI5" s="265">
        <f t="shared" ref="FI5:FI15" si="61">IFERROR(FJ5/FG$2,0)</f>
        <v>0</v>
      </c>
      <c r="FJ5" s="266"/>
      <c r="FK5" s="264">
        <f t="shared" ref="FK5:FK15" si="62">IF($E5*FK$2/$C$2-FN5&gt;0,$E5*FK$2/$C$2-FN5,0)</f>
        <v>22648.024876861808</v>
      </c>
      <c r="FL5" s="265">
        <f t="shared" ref="FL5" si="63">IFERROR(FK5/FK$2,0)</f>
        <v>18.614213192720189</v>
      </c>
      <c r="FM5" s="265">
        <f t="shared" ref="FM5:FM15" si="64">IFERROR(FN5/FK$2,0)</f>
        <v>0</v>
      </c>
      <c r="FN5" s="266"/>
    </row>
    <row r="6" spans="1:170">
      <c r="A6" s="285" t="s">
        <v>4</v>
      </c>
      <c r="B6" s="240" t="s">
        <v>56</v>
      </c>
      <c r="C6" s="323">
        <v>37</v>
      </c>
      <c r="D6" s="252">
        <f t="shared" ref="D6:D15" si="65">E6*C6</f>
        <v>518000</v>
      </c>
      <c r="E6" s="74">
        <v>14000</v>
      </c>
      <c r="F6" s="18">
        <f t="shared" si="36"/>
        <v>-838.73930599262212</v>
      </c>
      <c r="G6" s="95">
        <f t="shared" si="37"/>
        <v>535.6756907682809</v>
      </c>
      <c r="H6" s="74">
        <f t="shared" si="37"/>
        <v>14.477721372115701</v>
      </c>
      <c r="I6" s="74">
        <f t="shared" si="38"/>
        <v>536.33348166535256</v>
      </c>
      <c r="J6" s="74">
        <f t="shared" si="39"/>
        <v>0</v>
      </c>
      <c r="K6" s="18">
        <f>G6-I6-J6</f>
        <v>-0.65779089707166349</v>
      </c>
      <c r="L6" s="67"/>
      <c r="M6" s="74"/>
      <c r="N6" s="18"/>
      <c r="O6" s="95"/>
      <c r="P6" s="74"/>
      <c r="Q6" s="18"/>
      <c r="R6" s="62">
        <f t="shared" si="40"/>
        <v>0</v>
      </c>
      <c r="S6" s="195">
        <v>15136.009</v>
      </c>
      <c r="T6" s="13">
        <v>14.525516084485172</v>
      </c>
      <c r="U6" s="13">
        <v>0</v>
      </c>
      <c r="V6" s="255"/>
      <c r="W6" s="195">
        <v>15136.009</v>
      </c>
      <c r="X6" s="13">
        <v>14.47772148193777</v>
      </c>
      <c r="Y6" s="13">
        <v>0</v>
      </c>
      <c r="Z6" s="255"/>
      <c r="AA6" s="195">
        <v>15136.015799999999</v>
      </c>
      <c r="AB6" s="13">
        <v>14.463367946893808</v>
      </c>
      <c r="AC6" s="13">
        <v>0</v>
      </c>
      <c r="AD6" s="255"/>
      <c r="AE6" s="195">
        <v>15177.2901</v>
      </c>
      <c r="AF6" s="13">
        <v>14.496588299794835</v>
      </c>
      <c r="AG6" s="13">
        <v>0</v>
      </c>
      <c r="AH6" s="255"/>
      <c r="AI6" s="195">
        <v>14862.563899999999</v>
      </c>
      <c r="AJ6" s="13">
        <v>14.176032807181027</v>
      </c>
      <c r="AK6" s="13">
        <v>0</v>
      </c>
      <c r="AL6" s="255"/>
      <c r="AM6" s="195">
        <v>15258.045599999999</v>
      </c>
      <c r="AN6" s="13">
        <v>14.514207005190967</v>
      </c>
      <c r="AO6" s="13">
        <v>0</v>
      </c>
      <c r="AP6" s="255"/>
      <c r="AQ6" s="195">
        <v>15299.7112</v>
      </c>
      <c r="AR6" s="13">
        <v>14.508132957695194</v>
      </c>
      <c r="AS6" s="13">
        <v>0</v>
      </c>
      <c r="AT6" s="255"/>
      <c r="AU6" s="195">
        <v>15326.8562</v>
      </c>
      <c r="AV6" s="13">
        <v>14.503424286153626</v>
      </c>
      <c r="AW6" s="13">
        <v>0</v>
      </c>
      <c r="AX6" s="255"/>
      <c r="AY6" s="195">
        <v>15361.906800000001</v>
      </c>
      <c r="AZ6" s="13">
        <v>14.510845699711897</v>
      </c>
      <c r="BA6" s="13">
        <v>0</v>
      </c>
      <c r="BB6" s="255"/>
      <c r="BC6" s="195">
        <v>15422.9339</v>
      </c>
      <c r="BD6" s="13">
        <v>14.535251552440885</v>
      </c>
      <c r="BE6" s="13">
        <v>0</v>
      </c>
      <c r="BF6" s="255"/>
      <c r="BG6" s="195">
        <v>15553.3217</v>
      </c>
      <c r="BH6" s="13">
        <v>14.600096030279108</v>
      </c>
      <c r="BI6" s="13">
        <v>0</v>
      </c>
      <c r="BJ6" s="255"/>
      <c r="BK6" s="195">
        <v>15561.998799999999</v>
      </c>
      <c r="BL6" s="13">
        <v>14.485818380849899</v>
      </c>
      <c r="BM6" s="13">
        <v>0</v>
      </c>
      <c r="BN6" s="255"/>
      <c r="BO6" s="195">
        <v>0</v>
      </c>
      <c r="BP6" s="13">
        <v>0</v>
      </c>
      <c r="BQ6" s="13">
        <v>0</v>
      </c>
      <c r="BR6" s="255"/>
      <c r="BS6" s="195">
        <v>15636.9845</v>
      </c>
      <c r="BT6" s="13">
        <v>14.512323004147575</v>
      </c>
      <c r="BU6" s="13">
        <v>0</v>
      </c>
      <c r="BV6" s="255"/>
      <c r="BW6" s="195">
        <v>15668.5494</v>
      </c>
      <c r="BX6" s="13">
        <v>14.506962412656206</v>
      </c>
      <c r="BY6" s="13">
        <v>0</v>
      </c>
      <c r="BZ6" s="255"/>
      <c r="CA6" s="195">
        <v>15684.2438</v>
      </c>
      <c r="CB6" s="13">
        <v>14.492242372610422</v>
      </c>
      <c r="CC6" s="13">
        <v>0</v>
      </c>
      <c r="CD6" s="255"/>
      <c r="CE6" s="195">
        <v>15724.9758</v>
      </c>
      <c r="CF6" s="13">
        <v>14.515339945630853</v>
      </c>
      <c r="CG6" s="13">
        <v>0</v>
      </c>
      <c r="CH6" s="255"/>
      <c r="CI6" s="195">
        <v>15761.3413</v>
      </c>
      <c r="CJ6" s="13">
        <v>14.511201307370067</v>
      </c>
      <c r="CK6" s="13">
        <v>0</v>
      </c>
      <c r="CL6" s="255"/>
      <c r="CM6" s="195">
        <v>15793.361000000001</v>
      </c>
      <c r="CN6" s="13">
        <v>14.507116527336743</v>
      </c>
      <c r="CO6" s="13">
        <v>0</v>
      </c>
      <c r="CP6" s="255"/>
      <c r="CQ6" s="195">
        <v>15831.448899999999</v>
      </c>
      <c r="CR6" s="13">
        <v>14.512668225665545</v>
      </c>
      <c r="CS6" s="13">
        <v>0</v>
      </c>
      <c r="CT6" s="255"/>
      <c r="CU6" s="195">
        <v>15896.4408</v>
      </c>
      <c r="CV6" s="13">
        <v>14.537171640132676</v>
      </c>
      <c r="CW6" s="13">
        <v>0</v>
      </c>
      <c r="CX6" s="255"/>
      <c r="CY6" s="195">
        <v>15989.9874</v>
      </c>
      <c r="CZ6" s="13">
        <v>14.562949423082703</v>
      </c>
      <c r="DA6" s="13">
        <v>0</v>
      </c>
      <c r="DB6" s="255"/>
      <c r="DC6" s="195">
        <v>16138.998900000001</v>
      </c>
      <c r="DD6" s="13">
        <v>14.612609544780828</v>
      </c>
      <c r="DE6" s="13">
        <v>0</v>
      </c>
      <c r="DF6" s="255"/>
      <c r="DG6" s="195">
        <v>16250.5684</v>
      </c>
      <c r="DH6" s="13">
        <v>14.577795519704901</v>
      </c>
      <c r="DI6" s="13">
        <v>0</v>
      </c>
      <c r="DJ6" s="255"/>
      <c r="DK6" s="195">
        <v>16250.547309574013</v>
      </c>
      <c r="DL6" s="13">
        <v>14.477721372115701</v>
      </c>
      <c r="DM6" s="13">
        <v>0</v>
      </c>
      <c r="DN6" s="255"/>
      <c r="DO6" s="195">
        <v>16354.598693075406</v>
      </c>
      <c r="DP6" s="13">
        <v>14.477721372115701</v>
      </c>
      <c r="DQ6" s="13">
        <v>0</v>
      </c>
      <c r="DR6" s="255"/>
      <c r="DS6" s="195">
        <v>16454.234371558308</v>
      </c>
      <c r="DT6" s="13">
        <v>14.477721372115701</v>
      </c>
      <c r="DU6" s="13">
        <v>0</v>
      </c>
      <c r="DV6" s="255"/>
      <c r="DW6" s="195">
        <v>16564.482219806971</v>
      </c>
      <c r="DX6" s="13">
        <v>14.477721372115703</v>
      </c>
      <c r="DY6" s="13">
        <v>0</v>
      </c>
      <c r="DZ6" s="255"/>
      <c r="EA6" s="195">
        <v>16637.189336537733</v>
      </c>
      <c r="EB6" s="13">
        <v>14.477721372115701</v>
      </c>
      <c r="EC6" s="13">
        <v>0</v>
      </c>
      <c r="ED6" s="255"/>
      <c r="EE6" s="195">
        <v>16721.623407579915</v>
      </c>
      <c r="EF6" s="13">
        <v>14.477721372115703</v>
      </c>
      <c r="EG6" s="13">
        <v>0</v>
      </c>
      <c r="EH6" s="255"/>
      <c r="EI6" s="195">
        <f t="shared" si="41"/>
        <v>16926.135699682422</v>
      </c>
      <c r="EJ6" s="13">
        <f t="shared" ref="EJ6" si="66">IFERROR(EI6/EI$2,0)</f>
        <v>14.477721372115703</v>
      </c>
      <c r="EK6" s="13">
        <f t="shared" si="43"/>
        <v>0</v>
      </c>
      <c r="EL6" s="255"/>
      <c r="EM6" s="195">
        <f t="shared" si="44"/>
        <v>16993.58740355511</v>
      </c>
      <c r="EN6" s="13">
        <f t="shared" ref="EN6" si="67">IFERROR(EM6/EM$2,0)</f>
        <v>14.477721372115703</v>
      </c>
      <c r="EO6" s="13">
        <f t="shared" si="46"/>
        <v>0</v>
      </c>
      <c r="EP6" s="255"/>
      <c r="EQ6" s="195">
        <f t="shared" si="47"/>
        <v>17060.344176801933</v>
      </c>
      <c r="ER6" s="13">
        <f t="shared" ref="ER6" si="68">IFERROR(EQ6/EQ$2,0)</f>
        <v>14.477721372115703</v>
      </c>
      <c r="ES6" s="13">
        <f t="shared" si="49"/>
        <v>0</v>
      </c>
      <c r="ET6" s="255"/>
      <c r="EU6" s="195">
        <f t="shared" si="50"/>
        <v>17148.310811858908</v>
      </c>
      <c r="EV6" s="13">
        <f t="shared" ref="EV6" si="69">IFERROR(EU6/EU$2,0)</f>
        <v>14.477721372115701</v>
      </c>
      <c r="EW6" s="13">
        <f t="shared" si="52"/>
        <v>0</v>
      </c>
      <c r="EX6" s="255"/>
      <c r="EY6" s="195">
        <f t="shared" si="53"/>
        <v>17247.70036907848</v>
      </c>
      <c r="EZ6" s="13">
        <f t="shared" ref="EZ6" si="70">IFERROR(EY6/EY$2,0)</f>
        <v>14.477721372115701</v>
      </c>
      <c r="FA6" s="13">
        <f t="shared" si="55"/>
        <v>0</v>
      </c>
      <c r="FB6" s="255"/>
      <c r="FC6" s="195">
        <f t="shared" si="56"/>
        <v>17366.157085345134</v>
      </c>
      <c r="FD6" s="13">
        <f t="shared" ref="FD6" si="71">IFERROR(FC6/FC$2,0)</f>
        <v>14.477721372115703</v>
      </c>
      <c r="FE6" s="13">
        <f t="shared" si="58"/>
        <v>0</v>
      </c>
      <c r="FF6" s="255"/>
      <c r="FG6" s="195">
        <f t="shared" si="59"/>
        <v>17524.861867026266</v>
      </c>
      <c r="FH6" s="13">
        <f t="shared" ref="FH6" si="72">IFERROR(FG6/FG$2,0)</f>
        <v>14.477721372115703</v>
      </c>
      <c r="FI6" s="13">
        <f t="shared" si="61"/>
        <v>0</v>
      </c>
      <c r="FJ6" s="255"/>
      <c r="FK6" s="195">
        <f t="shared" si="62"/>
        <v>17615.130459781405</v>
      </c>
      <c r="FL6" s="13">
        <f t="shared" ref="FL6" si="73">IFERROR(FK6/FK$2,0)</f>
        <v>14.477721372115701</v>
      </c>
      <c r="FM6" s="13">
        <f t="shared" si="64"/>
        <v>0</v>
      </c>
      <c r="FN6" s="255"/>
    </row>
    <row r="7" spans="1:170">
      <c r="A7" s="285" t="s">
        <v>6</v>
      </c>
      <c r="B7" s="240" t="s">
        <v>57</v>
      </c>
      <c r="C7" s="323">
        <v>37</v>
      </c>
      <c r="D7" s="252">
        <f t="shared" si="65"/>
        <v>107300</v>
      </c>
      <c r="E7" s="74">
        <v>2900</v>
      </c>
      <c r="F7" s="18">
        <f t="shared" si="36"/>
        <v>-173.61739803088597</v>
      </c>
      <c r="G7" s="95">
        <f t="shared" si="37"/>
        <v>110.96139308771534</v>
      </c>
      <c r="H7" s="74">
        <f t="shared" si="37"/>
        <v>2.9989565699382523</v>
      </c>
      <c r="I7" s="74">
        <f t="shared" si="38"/>
        <v>111.09755451854613</v>
      </c>
      <c r="J7" s="74">
        <f t="shared" si="39"/>
        <v>0</v>
      </c>
      <c r="K7" s="18">
        <f t="shared" ref="K7:K14" si="74">G7-I7-J7</f>
        <v>-0.13616143083079635</v>
      </c>
      <c r="L7" s="67"/>
      <c r="M7" s="74"/>
      <c r="N7" s="18"/>
      <c r="O7" s="95"/>
      <c r="P7" s="74"/>
      <c r="Q7" s="18"/>
      <c r="R7" s="62">
        <f t="shared" si="40"/>
        <v>0</v>
      </c>
      <c r="S7" s="195">
        <v>3135.3159999999998</v>
      </c>
      <c r="T7" s="13">
        <v>3.008856759264857</v>
      </c>
      <c r="U7" s="13">
        <v>0</v>
      </c>
      <c r="V7" s="255"/>
      <c r="W7" s="195">
        <v>3135.3159999999998</v>
      </c>
      <c r="X7" s="13">
        <v>2.9989564492108323</v>
      </c>
      <c r="Y7" s="13">
        <v>0</v>
      </c>
      <c r="Z7" s="255"/>
      <c r="AA7" s="195">
        <v>3135.3301000000001</v>
      </c>
      <c r="AB7" s="13">
        <v>2.9959953445127456</v>
      </c>
      <c r="AC7" s="13">
        <v>0</v>
      </c>
      <c r="AD7" s="255"/>
      <c r="AE7" s="195">
        <v>3143.8386</v>
      </c>
      <c r="AF7" s="13">
        <v>3.0028373685236058</v>
      </c>
      <c r="AG7" s="13">
        <v>0</v>
      </c>
      <c r="AH7" s="255"/>
      <c r="AI7" s="195">
        <v>3078.7037999999998</v>
      </c>
      <c r="AJ7" s="13">
        <v>2.9364924091187858</v>
      </c>
      <c r="AK7" s="13">
        <v>0</v>
      </c>
      <c r="AL7" s="255"/>
      <c r="AM7" s="195">
        <v>3160.5826000000002</v>
      </c>
      <c r="AN7" s="13">
        <v>3.0065023605254324</v>
      </c>
      <c r="AO7" s="13">
        <v>0</v>
      </c>
      <c r="AP7" s="255"/>
      <c r="AQ7" s="195">
        <v>3169.2053000000001</v>
      </c>
      <c r="AR7" s="13">
        <v>3.0052365865985946</v>
      </c>
      <c r="AS7" s="13">
        <v>0</v>
      </c>
      <c r="AT7" s="255"/>
      <c r="AU7" s="195">
        <v>3174.8281999999999</v>
      </c>
      <c r="AV7" s="13">
        <v>3.0042612665893871</v>
      </c>
      <c r="AW7" s="13">
        <v>0</v>
      </c>
      <c r="AX7" s="255"/>
      <c r="AY7" s="195">
        <v>3182.0886</v>
      </c>
      <c r="AZ7" s="13">
        <v>3.0057985169791714</v>
      </c>
      <c r="BA7" s="13">
        <v>0</v>
      </c>
      <c r="BB7" s="255"/>
      <c r="BC7" s="195">
        <v>3194.7608</v>
      </c>
      <c r="BD7" s="13">
        <v>3.0108831548501471</v>
      </c>
      <c r="BE7" s="13">
        <v>0</v>
      </c>
      <c r="BF7" s="255"/>
      <c r="BG7" s="195">
        <v>3221.7845000000002</v>
      </c>
      <c r="BH7" s="13">
        <v>3.0243290787758066</v>
      </c>
      <c r="BI7" s="13">
        <v>0</v>
      </c>
      <c r="BJ7" s="255"/>
      <c r="BK7" s="195">
        <v>3223.5675000000001</v>
      </c>
      <c r="BL7" s="13">
        <v>3.0006436797444276</v>
      </c>
      <c r="BM7" s="13">
        <v>0</v>
      </c>
      <c r="BN7" s="255"/>
      <c r="BO7" s="195">
        <v>0</v>
      </c>
      <c r="BP7" s="13">
        <v>0</v>
      </c>
      <c r="BQ7" s="13">
        <v>0</v>
      </c>
      <c r="BR7" s="255"/>
      <c r="BS7" s="195">
        <v>3239.0873000000001</v>
      </c>
      <c r="BT7" s="13">
        <v>3.0061218731931505</v>
      </c>
      <c r="BU7" s="13">
        <v>0</v>
      </c>
      <c r="BV7" s="255"/>
      <c r="BW7" s="195">
        <v>3245.5985000000001</v>
      </c>
      <c r="BX7" s="13">
        <v>3.0049862462745507</v>
      </c>
      <c r="BY7" s="13">
        <v>0</v>
      </c>
      <c r="BZ7" s="255"/>
      <c r="CA7" s="195">
        <v>3248.8892000000001</v>
      </c>
      <c r="CB7" s="13">
        <v>3.0019738489500125</v>
      </c>
      <c r="CC7" s="13">
        <v>0</v>
      </c>
      <c r="CD7" s="255"/>
      <c r="CE7" s="195">
        <v>3257.2865999999999</v>
      </c>
      <c r="CF7" s="13">
        <v>3.0067214665823587</v>
      </c>
      <c r="CG7" s="13">
        <v>0</v>
      </c>
      <c r="CH7" s="255"/>
      <c r="CI7" s="195">
        <v>3264.8213000000001</v>
      </c>
      <c r="CJ7" s="13">
        <v>3.0058659485338119</v>
      </c>
      <c r="CK7" s="13">
        <v>0</v>
      </c>
      <c r="CL7" s="255"/>
      <c r="CM7" s="195">
        <v>3271.4839000000002</v>
      </c>
      <c r="CN7" s="13">
        <v>3.0050473838093148</v>
      </c>
      <c r="CO7" s="13">
        <v>0</v>
      </c>
      <c r="CP7" s="255"/>
      <c r="CQ7" s="195">
        <v>3279.3613999999998</v>
      </c>
      <c r="CR7" s="13">
        <v>3.006186249336539</v>
      </c>
      <c r="CS7" s="13">
        <v>0</v>
      </c>
      <c r="CT7" s="255"/>
      <c r="CU7" s="195">
        <v>3292.8303000000001</v>
      </c>
      <c r="CV7" s="13">
        <v>3.0112677331475086</v>
      </c>
      <c r="CW7" s="13">
        <v>0</v>
      </c>
      <c r="CX7" s="255"/>
      <c r="CY7" s="195">
        <v>3312.2469000000001</v>
      </c>
      <c r="CZ7" s="13">
        <v>3.0166430325931635</v>
      </c>
      <c r="DA7" s="13">
        <v>0</v>
      </c>
      <c r="DB7" s="255"/>
      <c r="DC7" s="195">
        <v>3343.0527000000002</v>
      </c>
      <c r="DD7" s="13">
        <v>3.0268744731573975</v>
      </c>
      <c r="DE7" s="13">
        <v>0</v>
      </c>
      <c r="DF7" s="255"/>
      <c r="DG7" s="195">
        <v>3366.1837</v>
      </c>
      <c r="DH7" s="13">
        <v>3.0196813091389263</v>
      </c>
      <c r="DI7" s="13">
        <v>0</v>
      </c>
      <c r="DJ7" s="255"/>
      <c r="DK7" s="195">
        <v>3366.1847998403309</v>
      </c>
      <c r="DL7" s="13">
        <v>2.9989565699382519</v>
      </c>
      <c r="DM7" s="13">
        <v>0</v>
      </c>
      <c r="DN7" s="255"/>
      <c r="DO7" s="195">
        <v>3387.7383007084773</v>
      </c>
      <c r="DP7" s="13">
        <v>2.9989565699382523</v>
      </c>
      <c r="DQ7" s="13">
        <v>0</v>
      </c>
      <c r="DR7" s="255"/>
      <c r="DS7" s="195">
        <v>3408.3771198227923</v>
      </c>
      <c r="DT7" s="13">
        <v>2.9989565699382523</v>
      </c>
      <c r="DU7" s="13">
        <v>0</v>
      </c>
      <c r="DV7" s="255"/>
      <c r="DW7" s="195">
        <v>3431.2141741028722</v>
      </c>
      <c r="DX7" s="13">
        <v>2.9989565699382523</v>
      </c>
      <c r="DY7" s="13">
        <v>0</v>
      </c>
      <c r="DZ7" s="255"/>
      <c r="EA7" s="195">
        <v>3446.2749339971019</v>
      </c>
      <c r="EB7" s="13">
        <v>2.9989565699382523</v>
      </c>
      <c r="EC7" s="13">
        <v>0</v>
      </c>
      <c r="ED7" s="255"/>
      <c r="EE7" s="195">
        <v>3463.7648487129823</v>
      </c>
      <c r="EF7" s="13">
        <v>2.9989565699382523</v>
      </c>
      <c r="EG7" s="13">
        <v>0</v>
      </c>
      <c r="EH7" s="255"/>
      <c r="EI7" s="195">
        <f>IF($E7*EI$2/$C$2-EL7&gt;0,$E7*EI$2/$C$2-EL7,0)</f>
        <v>3506.1281092199297</v>
      </c>
      <c r="EJ7" s="13">
        <f t="shared" ref="EJ7" si="75">IFERROR(EI7/EI$2,0)</f>
        <v>2.9989565699382523</v>
      </c>
      <c r="EK7" s="13">
        <f t="shared" si="43"/>
        <v>0</v>
      </c>
      <c r="EL7" s="255"/>
      <c r="EM7" s="195">
        <f>IF($E7*EM$2/$C$2-EP7&gt;0,$E7*EM$2/$C$2-EP7,0)</f>
        <v>3520.1002478792725</v>
      </c>
      <c r="EN7" s="13">
        <f t="shared" ref="EN7" si="76">IFERROR(EM7/EM$2,0)</f>
        <v>2.9989565699382523</v>
      </c>
      <c r="EO7" s="13">
        <f t="shared" si="46"/>
        <v>0</v>
      </c>
      <c r="EP7" s="255"/>
      <c r="EQ7" s="195">
        <f t="shared" si="47"/>
        <v>3533.9284366232573</v>
      </c>
      <c r="ER7" s="13">
        <f t="shared" ref="ER7" si="77">IFERROR(EQ7/EQ$2,0)</f>
        <v>2.9989565699382523</v>
      </c>
      <c r="ES7" s="13">
        <f t="shared" si="49"/>
        <v>0</v>
      </c>
      <c r="ET7" s="255"/>
      <c r="EU7" s="195">
        <f t="shared" si="50"/>
        <v>3552.1500967422021</v>
      </c>
      <c r="EV7" s="13">
        <f t="shared" ref="EV7" si="78">IFERROR(EU7/EU$2,0)</f>
        <v>2.9989565699382523</v>
      </c>
      <c r="EW7" s="13">
        <f t="shared" si="52"/>
        <v>0</v>
      </c>
      <c r="EX7" s="255"/>
      <c r="EY7" s="195">
        <f t="shared" si="53"/>
        <v>3572.7379335948281</v>
      </c>
      <c r="EZ7" s="13">
        <f t="shared" ref="EZ7" si="79">IFERROR(EY7/EY$2,0)</f>
        <v>2.9989565699382523</v>
      </c>
      <c r="FA7" s="13">
        <f t="shared" si="55"/>
        <v>0</v>
      </c>
      <c r="FB7" s="255"/>
      <c r="FC7" s="195">
        <f t="shared" si="56"/>
        <v>3597.2753962500633</v>
      </c>
      <c r="FD7" s="13">
        <f t="shared" ref="FD7" si="80">IFERROR(FC7/FC$2,0)</f>
        <v>2.9989565699382523</v>
      </c>
      <c r="FE7" s="13">
        <f t="shared" si="58"/>
        <v>0</v>
      </c>
      <c r="FF7" s="255"/>
      <c r="FG7" s="195">
        <f t="shared" si="59"/>
        <v>3630.1499581697262</v>
      </c>
      <c r="FH7" s="13">
        <f t="shared" ref="FH7" si="81">IFERROR(FG7/FG$2,0)</f>
        <v>2.9989565699382523</v>
      </c>
      <c r="FI7" s="13">
        <f t="shared" si="61"/>
        <v>0</v>
      </c>
      <c r="FJ7" s="255"/>
      <c r="FK7" s="195">
        <f t="shared" si="62"/>
        <v>3648.8484523832913</v>
      </c>
      <c r="FL7" s="13">
        <f t="shared" ref="FL7" si="82">IFERROR(FK7/FK$2,0)</f>
        <v>2.9989565699382528</v>
      </c>
      <c r="FM7" s="13">
        <f t="shared" si="64"/>
        <v>0</v>
      </c>
      <c r="FN7" s="255"/>
    </row>
    <row r="8" spans="1:170">
      <c r="A8" s="285" t="s">
        <v>8</v>
      </c>
      <c r="B8" s="240" t="s">
        <v>7</v>
      </c>
      <c r="C8" s="323">
        <v>37</v>
      </c>
      <c r="D8" s="252">
        <f t="shared" si="65"/>
        <v>764283.47000000009</v>
      </c>
      <c r="E8" s="74">
        <v>20656.310000000001</v>
      </c>
      <c r="F8" s="18">
        <f t="shared" si="36"/>
        <v>-256965.28029637155</v>
      </c>
      <c r="G8" s="95">
        <f t="shared" si="37"/>
        <v>790.36308056955363</v>
      </c>
      <c r="H8" s="74">
        <f t="shared" si="37"/>
        <v>21.361164339717664</v>
      </c>
      <c r="I8" s="74">
        <f t="shared" si="38"/>
        <v>215.47715060640206</v>
      </c>
      <c r="J8" s="74">
        <f t="shared" si="39"/>
        <v>776.4138910766236</v>
      </c>
      <c r="K8" s="18">
        <f>G8-I8-J8</f>
        <v>-201.52796111347209</v>
      </c>
      <c r="L8" s="67">
        <v>36</v>
      </c>
      <c r="M8" s="74">
        <v>934937.64</v>
      </c>
      <c r="N8" s="18">
        <f>M8/L8</f>
        <v>25970.49</v>
      </c>
      <c r="O8" s="95">
        <v>21</v>
      </c>
      <c r="P8" s="74">
        <v>37339.708440000002</v>
      </c>
      <c r="Q8" s="18">
        <f t="shared" ref="Q8:Q9" si="83">P8/O8</f>
        <v>1778.0813542857145</v>
      </c>
      <c r="R8" s="62">
        <f t="shared" si="40"/>
        <v>97977.963499999954</v>
      </c>
      <c r="S8" s="195">
        <v>0</v>
      </c>
      <c r="T8" s="13">
        <v>0</v>
      </c>
      <c r="U8" s="13">
        <v>22.07725504760424</v>
      </c>
      <c r="V8" s="28">
        <v>23005.14</v>
      </c>
      <c r="W8" s="195">
        <v>0</v>
      </c>
      <c r="X8" s="13">
        <v>0</v>
      </c>
      <c r="Y8" s="13">
        <v>22.004612284056243</v>
      </c>
      <c r="Z8" s="28">
        <v>23005.14</v>
      </c>
      <c r="AA8" s="195">
        <v>0</v>
      </c>
      <c r="AB8" s="13">
        <v>0</v>
      </c>
      <c r="AC8" s="13">
        <v>21.982722523595161</v>
      </c>
      <c r="AD8" s="28">
        <v>23005.073000000004</v>
      </c>
      <c r="AE8" s="195">
        <v>0</v>
      </c>
      <c r="AF8" s="13">
        <v>0</v>
      </c>
      <c r="AG8" s="13">
        <v>21.973355518283487</v>
      </c>
      <c r="AH8" s="28">
        <v>23005.136400000003</v>
      </c>
      <c r="AI8" s="195">
        <v>0</v>
      </c>
      <c r="AJ8" s="13">
        <v>0</v>
      </c>
      <c r="AK8" s="13">
        <v>36.084415062917948</v>
      </c>
      <c r="AL8" s="28">
        <v>37831.947200000002</v>
      </c>
      <c r="AM8" s="195">
        <v>0</v>
      </c>
      <c r="AN8" s="13">
        <v>0</v>
      </c>
      <c r="AO8" s="13">
        <v>24.704448137406079</v>
      </c>
      <c r="AP8" s="28">
        <v>25970.526400000002</v>
      </c>
      <c r="AQ8" s="195">
        <v>0</v>
      </c>
      <c r="AR8" s="13">
        <v>0</v>
      </c>
      <c r="AS8" s="13">
        <v>104.29877769043235</v>
      </c>
      <c r="AT8" s="28">
        <v>109989.42330000001</v>
      </c>
      <c r="AU8" s="195">
        <v>0</v>
      </c>
      <c r="AV8" s="13">
        <v>0</v>
      </c>
      <c r="AW8" s="13">
        <v>19.660145063991862</v>
      </c>
      <c r="AX8" s="28">
        <v>20776.349800000004</v>
      </c>
      <c r="AY8" s="195">
        <v>0</v>
      </c>
      <c r="AZ8" s="13">
        <v>0</v>
      </c>
      <c r="BA8" s="13">
        <v>24.531700562036555</v>
      </c>
      <c r="BB8" s="28">
        <v>25970.484800000002</v>
      </c>
      <c r="BC8" s="195">
        <v>1979.4356</v>
      </c>
      <c r="BD8" s="13">
        <v>1.8655072092253959</v>
      </c>
      <c r="BE8" s="13">
        <v>19.580555024121857</v>
      </c>
      <c r="BF8" s="28">
        <v>20776.359100000001</v>
      </c>
      <c r="BG8" s="195">
        <v>0</v>
      </c>
      <c r="BH8" s="13">
        <v>0</v>
      </c>
      <c r="BI8" s="13">
        <v>24.196671044195519</v>
      </c>
      <c r="BJ8" s="28">
        <v>25776.447499999998</v>
      </c>
      <c r="BK8" s="195">
        <v>0</v>
      </c>
      <c r="BL8" s="13">
        <v>0</v>
      </c>
      <c r="BM8" s="13">
        <v>28.897920211637068</v>
      </c>
      <c r="BN8" s="28">
        <v>31044.804500000006</v>
      </c>
      <c r="BO8" s="195">
        <v>0</v>
      </c>
      <c r="BP8" s="13">
        <v>0</v>
      </c>
      <c r="BQ8" s="13">
        <v>27.796914024160497</v>
      </c>
      <c r="BR8" s="28">
        <v>29878.763899999998</v>
      </c>
      <c r="BS8" s="195">
        <v>0</v>
      </c>
      <c r="BT8" s="13">
        <v>0</v>
      </c>
      <c r="BU8" s="13">
        <v>18.221114304726601</v>
      </c>
      <c r="BV8" s="28">
        <v>19633.196</v>
      </c>
      <c r="BW8" s="195">
        <v>0</v>
      </c>
      <c r="BX8" s="13">
        <v>0</v>
      </c>
      <c r="BY8" s="13">
        <v>25.487613962415438</v>
      </c>
      <c r="BZ8" s="28">
        <v>27528.432700000001</v>
      </c>
      <c r="CA8" s="195">
        <v>0</v>
      </c>
      <c r="CB8" s="13">
        <v>0</v>
      </c>
      <c r="CC8" s="13">
        <v>25.436693521188712</v>
      </c>
      <c r="CD8" s="28">
        <v>27528.887000000002</v>
      </c>
      <c r="CE8" s="195">
        <v>0</v>
      </c>
      <c r="CF8" s="13">
        <v>0</v>
      </c>
      <c r="CG8" s="13">
        <v>25.410911767828047</v>
      </c>
      <c r="CH8" s="28">
        <v>27528.5301</v>
      </c>
      <c r="CI8" s="195">
        <v>0</v>
      </c>
      <c r="CJ8" s="13">
        <v>0</v>
      </c>
      <c r="CK8" s="13">
        <v>20.276184504902638</v>
      </c>
      <c r="CL8" s="28">
        <v>22022.977800000001</v>
      </c>
      <c r="CM8" s="195">
        <v>0</v>
      </c>
      <c r="CN8" s="13">
        <v>0</v>
      </c>
      <c r="CO8" s="13">
        <v>30.951042884712717</v>
      </c>
      <c r="CP8" s="28">
        <v>33695.2552</v>
      </c>
      <c r="CQ8" s="195">
        <v>0</v>
      </c>
      <c r="CR8" s="13">
        <v>0</v>
      </c>
      <c r="CS8" s="13">
        <v>25.235490539211327</v>
      </c>
      <c r="CT8" s="28">
        <v>27528.664800000002</v>
      </c>
      <c r="CU8" s="195">
        <v>0</v>
      </c>
      <c r="CV8" s="13">
        <v>0</v>
      </c>
      <c r="CW8" s="13">
        <v>25.175093895490004</v>
      </c>
      <c r="CX8" s="28">
        <v>27529.040700000005</v>
      </c>
      <c r="CY8" s="195">
        <v>0</v>
      </c>
      <c r="CZ8" s="13">
        <v>0</v>
      </c>
      <c r="DA8" s="13">
        <v>25.07206580017505</v>
      </c>
      <c r="DB8" s="28">
        <v>27528.902600000001</v>
      </c>
      <c r="DC8" s="195">
        <v>0</v>
      </c>
      <c r="DD8" s="13">
        <v>0</v>
      </c>
      <c r="DE8" s="13">
        <v>43.103627755539598</v>
      </c>
      <c r="DF8" s="28">
        <v>47606.1034</v>
      </c>
      <c r="DG8" s="195">
        <v>0</v>
      </c>
      <c r="DH8" s="13">
        <v>0</v>
      </c>
      <c r="DI8" s="13">
        <v>36.512470531456437</v>
      </c>
      <c r="DJ8" s="28">
        <v>40702.203500000003</v>
      </c>
      <c r="DK8" s="195">
        <v>0</v>
      </c>
      <c r="DL8" s="13">
        <v>0</v>
      </c>
      <c r="DM8" s="13">
        <v>19.620412899616198</v>
      </c>
      <c r="DN8" s="28">
        <v>22022.971700000002</v>
      </c>
      <c r="DO8" s="195">
        <v>0</v>
      </c>
      <c r="DP8" s="13">
        <v>0</v>
      </c>
      <c r="DQ8" s="13">
        <v>19.495583721879296</v>
      </c>
      <c r="DR8" s="28">
        <v>22022.971700000002</v>
      </c>
      <c r="DS8" s="195">
        <v>0</v>
      </c>
      <c r="DT8" s="13">
        <v>0</v>
      </c>
      <c r="DU8" s="13">
        <v>19.377531695410823</v>
      </c>
      <c r="DV8" s="28">
        <v>22022.971700000002</v>
      </c>
      <c r="DW8" s="195">
        <v>0</v>
      </c>
      <c r="DX8" s="13">
        <v>0</v>
      </c>
      <c r="DY8" s="13">
        <v>19.248561097631754</v>
      </c>
      <c r="DZ8" s="28">
        <v>22022.971700000002</v>
      </c>
      <c r="EA8" s="195">
        <v>24547.35289030127</v>
      </c>
      <c r="EB8" s="13">
        <v>21.361164339717664</v>
      </c>
      <c r="EC8" s="13">
        <v>0</v>
      </c>
      <c r="ED8" s="28"/>
      <c r="EE8" s="195">
        <v>24671.931200730505</v>
      </c>
      <c r="EF8" s="13">
        <v>21.361164339717664</v>
      </c>
      <c r="EG8" s="13">
        <v>0</v>
      </c>
      <c r="EH8" s="28"/>
      <c r="EI8" s="195">
        <f t="shared" ref="EI8:EI15" si="84">IF($E8*EI$2/$C$2-EL8&gt;0,$E8*EI$2/$C$2-EL8,0)</f>
        <v>24973.679008193358</v>
      </c>
      <c r="EJ8" s="13">
        <f t="shared" ref="EJ8" si="85">IFERROR(EI8/EI$2,0)</f>
        <v>21.361164339717664</v>
      </c>
      <c r="EK8" s="13">
        <f t="shared" si="43"/>
        <v>0</v>
      </c>
      <c r="EL8" s="28"/>
      <c r="EM8" s="195">
        <f t="shared" ref="EM8:EM15" si="86">IF($E8*EM$2/$C$2-EP8&gt;0,$E8*EM$2/$C$2-EP8,0)</f>
        <v>25073.200672852105</v>
      </c>
      <c r="EN8" s="13">
        <f t="shared" ref="EN8" si="87">IFERROR(EM8/EM$2,0)</f>
        <v>21.361164339717664</v>
      </c>
      <c r="EO8" s="13">
        <f t="shared" si="46"/>
        <v>0</v>
      </c>
      <c r="EP8" s="28"/>
      <c r="EQ8" s="195">
        <f t="shared" si="47"/>
        <v>25171.697001622539</v>
      </c>
      <c r="ER8" s="13">
        <f t="shared" ref="ER8" si="88">IFERROR(EQ8/EQ$2,0)</f>
        <v>21.361164339717664</v>
      </c>
      <c r="ES8" s="13">
        <f t="shared" si="49"/>
        <v>0</v>
      </c>
      <c r="ET8" s="28"/>
      <c r="EU8" s="195">
        <f t="shared" si="50"/>
        <v>25301.487436150663</v>
      </c>
      <c r="EV8" s="13">
        <f t="shared" ref="EV8" si="89">IFERROR(EU8/EU$2,0)</f>
        <v>21.361164339717664</v>
      </c>
      <c r="EW8" s="13">
        <f t="shared" si="52"/>
        <v>0</v>
      </c>
      <c r="EX8" s="28"/>
      <c r="EY8" s="195">
        <f t="shared" si="53"/>
        <v>25448.131829342827</v>
      </c>
      <c r="EZ8" s="13">
        <f t="shared" ref="EZ8" si="90">IFERROR(EY8/EY$2,0)</f>
        <v>21.361164339717664</v>
      </c>
      <c r="FA8" s="13">
        <f t="shared" si="55"/>
        <v>0</v>
      </c>
      <c r="FB8" s="28"/>
      <c r="FC8" s="195">
        <f t="shared" si="56"/>
        <v>25622.908875970395</v>
      </c>
      <c r="FD8" s="13">
        <f t="shared" ref="FD8" si="91">IFERROR(FC8/FC$2,0)</f>
        <v>21.361164339717664</v>
      </c>
      <c r="FE8" s="13">
        <f t="shared" si="58"/>
        <v>0</v>
      </c>
      <c r="FF8" s="28"/>
      <c r="FG8" s="195">
        <f t="shared" si="59"/>
        <v>25857.06995946238</v>
      </c>
      <c r="FH8" s="13">
        <f t="shared" ref="FH8" si="92">IFERROR(FG8/FG$2,0)</f>
        <v>21.361164339717664</v>
      </c>
      <c r="FI8" s="13">
        <f t="shared" si="61"/>
        <v>0</v>
      </c>
      <c r="FJ8" s="28"/>
      <c r="FK8" s="195">
        <f t="shared" si="62"/>
        <v>25990.256819120521</v>
      </c>
      <c r="FL8" s="13">
        <f t="shared" ref="FL8" si="93">IFERROR(FK8/FK$2,0)</f>
        <v>21.361164339717668</v>
      </c>
      <c r="FM8" s="13">
        <f t="shared" si="64"/>
        <v>0</v>
      </c>
      <c r="FN8" s="28"/>
    </row>
    <row r="9" spans="1:170">
      <c r="A9" s="285" t="s">
        <v>10</v>
      </c>
      <c r="B9" s="240" t="s">
        <v>58</v>
      </c>
      <c r="C9" s="323">
        <v>37</v>
      </c>
      <c r="D9" s="252">
        <f t="shared" si="65"/>
        <v>467752.51999999996</v>
      </c>
      <c r="E9" s="74">
        <v>12641.96</v>
      </c>
      <c r="F9" s="18">
        <f t="shared" si="36"/>
        <v>-32941.993776577125</v>
      </c>
      <c r="G9" s="95">
        <f t="shared" si="37"/>
        <v>483.71361826178401</v>
      </c>
      <c r="H9" s="74">
        <f t="shared" si="37"/>
        <v>13.07334103410227</v>
      </c>
      <c r="I9" s="74">
        <f t="shared" si="38"/>
        <v>104.58672827281816</v>
      </c>
      <c r="J9" s="74">
        <f t="shared" si="39"/>
        <v>404.96202551057979</v>
      </c>
      <c r="K9" s="18">
        <f t="shared" si="74"/>
        <v>-25.83513552161395</v>
      </c>
      <c r="L9" s="67">
        <v>30</v>
      </c>
      <c r="M9" s="74">
        <v>476829.36</v>
      </c>
      <c r="N9" s="18">
        <f>M9/L9</f>
        <v>15894.312</v>
      </c>
      <c r="O9" s="95">
        <v>21</v>
      </c>
      <c r="P9" s="74">
        <v>28609.754400000002</v>
      </c>
      <c r="Q9" s="18">
        <f t="shared" si="83"/>
        <v>1362.3692571428571</v>
      </c>
      <c r="R9" s="62">
        <f t="shared" si="40"/>
        <v>29545.246699999901</v>
      </c>
      <c r="S9" s="195">
        <v>0</v>
      </c>
      <c r="T9" s="13">
        <v>0</v>
      </c>
      <c r="U9" s="13">
        <v>0</v>
      </c>
      <c r="V9" s="28">
        <v>0</v>
      </c>
      <c r="W9" s="195">
        <v>0</v>
      </c>
      <c r="X9" s="13">
        <v>0</v>
      </c>
      <c r="Y9" s="13">
        <v>0</v>
      </c>
      <c r="Z9" s="28">
        <v>0</v>
      </c>
      <c r="AA9" s="195">
        <v>0</v>
      </c>
      <c r="AB9" s="13">
        <v>0</v>
      </c>
      <c r="AC9" s="13">
        <v>0</v>
      </c>
      <c r="AD9" s="28">
        <v>0</v>
      </c>
      <c r="AE9" s="195">
        <v>0</v>
      </c>
      <c r="AF9" s="13">
        <v>0</v>
      </c>
      <c r="AG9" s="13">
        <v>0</v>
      </c>
      <c r="AH9" s="28">
        <v>0</v>
      </c>
      <c r="AI9" s="195">
        <v>0</v>
      </c>
      <c r="AJ9" s="13">
        <v>0</v>
      </c>
      <c r="AK9" s="13">
        <v>0</v>
      </c>
      <c r="AL9" s="28">
        <v>0</v>
      </c>
      <c r="AM9" s="195">
        <v>0</v>
      </c>
      <c r="AN9" s="13">
        <v>0</v>
      </c>
      <c r="AO9" s="13">
        <v>0</v>
      </c>
      <c r="AP9" s="28">
        <v>0</v>
      </c>
      <c r="AQ9" s="195">
        <v>0</v>
      </c>
      <c r="AR9" s="13">
        <v>0</v>
      </c>
      <c r="AS9" s="13">
        <v>0</v>
      </c>
      <c r="AT9" s="28">
        <v>0</v>
      </c>
      <c r="AU9" s="195">
        <v>0</v>
      </c>
      <c r="AV9" s="13">
        <v>0</v>
      </c>
      <c r="AW9" s="13">
        <v>0</v>
      </c>
      <c r="AX9" s="28">
        <v>0</v>
      </c>
      <c r="AY9" s="195">
        <v>0</v>
      </c>
      <c r="AZ9" s="13">
        <v>0</v>
      </c>
      <c r="BA9" s="13">
        <v>0</v>
      </c>
      <c r="BB9" s="28">
        <v>0</v>
      </c>
      <c r="BC9" s="195">
        <v>0</v>
      </c>
      <c r="BD9" s="13">
        <v>0</v>
      </c>
      <c r="BE9" s="13">
        <v>0</v>
      </c>
      <c r="BF9" s="28">
        <v>0</v>
      </c>
      <c r="BG9" s="195">
        <v>0</v>
      </c>
      <c r="BH9" s="13">
        <v>0</v>
      </c>
      <c r="BI9" s="13">
        <v>0</v>
      </c>
      <c r="BJ9" s="28">
        <v>0</v>
      </c>
      <c r="BK9" s="195">
        <v>0</v>
      </c>
      <c r="BL9" s="13">
        <v>0</v>
      </c>
      <c r="BM9" s="13">
        <v>15.023643385597214</v>
      </c>
      <c r="BN9" s="28">
        <v>16139.779900000001</v>
      </c>
      <c r="BO9" s="195">
        <v>0</v>
      </c>
      <c r="BP9" s="13">
        <v>0</v>
      </c>
      <c r="BQ9" s="13">
        <v>25.710128710246117</v>
      </c>
      <c r="BR9" s="28">
        <v>27635.6888</v>
      </c>
      <c r="BS9" s="195">
        <v>0</v>
      </c>
      <c r="BT9" s="13">
        <v>0</v>
      </c>
      <c r="BU9" s="13">
        <v>13.939519553186692</v>
      </c>
      <c r="BV9" s="28">
        <v>15019.790500000001</v>
      </c>
      <c r="BW9" s="195">
        <v>0</v>
      </c>
      <c r="BX9" s="13">
        <v>0</v>
      </c>
      <c r="BY9" s="13">
        <v>15.598644903899837</v>
      </c>
      <c r="BZ9" s="28">
        <v>16847.644</v>
      </c>
      <c r="CA9" s="195">
        <v>0</v>
      </c>
      <c r="CB9" s="13">
        <v>0</v>
      </c>
      <c r="CC9" s="13">
        <v>12.579353772830888</v>
      </c>
      <c r="CD9" s="28">
        <v>13614.018200000002</v>
      </c>
      <c r="CE9" s="195">
        <v>0</v>
      </c>
      <c r="CF9" s="13">
        <v>0</v>
      </c>
      <c r="CG9" s="13">
        <v>15.552086473713118</v>
      </c>
      <c r="CH9" s="28">
        <v>16848.119600000002</v>
      </c>
      <c r="CI9" s="195">
        <v>0</v>
      </c>
      <c r="CJ9" s="13">
        <v>0</v>
      </c>
      <c r="CK9" s="13">
        <v>12.40933057128389</v>
      </c>
      <c r="CL9" s="28">
        <v>13478.394399999999</v>
      </c>
      <c r="CM9" s="195">
        <v>0</v>
      </c>
      <c r="CN9" s="13">
        <v>0</v>
      </c>
      <c r="CO9" s="13">
        <v>18.756502241740559</v>
      </c>
      <c r="CP9" s="28">
        <v>20419.510000000002</v>
      </c>
      <c r="CQ9" s="195">
        <v>0</v>
      </c>
      <c r="CR9" s="13">
        <v>0</v>
      </c>
      <c r="CS9" s="13">
        <v>15.444440176702837</v>
      </c>
      <c r="CT9" s="28">
        <v>16847.891900000002</v>
      </c>
      <c r="CU9" s="195">
        <v>0</v>
      </c>
      <c r="CV9" s="13">
        <v>0</v>
      </c>
      <c r="CW9" s="13">
        <v>15.406997511666637</v>
      </c>
      <c r="CX9" s="28">
        <v>16847.598000000002</v>
      </c>
      <c r="CY9" s="195">
        <v>0</v>
      </c>
      <c r="CZ9" s="13">
        <v>0</v>
      </c>
      <c r="DA9" s="13">
        <v>15.34398952268279</v>
      </c>
      <c r="DB9" s="28">
        <v>16847.562399999999</v>
      </c>
      <c r="DC9" s="195">
        <v>0</v>
      </c>
      <c r="DD9" s="13">
        <v>0</v>
      </c>
      <c r="DE9" s="13">
        <v>118.6458464204582</v>
      </c>
      <c r="DF9" s="28">
        <v>131039.23560000001</v>
      </c>
      <c r="DG9" s="195">
        <v>0</v>
      </c>
      <c r="DH9" s="13">
        <v>0</v>
      </c>
      <c r="DI9" s="13">
        <v>10.579570091177558</v>
      </c>
      <c r="DJ9" s="28">
        <v>11793.554600000001</v>
      </c>
      <c r="DK9" s="195">
        <v>0</v>
      </c>
      <c r="DL9" s="13">
        <v>0</v>
      </c>
      <c r="DM9" s="13">
        <v>16.913169471834877</v>
      </c>
      <c r="DN9" s="28">
        <v>18984.2209</v>
      </c>
      <c r="DO9" s="195">
        <v>0</v>
      </c>
      <c r="DP9" s="13">
        <v>0</v>
      </c>
      <c r="DQ9" s="13">
        <v>16.805564344007248</v>
      </c>
      <c r="DR9" s="28">
        <v>18984.2209</v>
      </c>
      <c r="DS9" s="195">
        <v>0</v>
      </c>
      <c r="DT9" s="13">
        <v>0</v>
      </c>
      <c r="DU9" s="13">
        <v>16.703801249602957</v>
      </c>
      <c r="DV9" s="28">
        <v>18984.2209</v>
      </c>
      <c r="DW9" s="195">
        <v>0</v>
      </c>
      <c r="DX9" s="13">
        <v>0</v>
      </c>
      <c r="DY9" s="13">
        <v>16.592626138850626</v>
      </c>
      <c r="DZ9" s="28">
        <v>18984.2209</v>
      </c>
      <c r="EA9" s="195"/>
      <c r="EB9" s="13">
        <v>0</v>
      </c>
      <c r="EC9" s="13">
        <v>16.520113770256138</v>
      </c>
      <c r="ED9" s="28">
        <v>18984.2209</v>
      </c>
      <c r="EE9" s="195"/>
      <c r="EF9" s="13">
        <v>0</v>
      </c>
      <c r="EG9" s="13">
        <v>16.436697200841564</v>
      </c>
      <c r="EH9" s="28">
        <v>18984.2209</v>
      </c>
      <c r="EI9" s="195">
        <f t="shared" si="84"/>
        <v>15284.252176425511</v>
      </c>
      <c r="EJ9" s="13">
        <f t="shared" ref="EJ9" si="94">IFERROR(EI9/EI$2,0)</f>
        <v>13.07334103410227</v>
      </c>
      <c r="EK9" s="13">
        <f t="shared" si="43"/>
        <v>0</v>
      </c>
      <c r="EL9" s="28"/>
      <c r="EM9" s="195">
        <f t="shared" si="86"/>
        <v>15345.160872303393</v>
      </c>
      <c r="EN9" s="13">
        <f t="shared" ref="EN9" si="95">IFERROR(EM9/EM$2,0)</f>
        <v>13.07334103410227</v>
      </c>
      <c r="EO9" s="13">
        <f t="shared" si="46"/>
        <v>0</v>
      </c>
      <c r="EP9" s="28"/>
      <c r="EQ9" s="195">
        <f t="shared" si="47"/>
        <v>15405.442047811637</v>
      </c>
      <c r="ER9" s="13">
        <f t="shared" ref="ER9" si="96">IFERROR(EQ9/EQ$2,0)</f>
        <v>13.07334103410227</v>
      </c>
      <c r="ES9" s="13">
        <f t="shared" si="49"/>
        <v>0</v>
      </c>
      <c r="ET9" s="28"/>
      <c r="EU9" s="195">
        <f t="shared" si="50"/>
        <v>15484.875667934843</v>
      </c>
      <c r="EV9" s="13">
        <f t="shared" ref="EV9" si="97">IFERROR(EU9/EU$2,0)</f>
        <v>13.07334103410227</v>
      </c>
      <c r="EW9" s="13">
        <f t="shared" si="52"/>
        <v>0</v>
      </c>
      <c r="EX9" s="28"/>
      <c r="EY9" s="195">
        <f t="shared" si="53"/>
        <v>15574.624154133957</v>
      </c>
      <c r="EZ9" s="13">
        <f t="shared" ref="EZ9" si="98">IFERROR(EY9/EY$2,0)</f>
        <v>13.073341034102272</v>
      </c>
      <c r="FA9" s="13">
        <f t="shared" si="55"/>
        <v>0</v>
      </c>
      <c r="FB9" s="28"/>
      <c r="FC9" s="195">
        <f t="shared" si="56"/>
        <v>15681.590230474982</v>
      </c>
      <c r="FD9" s="13">
        <f t="shared" ref="FD9" si="99">IFERROR(FC9/FC$2,0)</f>
        <v>13.073341034102272</v>
      </c>
      <c r="FE9" s="13">
        <f t="shared" si="58"/>
        <v>0</v>
      </c>
      <c r="FF9" s="28"/>
      <c r="FG9" s="195">
        <f t="shared" si="59"/>
        <v>15824.90019489081</v>
      </c>
      <c r="FH9" s="13">
        <f t="shared" ref="FH9" si="100">IFERROR(FG9/FG$2,0)</f>
        <v>13.07334103410227</v>
      </c>
      <c r="FI9" s="13">
        <f t="shared" si="61"/>
        <v>0</v>
      </c>
      <c r="FJ9" s="28"/>
      <c r="FK9" s="195">
        <f t="shared" si="62"/>
        <v>15906.412476238436</v>
      </c>
      <c r="FL9" s="13">
        <f t="shared" ref="FL9" si="101">IFERROR(FK9/FK$2,0)</f>
        <v>13.07334103410227</v>
      </c>
      <c r="FM9" s="13">
        <f t="shared" si="64"/>
        <v>0</v>
      </c>
      <c r="FN9" s="28"/>
    </row>
    <row r="10" spans="1:170">
      <c r="A10" s="285" t="s">
        <v>12</v>
      </c>
      <c r="B10" s="240" t="s">
        <v>59</v>
      </c>
      <c r="C10" s="323">
        <v>37</v>
      </c>
      <c r="D10" s="252">
        <f t="shared" si="65"/>
        <v>467752.51999999996</v>
      </c>
      <c r="E10" s="74">
        <v>12641.96</v>
      </c>
      <c r="F10" s="18">
        <f t="shared" si="36"/>
        <v>-11050.301324711692</v>
      </c>
      <c r="G10" s="95">
        <f t="shared" si="37"/>
        <v>483.71361826178401</v>
      </c>
      <c r="H10" s="74">
        <f t="shared" si="37"/>
        <v>13.07334103410227</v>
      </c>
      <c r="I10" s="74">
        <f t="shared" si="38"/>
        <v>492.37994350654157</v>
      </c>
      <c r="J10" s="74">
        <f t="shared" si="39"/>
        <v>0</v>
      </c>
      <c r="K10" s="18">
        <f t="shared" si="74"/>
        <v>-8.6663252447575587</v>
      </c>
      <c r="L10" s="67"/>
      <c r="M10" s="74"/>
      <c r="N10" s="18"/>
      <c r="O10" s="95"/>
      <c r="P10" s="74"/>
      <c r="Q10" s="18"/>
      <c r="R10" s="62">
        <f t="shared" si="40"/>
        <v>0</v>
      </c>
      <c r="S10" s="195">
        <v>13667.772999999999</v>
      </c>
      <c r="T10" s="13">
        <v>13.116499636766347</v>
      </c>
      <c r="U10" s="13">
        <v>0</v>
      </c>
      <c r="V10" s="255"/>
      <c r="W10" s="195">
        <v>13667.772999999999</v>
      </c>
      <c r="X10" s="13">
        <v>13.073341246847107</v>
      </c>
      <c r="Y10" s="13">
        <v>0</v>
      </c>
      <c r="Z10" s="255"/>
      <c r="AA10" s="195">
        <v>13667.772999999999</v>
      </c>
      <c r="AB10" s="13">
        <v>13.060374178099142</v>
      </c>
      <c r="AC10" s="13">
        <v>0</v>
      </c>
      <c r="AD10" s="255"/>
      <c r="AE10" s="195">
        <v>13705.04</v>
      </c>
      <c r="AF10" s="13">
        <v>13.090368649685376</v>
      </c>
      <c r="AG10" s="13">
        <v>0</v>
      </c>
      <c r="AH10" s="255"/>
      <c r="AI10" s="195">
        <v>13420.874</v>
      </c>
      <c r="AJ10" s="13">
        <v>12.800937402532741</v>
      </c>
      <c r="AK10" s="13">
        <v>0</v>
      </c>
      <c r="AL10" s="255"/>
      <c r="AM10" s="195">
        <v>13777.97</v>
      </c>
      <c r="AN10" s="13">
        <v>13.106285951282711</v>
      </c>
      <c r="AO10" s="13">
        <v>0</v>
      </c>
      <c r="AP10" s="255"/>
      <c r="AQ10" s="195">
        <v>13815.58</v>
      </c>
      <c r="AR10" s="13">
        <v>13.100787910798902</v>
      </c>
      <c r="AS10" s="13">
        <v>0</v>
      </c>
      <c r="AT10" s="255"/>
      <c r="AU10" s="195">
        <v>13840.09</v>
      </c>
      <c r="AV10" s="13">
        <v>13.096534266991554</v>
      </c>
      <c r="AW10" s="13">
        <v>0</v>
      </c>
      <c r="AX10" s="255"/>
      <c r="AY10" s="195">
        <v>13871.743044395931</v>
      </c>
      <c r="AZ10" s="13">
        <v>13.103238128178274</v>
      </c>
      <c r="BA10" s="13">
        <v>0</v>
      </c>
      <c r="BB10" s="255">
        <v>0</v>
      </c>
      <c r="BC10" s="195">
        <v>13871.743044395931</v>
      </c>
      <c r="BD10" s="13">
        <v>13.073341034102272</v>
      </c>
      <c r="BE10" s="13">
        <v>0</v>
      </c>
      <c r="BF10" s="255">
        <v>0</v>
      </c>
      <c r="BG10" s="195">
        <v>13871.743044395931</v>
      </c>
      <c r="BH10" s="13">
        <v>13.021577285033386</v>
      </c>
      <c r="BI10" s="13">
        <v>0</v>
      </c>
      <c r="BJ10" s="255">
        <v>0</v>
      </c>
      <c r="BK10" s="195">
        <v>13871.743044395931</v>
      </c>
      <c r="BL10" s="13">
        <v>12.912451218473127</v>
      </c>
      <c r="BM10" s="13">
        <v>0</v>
      </c>
      <c r="BN10" s="255">
        <v>0</v>
      </c>
      <c r="BO10" s="195">
        <v>13871.743044395931</v>
      </c>
      <c r="BP10" s="13">
        <v>12.905207526684869</v>
      </c>
      <c r="BQ10" s="13">
        <v>0</v>
      </c>
      <c r="BR10" s="255">
        <v>0</v>
      </c>
      <c r="BS10" s="195">
        <v>13871.743044395931</v>
      </c>
      <c r="BT10" s="13">
        <v>12.874043310000799</v>
      </c>
      <c r="BU10" s="13">
        <v>0</v>
      </c>
      <c r="BV10" s="255">
        <v>0</v>
      </c>
      <c r="BW10" s="195">
        <v>13871.743044395931</v>
      </c>
      <c r="BX10" s="13">
        <v>12.843362190444825</v>
      </c>
      <c r="BY10" s="13">
        <v>0</v>
      </c>
      <c r="BZ10" s="255">
        <v>0</v>
      </c>
      <c r="CA10" s="195">
        <v>13871.743044395931</v>
      </c>
      <c r="CB10" s="13">
        <v>12.817491547151198</v>
      </c>
      <c r="CC10" s="13">
        <v>0</v>
      </c>
      <c r="CD10" s="255">
        <v>0</v>
      </c>
      <c r="CE10" s="195">
        <v>13871.743044395931</v>
      </c>
      <c r="CF10" s="13">
        <v>12.804666187648262</v>
      </c>
      <c r="CG10" s="13">
        <v>0</v>
      </c>
      <c r="CH10" s="255">
        <v>0</v>
      </c>
      <c r="CI10" s="195">
        <v>13871.743044395931</v>
      </c>
      <c r="CJ10" s="13">
        <v>12.771480039033218</v>
      </c>
      <c r="CK10" s="13">
        <v>0</v>
      </c>
      <c r="CL10" s="255">
        <v>0</v>
      </c>
      <c r="CM10" s="195">
        <v>13871.743044395931</v>
      </c>
      <c r="CN10" s="13">
        <v>12.741999171824459</v>
      </c>
      <c r="CO10" s="13">
        <v>0</v>
      </c>
      <c r="CP10" s="255">
        <v>0</v>
      </c>
      <c r="CQ10" s="195">
        <v>13871.743044395931</v>
      </c>
      <c r="CR10" s="13">
        <v>12.716208464975171</v>
      </c>
      <c r="CS10" s="13">
        <v>0</v>
      </c>
      <c r="CT10" s="255">
        <v>0</v>
      </c>
      <c r="CU10" s="195">
        <v>13871.743044395931</v>
      </c>
      <c r="CV10" s="13">
        <v>12.685601268945701</v>
      </c>
      <c r="CW10" s="13">
        <v>0</v>
      </c>
      <c r="CX10" s="255">
        <v>0</v>
      </c>
      <c r="CY10" s="195">
        <v>13871.743044395931</v>
      </c>
      <c r="CZ10" s="13">
        <v>12.633749315245691</v>
      </c>
      <c r="DA10" s="13">
        <v>0</v>
      </c>
      <c r="DB10" s="255">
        <v>0</v>
      </c>
      <c r="DC10" s="195">
        <v>13871.743044395931</v>
      </c>
      <c r="DD10" s="13">
        <v>12.559785527545147</v>
      </c>
      <c r="DE10" s="13">
        <v>0</v>
      </c>
      <c r="DF10" s="255">
        <v>0</v>
      </c>
      <c r="DG10" s="195">
        <v>13871.743044395931</v>
      </c>
      <c r="DH10" s="13">
        <v>12.443837570819531</v>
      </c>
      <c r="DI10" s="13">
        <v>0</v>
      </c>
      <c r="DJ10" s="255">
        <v>0</v>
      </c>
      <c r="DK10" s="195">
        <v>14674.197790410166</v>
      </c>
      <c r="DL10" s="13">
        <v>13.073341034102274</v>
      </c>
      <c r="DM10" s="13">
        <v>0</v>
      </c>
      <c r="DN10" s="255">
        <v>0</v>
      </c>
      <c r="DO10" s="195">
        <v>14768.155892422255</v>
      </c>
      <c r="DP10" s="13">
        <v>13.073341034102272</v>
      </c>
      <c r="DQ10" s="13">
        <v>0</v>
      </c>
      <c r="DR10" s="255">
        <v>0</v>
      </c>
      <c r="DS10" s="195">
        <v>14858.126625418949</v>
      </c>
      <c r="DT10" s="13">
        <v>13.073341034102272</v>
      </c>
      <c r="DU10" s="13">
        <v>0</v>
      </c>
      <c r="DV10" s="255">
        <v>0</v>
      </c>
      <c r="DW10" s="195">
        <v>14957.680117393638</v>
      </c>
      <c r="DX10" s="13">
        <v>13.073341034102274</v>
      </c>
      <c r="DY10" s="13">
        <v>0</v>
      </c>
      <c r="DZ10" s="255">
        <v>0</v>
      </c>
      <c r="EA10" s="195">
        <v>15023.3344360669</v>
      </c>
      <c r="EB10" s="13">
        <v>13.073341034102274</v>
      </c>
      <c r="EC10" s="13">
        <v>0</v>
      </c>
      <c r="ED10" s="255">
        <v>0</v>
      </c>
      <c r="EE10" s="195">
        <v>15099.578160977786</v>
      </c>
      <c r="EF10" s="13">
        <v>13.073341034102274</v>
      </c>
      <c r="EG10" s="13">
        <v>0</v>
      </c>
      <c r="EH10" s="255">
        <v>0</v>
      </c>
      <c r="EI10" s="195">
        <f t="shared" si="84"/>
        <v>15284.252176425511</v>
      </c>
      <c r="EJ10" s="13">
        <f t="shared" ref="EJ10" si="102">IFERROR(EI10/EI$2,0)</f>
        <v>13.07334103410227</v>
      </c>
      <c r="EK10" s="13">
        <f t="shared" si="43"/>
        <v>0</v>
      </c>
      <c r="EL10" s="255"/>
      <c r="EM10" s="195">
        <f t="shared" si="86"/>
        <v>15345.160872303393</v>
      </c>
      <c r="EN10" s="13">
        <f t="shared" ref="EN10" si="103">IFERROR(EM10/EM$2,0)</f>
        <v>13.07334103410227</v>
      </c>
      <c r="EO10" s="13">
        <f t="shared" si="46"/>
        <v>0</v>
      </c>
      <c r="EP10" s="255"/>
      <c r="EQ10" s="195">
        <f t="shared" si="47"/>
        <v>15405.442047811637</v>
      </c>
      <c r="ER10" s="13">
        <f t="shared" ref="ER10" si="104">IFERROR(EQ10/EQ$2,0)</f>
        <v>13.07334103410227</v>
      </c>
      <c r="ES10" s="13">
        <f t="shared" si="49"/>
        <v>0</v>
      </c>
      <c r="ET10" s="255"/>
      <c r="EU10" s="195">
        <f t="shared" si="50"/>
        <v>15484.875667934843</v>
      </c>
      <c r="EV10" s="13">
        <f t="shared" ref="EV10" si="105">IFERROR(EU10/EU$2,0)</f>
        <v>13.07334103410227</v>
      </c>
      <c r="EW10" s="13">
        <f t="shared" si="52"/>
        <v>0</v>
      </c>
      <c r="EX10" s="255"/>
      <c r="EY10" s="195">
        <f t="shared" si="53"/>
        <v>15574.624154133957</v>
      </c>
      <c r="EZ10" s="13">
        <f t="shared" ref="EZ10" si="106">IFERROR(EY10/EY$2,0)</f>
        <v>13.073341034102272</v>
      </c>
      <c r="FA10" s="13">
        <f t="shared" si="55"/>
        <v>0</v>
      </c>
      <c r="FB10" s="255"/>
      <c r="FC10" s="195">
        <f t="shared" si="56"/>
        <v>15681.590230474982</v>
      </c>
      <c r="FD10" s="13">
        <f t="shared" ref="FD10" si="107">IFERROR(FC10/FC$2,0)</f>
        <v>13.073341034102272</v>
      </c>
      <c r="FE10" s="13">
        <f t="shared" si="58"/>
        <v>0</v>
      </c>
      <c r="FF10" s="255"/>
      <c r="FG10" s="195">
        <f t="shared" si="59"/>
        <v>15824.90019489081</v>
      </c>
      <c r="FH10" s="13">
        <f t="shared" ref="FH10" si="108">IFERROR(FG10/FG$2,0)</f>
        <v>13.07334103410227</v>
      </c>
      <c r="FI10" s="13">
        <f t="shared" si="61"/>
        <v>0</v>
      </c>
      <c r="FJ10" s="255"/>
      <c r="FK10" s="195">
        <f t="shared" si="62"/>
        <v>15906.412476238436</v>
      </c>
      <c r="FL10" s="13">
        <f t="shared" ref="FL10" si="109">IFERROR(FK10/FK$2,0)</f>
        <v>13.07334103410227</v>
      </c>
      <c r="FM10" s="13">
        <f t="shared" si="64"/>
        <v>0</v>
      </c>
      <c r="FN10" s="255"/>
    </row>
    <row r="11" spans="1:170">
      <c r="A11" s="285" t="s">
        <v>14</v>
      </c>
      <c r="B11" s="240" t="s">
        <v>60</v>
      </c>
      <c r="C11" s="323">
        <v>31</v>
      </c>
      <c r="D11" s="252">
        <f t="shared" si="65"/>
        <v>296054.96000000002</v>
      </c>
      <c r="E11" s="74">
        <v>9550.16</v>
      </c>
      <c r="F11" s="18">
        <f t="shared" si="36"/>
        <v>264448.59119940683</v>
      </c>
      <c r="G11" s="95">
        <f t="shared" si="37"/>
        <v>306.15723012234707</v>
      </c>
      <c r="H11" s="74">
        <f t="shared" si="37"/>
        <v>9.8760396813660343</v>
      </c>
      <c r="I11" s="74">
        <f t="shared" si="38"/>
        <v>98.760396813660364</v>
      </c>
      <c r="J11" s="74">
        <f t="shared" si="39"/>
        <v>0</v>
      </c>
      <c r="K11" s="18">
        <f t="shared" si="74"/>
        <v>207.39683330868672</v>
      </c>
      <c r="L11" s="67">
        <v>21</v>
      </c>
      <c r="M11" s="74">
        <v>252149.04</v>
      </c>
      <c r="N11" s="18">
        <f>M11/L11</f>
        <v>12007.097142857143</v>
      </c>
      <c r="O11" s="95">
        <v>21</v>
      </c>
      <c r="P11" s="74">
        <v>15128.946</v>
      </c>
      <c r="Q11" s="18">
        <f t="shared" ref="Q11" si="110">P11/O11</f>
        <v>720.42600000000004</v>
      </c>
      <c r="R11" s="62">
        <f t="shared" si="40"/>
        <v>252149.04</v>
      </c>
      <c r="S11" s="195">
        <v>0</v>
      </c>
      <c r="T11" s="13">
        <v>0</v>
      </c>
      <c r="U11" s="13">
        <v>0</v>
      </c>
      <c r="V11" s="28"/>
      <c r="W11" s="195">
        <v>0</v>
      </c>
      <c r="X11" s="13">
        <v>0</v>
      </c>
      <c r="Y11" s="13">
        <v>0</v>
      </c>
      <c r="Z11" s="28"/>
      <c r="AA11" s="195">
        <v>0</v>
      </c>
      <c r="AB11" s="13">
        <v>0</v>
      </c>
      <c r="AC11" s="13">
        <v>0</v>
      </c>
      <c r="AD11" s="28"/>
      <c r="AE11" s="195">
        <v>0</v>
      </c>
      <c r="AF11" s="13">
        <v>0</v>
      </c>
      <c r="AG11" s="13">
        <v>0</v>
      </c>
      <c r="AH11" s="28"/>
      <c r="AI11" s="195">
        <v>0</v>
      </c>
      <c r="AJ11" s="13">
        <v>0</v>
      </c>
      <c r="AK11" s="13">
        <v>0</v>
      </c>
      <c r="AL11" s="28"/>
      <c r="AM11" s="195">
        <v>0</v>
      </c>
      <c r="AN11" s="13">
        <v>0</v>
      </c>
      <c r="AO11" s="13">
        <v>0</v>
      </c>
      <c r="AP11" s="28"/>
      <c r="AQ11" s="195">
        <v>0</v>
      </c>
      <c r="AR11" s="13">
        <v>0</v>
      </c>
      <c r="AS11" s="13">
        <v>0</v>
      </c>
      <c r="AT11" s="28"/>
      <c r="AU11" s="195">
        <v>0</v>
      </c>
      <c r="AV11" s="13">
        <v>0</v>
      </c>
      <c r="AW11" s="13">
        <v>0</v>
      </c>
      <c r="AX11" s="28"/>
      <c r="AY11" s="195"/>
      <c r="AZ11" s="13">
        <v>0</v>
      </c>
      <c r="BA11" s="13">
        <v>0</v>
      </c>
      <c r="BB11" s="28">
        <v>0</v>
      </c>
      <c r="BC11" s="195"/>
      <c r="BD11" s="13">
        <v>0</v>
      </c>
      <c r="BE11" s="13">
        <v>0</v>
      </c>
      <c r="BF11" s="28">
        <v>0</v>
      </c>
      <c r="BG11" s="195"/>
      <c r="BH11" s="13">
        <v>0</v>
      </c>
      <c r="BI11" s="13">
        <v>0</v>
      </c>
      <c r="BJ11" s="28">
        <v>0</v>
      </c>
      <c r="BK11" s="195"/>
      <c r="BL11" s="13">
        <v>0</v>
      </c>
      <c r="BM11" s="13">
        <v>0</v>
      </c>
      <c r="BN11" s="28">
        <v>0</v>
      </c>
      <c r="BO11" s="195"/>
      <c r="BP11" s="13">
        <v>0</v>
      </c>
      <c r="BQ11" s="13">
        <v>0</v>
      </c>
      <c r="BR11" s="28">
        <v>0</v>
      </c>
      <c r="BS11" s="195"/>
      <c r="BT11" s="13">
        <v>0</v>
      </c>
      <c r="BU11" s="13">
        <v>0</v>
      </c>
      <c r="BV11" s="28">
        <v>0</v>
      </c>
      <c r="BW11" s="195"/>
      <c r="BX11" s="13">
        <v>0</v>
      </c>
      <c r="BY11" s="13">
        <v>0</v>
      </c>
      <c r="BZ11" s="28">
        <v>0</v>
      </c>
      <c r="CA11" s="195"/>
      <c r="CB11" s="13">
        <v>0</v>
      </c>
      <c r="CC11" s="13">
        <v>0</v>
      </c>
      <c r="CD11" s="28">
        <v>0</v>
      </c>
      <c r="CE11" s="195"/>
      <c r="CF11" s="13">
        <v>0</v>
      </c>
      <c r="CG11" s="13">
        <v>0</v>
      </c>
      <c r="CH11" s="28">
        <v>0</v>
      </c>
      <c r="CI11" s="195"/>
      <c r="CJ11" s="13">
        <v>0</v>
      </c>
      <c r="CK11" s="13">
        <v>0</v>
      </c>
      <c r="CL11" s="28">
        <v>0</v>
      </c>
      <c r="CM11" s="195"/>
      <c r="CN11" s="13">
        <v>0</v>
      </c>
      <c r="CO11" s="13">
        <v>0</v>
      </c>
      <c r="CP11" s="28">
        <v>0</v>
      </c>
      <c r="CQ11" s="195"/>
      <c r="CR11" s="13">
        <v>0</v>
      </c>
      <c r="CS11" s="13">
        <v>0</v>
      </c>
      <c r="CT11" s="28">
        <v>0</v>
      </c>
      <c r="CU11" s="195"/>
      <c r="CV11" s="13">
        <v>0</v>
      </c>
      <c r="CW11" s="13">
        <v>0</v>
      </c>
      <c r="CX11" s="28">
        <v>0</v>
      </c>
      <c r="CY11" s="195"/>
      <c r="CZ11" s="13">
        <v>0</v>
      </c>
      <c r="DA11" s="13">
        <v>0</v>
      </c>
      <c r="DB11" s="28">
        <v>0</v>
      </c>
      <c r="DC11" s="195"/>
      <c r="DD11" s="13">
        <v>0</v>
      </c>
      <c r="DE11" s="13">
        <v>0</v>
      </c>
      <c r="DF11" s="28">
        <v>0</v>
      </c>
      <c r="DG11" s="195"/>
      <c r="DH11" s="13">
        <v>0</v>
      </c>
      <c r="DI11" s="13">
        <v>0</v>
      </c>
      <c r="DJ11" s="28">
        <v>0</v>
      </c>
      <c r="DK11" s="195"/>
      <c r="DL11" s="13">
        <v>0</v>
      </c>
      <c r="DM11" s="13">
        <v>0</v>
      </c>
      <c r="DN11" s="28">
        <v>0</v>
      </c>
      <c r="DO11" s="195"/>
      <c r="DP11" s="13">
        <v>0</v>
      </c>
      <c r="DQ11" s="13">
        <v>0</v>
      </c>
      <c r="DR11" s="28">
        <v>0</v>
      </c>
      <c r="DS11" s="195"/>
      <c r="DT11" s="13">
        <v>0</v>
      </c>
      <c r="DU11" s="13">
        <v>0</v>
      </c>
      <c r="DV11" s="28">
        <v>0</v>
      </c>
      <c r="DW11" s="195"/>
      <c r="DX11" s="13">
        <v>0</v>
      </c>
      <c r="DY11" s="13">
        <v>0</v>
      </c>
      <c r="DZ11" s="28">
        <v>0</v>
      </c>
      <c r="EA11" s="195">
        <v>11349.130008159229</v>
      </c>
      <c r="EB11" s="13">
        <v>9.8760396813660343</v>
      </c>
      <c r="EC11" s="13">
        <v>0</v>
      </c>
      <c r="ED11" s="28">
        <v>0</v>
      </c>
      <c r="EE11" s="195">
        <v>11406.727071580955</v>
      </c>
      <c r="EF11" s="13">
        <v>9.8760396813660343</v>
      </c>
      <c r="EG11" s="13">
        <v>0</v>
      </c>
      <c r="EH11" s="28">
        <v>0</v>
      </c>
      <c r="EI11" s="195">
        <f t="shared" si="84"/>
        <v>11546.236008119933</v>
      </c>
      <c r="EJ11" s="13">
        <f t="shared" ref="EJ11" si="111">IFERROR(EI11/EI$2,0)</f>
        <v>9.8760396813660343</v>
      </c>
      <c r="EK11" s="13">
        <f t="shared" si="43"/>
        <v>0</v>
      </c>
      <c r="EL11" s="28"/>
      <c r="EM11" s="195">
        <f t="shared" si="86"/>
        <v>11592.248476995419</v>
      </c>
      <c r="EN11" s="13">
        <f t="shared" ref="EN11" si="112">IFERROR(EM11/EM$2,0)</f>
        <v>9.876039681366036</v>
      </c>
      <c r="EO11" s="13">
        <f t="shared" si="46"/>
        <v>0</v>
      </c>
      <c r="EP11" s="28"/>
      <c r="EQ11" s="195">
        <f t="shared" si="47"/>
        <v>11637.786895966196</v>
      </c>
      <c r="ER11" s="13">
        <f t="shared" ref="ER11" si="113">IFERROR(EQ11/EQ$2,0)</f>
        <v>9.8760396813660343</v>
      </c>
      <c r="ES11" s="13">
        <f t="shared" si="49"/>
        <v>0</v>
      </c>
      <c r="ET11" s="28"/>
      <c r="EU11" s="195">
        <f t="shared" si="50"/>
        <v>11697.793713070176</v>
      </c>
      <c r="EV11" s="13">
        <f t="shared" ref="EV11" si="114">IFERROR(EU11/EU$2,0)</f>
        <v>9.8760396813660343</v>
      </c>
      <c r="EW11" s="13">
        <f t="shared" si="52"/>
        <v>0</v>
      </c>
      <c r="EX11" s="28"/>
      <c r="EY11" s="195">
        <f t="shared" si="53"/>
        <v>11765.592725482755</v>
      </c>
      <c r="EZ11" s="13">
        <f t="shared" ref="EZ11" si="115">IFERROR(EY11/EY$2,0)</f>
        <v>9.876039681366036</v>
      </c>
      <c r="FA11" s="13">
        <f t="shared" si="55"/>
        <v>0</v>
      </c>
      <c r="FB11" s="28"/>
      <c r="FC11" s="195">
        <f t="shared" si="56"/>
        <v>11846.398482155691</v>
      </c>
      <c r="FD11" s="13">
        <f t="shared" ref="FD11" si="116">IFERROR(FC11/FC$2,0)</f>
        <v>9.8760396813660343</v>
      </c>
      <c r="FE11" s="13">
        <f t="shared" si="58"/>
        <v>0</v>
      </c>
      <c r="FF11" s="28"/>
      <c r="FG11" s="195">
        <f t="shared" si="59"/>
        <v>11954.659629142825</v>
      </c>
      <c r="FH11" s="13">
        <f t="shared" ref="FH11" si="117">IFERROR(FG11/FG$2,0)</f>
        <v>9.8760396813660343</v>
      </c>
      <c r="FI11" s="13">
        <f t="shared" si="61"/>
        <v>0</v>
      </c>
      <c r="FJ11" s="28"/>
      <c r="FK11" s="195">
        <f t="shared" si="62"/>
        <v>12016.236736556142</v>
      </c>
      <c r="FL11" s="13">
        <f t="shared" ref="FL11" si="118">IFERROR(FK11/FK$2,0)</f>
        <v>9.8760396813660343</v>
      </c>
      <c r="FM11" s="13">
        <f t="shared" si="64"/>
        <v>0</v>
      </c>
      <c r="FN11" s="28"/>
    </row>
    <row r="12" spans="1:170">
      <c r="A12" s="285" t="s">
        <v>16</v>
      </c>
      <c r="B12" s="240" t="s">
        <v>13</v>
      </c>
      <c r="C12" s="323">
        <v>37</v>
      </c>
      <c r="D12" s="252">
        <f t="shared" si="65"/>
        <v>176677.96</v>
      </c>
      <c r="E12" s="74">
        <v>4775.08</v>
      </c>
      <c r="F12" s="18">
        <f t="shared" si="36"/>
        <v>-191096.56534949949</v>
      </c>
      <c r="G12" s="95">
        <f t="shared" si="37"/>
        <v>182.70673410527164</v>
      </c>
      <c r="H12" s="74">
        <f t="shared" si="37"/>
        <v>4.9380198406830171</v>
      </c>
      <c r="I12" s="74">
        <f t="shared" si="38"/>
        <v>58.862360339360684</v>
      </c>
      <c r="J12" s="74">
        <f t="shared" si="39"/>
        <v>273.71404155237184</v>
      </c>
      <c r="K12" s="18">
        <f t="shared" si="74"/>
        <v>-149.86966778646089</v>
      </c>
      <c r="L12" s="490">
        <v>36</v>
      </c>
      <c r="M12" s="491">
        <v>432255.5</v>
      </c>
      <c r="N12" s="485">
        <f>M12/L12</f>
        <v>12007.097222222223</v>
      </c>
      <c r="O12" s="492">
        <v>21</v>
      </c>
      <c r="P12" s="491">
        <v>18269.21</v>
      </c>
      <c r="Q12" s="485">
        <f>P12/O12</f>
        <v>869.96238095238095</v>
      </c>
      <c r="R12" s="62">
        <f t="shared" si="40"/>
        <v>137254.95000000001</v>
      </c>
      <c r="S12" s="195">
        <v>5162.5469999999996</v>
      </c>
      <c r="T12" s="13">
        <v>4.9543218087020611</v>
      </c>
      <c r="U12" s="13">
        <v>10.207105560401871</v>
      </c>
      <c r="V12" s="28">
        <v>10636.1</v>
      </c>
      <c r="W12" s="195">
        <v>0</v>
      </c>
      <c r="X12" s="13">
        <v>0</v>
      </c>
      <c r="Y12" s="13">
        <v>7.1214641467131017</v>
      </c>
      <c r="Z12" s="28">
        <v>7445.27</v>
      </c>
      <c r="AA12" s="195">
        <v>1568.02</v>
      </c>
      <c r="AB12" s="13">
        <v>1.4983368482007287</v>
      </c>
      <c r="AC12" s="13">
        <v>10.163429389387744</v>
      </c>
      <c r="AD12" s="28">
        <v>10636.1</v>
      </c>
      <c r="AE12" s="195">
        <v>1586.49</v>
      </c>
      <c r="AF12" s="13">
        <v>1.5153358880411403</v>
      </c>
      <c r="AG12" s="13">
        <v>10.159051574278195</v>
      </c>
      <c r="AH12" s="28">
        <v>10636.08</v>
      </c>
      <c r="AI12" s="195">
        <v>1587.4970000000001</v>
      </c>
      <c r="AJ12" s="13">
        <v>1.51416738758657</v>
      </c>
      <c r="AK12" s="13">
        <v>0</v>
      </c>
      <c r="AL12" s="28"/>
      <c r="AM12" s="195">
        <v>0</v>
      </c>
      <c r="AN12" s="13">
        <v>0</v>
      </c>
      <c r="AO12" s="13">
        <v>11.421746893457211</v>
      </c>
      <c r="AP12" s="28">
        <v>12007.1</v>
      </c>
      <c r="AQ12" s="195">
        <v>0</v>
      </c>
      <c r="AR12" s="13">
        <v>0</v>
      </c>
      <c r="AS12" s="13">
        <v>39.752124343684251</v>
      </c>
      <c r="AT12" s="28">
        <v>41921.040000000001</v>
      </c>
      <c r="AU12" s="195">
        <v>0</v>
      </c>
      <c r="AV12" s="13">
        <v>0</v>
      </c>
      <c r="AW12" s="13">
        <v>9.0895980695985426</v>
      </c>
      <c r="AX12" s="28">
        <v>9605.66</v>
      </c>
      <c r="AY12" s="195">
        <v>0</v>
      </c>
      <c r="AZ12" s="13">
        <v>0</v>
      </c>
      <c r="BA12" s="13">
        <v>9.0734992679355777</v>
      </c>
      <c r="BB12" s="28">
        <v>9605.66</v>
      </c>
      <c r="BC12" s="195">
        <v>0</v>
      </c>
      <c r="BD12" s="13">
        <v>0</v>
      </c>
      <c r="BE12" s="13">
        <v>9.0527966554547259</v>
      </c>
      <c r="BF12" s="28">
        <v>9605.66</v>
      </c>
      <c r="BG12" s="195">
        <v>0</v>
      </c>
      <c r="BH12" s="13">
        <v>0</v>
      </c>
      <c r="BI12" s="13">
        <v>9.0169522073352866</v>
      </c>
      <c r="BJ12" s="28">
        <v>9605.66</v>
      </c>
      <c r="BK12" s="195">
        <v>0</v>
      </c>
      <c r="BL12" s="13">
        <v>0</v>
      </c>
      <c r="BM12" s="13">
        <v>8.9413865131640193</v>
      </c>
      <c r="BN12" s="28">
        <v>9605.66</v>
      </c>
      <c r="BO12" s="195">
        <v>0</v>
      </c>
      <c r="BP12" s="13">
        <v>0</v>
      </c>
      <c r="BQ12" s="13">
        <v>8.9363705292144822</v>
      </c>
      <c r="BR12" s="28">
        <v>9605.66</v>
      </c>
      <c r="BS12" s="195">
        <v>0</v>
      </c>
      <c r="BT12" s="13">
        <v>0</v>
      </c>
      <c r="BU12" s="13">
        <v>8.9147904820152633</v>
      </c>
      <c r="BV12" s="28">
        <v>9605.66</v>
      </c>
      <c r="BW12" s="195">
        <v>0</v>
      </c>
      <c r="BX12" s="13">
        <v>0</v>
      </c>
      <c r="BY12" s="13">
        <v>8.8935449613960564</v>
      </c>
      <c r="BZ12" s="28">
        <v>9605.66</v>
      </c>
      <c r="CA12" s="195">
        <v>0</v>
      </c>
      <c r="CB12" s="13">
        <v>0</v>
      </c>
      <c r="CC12" s="13">
        <v>8.87563051454792</v>
      </c>
      <c r="CD12" s="28">
        <v>9605.66</v>
      </c>
      <c r="CE12" s="195">
        <v>0</v>
      </c>
      <c r="CF12" s="13">
        <v>0</v>
      </c>
      <c r="CG12" s="13">
        <v>8.8667494357700978</v>
      </c>
      <c r="CH12" s="28">
        <v>9605.66</v>
      </c>
      <c r="CI12" s="195">
        <v>0</v>
      </c>
      <c r="CJ12" s="13">
        <v>0</v>
      </c>
      <c r="CK12" s="13">
        <v>8.8437692768033873</v>
      </c>
      <c r="CL12" s="28">
        <v>9605.66</v>
      </c>
      <c r="CM12" s="195">
        <v>0</v>
      </c>
      <c r="CN12" s="13">
        <v>0</v>
      </c>
      <c r="CO12" s="13">
        <v>8.8233548857635462</v>
      </c>
      <c r="CP12" s="28">
        <v>9605.66</v>
      </c>
      <c r="CQ12" s="195">
        <v>0</v>
      </c>
      <c r="CR12" s="13">
        <v>0</v>
      </c>
      <c r="CS12" s="13">
        <v>8.8054957918947334</v>
      </c>
      <c r="CT12" s="28">
        <v>9605.66</v>
      </c>
      <c r="CU12" s="195">
        <v>0</v>
      </c>
      <c r="CV12" s="13">
        <v>0</v>
      </c>
      <c r="CW12" s="13">
        <v>8.7843014605355449</v>
      </c>
      <c r="CX12" s="28">
        <v>9605.66</v>
      </c>
      <c r="CY12" s="195">
        <v>0</v>
      </c>
      <c r="CZ12" s="13">
        <v>0</v>
      </c>
      <c r="DA12" s="13">
        <v>8.7483959340286024</v>
      </c>
      <c r="DB12" s="28">
        <v>9605.66</v>
      </c>
      <c r="DC12" s="195">
        <v>0</v>
      </c>
      <c r="DD12" s="13">
        <v>0</v>
      </c>
      <c r="DE12" s="13">
        <v>8.6971787946475043</v>
      </c>
      <c r="DF12" s="28">
        <v>9605.66</v>
      </c>
      <c r="DG12" s="195">
        <v>0</v>
      </c>
      <c r="DH12" s="13">
        <v>0</v>
      </c>
      <c r="DI12" s="13">
        <v>8.6168891982762013</v>
      </c>
      <c r="DJ12" s="28">
        <v>9605.66</v>
      </c>
      <c r="DK12" s="195">
        <v>0</v>
      </c>
      <c r="DL12" s="13">
        <v>0</v>
      </c>
      <c r="DM12" s="13">
        <v>8.5577467900631827</v>
      </c>
      <c r="DN12" s="28">
        <v>9605.66</v>
      </c>
      <c r="DO12" s="195">
        <v>0</v>
      </c>
      <c r="DP12" s="13">
        <v>0</v>
      </c>
      <c r="DQ12" s="13">
        <v>8.5033006119654164</v>
      </c>
      <c r="DR12" s="28">
        <v>9605.66</v>
      </c>
      <c r="DS12" s="195">
        <v>0</v>
      </c>
      <c r="DT12" s="13">
        <v>0</v>
      </c>
      <c r="DU12" s="13">
        <v>8.4518103932967357</v>
      </c>
      <c r="DV12" s="28">
        <v>9605.66</v>
      </c>
      <c r="DW12" s="195">
        <v>0</v>
      </c>
      <c r="DX12" s="13">
        <v>0</v>
      </c>
      <c r="DY12" s="13">
        <v>8.395557870742639</v>
      </c>
      <c r="DZ12" s="28">
        <v>9605.66</v>
      </c>
      <c r="EA12" s="195">
        <v>5674.5650040796145</v>
      </c>
      <c r="EB12" s="13">
        <v>4.9380198406830171</v>
      </c>
      <c r="EC12" s="13">
        <v>0</v>
      </c>
      <c r="ED12" s="28"/>
      <c r="EE12" s="195">
        <v>5703.3635357904777</v>
      </c>
      <c r="EF12" s="13">
        <v>4.9380198406830171</v>
      </c>
      <c r="EG12" s="13">
        <v>0</v>
      </c>
      <c r="EH12" s="28"/>
      <c r="EI12" s="195">
        <f t="shared" si="84"/>
        <v>5773.1180040599666</v>
      </c>
      <c r="EJ12" s="13">
        <f t="shared" ref="EJ12" si="119">IFERROR(EI12/EI$2,0)</f>
        <v>4.9380198406830171</v>
      </c>
      <c r="EK12" s="13">
        <f t="shared" si="43"/>
        <v>0</v>
      </c>
      <c r="EL12" s="28"/>
      <c r="EM12" s="195">
        <f t="shared" si="86"/>
        <v>5796.1242384977095</v>
      </c>
      <c r="EN12" s="13">
        <f t="shared" ref="EN12" si="120">IFERROR(EM12/EM$2,0)</f>
        <v>4.938019840683018</v>
      </c>
      <c r="EO12" s="13">
        <f t="shared" si="46"/>
        <v>0</v>
      </c>
      <c r="EP12" s="28"/>
      <c r="EQ12" s="195">
        <f t="shared" si="47"/>
        <v>5818.8934479830978</v>
      </c>
      <c r="ER12" s="13">
        <f t="shared" ref="ER12" si="121">IFERROR(EQ12/EQ$2,0)</f>
        <v>4.9380198406830171</v>
      </c>
      <c r="ES12" s="13">
        <f t="shared" si="49"/>
        <v>0</v>
      </c>
      <c r="ET12" s="28"/>
      <c r="EU12" s="195">
        <f t="shared" si="50"/>
        <v>5848.8968565350879</v>
      </c>
      <c r="EV12" s="13">
        <f t="shared" ref="EV12" si="122">IFERROR(EU12/EU$2,0)</f>
        <v>4.9380198406830171</v>
      </c>
      <c r="EW12" s="13">
        <f t="shared" si="52"/>
        <v>0</v>
      </c>
      <c r="EX12" s="28"/>
      <c r="EY12" s="195">
        <f t="shared" si="53"/>
        <v>5882.7963627413774</v>
      </c>
      <c r="EZ12" s="13">
        <f t="shared" ref="EZ12" si="123">IFERROR(EY12/EY$2,0)</f>
        <v>4.938019840683018</v>
      </c>
      <c r="FA12" s="13">
        <f t="shared" si="55"/>
        <v>0</v>
      </c>
      <c r="FB12" s="28"/>
      <c r="FC12" s="195">
        <f t="shared" si="56"/>
        <v>5923.1992410778457</v>
      </c>
      <c r="FD12" s="13">
        <f t="shared" ref="FD12" si="124">IFERROR(FC12/FC$2,0)</f>
        <v>4.9380198406830171</v>
      </c>
      <c r="FE12" s="13">
        <f t="shared" si="58"/>
        <v>0</v>
      </c>
      <c r="FF12" s="28"/>
      <c r="FG12" s="195">
        <f t="shared" si="59"/>
        <v>5977.3298145714125</v>
      </c>
      <c r="FH12" s="13">
        <f t="shared" ref="FH12" si="125">IFERROR(FG12/FG$2,0)</f>
        <v>4.9380198406830171</v>
      </c>
      <c r="FI12" s="13">
        <f t="shared" si="61"/>
        <v>0</v>
      </c>
      <c r="FJ12" s="28"/>
      <c r="FK12" s="195">
        <f t="shared" si="62"/>
        <v>6008.1183682780711</v>
      </c>
      <c r="FL12" s="13">
        <f t="shared" ref="FL12" si="126">IFERROR(FK12/FK$2,0)</f>
        <v>4.9380198406830171</v>
      </c>
      <c r="FM12" s="13">
        <f t="shared" si="64"/>
        <v>0</v>
      </c>
      <c r="FN12" s="28"/>
    </row>
    <row r="13" spans="1:170">
      <c r="A13" s="285" t="s">
        <v>27</v>
      </c>
      <c r="B13" s="240" t="s">
        <v>61</v>
      </c>
      <c r="C13" s="323">
        <v>37</v>
      </c>
      <c r="D13" s="252">
        <f t="shared" si="65"/>
        <v>353355.92</v>
      </c>
      <c r="E13" s="74">
        <v>9550.16</v>
      </c>
      <c r="F13" s="18">
        <f t="shared" si="36"/>
        <v>306538.48816045723</v>
      </c>
      <c r="G13" s="95">
        <f t="shared" si="37"/>
        <v>365.41346821054327</v>
      </c>
      <c r="H13" s="74">
        <f t="shared" si="37"/>
        <v>9.8760396813660343</v>
      </c>
      <c r="I13" s="74">
        <f t="shared" si="38"/>
        <v>108.32407629889609</v>
      </c>
      <c r="J13" s="74">
        <f t="shared" si="39"/>
        <v>16.683075344157782</v>
      </c>
      <c r="K13" s="18">
        <f t="shared" si="74"/>
        <v>240.4063165674894</v>
      </c>
      <c r="L13" s="490"/>
      <c r="M13" s="491"/>
      <c r="N13" s="485"/>
      <c r="O13" s="492"/>
      <c r="P13" s="491"/>
      <c r="Q13" s="485"/>
      <c r="R13" s="62"/>
      <c r="S13" s="195">
        <v>0</v>
      </c>
      <c r="T13" s="13">
        <v>0</v>
      </c>
      <c r="U13" s="13">
        <v>0</v>
      </c>
      <c r="V13" s="255"/>
      <c r="W13" s="195">
        <v>0</v>
      </c>
      <c r="X13" s="13">
        <v>0</v>
      </c>
      <c r="Y13" s="13">
        <v>0</v>
      </c>
      <c r="Z13" s="255"/>
      <c r="AA13" s="195">
        <v>1568.0229999999999</v>
      </c>
      <c r="AB13" s="13">
        <v>1.4983397148800723</v>
      </c>
      <c r="AC13" s="13">
        <v>0</v>
      </c>
      <c r="AD13" s="255"/>
      <c r="AE13" s="195">
        <v>0</v>
      </c>
      <c r="AF13" s="13">
        <v>0</v>
      </c>
      <c r="AG13" s="13">
        <v>0</v>
      </c>
      <c r="AH13" s="255"/>
      <c r="AI13" s="195">
        <v>0</v>
      </c>
      <c r="AJ13" s="13">
        <v>0</v>
      </c>
      <c r="AK13" s="13">
        <v>16.683075344157782</v>
      </c>
      <c r="AL13" s="255">
        <v>17491.02</v>
      </c>
      <c r="AM13" s="195">
        <v>0</v>
      </c>
      <c r="AN13" s="13">
        <v>0</v>
      </c>
      <c r="AO13" s="13">
        <v>0</v>
      </c>
      <c r="AP13" s="255"/>
      <c r="AQ13" s="195">
        <v>0</v>
      </c>
      <c r="AR13" s="13">
        <v>0</v>
      </c>
      <c r="AS13" s="13">
        <v>0</v>
      </c>
      <c r="AT13" s="255"/>
      <c r="AU13" s="195">
        <v>0</v>
      </c>
      <c r="AV13" s="13">
        <v>0</v>
      </c>
      <c r="AW13" s="13">
        <v>0</v>
      </c>
      <c r="AX13" s="255"/>
      <c r="AY13" s="195"/>
      <c r="AZ13" s="13">
        <v>0</v>
      </c>
      <c r="BA13" s="13">
        <v>0</v>
      </c>
      <c r="BB13" s="255">
        <v>0</v>
      </c>
      <c r="BC13" s="195"/>
      <c r="BD13" s="13">
        <v>0</v>
      </c>
      <c r="BE13" s="13">
        <v>0</v>
      </c>
      <c r="BF13" s="255">
        <v>0</v>
      </c>
      <c r="BG13" s="195"/>
      <c r="BH13" s="13">
        <v>0</v>
      </c>
      <c r="BI13" s="13">
        <v>0</v>
      </c>
      <c r="BJ13" s="255">
        <v>0</v>
      </c>
      <c r="BK13" s="195"/>
      <c r="BL13" s="13">
        <v>0</v>
      </c>
      <c r="BM13" s="13">
        <v>0</v>
      </c>
      <c r="BN13" s="255">
        <v>0</v>
      </c>
      <c r="BO13" s="195"/>
      <c r="BP13" s="13">
        <v>0</v>
      </c>
      <c r="BQ13" s="13">
        <v>0</v>
      </c>
      <c r="BR13" s="255">
        <v>0</v>
      </c>
      <c r="BS13" s="195"/>
      <c r="BT13" s="13">
        <v>0</v>
      </c>
      <c r="BU13" s="13">
        <v>0</v>
      </c>
      <c r="BV13" s="255">
        <v>0</v>
      </c>
      <c r="BW13" s="195"/>
      <c r="BX13" s="13">
        <v>0</v>
      </c>
      <c r="BY13" s="13">
        <v>0</v>
      </c>
      <c r="BZ13" s="255">
        <v>0</v>
      </c>
      <c r="CA13" s="195"/>
      <c r="CB13" s="13">
        <v>0</v>
      </c>
      <c r="CC13" s="13">
        <v>0</v>
      </c>
      <c r="CD13" s="255">
        <v>0</v>
      </c>
      <c r="CE13" s="195"/>
      <c r="CF13" s="13">
        <v>0</v>
      </c>
      <c r="CG13" s="13">
        <v>0</v>
      </c>
      <c r="CH13" s="255">
        <v>0</v>
      </c>
      <c r="CI13" s="195"/>
      <c r="CJ13" s="13">
        <v>0</v>
      </c>
      <c r="CK13" s="13">
        <v>0</v>
      </c>
      <c r="CL13" s="255">
        <v>0</v>
      </c>
      <c r="CM13" s="195"/>
      <c r="CN13" s="13">
        <v>0</v>
      </c>
      <c r="CO13" s="13">
        <v>0</v>
      </c>
      <c r="CP13" s="255">
        <v>0</v>
      </c>
      <c r="CQ13" s="195"/>
      <c r="CR13" s="13">
        <v>0</v>
      </c>
      <c r="CS13" s="13">
        <v>0</v>
      </c>
      <c r="CT13" s="255">
        <v>0</v>
      </c>
      <c r="CU13" s="195"/>
      <c r="CV13" s="13">
        <v>0</v>
      </c>
      <c r="CW13" s="13">
        <v>0</v>
      </c>
      <c r="CX13" s="255">
        <v>0</v>
      </c>
      <c r="CY13" s="195"/>
      <c r="CZ13" s="13">
        <v>0</v>
      </c>
      <c r="DA13" s="13">
        <v>0</v>
      </c>
      <c r="DB13" s="255">
        <v>0</v>
      </c>
      <c r="DC13" s="195"/>
      <c r="DD13" s="13">
        <v>0</v>
      </c>
      <c r="DE13" s="13">
        <v>0</v>
      </c>
      <c r="DF13" s="255">
        <v>0</v>
      </c>
      <c r="DG13" s="195"/>
      <c r="DH13" s="13">
        <v>0</v>
      </c>
      <c r="DI13" s="13">
        <v>0</v>
      </c>
      <c r="DJ13" s="255">
        <v>0</v>
      </c>
      <c r="DK13" s="195"/>
      <c r="DL13" s="13">
        <v>0</v>
      </c>
      <c r="DM13" s="13">
        <v>0</v>
      </c>
      <c r="DN13" s="255">
        <v>0</v>
      </c>
      <c r="DO13" s="195">
        <v>3056.05</v>
      </c>
      <c r="DP13" s="13">
        <v>2.7053332967434733</v>
      </c>
      <c r="DQ13" s="13">
        <v>0</v>
      </c>
      <c r="DR13" s="255">
        <v>0</v>
      </c>
      <c r="DS13" s="195">
        <v>3056.05</v>
      </c>
      <c r="DT13" s="13">
        <v>2.6889516339777271</v>
      </c>
      <c r="DU13" s="13">
        <v>0</v>
      </c>
      <c r="DV13" s="255">
        <v>0</v>
      </c>
      <c r="DW13" s="195">
        <v>3056.05</v>
      </c>
      <c r="DX13" s="13">
        <v>2.6710548396344493</v>
      </c>
      <c r="DY13" s="13">
        <v>0</v>
      </c>
      <c r="DZ13" s="255">
        <v>0</v>
      </c>
      <c r="EA13" s="195">
        <v>11349.130008159229</v>
      </c>
      <c r="EB13" s="13">
        <v>9.8760396813660343</v>
      </c>
      <c r="EC13" s="13">
        <v>0</v>
      </c>
      <c r="ED13" s="255">
        <v>0</v>
      </c>
      <c r="EE13" s="195">
        <v>11406.727071580955</v>
      </c>
      <c r="EF13" s="13">
        <v>9.8760396813660343</v>
      </c>
      <c r="EG13" s="13">
        <v>0</v>
      </c>
      <c r="EH13" s="255">
        <v>0</v>
      </c>
      <c r="EI13" s="195">
        <f t="shared" si="84"/>
        <v>11546.236008119933</v>
      </c>
      <c r="EJ13" s="13">
        <f t="shared" ref="EJ13" si="127">IFERROR(EI13/EI$2,0)</f>
        <v>9.8760396813660343</v>
      </c>
      <c r="EK13" s="13">
        <f t="shared" si="43"/>
        <v>0</v>
      </c>
      <c r="EL13" s="255"/>
      <c r="EM13" s="195">
        <f t="shared" si="86"/>
        <v>11592.248476995419</v>
      </c>
      <c r="EN13" s="13">
        <f t="shared" ref="EN13" si="128">IFERROR(EM13/EM$2,0)</f>
        <v>9.876039681366036</v>
      </c>
      <c r="EO13" s="13">
        <f t="shared" si="46"/>
        <v>0</v>
      </c>
      <c r="EP13" s="255"/>
      <c r="EQ13" s="195">
        <f t="shared" si="47"/>
        <v>11637.786895966196</v>
      </c>
      <c r="ER13" s="13">
        <f t="shared" ref="ER13" si="129">IFERROR(EQ13/EQ$2,0)</f>
        <v>9.8760396813660343</v>
      </c>
      <c r="ES13" s="13">
        <f t="shared" si="49"/>
        <v>0</v>
      </c>
      <c r="ET13" s="255"/>
      <c r="EU13" s="195">
        <f t="shared" si="50"/>
        <v>11697.793713070176</v>
      </c>
      <c r="EV13" s="13">
        <f t="shared" ref="EV13" si="130">IFERROR(EU13/EU$2,0)</f>
        <v>9.8760396813660343</v>
      </c>
      <c r="EW13" s="13">
        <f t="shared" si="52"/>
        <v>0</v>
      </c>
      <c r="EX13" s="255"/>
      <c r="EY13" s="195">
        <f t="shared" si="53"/>
        <v>11765.592725482755</v>
      </c>
      <c r="EZ13" s="13">
        <f t="shared" ref="EZ13" si="131">IFERROR(EY13/EY$2,0)</f>
        <v>9.876039681366036</v>
      </c>
      <c r="FA13" s="13">
        <f t="shared" si="55"/>
        <v>0</v>
      </c>
      <c r="FB13" s="255"/>
      <c r="FC13" s="195">
        <f t="shared" si="56"/>
        <v>11846.398482155691</v>
      </c>
      <c r="FD13" s="13">
        <f t="shared" ref="FD13" si="132">IFERROR(FC13/FC$2,0)</f>
        <v>9.8760396813660343</v>
      </c>
      <c r="FE13" s="13">
        <f t="shared" si="58"/>
        <v>0</v>
      </c>
      <c r="FF13" s="255"/>
      <c r="FG13" s="195">
        <f t="shared" si="59"/>
        <v>11954.659629142825</v>
      </c>
      <c r="FH13" s="13">
        <f t="shared" ref="FH13" si="133">IFERROR(FG13/FG$2,0)</f>
        <v>9.8760396813660343</v>
      </c>
      <c r="FI13" s="13">
        <f t="shared" si="61"/>
        <v>0</v>
      </c>
      <c r="FJ13" s="255"/>
      <c r="FK13" s="195">
        <f t="shared" si="62"/>
        <v>12016.236736556142</v>
      </c>
      <c r="FL13" s="13">
        <f t="shared" ref="FL13" si="134">IFERROR(FK13/FK$2,0)</f>
        <v>9.8760396813660343</v>
      </c>
      <c r="FM13" s="13">
        <f t="shared" si="64"/>
        <v>0</v>
      </c>
      <c r="FN13" s="255"/>
    </row>
    <row r="14" spans="1:170">
      <c r="A14" s="285" t="s">
        <v>18</v>
      </c>
      <c r="B14" s="240" t="s">
        <v>62</v>
      </c>
      <c r="C14" s="323">
        <v>37</v>
      </c>
      <c r="D14" s="252">
        <f t="shared" si="65"/>
        <v>166500</v>
      </c>
      <c r="E14" s="74">
        <v>4500</v>
      </c>
      <c r="F14" s="18">
        <f t="shared" si="36"/>
        <v>-3937.1824621872715</v>
      </c>
      <c r="G14" s="95">
        <f t="shared" si="37"/>
        <v>172.18147203266173</v>
      </c>
      <c r="H14" s="74">
        <f t="shared" si="37"/>
        <v>4.6535532981800465</v>
      </c>
      <c r="I14" s="74">
        <f t="shared" si="38"/>
        <v>175.2692524254883</v>
      </c>
      <c r="J14" s="74">
        <f t="shared" si="39"/>
        <v>0</v>
      </c>
      <c r="K14" s="18">
        <f t="shared" si="74"/>
        <v>-3.0877803928265735</v>
      </c>
      <c r="L14" s="67"/>
      <c r="M14" s="74"/>
      <c r="N14" s="18"/>
      <c r="O14" s="95"/>
      <c r="P14" s="74"/>
      <c r="Q14" s="18"/>
      <c r="R14" s="62"/>
      <c r="S14" s="195">
        <v>4865.1459999999997</v>
      </c>
      <c r="T14" s="13">
        <v>4.668916124215353</v>
      </c>
      <c r="U14" s="13">
        <v>0</v>
      </c>
      <c r="V14" s="255"/>
      <c r="W14" s="195">
        <v>4865.1459999999997</v>
      </c>
      <c r="X14" s="13">
        <v>4.6535535726071258</v>
      </c>
      <c r="Y14" s="13">
        <v>0</v>
      </c>
      <c r="Z14" s="255"/>
      <c r="AA14" s="195">
        <v>4865.1459999999997</v>
      </c>
      <c r="AB14" s="13">
        <v>4.648937847525147</v>
      </c>
      <c r="AC14" s="13">
        <v>0</v>
      </c>
      <c r="AD14" s="255"/>
      <c r="AE14" s="195">
        <v>4878.41</v>
      </c>
      <c r="AF14" s="13">
        <v>4.6596132024650512</v>
      </c>
      <c r="AG14" s="13">
        <v>0</v>
      </c>
      <c r="AH14" s="255"/>
      <c r="AI14" s="195">
        <v>4777.2619999999997</v>
      </c>
      <c r="AJ14" s="13">
        <v>4.5565908611837322</v>
      </c>
      <c r="AK14" s="13">
        <v>0</v>
      </c>
      <c r="AL14" s="255"/>
      <c r="AM14" s="195">
        <v>4907.46</v>
      </c>
      <c r="AN14" s="13">
        <v>4.6682184715514596</v>
      </c>
      <c r="AO14" s="13">
        <v>0</v>
      </c>
      <c r="AP14" s="255"/>
      <c r="AQ14" s="195">
        <v>4917.76</v>
      </c>
      <c r="AR14" s="13">
        <v>4.6633243596150438</v>
      </c>
      <c r="AS14" s="13">
        <v>0</v>
      </c>
      <c r="AT14" s="255"/>
      <c r="AU14" s="195">
        <v>4926.4799999999996</v>
      </c>
      <c r="AV14" s="13">
        <v>4.6618059662652875</v>
      </c>
      <c r="AW14" s="13">
        <v>0</v>
      </c>
      <c r="AX14" s="255"/>
      <c r="AY14" s="195">
        <v>4937.7504516532008</v>
      </c>
      <c r="AZ14" s="13">
        <v>4.6641953919172536</v>
      </c>
      <c r="BA14" s="13">
        <v>0</v>
      </c>
      <c r="BB14" s="255">
        <v>0</v>
      </c>
      <c r="BC14" s="195">
        <v>4937.7504516532008</v>
      </c>
      <c r="BD14" s="13">
        <v>4.6535532981800474</v>
      </c>
      <c r="BE14" s="13">
        <v>0</v>
      </c>
      <c r="BF14" s="255">
        <v>0</v>
      </c>
      <c r="BG14" s="195">
        <v>4937.7504516532008</v>
      </c>
      <c r="BH14" s="13">
        <v>4.6351276054227544</v>
      </c>
      <c r="BI14" s="13">
        <v>0</v>
      </c>
      <c r="BJ14" s="255">
        <v>0</v>
      </c>
      <c r="BK14" s="195">
        <v>4937.7504516532008</v>
      </c>
      <c r="BL14" s="13">
        <v>4.5962833677000301</v>
      </c>
      <c r="BM14" s="13">
        <v>0</v>
      </c>
      <c r="BN14" s="255">
        <v>0</v>
      </c>
      <c r="BO14" s="195">
        <v>4937.7504516532008</v>
      </c>
      <c r="BP14" s="13">
        <v>4.5937049215534547</v>
      </c>
      <c r="BQ14" s="13">
        <v>0</v>
      </c>
      <c r="BR14" s="255">
        <v>0</v>
      </c>
      <c r="BS14" s="195">
        <v>4937.7504516532008</v>
      </c>
      <c r="BT14" s="13">
        <v>4.5826117860682682</v>
      </c>
      <c r="BU14" s="13">
        <v>0</v>
      </c>
      <c r="BV14" s="255">
        <v>0</v>
      </c>
      <c r="BW14" s="195">
        <v>4937.7504516532008</v>
      </c>
      <c r="BX14" s="13">
        <v>4.5716906126108388</v>
      </c>
      <c r="BY14" s="13">
        <v>0</v>
      </c>
      <c r="BZ14" s="255">
        <v>0</v>
      </c>
      <c r="CA14" s="195">
        <v>4937.7504516532008</v>
      </c>
      <c r="CB14" s="13">
        <v>4.5624817640761721</v>
      </c>
      <c r="CC14" s="13">
        <v>0</v>
      </c>
      <c r="CD14" s="255">
        <v>0</v>
      </c>
      <c r="CE14" s="195">
        <v>4937.7504516532008</v>
      </c>
      <c r="CF14" s="13">
        <v>4.5579164816545212</v>
      </c>
      <c r="CG14" s="13">
        <v>0</v>
      </c>
      <c r="CH14" s="255">
        <v>0</v>
      </c>
      <c r="CI14" s="195">
        <v>4937.7504516532008</v>
      </c>
      <c r="CJ14" s="13">
        <v>4.5461036244102564</v>
      </c>
      <c r="CK14" s="13">
        <v>0</v>
      </c>
      <c r="CL14" s="255">
        <v>0</v>
      </c>
      <c r="CM14" s="195">
        <v>4937.7504516532008</v>
      </c>
      <c r="CN14" s="13">
        <v>4.5356096897324525</v>
      </c>
      <c r="CO14" s="13">
        <v>0</v>
      </c>
      <c r="CP14" s="255">
        <v>0</v>
      </c>
      <c r="CQ14" s="195">
        <v>4937.7504516532008</v>
      </c>
      <c r="CR14" s="13">
        <v>4.5264292951716572</v>
      </c>
      <c r="CS14" s="13">
        <v>0</v>
      </c>
      <c r="CT14" s="255">
        <v>0</v>
      </c>
      <c r="CU14" s="195">
        <v>4937.7504516532008</v>
      </c>
      <c r="CV14" s="13">
        <v>4.5155344353451259</v>
      </c>
      <c r="CW14" s="13">
        <v>0</v>
      </c>
      <c r="CX14" s="255">
        <v>0</v>
      </c>
      <c r="CY14" s="195">
        <v>4937.7504516532008</v>
      </c>
      <c r="CZ14" s="13">
        <v>4.4970773454911752</v>
      </c>
      <c r="DA14" s="13">
        <v>0</v>
      </c>
      <c r="DB14" s="255">
        <v>0</v>
      </c>
      <c r="DC14" s="195">
        <v>4937.7504516532008</v>
      </c>
      <c r="DD14" s="13">
        <v>4.4707493833197676</v>
      </c>
      <c r="DE14" s="13">
        <v>0</v>
      </c>
      <c r="DF14" s="255">
        <v>0</v>
      </c>
      <c r="DG14" s="195">
        <v>4937.7504516532008</v>
      </c>
      <c r="DH14" s="13">
        <v>4.4294768428857472</v>
      </c>
      <c r="DI14" s="13">
        <v>0</v>
      </c>
      <c r="DJ14" s="255">
        <v>0</v>
      </c>
      <c r="DK14" s="195">
        <v>5223.3902066487899</v>
      </c>
      <c r="DL14" s="13">
        <v>4.6535532981800465</v>
      </c>
      <c r="DM14" s="13">
        <v>0</v>
      </c>
      <c r="DN14" s="255">
        <v>0</v>
      </c>
      <c r="DO14" s="195">
        <v>5256.8352942028087</v>
      </c>
      <c r="DP14" s="13">
        <v>4.6535532981800465</v>
      </c>
      <c r="DQ14" s="13">
        <v>0</v>
      </c>
      <c r="DR14" s="255">
        <v>0</v>
      </c>
      <c r="DS14" s="195">
        <v>5288.8610480008847</v>
      </c>
      <c r="DT14" s="13">
        <v>4.6535532981800465</v>
      </c>
      <c r="DU14" s="13">
        <v>0</v>
      </c>
      <c r="DV14" s="255">
        <v>0</v>
      </c>
      <c r="DW14" s="195">
        <v>5324.2978563665256</v>
      </c>
      <c r="DX14" s="13">
        <v>4.6535532981800465</v>
      </c>
      <c r="DY14" s="13">
        <v>0</v>
      </c>
      <c r="DZ14" s="255">
        <v>0</v>
      </c>
      <c r="EA14" s="195">
        <v>5347.668001029986</v>
      </c>
      <c r="EB14" s="13">
        <v>4.6535532981800474</v>
      </c>
      <c r="EC14" s="13">
        <v>0</v>
      </c>
      <c r="ED14" s="255">
        <v>0</v>
      </c>
      <c r="EE14" s="195">
        <v>5374.8075238649726</v>
      </c>
      <c r="EF14" s="13">
        <v>4.6535532981800474</v>
      </c>
      <c r="EG14" s="13">
        <v>0</v>
      </c>
      <c r="EH14" s="255">
        <v>0</v>
      </c>
      <c r="EI14" s="195">
        <f t="shared" si="84"/>
        <v>5440.5436177550637</v>
      </c>
      <c r="EJ14" s="13">
        <f t="shared" ref="EJ14" si="135">IFERROR(EI14/EI$2,0)</f>
        <v>4.6535532981800474</v>
      </c>
      <c r="EK14" s="13">
        <f t="shared" si="43"/>
        <v>0</v>
      </c>
      <c r="EL14" s="255"/>
      <c r="EM14" s="195">
        <f t="shared" si="86"/>
        <v>5462.2245225712841</v>
      </c>
      <c r="EN14" s="13">
        <f t="shared" ref="EN14" si="136">IFERROR(EM14/EM$2,0)</f>
        <v>4.6535532981800465</v>
      </c>
      <c r="EO14" s="13">
        <f t="shared" si="46"/>
        <v>0</v>
      </c>
      <c r="EP14" s="255"/>
      <c r="EQ14" s="195">
        <f t="shared" si="47"/>
        <v>5483.6820568291923</v>
      </c>
      <c r="ER14" s="13">
        <f t="shared" ref="ER14" si="137">IFERROR(EQ14/EQ$2,0)</f>
        <v>4.6535532981800465</v>
      </c>
      <c r="ES14" s="13">
        <f t="shared" si="49"/>
        <v>0</v>
      </c>
      <c r="ET14" s="255"/>
      <c r="EU14" s="195">
        <f t="shared" si="50"/>
        <v>5511.9570466689347</v>
      </c>
      <c r="EV14" s="13">
        <f t="shared" ref="EV14" si="138">IFERROR(EU14/EU$2,0)</f>
        <v>4.6535532981800474</v>
      </c>
      <c r="EW14" s="13">
        <f t="shared" si="52"/>
        <v>0</v>
      </c>
      <c r="EX14" s="255"/>
      <c r="EY14" s="195">
        <f t="shared" si="53"/>
        <v>5543.9036900609408</v>
      </c>
      <c r="EZ14" s="13">
        <f t="shared" ref="EZ14" si="139">IFERROR(EY14/EY$2,0)</f>
        <v>4.6535532981800474</v>
      </c>
      <c r="FA14" s="13">
        <f t="shared" si="55"/>
        <v>0</v>
      </c>
      <c r="FB14" s="255"/>
      <c r="FC14" s="195">
        <f t="shared" si="56"/>
        <v>5581.9790631466494</v>
      </c>
      <c r="FD14" s="13">
        <f t="shared" ref="FD14" si="140">IFERROR(FC14/FC$2,0)</f>
        <v>4.6535532981800465</v>
      </c>
      <c r="FE14" s="13">
        <f t="shared" si="58"/>
        <v>0</v>
      </c>
      <c r="FF14" s="255"/>
      <c r="FG14" s="195">
        <f t="shared" si="59"/>
        <v>5632.9913144012999</v>
      </c>
      <c r="FH14" s="13">
        <f t="shared" ref="FH14" si="141">IFERROR(FG14/FG$2,0)</f>
        <v>4.6535532981800474</v>
      </c>
      <c r="FI14" s="13">
        <f t="shared" si="61"/>
        <v>0</v>
      </c>
      <c r="FJ14" s="255"/>
      <c r="FK14" s="195">
        <f t="shared" si="62"/>
        <v>5662.0062192154519</v>
      </c>
      <c r="FL14" s="13">
        <f t="shared" ref="FL14" si="142">IFERROR(FK14/FK$2,0)</f>
        <v>4.6535532981800474</v>
      </c>
      <c r="FM14" s="13">
        <f t="shared" si="64"/>
        <v>0</v>
      </c>
      <c r="FN14" s="255"/>
    </row>
    <row r="15" spans="1:170" ht="15" thickBot="1">
      <c r="A15" s="286" t="s">
        <v>20</v>
      </c>
      <c r="B15" s="241" t="s">
        <v>63</v>
      </c>
      <c r="C15" s="324">
        <v>37</v>
      </c>
      <c r="D15" s="332">
        <f t="shared" si="65"/>
        <v>194151.58000000002</v>
      </c>
      <c r="E15" s="75">
        <v>5247.34</v>
      </c>
      <c r="F15" s="24">
        <f t="shared" si="36"/>
        <v>2349.8662084296147</v>
      </c>
      <c r="G15" s="96">
        <f t="shared" ref="G15" si="143">D15/$C$2</f>
        <v>200.7766056568594</v>
      </c>
      <c r="H15" s="75">
        <f t="shared" ref="H15" si="144">E15/$C$2</f>
        <v>5.4263947474826857</v>
      </c>
      <c r="I15" s="75">
        <f t="shared" si="38"/>
        <v>198.9336961971531</v>
      </c>
      <c r="J15" s="75">
        <f t="shared" si="39"/>
        <v>0</v>
      </c>
      <c r="K15" s="24">
        <f t="shared" ref="K15" si="145">G15-I15-J15</f>
        <v>1.8429094597063056</v>
      </c>
      <c r="L15" s="150"/>
      <c r="M15" s="142"/>
      <c r="N15" s="133"/>
      <c r="O15" s="147"/>
      <c r="P15" s="142"/>
      <c r="Q15" s="133"/>
      <c r="R15" s="62"/>
      <c r="S15" s="200">
        <v>5673.1270000000004</v>
      </c>
      <c r="T15" s="29">
        <v>5.4443081718455053</v>
      </c>
      <c r="U15" s="29">
        <v>0</v>
      </c>
      <c r="V15" s="270"/>
      <c r="W15" s="200">
        <v>5673.1270000000004</v>
      </c>
      <c r="X15" s="29">
        <v>5.4263942785486705</v>
      </c>
      <c r="Y15" s="29">
        <v>0</v>
      </c>
      <c r="Z15" s="270"/>
      <c r="AA15" s="200">
        <v>5673.1270000000004</v>
      </c>
      <c r="AB15" s="29">
        <v>5.4210119951419342</v>
      </c>
      <c r="AC15" s="29">
        <v>0</v>
      </c>
      <c r="AD15" s="270"/>
      <c r="AE15" s="200">
        <v>5688.6</v>
      </c>
      <c r="AF15" s="29">
        <v>5.4334661628568925</v>
      </c>
      <c r="AG15" s="29">
        <v>0</v>
      </c>
      <c r="AH15" s="270"/>
      <c r="AI15" s="200">
        <v>5570.6440000000002</v>
      </c>
      <c r="AJ15" s="29">
        <v>5.3133249843337031</v>
      </c>
      <c r="AK15" s="29">
        <v>0</v>
      </c>
      <c r="AL15" s="270"/>
      <c r="AM15" s="200">
        <v>0</v>
      </c>
      <c r="AN15" s="29">
        <v>0</v>
      </c>
      <c r="AO15" s="29">
        <v>0</v>
      </c>
      <c r="AP15" s="270"/>
      <c r="AQ15" s="200">
        <v>5734.48</v>
      </c>
      <c r="AR15" s="29">
        <v>5.4377888050098573</v>
      </c>
      <c r="AS15" s="29">
        <v>0</v>
      </c>
      <c r="AT15" s="270"/>
      <c r="AU15" s="200">
        <v>5744.65</v>
      </c>
      <c r="AV15" s="29">
        <v>5.4360199664072288</v>
      </c>
      <c r="AW15" s="29">
        <v>0</v>
      </c>
      <c r="AX15" s="270"/>
      <c r="AY15" s="200">
        <v>5757.7901011062013</v>
      </c>
      <c r="AZ15" s="29">
        <v>5.4388042328495736</v>
      </c>
      <c r="BA15" s="29">
        <v>0</v>
      </c>
      <c r="BB15" s="270">
        <v>0</v>
      </c>
      <c r="BC15" s="200">
        <v>5757.7901011062013</v>
      </c>
      <c r="BD15" s="29">
        <v>5.4263947474826866</v>
      </c>
      <c r="BE15" s="29">
        <v>0</v>
      </c>
      <c r="BF15" s="270">
        <v>0</v>
      </c>
      <c r="BG15" s="200">
        <v>5757.7901011062013</v>
      </c>
      <c r="BH15" s="29">
        <v>5.4049089975642302</v>
      </c>
      <c r="BI15" s="29">
        <v>0</v>
      </c>
      <c r="BJ15" s="270">
        <v>0</v>
      </c>
      <c r="BK15" s="200">
        <v>5757.7901011062013</v>
      </c>
      <c r="BL15" s="29">
        <v>5.3596136814815729</v>
      </c>
      <c r="BM15" s="29">
        <v>0</v>
      </c>
      <c r="BN15" s="270">
        <v>0</v>
      </c>
      <c r="BO15" s="200">
        <v>5757.7901011062013</v>
      </c>
      <c r="BP15" s="29">
        <v>5.3566070184587344</v>
      </c>
      <c r="BQ15" s="29">
        <v>0</v>
      </c>
      <c r="BR15" s="270">
        <v>0</v>
      </c>
      <c r="BS15" s="200">
        <v>5757.7901011062013</v>
      </c>
      <c r="BT15" s="29">
        <v>5.3436715843349925</v>
      </c>
      <c r="BU15" s="29">
        <v>0</v>
      </c>
      <c r="BV15" s="270">
        <v>0</v>
      </c>
      <c r="BW15" s="200">
        <v>5757.7901011062013</v>
      </c>
      <c r="BX15" s="29">
        <v>5.3309366709283017</v>
      </c>
      <c r="BY15" s="29">
        <v>0</v>
      </c>
      <c r="BZ15" s="270">
        <v>0</v>
      </c>
      <c r="CA15" s="200">
        <v>5757.7901011062013</v>
      </c>
      <c r="CB15" s="29">
        <v>5.320198457757213</v>
      </c>
      <c r="CC15" s="29">
        <v>0</v>
      </c>
      <c r="CD15" s="270">
        <v>0</v>
      </c>
      <c r="CE15" s="200">
        <v>5757.7901011062013</v>
      </c>
      <c r="CF15" s="29">
        <v>5.3148749935211184</v>
      </c>
      <c r="CG15" s="29">
        <v>0</v>
      </c>
      <c r="CH15" s="270">
        <v>0</v>
      </c>
      <c r="CI15" s="200">
        <v>5757.7901011062013</v>
      </c>
      <c r="CJ15" s="29">
        <v>5.3011003094473148</v>
      </c>
      <c r="CK15" s="29">
        <v>0</v>
      </c>
      <c r="CL15" s="270">
        <v>0</v>
      </c>
      <c r="CM15" s="200">
        <v>5757.7901011062013</v>
      </c>
      <c r="CN15" s="29">
        <v>5.2888635887379305</v>
      </c>
      <c r="CO15" s="29">
        <v>0</v>
      </c>
      <c r="CP15" s="270">
        <v>0</v>
      </c>
      <c r="CQ15" s="200">
        <v>5757.7901011062013</v>
      </c>
      <c r="CR15" s="29">
        <v>5.278158555050231</v>
      </c>
      <c r="CS15" s="29">
        <v>0</v>
      </c>
      <c r="CT15" s="270">
        <v>0</v>
      </c>
      <c r="CU15" s="200">
        <v>5757.7901011062013</v>
      </c>
      <c r="CV15" s="29">
        <v>5.265454325325309</v>
      </c>
      <c r="CW15" s="29">
        <v>0</v>
      </c>
      <c r="CX15" s="270">
        <v>0</v>
      </c>
      <c r="CY15" s="200">
        <v>5757.7901011062013</v>
      </c>
      <c r="CZ15" s="29">
        <v>5.2439319640199251</v>
      </c>
      <c r="DA15" s="29">
        <v>0</v>
      </c>
      <c r="DB15" s="270">
        <v>0</v>
      </c>
      <c r="DC15" s="200">
        <v>5757.7901011062013</v>
      </c>
      <c r="DD15" s="29">
        <v>5.2132315709042549</v>
      </c>
      <c r="DE15" s="29">
        <v>0</v>
      </c>
      <c r="DF15" s="270">
        <v>0</v>
      </c>
      <c r="DG15" s="200">
        <v>5757.7901011062013</v>
      </c>
      <c r="DH15" s="29">
        <v>5.1651046703884651</v>
      </c>
      <c r="DI15" s="29">
        <v>0</v>
      </c>
      <c r="DJ15" s="270">
        <v>0</v>
      </c>
      <c r="DK15" s="200">
        <v>6090.8676371014362</v>
      </c>
      <c r="DL15" s="29">
        <v>5.4263947474826866</v>
      </c>
      <c r="DM15" s="29">
        <v>0</v>
      </c>
      <c r="DN15" s="270">
        <v>0</v>
      </c>
      <c r="DO15" s="200">
        <v>6129.8671361515935</v>
      </c>
      <c r="DP15" s="29">
        <v>5.4263947474826857</v>
      </c>
      <c r="DQ15" s="29">
        <v>0</v>
      </c>
      <c r="DR15" s="270">
        <v>0</v>
      </c>
      <c r="DS15" s="200">
        <v>6167.2115848037693</v>
      </c>
      <c r="DT15" s="29">
        <v>5.4263947474826857</v>
      </c>
      <c r="DU15" s="29">
        <v>0</v>
      </c>
      <c r="DV15" s="270">
        <v>0</v>
      </c>
      <c r="DW15" s="200">
        <v>6208.5335808058508</v>
      </c>
      <c r="DX15" s="29">
        <v>5.4263947474826866</v>
      </c>
      <c r="DY15" s="29">
        <v>0</v>
      </c>
      <c r="DZ15" s="270">
        <v>0</v>
      </c>
      <c r="EA15" s="200">
        <v>6235.784935227708</v>
      </c>
      <c r="EB15" s="29">
        <v>5.4263947474826857</v>
      </c>
      <c r="EC15" s="29">
        <v>0</v>
      </c>
      <c r="ED15" s="270">
        <v>0</v>
      </c>
      <c r="EE15" s="195">
        <v>6267.4316693950277</v>
      </c>
      <c r="EF15" s="13">
        <v>5.4263947474826866</v>
      </c>
      <c r="EG15" s="13">
        <v>0</v>
      </c>
      <c r="EH15" s="270">
        <v>0</v>
      </c>
      <c r="EI15" s="195">
        <f t="shared" si="84"/>
        <v>6344.0849215979679</v>
      </c>
      <c r="EJ15" s="13">
        <f t="shared" ref="EJ15" si="146">IFERROR(EI15/EI$2,0)</f>
        <v>5.4263947474826857</v>
      </c>
      <c r="EK15" s="13">
        <f t="shared" si="43"/>
        <v>0</v>
      </c>
      <c r="EL15" s="270"/>
      <c r="EM15" s="195">
        <f t="shared" si="86"/>
        <v>6369.3664947264906</v>
      </c>
      <c r="EN15" s="13">
        <f t="shared" ref="EN15" si="147">IFERROR(EM15/EM$2,0)</f>
        <v>5.4263947474826866</v>
      </c>
      <c r="EO15" s="13">
        <f t="shared" si="46"/>
        <v>0</v>
      </c>
      <c r="EP15" s="270"/>
      <c r="EQ15" s="195">
        <f t="shared" si="47"/>
        <v>6394.3876009071319</v>
      </c>
      <c r="ER15" s="13">
        <f t="shared" ref="ER15" si="148">IFERROR(EQ15/EQ$2,0)</f>
        <v>5.4263947474826857</v>
      </c>
      <c r="ES15" s="13">
        <f t="shared" si="49"/>
        <v>0</v>
      </c>
      <c r="ET15" s="270"/>
      <c r="EU15" s="195">
        <f t="shared" si="50"/>
        <v>6427.3583753928369</v>
      </c>
      <c r="EV15" s="13">
        <f t="shared" ref="EV15" si="149">IFERROR(EU15/EU$2,0)</f>
        <v>5.4263947474826857</v>
      </c>
      <c r="EW15" s="13">
        <f t="shared" si="52"/>
        <v>0</v>
      </c>
      <c r="EX15" s="270"/>
      <c r="EY15" s="195">
        <f t="shared" si="53"/>
        <v>6464.6105753343054</v>
      </c>
      <c r="EZ15" s="13">
        <f t="shared" ref="EZ15" si="150">IFERROR(EY15/EY$2,0)</f>
        <v>5.4263947474826857</v>
      </c>
      <c r="FA15" s="13">
        <f t="shared" si="55"/>
        <v>0</v>
      </c>
      <c r="FB15" s="270"/>
      <c r="FC15" s="195">
        <f t="shared" si="56"/>
        <v>6509.0093371582097</v>
      </c>
      <c r="FD15" s="13">
        <f t="shared" ref="FD15" si="151">IFERROR(FC15/FC$2,0)</f>
        <v>5.4263947474826866</v>
      </c>
      <c r="FE15" s="13">
        <f t="shared" si="58"/>
        <v>0</v>
      </c>
      <c r="FF15" s="270"/>
      <c r="FG15" s="195">
        <f t="shared" si="59"/>
        <v>6568.4934763801148</v>
      </c>
      <c r="FH15" s="13">
        <f t="shared" ref="FH15" si="152">IFERROR(FG15/FG$2,0)</f>
        <v>5.4263947474826866</v>
      </c>
      <c r="FI15" s="13">
        <f t="shared" si="61"/>
        <v>0</v>
      </c>
      <c r="FJ15" s="270"/>
      <c r="FK15" s="195">
        <f t="shared" si="62"/>
        <v>6602.3270476306679</v>
      </c>
      <c r="FL15" s="13">
        <f t="shared" ref="FL15" si="153">IFERROR(FK15/FK$2,0)</f>
        <v>5.4263947474826857</v>
      </c>
      <c r="FM15" s="13">
        <f t="shared" si="64"/>
        <v>0</v>
      </c>
      <c r="FN15" s="270"/>
    </row>
    <row r="16" spans="1:170" ht="16.2" thickBot="1">
      <c r="D16" s="167">
        <f>SUM(D5:D15)</f>
        <v>4177828.93</v>
      </c>
      <c r="E16" s="168">
        <f t="shared" ref="E16:F16" si="154">SUM(E5:E15)</f>
        <v>114462.96999999999</v>
      </c>
      <c r="F16" s="169">
        <f t="shared" si="154"/>
        <v>1242.4779195792803</v>
      </c>
      <c r="G16" s="167">
        <f>SUM(G5:G15)</f>
        <v>4320.3887992074488</v>
      </c>
      <c r="H16" s="168">
        <f t="shared" ref="H16:K16" si="155">SUM(H5:H15)</f>
        <v>118.36878479177416</v>
      </c>
      <c r="I16" s="168">
        <f t="shared" si="155"/>
        <v>2847.6413381996058</v>
      </c>
      <c r="J16" s="168">
        <f t="shared" si="155"/>
        <v>1471.7730334837329</v>
      </c>
      <c r="K16" s="169">
        <f t="shared" si="155"/>
        <v>0.97442752410955791</v>
      </c>
      <c r="L16" s="284">
        <f>SUM(L5:L15)</f>
        <v>123</v>
      </c>
      <c r="M16" s="284">
        <f t="shared" ref="M16" si="156">SUM(M5:M15)</f>
        <v>2096171.54</v>
      </c>
      <c r="N16" s="334">
        <f t="shared" ref="N16" si="157">SUM(N5:N15)</f>
        <v>65878.996365079365</v>
      </c>
      <c r="O16" s="153">
        <f t="shared" ref="O16" si="158">SUM(O5:O15)</f>
        <v>84</v>
      </c>
      <c r="P16" s="284">
        <f t="shared" ref="P16" si="159">SUM(P5:P15)</f>
        <v>99347.61884000001</v>
      </c>
      <c r="Q16" s="154">
        <f t="shared" ref="Q16" si="160">SUM(Q5:Q15)</f>
        <v>4730.8389923809518</v>
      </c>
      <c r="R16" s="327">
        <f t="shared" ref="R16" si="161">SUM(R5:R15)</f>
        <v>516927.2001999999</v>
      </c>
      <c r="S16" s="291">
        <f>SUM(S5:S15)</f>
        <v>67100.500999999989</v>
      </c>
      <c r="T16" s="33">
        <f t="shared" ref="T16:CE16" si="162">SUM(T5:T15)</f>
        <v>64.394082122474515</v>
      </c>
      <c r="U16" s="33">
        <f t="shared" si="162"/>
        <v>32.284360608006111</v>
      </c>
      <c r="V16" s="34">
        <f t="shared" si="162"/>
        <v>33641.24</v>
      </c>
      <c r="W16" s="291">
        <f t="shared" si="162"/>
        <v>61937.953999999998</v>
      </c>
      <c r="X16" s="33">
        <f t="shared" si="162"/>
        <v>59.244180363071486</v>
      </c>
      <c r="Y16" s="33">
        <f t="shared" si="162"/>
        <v>29.126076430769345</v>
      </c>
      <c r="Z16" s="34">
        <f t="shared" si="162"/>
        <v>30450.41</v>
      </c>
      <c r="AA16" s="291">
        <f t="shared" si="162"/>
        <v>65074.008000000002</v>
      </c>
      <c r="AB16" s="33">
        <f t="shared" si="162"/>
        <v>62.182104849752548</v>
      </c>
      <c r="AC16" s="33">
        <f t="shared" si="162"/>
        <v>32.146151912982901</v>
      </c>
      <c r="AD16" s="34">
        <f t="shared" si="162"/>
        <v>33641.173000000003</v>
      </c>
      <c r="AE16" s="291">
        <f t="shared" si="162"/>
        <v>63693.391100000001</v>
      </c>
      <c r="AF16" s="33">
        <f t="shared" si="162"/>
        <v>60.836741085585274</v>
      </c>
      <c r="AG16" s="33">
        <f t="shared" si="162"/>
        <v>32.132407092561678</v>
      </c>
      <c r="AH16" s="34">
        <f t="shared" si="162"/>
        <v>33641.216400000005</v>
      </c>
      <c r="AI16" s="291">
        <f t="shared" si="162"/>
        <v>62406.564300000013</v>
      </c>
      <c r="AJ16" s="33">
        <f t="shared" si="162"/>
        <v>59.523882208523403</v>
      </c>
      <c r="AK16" s="33">
        <f t="shared" si="162"/>
        <v>52.767490407075726</v>
      </c>
      <c r="AL16" s="34">
        <f t="shared" si="162"/>
        <v>55322.967199999999</v>
      </c>
      <c r="AM16" s="291">
        <f t="shared" si="162"/>
        <v>56721.610200000003</v>
      </c>
      <c r="AN16" s="33">
        <f t="shared" si="162"/>
        <v>53.956398721901273</v>
      </c>
      <c r="AO16" s="33">
        <f t="shared" si="162"/>
        <v>36.126195030863286</v>
      </c>
      <c r="AP16" s="34">
        <f t="shared" si="162"/>
        <v>37977.626400000001</v>
      </c>
      <c r="AQ16" s="291">
        <f t="shared" si="162"/>
        <v>62607.722200000004</v>
      </c>
      <c r="AR16" s="33">
        <f t="shared" si="162"/>
        <v>59.368516567557499</v>
      </c>
      <c r="AS16" s="33">
        <f t="shared" si="162"/>
        <v>144.0509020341166</v>
      </c>
      <c r="AT16" s="34">
        <f t="shared" si="162"/>
        <v>151910.4633</v>
      </c>
      <c r="AU16" s="291">
        <f t="shared" si="162"/>
        <v>62718.790799999995</v>
      </c>
      <c r="AV16" s="33">
        <f t="shared" si="162"/>
        <v>59.349237822620708</v>
      </c>
      <c r="AW16" s="33">
        <f t="shared" si="162"/>
        <v>28.749743133590407</v>
      </c>
      <c r="AX16" s="34">
        <f t="shared" si="162"/>
        <v>30382.009800000003</v>
      </c>
      <c r="AY16" s="291">
        <f t="shared" si="162"/>
        <v>62862.230197155332</v>
      </c>
      <c r="AZ16" s="33">
        <f t="shared" si="162"/>
        <v>59.379615734336497</v>
      </c>
      <c r="BA16" s="33">
        <f t="shared" si="162"/>
        <v>33.605199829972136</v>
      </c>
      <c r="BB16" s="34">
        <f t="shared" si="162"/>
        <v>35576.144800000002</v>
      </c>
      <c r="BC16" s="291">
        <f t="shared" si="162"/>
        <v>64993.98399715533</v>
      </c>
      <c r="BD16" s="33">
        <f t="shared" si="162"/>
        <v>61.253190405877973</v>
      </c>
      <c r="BE16" s="33">
        <f t="shared" si="162"/>
        <v>28.633351679576585</v>
      </c>
      <c r="BF16" s="34">
        <f t="shared" si="162"/>
        <v>30382.019100000001</v>
      </c>
      <c r="BG16" s="291">
        <f t="shared" si="162"/>
        <v>63339.440897155328</v>
      </c>
      <c r="BH16" s="33">
        <f t="shared" si="162"/>
        <v>59.457518942892804</v>
      </c>
      <c r="BI16" s="33">
        <f t="shared" si="162"/>
        <v>33.213623251530805</v>
      </c>
      <c r="BJ16" s="34">
        <f t="shared" si="162"/>
        <v>35382.107499999998</v>
      </c>
      <c r="BK16" s="291">
        <f t="shared" si="162"/>
        <v>63361.220497155322</v>
      </c>
      <c r="BL16" s="33">
        <f t="shared" si="162"/>
        <v>58.979514412427278</v>
      </c>
      <c r="BM16" s="33">
        <f t="shared" si="162"/>
        <v>52.862950110398302</v>
      </c>
      <c r="BN16" s="34">
        <f t="shared" si="162"/>
        <v>56790.244400000011</v>
      </c>
      <c r="BO16" s="291">
        <f t="shared" si="162"/>
        <v>86959.916997155335</v>
      </c>
      <c r="BP16" s="33">
        <f t="shared" si="162"/>
        <v>80.900847987157192</v>
      </c>
      <c r="BQ16" s="33">
        <f t="shared" si="162"/>
        <v>62.443413263621096</v>
      </c>
      <c r="BR16" s="34">
        <f t="shared" si="162"/>
        <v>67120.112699999998</v>
      </c>
      <c r="BS16" s="291">
        <f t="shared" si="162"/>
        <v>63547.954497155326</v>
      </c>
      <c r="BT16" s="33">
        <f t="shared" si="162"/>
        <v>58.97738415713021</v>
      </c>
      <c r="BU16" s="33">
        <f t="shared" si="162"/>
        <v>41.07542433992856</v>
      </c>
      <c r="BV16" s="34">
        <f t="shared" si="162"/>
        <v>44258.646500000003</v>
      </c>
      <c r="BW16" s="291">
        <f t="shared" si="162"/>
        <v>63626.59489715533</v>
      </c>
      <c r="BX16" s="33">
        <f t="shared" si="162"/>
        <v>58.909641030224243</v>
      </c>
      <c r="BY16" s="33">
        <f t="shared" si="162"/>
        <v>49.979803827711336</v>
      </c>
      <c r="BZ16" s="34">
        <f t="shared" si="162"/>
        <v>53981.736700000009</v>
      </c>
      <c r="CA16" s="291">
        <f t="shared" si="162"/>
        <v>63665.805697155323</v>
      </c>
      <c r="CB16" s="33">
        <f t="shared" si="162"/>
        <v>58.827208935039415</v>
      </c>
      <c r="CC16" s="33">
        <f t="shared" si="162"/>
        <v>46.891677808567522</v>
      </c>
      <c r="CD16" s="34">
        <f t="shared" si="162"/>
        <v>50748.565200000012</v>
      </c>
      <c r="CE16" s="291">
        <f t="shared" si="162"/>
        <v>63767.391297155329</v>
      </c>
      <c r="CF16" s="33">
        <f t="shared" ref="CF16:EP16" si="163">SUM(CF5:CF15)</f>
        <v>58.862116794117533</v>
      </c>
      <c r="CG16" s="33">
        <f t="shared" si="163"/>
        <v>49.829747677311261</v>
      </c>
      <c r="CH16" s="34">
        <f t="shared" si="163"/>
        <v>53982.309699999998</v>
      </c>
      <c r="CI16" s="291">
        <f t="shared" si="163"/>
        <v>63858.124397155327</v>
      </c>
      <c r="CJ16" s="33">
        <f t="shared" si="163"/>
        <v>58.793098924785085</v>
      </c>
      <c r="CK16" s="33">
        <f t="shared" si="163"/>
        <v>41.529284352989912</v>
      </c>
      <c r="CL16" s="34">
        <f t="shared" si="163"/>
        <v>45107.032200000001</v>
      </c>
      <c r="CM16" s="291">
        <f t="shared" si="163"/>
        <v>63937.752697155323</v>
      </c>
      <c r="CN16" s="33">
        <f t="shared" si="163"/>
        <v>58.730527901798197</v>
      </c>
      <c r="CO16" s="33">
        <f t="shared" si="163"/>
        <v>58.530900012216819</v>
      </c>
      <c r="CP16" s="34">
        <f t="shared" si="163"/>
        <v>63720.425199999998</v>
      </c>
      <c r="CQ16" s="291">
        <f t="shared" si="163"/>
        <v>64032.74609715533</v>
      </c>
      <c r="CR16" s="33">
        <f t="shared" si="163"/>
        <v>58.698733486503286</v>
      </c>
      <c r="CS16" s="33">
        <f t="shared" si="163"/>
        <v>49.485426507808903</v>
      </c>
      <c r="CT16" s="34">
        <f t="shared" si="163"/>
        <v>53982.216700000004</v>
      </c>
      <c r="CU16" s="291">
        <f t="shared" si="163"/>
        <v>64194.816197155335</v>
      </c>
      <c r="CV16" s="33">
        <f t="shared" si="163"/>
        <v>58.705660795768587</v>
      </c>
      <c r="CW16" s="33">
        <f t="shared" si="163"/>
        <v>49.366392867692184</v>
      </c>
      <c r="CX16" s="34">
        <f t="shared" si="163"/>
        <v>53982.298700000014</v>
      </c>
      <c r="CY16" s="291">
        <f t="shared" si="163"/>
        <v>64428.180697155323</v>
      </c>
      <c r="CZ16" s="33">
        <f t="shared" si="163"/>
        <v>58.678241166963417</v>
      </c>
      <c r="DA16" s="33">
        <f t="shared" si="163"/>
        <v>49.164451256886444</v>
      </c>
      <c r="DB16" s="34">
        <f t="shared" si="163"/>
        <v>53982.125</v>
      </c>
      <c r="DC16" s="291">
        <f t="shared" si="163"/>
        <v>64799.486497155332</v>
      </c>
      <c r="DD16" s="33">
        <f t="shared" si="163"/>
        <v>58.670900267874018</v>
      </c>
      <c r="DE16" s="33">
        <f t="shared" si="163"/>
        <v>170.44665297064529</v>
      </c>
      <c r="DF16" s="34">
        <f t="shared" si="163"/>
        <v>188250.99900000001</v>
      </c>
      <c r="DG16" s="291">
        <f t="shared" si="163"/>
        <v>65077.613797155333</v>
      </c>
      <c r="DH16" s="33">
        <f t="shared" si="163"/>
        <v>58.378767037173724</v>
      </c>
      <c r="DI16" s="33">
        <f t="shared" si="163"/>
        <v>55.7089298209102</v>
      </c>
      <c r="DJ16" s="34">
        <f t="shared" si="163"/>
        <v>62101.41810000001</v>
      </c>
      <c r="DK16" s="291">
        <f t="shared" si="163"/>
        <v>66498.74857016989</v>
      </c>
      <c r="DL16" s="33">
        <f t="shared" si="163"/>
        <v>59.244180214539142</v>
      </c>
      <c r="DM16" s="33">
        <f t="shared" si="163"/>
        <v>45.09132916151426</v>
      </c>
      <c r="DN16" s="34">
        <f t="shared" si="163"/>
        <v>50612.852599999998</v>
      </c>
      <c r="DO16" s="291">
        <f t="shared" si="163"/>
        <v>69980.586493371782</v>
      </c>
      <c r="DP16" s="33">
        <f t="shared" si="163"/>
        <v>61.949513511282618</v>
      </c>
      <c r="DQ16" s="33">
        <f t="shared" si="163"/>
        <v>44.804448677851958</v>
      </c>
      <c r="DR16" s="34">
        <f t="shared" si="163"/>
        <v>50612.852599999998</v>
      </c>
      <c r="DS16" s="291">
        <f t="shared" si="163"/>
        <v>70388.304941608236</v>
      </c>
      <c r="DT16" s="33">
        <f t="shared" si="163"/>
        <v>61.933131848516879</v>
      </c>
      <c r="DU16" s="33">
        <f t="shared" si="163"/>
        <v>44.533143338310524</v>
      </c>
      <c r="DV16" s="34">
        <f t="shared" si="163"/>
        <v>50612.852599999998</v>
      </c>
      <c r="DW16" s="291">
        <f t="shared" si="163"/>
        <v>70839.449373941956</v>
      </c>
      <c r="DX16" s="33">
        <f t="shared" si="163"/>
        <v>61.915235054173593</v>
      </c>
      <c r="DY16" s="33">
        <f t="shared" si="163"/>
        <v>44.236745107225019</v>
      </c>
      <c r="DZ16" s="34">
        <f t="shared" si="163"/>
        <v>50612.852599999998</v>
      </c>
      <c r="EA16" s="291">
        <f t="shared" si="163"/>
        <v>121001.10155767875</v>
      </c>
      <c r="EB16" s="33">
        <f t="shared" si="163"/>
        <v>105.29544375767189</v>
      </c>
      <c r="EC16" s="33">
        <f t="shared" si="163"/>
        <v>16.520113770256138</v>
      </c>
      <c r="ED16" s="34">
        <f t="shared" si="163"/>
        <v>18984.2209</v>
      </c>
      <c r="EE16" s="291">
        <f t="shared" si="163"/>
        <v>121615.18458567347</v>
      </c>
      <c r="EF16" s="33">
        <f t="shared" si="163"/>
        <v>105.2954437576719</v>
      </c>
      <c r="EG16" s="33">
        <f t="shared" si="163"/>
        <v>16.436697200841564</v>
      </c>
      <c r="EH16" s="34">
        <f t="shared" si="163"/>
        <v>18984.2209</v>
      </c>
      <c r="EI16" s="291">
        <f t="shared" si="163"/>
        <v>138386.84020061983</v>
      </c>
      <c r="EJ16" s="33">
        <f t="shared" si="163"/>
        <v>118.36878479177417</v>
      </c>
      <c r="EK16" s="33">
        <f t="shared" si="163"/>
        <v>0</v>
      </c>
      <c r="EL16" s="34">
        <f t="shared" si="163"/>
        <v>0</v>
      </c>
      <c r="EM16" s="291">
        <f t="shared" si="163"/>
        <v>138938.32036896472</v>
      </c>
      <c r="EN16" s="33">
        <f t="shared" si="163"/>
        <v>118.36878479177416</v>
      </c>
      <c r="EO16" s="33">
        <f t="shared" si="163"/>
        <v>0</v>
      </c>
      <c r="EP16" s="34">
        <f t="shared" si="163"/>
        <v>0</v>
      </c>
      <c r="EQ16" s="291">
        <f t="shared" ref="EQ16" si="164">SUM(EQ5:EQ15)</f>
        <v>139484.11883563959</v>
      </c>
      <c r="ER16" s="33">
        <f t="shared" ref="ER16" si="165">SUM(ER5:ER15)</f>
        <v>118.36878479177416</v>
      </c>
      <c r="ES16" s="33">
        <f t="shared" ref="ES16" si="166">SUM(ES5:ES15)</f>
        <v>0</v>
      </c>
      <c r="ET16" s="34">
        <f t="shared" ref="ET16" si="167">SUM(ET5:ET15)</f>
        <v>0</v>
      </c>
      <c r="EU16" s="291">
        <f t="shared" ref="EU16" si="168">SUM(EU5:EU15)</f>
        <v>140203.32757203441</v>
      </c>
      <c r="EV16" s="33">
        <f t="shared" ref="EV16" si="169">SUM(EV5:EV15)</f>
        <v>118.36878479177416</v>
      </c>
      <c r="EW16" s="33">
        <f t="shared" ref="EW16" si="170">SUM(EW5:EW15)</f>
        <v>0</v>
      </c>
      <c r="EX16" s="34">
        <f t="shared" ref="EX16" si="171">SUM(EX5:EX15)</f>
        <v>0</v>
      </c>
      <c r="EY16" s="291">
        <f t="shared" ref="EY16" si="172">SUM(EY5:EY15)</f>
        <v>141015.92927962996</v>
      </c>
      <c r="EZ16" s="33">
        <f t="shared" ref="EZ16" si="173">SUM(EZ5:EZ15)</f>
        <v>118.36878479177416</v>
      </c>
      <c r="FA16" s="33">
        <f t="shared" ref="FA16" si="174">SUM(FA5:FA15)</f>
        <v>0</v>
      </c>
      <c r="FB16" s="34">
        <f t="shared" ref="FB16" si="175">SUM(FB5:FB15)</f>
        <v>0</v>
      </c>
      <c r="FC16" s="291">
        <f t="shared" ref="FC16" si="176">SUM(FC5:FC15)</f>
        <v>141984.42267679624</v>
      </c>
      <c r="FD16" s="33">
        <f t="shared" ref="FD16" si="177">SUM(FD5:FD15)</f>
        <v>118.36878479177416</v>
      </c>
      <c r="FE16" s="33">
        <f t="shared" ref="FE16" si="178">SUM(FE5:FE15)</f>
        <v>0</v>
      </c>
      <c r="FF16" s="34">
        <f t="shared" ref="FF16" si="179">SUM(FF5:FF15)</f>
        <v>0</v>
      </c>
      <c r="FG16" s="291">
        <f t="shared" ref="FG16" si="180">SUM(FG5:FG15)</f>
        <v>143281.98129568368</v>
      </c>
      <c r="FH16" s="33">
        <f t="shared" ref="FH16" si="181">SUM(FH5:FH15)</f>
        <v>118.36878479177417</v>
      </c>
      <c r="FI16" s="33">
        <f t="shared" ref="FI16" si="182">SUM(FI5:FI15)</f>
        <v>0</v>
      </c>
      <c r="FJ16" s="34">
        <f t="shared" ref="FJ16" si="183">SUM(FJ5:FJ15)</f>
        <v>0</v>
      </c>
      <c r="FK16" s="291">
        <f t="shared" ref="FK16" si="184">SUM(FK5:FK15)</f>
        <v>144020.01066886037</v>
      </c>
      <c r="FL16" s="33">
        <f t="shared" ref="FL16" si="185">SUM(FL5:FL15)</f>
        <v>118.36878479177416</v>
      </c>
      <c r="FM16" s="33">
        <f t="shared" ref="FM16" si="186">SUM(FM5:FM15)</f>
        <v>0</v>
      </c>
      <c r="FN16" s="34">
        <f t="shared" ref="FN16" si="187">SUM(FN5:FN15)</f>
        <v>0</v>
      </c>
    </row>
    <row r="17" spans="5:37">
      <c r="E17" s="59"/>
      <c r="G17" s="139"/>
      <c r="K17" s="59"/>
      <c r="AA17" s="82"/>
    </row>
    <row r="18" spans="5:37">
      <c r="F18" s="59"/>
      <c r="G18" s="59"/>
      <c r="K18" s="59"/>
      <c r="AK18" s="59"/>
    </row>
    <row r="19" spans="5:37">
      <c r="K19" s="59"/>
      <c r="AK19" s="59"/>
    </row>
    <row r="20" spans="5:37">
      <c r="K20" s="59"/>
      <c r="AK20" s="59"/>
    </row>
    <row r="21" spans="5:37">
      <c r="K21" s="59"/>
      <c r="AK21" s="59"/>
    </row>
    <row r="22" spans="5:37">
      <c r="K22" s="59"/>
      <c r="AK22" s="59"/>
    </row>
    <row r="23" spans="5:37">
      <c r="K23" s="59"/>
      <c r="AK23" s="59"/>
    </row>
    <row r="24" spans="5:37">
      <c r="K24" s="59"/>
      <c r="AK24" s="59"/>
    </row>
    <row r="25" spans="5:37">
      <c r="AK25" s="59"/>
    </row>
    <row r="26" spans="5:37">
      <c r="AK26" s="59"/>
    </row>
  </sheetData>
  <mergeCells count="103">
    <mergeCell ref="Q12:Q13"/>
    <mergeCell ref="FK2:FN2"/>
    <mergeCell ref="FK3:FN3"/>
    <mergeCell ref="L2:R2"/>
    <mergeCell ref="O3:O4"/>
    <mergeCell ref="P3:P4"/>
    <mergeCell ref="Q3:Q4"/>
    <mergeCell ref="L12:L13"/>
    <mergeCell ref="M12:M13"/>
    <mergeCell ref="N12:N13"/>
    <mergeCell ref="O12:O13"/>
    <mergeCell ref="P12:P13"/>
    <mergeCell ref="EQ3:ET3"/>
    <mergeCell ref="EU3:EX3"/>
    <mergeCell ref="EY3:FB3"/>
    <mergeCell ref="FC3:FF3"/>
    <mergeCell ref="FG3:FJ3"/>
    <mergeCell ref="DS3:DV3"/>
    <mergeCell ref="DW3:DZ3"/>
    <mergeCell ref="EA3:ED3"/>
    <mergeCell ref="EE3:EH3"/>
    <mergeCell ref="EI3:EL3"/>
    <mergeCell ref="EM3:EP3"/>
    <mergeCell ref="CU3:CX3"/>
    <mergeCell ref="CY3:DB3"/>
    <mergeCell ref="DC3:DF3"/>
    <mergeCell ref="DG3:DJ3"/>
    <mergeCell ref="DK3:DN3"/>
    <mergeCell ref="DO3:DR3"/>
    <mergeCell ref="BW3:BZ3"/>
    <mergeCell ref="CA3:CD3"/>
    <mergeCell ref="CE3:CH3"/>
    <mergeCell ref="CI3:CL3"/>
    <mergeCell ref="CM3:CP3"/>
    <mergeCell ref="CQ3:CT3"/>
    <mergeCell ref="AY3:BB3"/>
    <mergeCell ref="BC3:BF3"/>
    <mergeCell ref="BG3:BJ3"/>
    <mergeCell ref="BK3:BN3"/>
    <mergeCell ref="BO3:BR3"/>
    <mergeCell ref="BS3:BV3"/>
    <mergeCell ref="AA3:AD3"/>
    <mergeCell ref="AE3:AH3"/>
    <mergeCell ref="AI3:AL3"/>
    <mergeCell ref="AM3:AP3"/>
    <mergeCell ref="AQ3:AT3"/>
    <mergeCell ref="AU3:AX3"/>
    <mergeCell ref="L3:L4"/>
    <mergeCell ref="M3:M4"/>
    <mergeCell ref="N3:N4"/>
    <mergeCell ref="R3:R4"/>
    <mergeCell ref="S3:V3"/>
    <mergeCell ref="W3:Z3"/>
    <mergeCell ref="A3:C3"/>
    <mergeCell ref="D3:D4"/>
    <mergeCell ref="E3:E4"/>
    <mergeCell ref="F3:F4"/>
    <mergeCell ref="G3:G4"/>
    <mergeCell ref="H3:H4"/>
    <mergeCell ref="I3:I4"/>
    <mergeCell ref="J3:J4"/>
    <mergeCell ref="K3:K4"/>
    <mergeCell ref="EQ2:ET2"/>
    <mergeCell ref="EU2:EX2"/>
    <mergeCell ref="EY2:FB2"/>
    <mergeCell ref="FC2:FF2"/>
    <mergeCell ref="FG2:FJ2"/>
    <mergeCell ref="DS2:DV2"/>
    <mergeCell ref="DW2:DZ2"/>
    <mergeCell ref="EA2:ED2"/>
    <mergeCell ref="EE2:EH2"/>
    <mergeCell ref="EI2:EL2"/>
    <mergeCell ref="EM2:EP2"/>
    <mergeCell ref="CU2:CX2"/>
    <mergeCell ref="CY2:DB2"/>
    <mergeCell ref="DC2:DF2"/>
    <mergeCell ref="DG2:DJ2"/>
    <mergeCell ref="DK2:DN2"/>
    <mergeCell ref="DO2:DR2"/>
    <mergeCell ref="BW2:BZ2"/>
    <mergeCell ref="CA2:CD2"/>
    <mergeCell ref="CE2:CH2"/>
    <mergeCell ref="CI2:CL2"/>
    <mergeCell ref="CM2:CP2"/>
    <mergeCell ref="CQ2:CT2"/>
    <mergeCell ref="BK2:BN2"/>
    <mergeCell ref="BO2:BR2"/>
    <mergeCell ref="BS2:BV2"/>
    <mergeCell ref="AA2:AD2"/>
    <mergeCell ref="AE2:AH2"/>
    <mergeCell ref="AI2:AL2"/>
    <mergeCell ref="AM2:AP2"/>
    <mergeCell ref="AQ2:AT2"/>
    <mergeCell ref="AU2:AX2"/>
    <mergeCell ref="D1:K1"/>
    <mergeCell ref="L1:R1"/>
    <mergeCell ref="D2:F2"/>
    <mergeCell ref="G2:K2"/>
    <mergeCell ref="S2:V2"/>
    <mergeCell ref="W2:Z2"/>
    <mergeCell ref="AY2:BB2"/>
    <mergeCell ref="BC2:BF2"/>
    <mergeCell ref="BG2:BJ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D6AF2-D7BC-452A-86F8-2F4C1CF2F812}">
  <sheetPr>
    <tabColor theme="9" tint="0.39997558519241921"/>
  </sheetPr>
  <dimension ref="A1:FB29"/>
  <sheetViews>
    <sheetView zoomScaleNormal="100" workbookViewId="0">
      <pane xSplit="3" ySplit="4" topLeftCell="EN5" activePane="bottomRight" state="frozen"/>
      <selection activeCell="EZ24" sqref="EZ24"/>
      <selection pane="topRight" activeCell="EZ24" sqref="EZ24"/>
      <selection pane="bottomLeft" activeCell="EZ24" sqref="EZ24"/>
      <selection pane="bottomRight" activeCell="ER13" sqref="ER13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customWidth="1"/>
    <col min="5" max="5" width="11.5546875" customWidth="1"/>
    <col min="6" max="6" width="10.88671875" customWidth="1"/>
    <col min="7" max="7" width="8.44140625" customWidth="1"/>
    <col min="8" max="8" width="10.5546875" customWidth="1"/>
    <col min="9" max="9" width="10.88671875" customWidth="1"/>
    <col min="10" max="10" width="10.5546875" customWidth="1"/>
    <col min="11" max="11" width="7.88671875" customWidth="1"/>
    <col min="12" max="12" width="13.33203125" customWidth="1"/>
    <col min="13" max="13" width="16.6640625" customWidth="1"/>
    <col min="14" max="14" width="16.33203125" customWidth="1"/>
    <col min="15" max="15" width="12.6640625" customWidth="1"/>
    <col min="16" max="16" width="13.33203125" customWidth="1"/>
    <col min="17" max="17" width="16.6640625" customWidth="1"/>
    <col min="18" max="18" width="16.33203125" customWidth="1"/>
    <col min="19" max="19" width="12.6640625" customWidth="1"/>
    <col min="20" max="20" width="13.33203125" customWidth="1"/>
    <col min="21" max="21" width="16.6640625" customWidth="1"/>
    <col min="22" max="22" width="16.33203125" customWidth="1"/>
    <col min="23" max="23" width="12.6640625" customWidth="1"/>
    <col min="24" max="24" width="13.33203125" customWidth="1"/>
    <col min="25" max="25" width="16.6640625" customWidth="1"/>
    <col min="26" max="26" width="16.33203125" customWidth="1"/>
    <col min="27" max="27" width="12.6640625" customWidth="1"/>
    <col min="28" max="28" width="13.33203125" customWidth="1"/>
    <col min="29" max="29" width="16.6640625" customWidth="1"/>
    <col min="30" max="30" width="16.33203125" customWidth="1"/>
    <col min="31" max="31" width="12.6640625" customWidth="1"/>
    <col min="32" max="32" width="13.33203125" customWidth="1"/>
    <col min="33" max="33" width="16.6640625" customWidth="1"/>
    <col min="34" max="34" width="16.33203125" customWidth="1"/>
    <col min="35" max="35" width="12.6640625" customWidth="1"/>
    <col min="36" max="36" width="13.33203125" customWidth="1"/>
    <col min="37" max="37" width="16.6640625" customWidth="1"/>
    <col min="38" max="38" width="16.33203125" customWidth="1"/>
    <col min="39" max="39" width="12.6640625" customWidth="1"/>
    <col min="40" max="40" width="13.33203125" customWidth="1"/>
    <col min="41" max="41" width="16.6640625" customWidth="1"/>
    <col min="42" max="42" width="16.33203125" customWidth="1"/>
    <col min="43" max="43" width="12.6640625" customWidth="1"/>
    <col min="44" max="44" width="13.33203125" customWidth="1"/>
    <col min="45" max="45" width="16.6640625" customWidth="1"/>
    <col min="46" max="46" width="16.33203125" customWidth="1"/>
    <col min="47" max="47" width="12.6640625" customWidth="1"/>
    <col min="48" max="48" width="13.33203125" customWidth="1"/>
    <col min="49" max="49" width="16.6640625" customWidth="1"/>
    <col min="50" max="50" width="16.33203125" customWidth="1"/>
    <col min="51" max="51" width="12.6640625" customWidth="1"/>
    <col min="52" max="52" width="13.33203125" customWidth="1"/>
    <col min="53" max="53" width="16.6640625" customWidth="1"/>
    <col min="54" max="54" width="16.33203125" customWidth="1"/>
    <col min="55" max="55" width="12.6640625" customWidth="1"/>
    <col min="56" max="56" width="13.33203125" customWidth="1"/>
    <col min="57" max="57" width="16.6640625" customWidth="1"/>
    <col min="58" max="58" width="16.33203125" customWidth="1"/>
    <col min="59" max="59" width="12.6640625" customWidth="1"/>
    <col min="60" max="60" width="13.33203125" customWidth="1"/>
    <col min="61" max="61" width="16.6640625" customWidth="1"/>
    <col min="62" max="62" width="16.33203125" customWidth="1"/>
    <col min="63" max="63" width="12.6640625" customWidth="1"/>
    <col min="64" max="64" width="13.33203125" customWidth="1"/>
    <col min="65" max="65" width="16.6640625" customWidth="1"/>
    <col min="66" max="66" width="16.33203125" customWidth="1"/>
    <col min="67" max="67" width="12.6640625" customWidth="1"/>
    <col min="68" max="68" width="13.33203125" customWidth="1"/>
    <col min="69" max="69" width="16.6640625" customWidth="1"/>
    <col min="70" max="70" width="16.33203125" customWidth="1"/>
    <col min="71" max="71" width="12.6640625" customWidth="1"/>
    <col min="72" max="72" width="13.33203125" customWidth="1"/>
    <col min="73" max="73" width="16.6640625" customWidth="1"/>
    <col min="74" max="74" width="16.33203125" customWidth="1"/>
    <col min="75" max="75" width="12.6640625" customWidth="1"/>
    <col min="76" max="76" width="13.33203125" customWidth="1"/>
    <col min="77" max="77" width="16.6640625" customWidth="1"/>
    <col min="78" max="78" width="16.33203125" customWidth="1"/>
    <col min="79" max="79" width="12.6640625" customWidth="1"/>
    <col min="80" max="80" width="13.33203125" customWidth="1"/>
    <col min="81" max="81" width="16.6640625" customWidth="1"/>
    <col min="82" max="82" width="16.33203125" customWidth="1"/>
    <col min="83" max="83" width="12.6640625" customWidth="1"/>
    <col min="84" max="84" width="13.33203125" customWidth="1"/>
    <col min="85" max="85" width="16.6640625" customWidth="1"/>
    <col min="86" max="86" width="16.33203125" customWidth="1"/>
    <col min="87" max="87" width="12.6640625" customWidth="1"/>
    <col min="88" max="88" width="13.33203125" customWidth="1"/>
    <col min="89" max="89" width="16.6640625" customWidth="1"/>
    <col min="90" max="90" width="16.33203125" customWidth="1"/>
    <col min="91" max="91" width="12.6640625" customWidth="1"/>
    <col min="92" max="92" width="13.33203125" customWidth="1"/>
    <col min="93" max="93" width="16.6640625" customWidth="1"/>
    <col min="94" max="94" width="16.33203125" customWidth="1"/>
    <col min="95" max="95" width="12.6640625" customWidth="1"/>
    <col min="96" max="96" width="13.33203125" customWidth="1"/>
    <col min="97" max="97" width="16.6640625" customWidth="1"/>
    <col min="98" max="98" width="16.33203125" customWidth="1"/>
    <col min="99" max="99" width="12.6640625" customWidth="1"/>
    <col min="100" max="100" width="13.33203125" customWidth="1"/>
    <col min="101" max="101" width="16.6640625" customWidth="1"/>
    <col min="102" max="102" width="16.33203125" customWidth="1"/>
    <col min="103" max="103" width="12.6640625" customWidth="1"/>
    <col min="104" max="104" width="13.33203125" customWidth="1"/>
    <col min="105" max="105" width="16.6640625" customWidth="1"/>
    <col min="106" max="106" width="16.33203125" customWidth="1"/>
    <col min="107" max="107" width="12.6640625" customWidth="1"/>
    <col min="108" max="108" width="13.33203125" customWidth="1"/>
    <col min="109" max="109" width="16.6640625" customWidth="1"/>
    <col min="110" max="110" width="16.33203125" customWidth="1"/>
    <col min="111" max="111" width="12.6640625" customWidth="1"/>
    <col min="112" max="112" width="13.33203125" customWidth="1"/>
    <col min="113" max="113" width="16.6640625" customWidth="1"/>
    <col min="114" max="114" width="16.33203125" customWidth="1"/>
    <col min="115" max="115" width="12.6640625" customWidth="1"/>
    <col min="116" max="116" width="13.33203125" customWidth="1"/>
    <col min="117" max="117" width="16.6640625" customWidth="1"/>
    <col min="118" max="118" width="16.33203125" customWidth="1"/>
    <col min="119" max="119" width="12.6640625" customWidth="1"/>
    <col min="120" max="120" width="13.33203125" customWidth="1"/>
    <col min="121" max="121" width="16.6640625" customWidth="1"/>
    <col min="122" max="122" width="16.33203125" customWidth="1"/>
    <col min="123" max="123" width="12.6640625" customWidth="1"/>
    <col min="124" max="124" width="13.33203125" customWidth="1"/>
    <col min="125" max="125" width="16.6640625" customWidth="1"/>
    <col min="126" max="126" width="16.33203125" customWidth="1"/>
    <col min="127" max="127" width="12.6640625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  <col min="148" max="148" width="13.33203125" bestFit="1" customWidth="1"/>
    <col min="149" max="149" width="16.6640625" bestFit="1" customWidth="1"/>
    <col min="150" max="150" width="16.33203125" bestFit="1" customWidth="1"/>
    <col min="151" max="151" width="12.6640625" bestFit="1" customWidth="1"/>
    <col min="152" max="152" width="13.33203125" bestFit="1" customWidth="1"/>
    <col min="153" max="153" width="16.6640625" bestFit="1" customWidth="1"/>
    <col min="154" max="154" width="16.33203125" bestFit="1" customWidth="1"/>
    <col min="155" max="155" width="12.6640625" bestFit="1" customWidth="1"/>
    <col min="156" max="156" width="10.33203125" bestFit="1" customWidth="1"/>
    <col min="158" max="158" width="10.33203125" bestFit="1" customWidth="1"/>
  </cols>
  <sheetData>
    <row r="1" spans="1:158" ht="15" thickBot="1">
      <c r="A1" s="172" t="s">
        <v>231</v>
      </c>
      <c r="B1" s="171">
        <f>'IND. FIN.'!V1</f>
        <v>46204</v>
      </c>
      <c r="C1" s="288">
        <f>VLOOKUP(B1,'IND. FIN.'!$J$3:$K$97,2,0)</f>
        <v>1275.085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158" ht="15.75" customHeight="1" thickBot="1">
      <c r="A2" s="172" t="s">
        <v>30</v>
      </c>
      <c r="B2" s="171">
        <v>44805</v>
      </c>
      <c r="C2" s="229">
        <f>'IND. FIN.'!K23</f>
        <v>1045.4690000000001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80">
        <f>IF(L3&gt;$B$1,0,VLOOKUP(L$3,'IND. FIN.'!$J$4:$K$97,2,0))</f>
        <v>1061.0709999999999</v>
      </c>
      <c r="M2" s="481"/>
      <c r="N2" s="481"/>
      <c r="O2" s="482"/>
      <c r="P2" s="480">
        <f>IF(P3&gt;$B$1,0,VLOOKUP(P$3,'IND. FIN.'!$J$4:$K$97,2,0))</f>
        <v>1065.289</v>
      </c>
      <c r="Q2" s="481"/>
      <c r="R2" s="481"/>
      <c r="S2" s="482"/>
      <c r="T2" s="480">
        <f>IF(T3&gt;$B$1,0,VLOOKUP(T$3,'IND. FIN.'!$J$4:$K$97,2,0))</f>
        <v>1074.2919999999999</v>
      </c>
      <c r="U2" s="481"/>
      <c r="V2" s="481"/>
      <c r="W2" s="482"/>
      <c r="X2" s="480">
        <f>IF(X3&gt;$B$1,0,VLOOKUP(X$3,'IND. FIN.'!$J$4:$K$97,2,0))</f>
        <v>1074.895</v>
      </c>
      <c r="Y2" s="481"/>
      <c r="Z2" s="481"/>
      <c r="AA2" s="482"/>
      <c r="AB2" s="480">
        <f>IF(AB3&gt;$B$1,0,VLOOKUP(AB$3,'IND. FIN.'!$J$4:$K$97,2,0))</f>
        <v>1077.4970000000001</v>
      </c>
      <c r="AC2" s="481"/>
      <c r="AD2" s="481"/>
      <c r="AE2" s="482"/>
      <c r="AF2" s="480">
        <f>IF(AF3&gt;$B$1,0,VLOOKUP(AF$3,'IND. FIN.'!$J$4:$K$97,2,0))</f>
        <v>1080.0709999999999</v>
      </c>
      <c r="AG2" s="481"/>
      <c r="AH2" s="481"/>
      <c r="AI2" s="482"/>
      <c r="AJ2" s="480">
        <f>IF(AJ3&gt;$B$1,0,VLOOKUP(AJ$3,'IND. FIN.'!$J$4:$K$97,2,0))</f>
        <v>1082.251</v>
      </c>
      <c r="AK2" s="481"/>
      <c r="AL2" s="481"/>
      <c r="AM2" s="482"/>
      <c r="AN2" s="480">
        <f>IF(AN3&gt;$B$1,0,VLOOKUP(AN$3,'IND. FIN.'!$J$4:$K$97,2,0))</f>
        <v>1083.335</v>
      </c>
      <c r="AO2" s="481"/>
      <c r="AP2" s="481"/>
      <c r="AQ2" s="482"/>
      <c r="AR2" s="480">
        <f>IF(AR3&gt;$B$1,0,VLOOKUP(AR$3,'IND. FIN.'!$J$4:$K$97,2,0))</f>
        <v>1086.1500000000001</v>
      </c>
      <c r="AS2" s="481"/>
      <c r="AT2" s="481"/>
      <c r="AU2" s="482"/>
      <c r="AV2" s="480">
        <f>IF(AV3&gt;$B$1,0,VLOOKUP(AV$3,'IND. FIN.'!$J$4:$K$97,2,0))</f>
        <v>1088.663</v>
      </c>
      <c r="AW2" s="481"/>
      <c r="AX2" s="481"/>
      <c r="AY2" s="482"/>
      <c r="AZ2" s="480">
        <f>IF(AZ3&gt;$B$1,0,VLOOKUP(AZ$3,'IND. FIN.'!$J$4:$K$97,2,0))</f>
        <v>1090.8710000000001</v>
      </c>
      <c r="BA2" s="481"/>
      <c r="BB2" s="481"/>
      <c r="BC2" s="482"/>
      <c r="BD2" s="480">
        <f>IF(BD3&gt;$B$1,0,VLOOKUP(BD$3,'IND. FIN.'!$J$4:$K$97,2,0))</f>
        <v>1093.5029999999999</v>
      </c>
      <c r="BE2" s="481"/>
      <c r="BF2" s="481"/>
      <c r="BG2" s="482"/>
      <c r="BH2" s="480">
        <f>IF(BH3&gt;$B$1,0,VLOOKUP(BH$3,'IND. FIN.'!$J$4:$K$97,2,0))</f>
        <v>1097.991</v>
      </c>
      <c r="BI2" s="481"/>
      <c r="BJ2" s="481"/>
      <c r="BK2" s="482"/>
      <c r="BL2" s="480">
        <f>IF(BL3&gt;$B$1,0,VLOOKUP(BL$3,'IND. FIN.'!$J$4:$K$97,2,0))</f>
        <v>1104.4570000000001</v>
      </c>
      <c r="BM2" s="481"/>
      <c r="BN2" s="481"/>
      <c r="BO2" s="482"/>
      <c r="BP2" s="480">
        <f>IF(BP3&gt;$B$1,0,VLOOKUP(BP$3,'IND. FIN.'!$J$4:$K$97,2,0))</f>
        <v>1114.748</v>
      </c>
      <c r="BQ2" s="481"/>
      <c r="BR2" s="481"/>
      <c r="BS2" s="482"/>
      <c r="BT2" s="480">
        <f>IF(BT3&gt;$B$1,0,VLOOKUP(BT$3,'IND. FIN.'!$J$4:$K$97,2,0))</f>
        <v>1122.452</v>
      </c>
      <c r="BU2" s="481"/>
      <c r="BV2" s="481"/>
      <c r="BW2" s="482"/>
      <c r="BX2" s="480">
        <f>IF(BX3&gt;$B$1,0,VLOOKUP(BX$3,'IND. FIN.'!$J$4:$K$97,2,0))</f>
        <v>1129.6389999999999</v>
      </c>
      <c r="BY2" s="481"/>
      <c r="BZ2" s="481"/>
      <c r="CA2" s="482"/>
      <c r="CB2" s="480">
        <f>IF(CB3&gt;$B$1,0,VLOOKUP(CB$3,'IND. FIN.'!$J$4:$K$97,2,0))</f>
        <v>1136.521</v>
      </c>
      <c r="CC2" s="481"/>
      <c r="CD2" s="481"/>
      <c r="CE2" s="482"/>
      <c r="CF2" s="480">
        <f>IF(CF3&gt;$B$1,0,VLOOKUP(CF$3,'IND. FIN.'!$J$4:$K$97,2,0))</f>
        <v>1144.136</v>
      </c>
      <c r="CG2" s="481"/>
      <c r="CH2" s="481"/>
      <c r="CI2" s="482"/>
      <c r="CJ2" s="480">
        <f>IF(CJ3&gt;$B$1,0,VLOOKUP(CJ$3,'IND. FIN.'!$J$4:$K$97,2,0))</f>
        <v>1149.1579999999999</v>
      </c>
      <c r="CK2" s="481"/>
      <c r="CL2" s="481"/>
      <c r="CM2" s="482"/>
      <c r="CN2" s="480">
        <f>IF(CN3&gt;$B$1,0,VLOOKUP(CN$3,'IND. FIN.'!$J$4:$K$97,2,0))</f>
        <v>1154.99</v>
      </c>
      <c r="CO2" s="481"/>
      <c r="CP2" s="481"/>
      <c r="CQ2" s="482"/>
      <c r="CR2" s="480">
        <f>IF(CR3&gt;$B$1,0,VLOOKUP(CR$3,'IND. FIN.'!$J$4:$K$97,2,0))</f>
        <v>1163.221</v>
      </c>
      <c r="CS2" s="481"/>
      <c r="CT2" s="481"/>
      <c r="CU2" s="482"/>
      <c r="CV2" s="480">
        <f>IF(CV3&gt;$B$1,0,VLOOKUP(CV$3,'IND. FIN.'!$J$4:$K$97,2,0))</f>
        <v>1169.1559999999999</v>
      </c>
      <c r="CW2" s="481"/>
      <c r="CX2" s="481"/>
      <c r="CY2" s="482"/>
      <c r="CZ2" s="480">
        <f>IF(CZ3&gt;$B$1,0,VLOOKUP(CZ$3,'IND. FIN.'!$J$4:$K$97,2,0))</f>
        <v>1173.586</v>
      </c>
      <c r="DA2" s="481"/>
      <c r="DB2" s="481"/>
      <c r="DC2" s="482"/>
      <c r="DD2" s="480">
        <f>IF(DD3&gt;$B$1,0,VLOOKUP(DD$3,'IND. FIN.'!$J$4:$K$97,2,0))</f>
        <v>1180.5640000000001</v>
      </c>
      <c r="DE2" s="481"/>
      <c r="DF2" s="481"/>
      <c r="DG2" s="482"/>
      <c r="DH2" s="480">
        <f>IF(DH3&gt;$B$1,0,VLOOKUP(DH$3,'IND. FIN.'!$J$4:$K$97,2,0))</f>
        <v>1183.606</v>
      </c>
      <c r="DI2" s="481"/>
      <c r="DJ2" s="481"/>
      <c r="DK2" s="482"/>
      <c r="DL2" s="480">
        <f>IF(DL3&gt;$B$1,0,VLOOKUP(DL$3,'IND. FIN.'!$J$4:$K$97,2,0))</f>
        <v>1194.912</v>
      </c>
      <c r="DM2" s="481"/>
      <c r="DN2" s="481"/>
      <c r="DO2" s="482"/>
      <c r="DP2" s="480">
        <f>IF(DP3&gt;$B$1,0,VLOOKUP(DP$3,'IND. FIN.'!$J$4:$K$97,2,0))</f>
        <v>1205.838</v>
      </c>
      <c r="DQ2" s="481"/>
      <c r="DR2" s="481"/>
      <c r="DS2" s="482"/>
      <c r="DT2" s="480">
        <f>IF(DT3&gt;$B$1,0,VLOOKUP(DT$3,'IND. FIN.'!$J$4:$K$97,2,0))</f>
        <v>1214.239</v>
      </c>
      <c r="DU2" s="481"/>
      <c r="DV2" s="481"/>
      <c r="DW2" s="482"/>
      <c r="DX2" s="480">
        <f>IF(DX3&gt;$B$1,0,VLOOKUP(DX$3,'IND. FIN.'!$J$4:$K$97,2,0))</f>
        <v>1216.825</v>
      </c>
      <c r="DY2" s="481"/>
      <c r="DZ2" s="481"/>
      <c r="EA2" s="482"/>
      <c r="EB2" s="480">
        <f>IF(EB3&gt;$B$1,0,VLOOKUP(EB$3,'IND. FIN.'!$J$4:$K$97,2,0))</f>
        <v>1219.4069999999999</v>
      </c>
      <c r="EC2" s="481"/>
      <c r="ED2" s="481"/>
      <c r="EE2" s="482"/>
      <c r="EF2" s="480">
        <f>IF(EF3&gt;$B$1,0,VLOOKUP(EF$3,'IND. FIN.'!$J$4:$K$97,2,0))</f>
        <v>1222.865</v>
      </c>
      <c r="EG2" s="481"/>
      <c r="EH2" s="481"/>
      <c r="EI2" s="482"/>
      <c r="EJ2" s="480">
        <f>IF(EJ3&gt;$B$1,0,VLOOKUP(EJ$3,'IND. FIN.'!$J$4:$K$97,2,0))</f>
        <v>1225.3979999999999</v>
      </c>
      <c r="EK2" s="481"/>
      <c r="EL2" s="481"/>
      <c r="EM2" s="482"/>
      <c r="EN2" s="480">
        <f>IF(EN3&gt;$B$1,0,VLOOKUP(EN$3,'IND. FIN.'!$J$4:$K$97,2,0))</f>
        <v>1233.096</v>
      </c>
      <c r="EO2" s="481"/>
      <c r="EP2" s="481"/>
      <c r="EQ2" s="482"/>
      <c r="ER2" s="480">
        <f>IF(ER3&gt;$B$1,0,VLOOKUP(ER$3,'IND. FIN.'!$J$4:$K$97,2,0))</f>
        <v>1237.3119999999999</v>
      </c>
      <c r="ES2" s="481"/>
      <c r="ET2" s="481"/>
      <c r="EU2" s="482"/>
      <c r="EV2" s="480">
        <f>IF(EV3&gt;$B$1,0,VLOOKUP(EV$3,'IND. FIN.'!$J$4:$K$97,2,0))</f>
        <v>1241.721</v>
      </c>
      <c r="EW2" s="481"/>
      <c r="EX2" s="481"/>
      <c r="EY2" s="482"/>
    </row>
    <row r="3" spans="1:158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45047</v>
      </c>
      <c r="M3" s="440"/>
      <c r="N3" s="440"/>
      <c r="O3" s="441"/>
      <c r="P3" s="439">
        <f>EDATE(L3,1)</f>
        <v>45078</v>
      </c>
      <c r="Q3" s="440"/>
      <c r="R3" s="440"/>
      <c r="S3" s="441"/>
      <c r="T3" s="439">
        <f t="shared" ref="T3" si="0">EDATE(P3,1)</f>
        <v>45108</v>
      </c>
      <c r="U3" s="440"/>
      <c r="V3" s="440"/>
      <c r="W3" s="441"/>
      <c r="X3" s="439">
        <f t="shared" ref="X3" si="1">EDATE(T3,1)</f>
        <v>45139</v>
      </c>
      <c r="Y3" s="440"/>
      <c r="Z3" s="440"/>
      <c r="AA3" s="441"/>
      <c r="AB3" s="439">
        <f t="shared" ref="AB3" si="2">EDATE(X3,1)</f>
        <v>45170</v>
      </c>
      <c r="AC3" s="440"/>
      <c r="AD3" s="440"/>
      <c r="AE3" s="441"/>
      <c r="AF3" s="439">
        <f t="shared" ref="AF3" si="3">EDATE(AB3,1)</f>
        <v>45200</v>
      </c>
      <c r="AG3" s="440"/>
      <c r="AH3" s="440"/>
      <c r="AI3" s="441"/>
      <c r="AJ3" s="439">
        <f t="shared" ref="AJ3" si="4">EDATE(AF3,1)</f>
        <v>45231</v>
      </c>
      <c r="AK3" s="440"/>
      <c r="AL3" s="440"/>
      <c r="AM3" s="441"/>
      <c r="AN3" s="439">
        <f t="shared" ref="AN3" si="5">EDATE(AJ3,1)</f>
        <v>45261</v>
      </c>
      <c r="AO3" s="440"/>
      <c r="AP3" s="440"/>
      <c r="AQ3" s="441"/>
      <c r="AR3" s="439">
        <f t="shared" ref="AR3" si="6">EDATE(AN3,1)</f>
        <v>45292</v>
      </c>
      <c r="AS3" s="440"/>
      <c r="AT3" s="440"/>
      <c r="AU3" s="441"/>
      <c r="AV3" s="439">
        <f t="shared" ref="AV3" si="7">EDATE(AR3,1)</f>
        <v>45323</v>
      </c>
      <c r="AW3" s="440"/>
      <c r="AX3" s="440"/>
      <c r="AY3" s="441"/>
      <c r="AZ3" s="439">
        <f t="shared" ref="AZ3" si="8">EDATE(AV3,1)</f>
        <v>45352</v>
      </c>
      <c r="BA3" s="440"/>
      <c r="BB3" s="440"/>
      <c r="BC3" s="441"/>
      <c r="BD3" s="439">
        <f t="shared" ref="BD3" si="9">EDATE(AZ3,1)</f>
        <v>45383</v>
      </c>
      <c r="BE3" s="440"/>
      <c r="BF3" s="440"/>
      <c r="BG3" s="441"/>
      <c r="BH3" s="439">
        <f t="shared" ref="BH3" si="10">EDATE(BD3,1)</f>
        <v>45413</v>
      </c>
      <c r="BI3" s="440"/>
      <c r="BJ3" s="440"/>
      <c r="BK3" s="441"/>
      <c r="BL3" s="439">
        <f t="shared" ref="BL3" si="11">EDATE(BH3,1)</f>
        <v>45444</v>
      </c>
      <c r="BM3" s="440"/>
      <c r="BN3" s="440"/>
      <c r="BO3" s="441"/>
      <c r="BP3" s="439">
        <f t="shared" ref="BP3" si="12">EDATE(BL3,1)</f>
        <v>45474</v>
      </c>
      <c r="BQ3" s="440"/>
      <c r="BR3" s="440"/>
      <c r="BS3" s="441"/>
      <c r="BT3" s="439">
        <f t="shared" ref="BT3" si="13">EDATE(BP3,1)</f>
        <v>45505</v>
      </c>
      <c r="BU3" s="440"/>
      <c r="BV3" s="440"/>
      <c r="BW3" s="441"/>
      <c r="BX3" s="439">
        <f t="shared" ref="BX3" si="14">EDATE(BT3,1)</f>
        <v>45536</v>
      </c>
      <c r="BY3" s="440"/>
      <c r="BZ3" s="440"/>
      <c r="CA3" s="441"/>
      <c r="CB3" s="439">
        <f t="shared" ref="CB3" si="15">EDATE(BX3,1)</f>
        <v>45566</v>
      </c>
      <c r="CC3" s="440"/>
      <c r="CD3" s="440"/>
      <c r="CE3" s="441"/>
      <c r="CF3" s="439">
        <f t="shared" ref="CF3" si="16">EDATE(CB3,1)</f>
        <v>45597</v>
      </c>
      <c r="CG3" s="440"/>
      <c r="CH3" s="440"/>
      <c r="CI3" s="441"/>
      <c r="CJ3" s="439">
        <f t="shared" ref="CJ3" si="17">EDATE(CF3,1)</f>
        <v>45627</v>
      </c>
      <c r="CK3" s="440"/>
      <c r="CL3" s="440"/>
      <c r="CM3" s="441"/>
      <c r="CN3" s="439">
        <f t="shared" ref="CN3" si="18">EDATE(CJ3,1)</f>
        <v>45658</v>
      </c>
      <c r="CO3" s="440"/>
      <c r="CP3" s="440"/>
      <c r="CQ3" s="441"/>
      <c r="CR3" s="439">
        <f t="shared" ref="CR3" si="19">EDATE(CN3,1)</f>
        <v>45689</v>
      </c>
      <c r="CS3" s="440"/>
      <c r="CT3" s="440"/>
      <c r="CU3" s="441"/>
      <c r="CV3" s="439">
        <f t="shared" ref="CV3" si="20">EDATE(CR3,1)</f>
        <v>45717</v>
      </c>
      <c r="CW3" s="440"/>
      <c r="CX3" s="440"/>
      <c r="CY3" s="441"/>
      <c r="CZ3" s="439">
        <f t="shared" ref="CZ3" si="21">EDATE(CV3,1)</f>
        <v>45748</v>
      </c>
      <c r="DA3" s="440"/>
      <c r="DB3" s="440"/>
      <c r="DC3" s="441"/>
      <c r="DD3" s="439">
        <f t="shared" ref="DD3" si="22">EDATE(CZ3,1)</f>
        <v>45778</v>
      </c>
      <c r="DE3" s="440"/>
      <c r="DF3" s="440"/>
      <c r="DG3" s="441"/>
      <c r="DH3" s="439">
        <f t="shared" ref="DH3" si="23">EDATE(DD3,1)</f>
        <v>45809</v>
      </c>
      <c r="DI3" s="440"/>
      <c r="DJ3" s="440"/>
      <c r="DK3" s="441"/>
      <c r="DL3" s="439">
        <f t="shared" ref="DL3" si="24">EDATE(DH3,1)</f>
        <v>45839</v>
      </c>
      <c r="DM3" s="440"/>
      <c r="DN3" s="440"/>
      <c r="DO3" s="441"/>
      <c r="DP3" s="439">
        <f t="shared" ref="DP3" si="25">EDATE(DL3,1)</f>
        <v>45870</v>
      </c>
      <c r="DQ3" s="440"/>
      <c r="DR3" s="440"/>
      <c r="DS3" s="441"/>
      <c r="DT3" s="439">
        <f t="shared" ref="DT3" si="26">EDATE(DP3,1)</f>
        <v>45901</v>
      </c>
      <c r="DU3" s="440"/>
      <c r="DV3" s="440"/>
      <c r="DW3" s="441"/>
      <c r="DX3" s="439">
        <f t="shared" ref="DX3" si="27">EDATE(DT3,1)</f>
        <v>45931</v>
      </c>
      <c r="DY3" s="440"/>
      <c r="DZ3" s="440"/>
      <c r="EA3" s="441"/>
      <c r="EB3" s="439">
        <f t="shared" ref="EB3" si="28">EDATE(DX3,1)</f>
        <v>45962</v>
      </c>
      <c r="EC3" s="440"/>
      <c r="ED3" s="440"/>
      <c r="EE3" s="441"/>
      <c r="EF3" s="453">
        <f t="shared" ref="EF3" si="29">EDATE(EB3,1)</f>
        <v>45992</v>
      </c>
      <c r="EG3" s="454"/>
      <c r="EH3" s="454"/>
      <c r="EI3" s="455"/>
      <c r="EJ3" s="453">
        <f t="shared" ref="EJ3" si="30">EDATE(EF3,1)</f>
        <v>46023</v>
      </c>
      <c r="EK3" s="454"/>
      <c r="EL3" s="454"/>
      <c r="EM3" s="455"/>
      <c r="EN3" s="453">
        <f t="shared" ref="EN3" si="31">EDATE(EJ3,1)</f>
        <v>46054</v>
      </c>
      <c r="EO3" s="454"/>
      <c r="EP3" s="454"/>
      <c r="EQ3" s="455"/>
      <c r="ER3" s="453">
        <f t="shared" ref="ER3" si="32">EDATE(EN3,1)</f>
        <v>46082</v>
      </c>
      <c r="ES3" s="454"/>
      <c r="ET3" s="454"/>
      <c r="EU3" s="455"/>
      <c r="EV3" s="453">
        <f t="shared" ref="EV3" si="33">EDATE(ER3,1)</f>
        <v>46113</v>
      </c>
      <c r="EW3" s="454"/>
      <c r="EX3" s="454"/>
      <c r="EY3" s="455"/>
    </row>
    <row r="4" spans="1:158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182</v>
      </c>
      <c r="M4" s="261" t="s">
        <v>183</v>
      </c>
      <c r="N4" s="262" t="s">
        <v>181</v>
      </c>
      <c r="O4" s="263" t="s">
        <v>180</v>
      </c>
      <c r="P4" s="260" t="s">
        <v>182</v>
      </c>
      <c r="Q4" s="261" t="s">
        <v>183</v>
      </c>
      <c r="R4" s="262" t="s">
        <v>181</v>
      </c>
      <c r="S4" s="263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  <c r="DH4" s="272" t="s">
        <v>182</v>
      </c>
      <c r="DI4" s="273" t="s">
        <v>183</v>
      </c>
      <c r="DJ4" s="274" t="s">
        <v>181</v>
      </c>
      <c r="DK4" s="275" t="s">
        <v>180</v>
      </c>
      <c r="DL4" s="272" t="s">
        <v>182</v>
      </c>
      <c r="DM4" s="273" t="s">
        <v>183</v>
      </c>
      <c r="DN4" s="274" t="s">
        <v>181</v>
      </c>
      <c r="DO4" s="275" t="s">
        <v>180</v>
      </c>
      <c r="DP4" s="272" t="s">
        <v>182</v>
      </c>
      <c r="DQ4" s="273" t="s">
        <v>183</v>
      </c>
      <c r="DR4" s="274" t="s">
        <v>181</v>
      </c>
      <c r="DS4" s="275" t="s">
        <v>180</v>
      </c>
      <c r="DT4" s="272" t="s">
        <v>182</v>
      </c>
      <c r="DU4" s="273" t="s">
        <v>183</v>
      </c>
      <c r="DV4" s="274" t="s">
        <v>181</v>
      </c>
      <c r="DW4" s="275" t="s">
        <v>180</v>
      </c>
      <c r="DX4" s="272" t="s">
        <v>182</v>
      </c>
      <c r="DY4" s="273" t="s">
        <v>183</v>
      </c>
      <c r="DZ4" s="274" t="s">
        <v>181</v>
      </c>
      <c r="EA4" s="275" t="s">
        <v>180</v>
      </c>
      <c r="EB4" s="272" t="s">
        <v>182</v>
      </c>
      <c r="EC4" s="273" t="s">
        <v>183</v>
      </c>
      <c r="ED4" s="274" t="s">
        <v>181</v>
      </c>
      <c r="EE4" s="275" t="s">
        <v>180</v>
      </c>
      <c r="EF4" s="272" t="s">
        <v>182</v>
      </c>
      <c r="EG4" s="273" t="s">
        <v>183</v>
      </c>
      <c r="EH4" s="274" t="s">
        <v>181</v>
      </c>
      <c r="EI4" s="275" t="s">
        <v>180</v>
      </c>
      <c r="EJ4" s="272" t="s">
        <v>182</v>
      </c>
      <c r="EK4" s="273" t="s">
        <v>183</v>
      </c>
      <c r="EL4" s="274" t="s">
        <v>181</v>
      </c>
      <c r="EM4" s="275" t="s">
        <v>180</v>
      </c>
      <c r="EN4" s="272" t="s">
        <v>182</v>
      </c>
      <c r="EO4" s="273" t="s">
        <v>183</v>
      </c>
      <c r="EP4" s="274" t="s">
        <v>181</v>
      </c>
      <c r="EQ4" s="275" t="s">
        <v>180</v>
      </c>
      <c r="ER4" s="272" t="s">
        <v>182</v>
      </c>
      <c r="ES4" s="273" t="s">
        <v>183</v>
      </c>
      <c r="ET4" s="274" t="s">
        <v>181</v>
      </c>
      <c r="EU4" s="275" t="s">
        <v>180</v>
      </c>
      <c r="EV4" s="272" t="s">
        <v>182</v>
      </c>
      <c r="EW4" s="273" t="s">
        <v>183</v>
      </c>
      <c r="EX4" s="274" t="s">
        <v>181</v>
      </c>
      <c r="EY4" s="275" t="s">
        <v>180</v>
      </c>
    </row>
    <row r="5" spans="1:158">
      <c r="A5" s="285" t="s">
        <v>2</v>
      </c>
      <c r="B5" s="240" t="s">
        <v>55</v>
      </c>
      <c r="C5" s="323">
        <v>34</v>
      </c>
      <c r="D5" s="252">
        <f>E5*C5</f>
        <v>393747.19999999995</v>
      </c>
      <c r="E5" s="74">
        <v>11580.8</v>
      </c>
      <c r="F5" s="89">
        <f t="shared" ref="F5:F12" si="34">K5*$C$1</f>
        <v>-2.1744057221440017E-10</v>
      </c>
      <c r="G5" s="95">
        <f t="shared" ref="G5:H12" si="35">D5/$C$2</f>
        <v>376.62254930562256</v>
      </c>
      <c r="H5" s="74">
        <f t="shared" si="35"/>
        <v>11.077133803106546</v>
      </c>
      <c r="I5" s="74">
        <f t="shared" ref="I5:I12" si="36">SUMIFS($L5:$EQ5,$L$4:$EQ$4,$M$4)</f>
        <v>376.62254930562273</v>
      </c>
      <c r="J5" s="74">
        <f t="shared" ref="J5:J12" si="37">SUMIFS($L5:$EQ5,$L$4:$EQ$4,$N$4)</f>
        <v>0</v>
      </c>
      <c r="K5" s="18">
        <f>G5-I5-J5</f>
        <v>-1.7053025658242404E-13</v>
      </c>
      <c r="L5" s="264">
        <f t="shared" ref="L5:L12" si="38">IF($E5*L$2/$C$2-O5&gt;0,$E5*L$2/$C$2-O5,0)</f>
        <v>11753.625441596067</v>
      </c>
      <c r="M5" s="265">
        <f t="shared" ref="M5:M12" si="39">IFERROR(L5/L$2,0)</f>
        <v>11.077133803106548</v>
      </c>
      <c r="N5" s="265">
        <f t="shared" ref="N5:N12" si="40">IFERROR(O5/L$2,0)</f>
        <v>0</v>
      </c>
      <c r="O5" s="266"/>
      <c r="P5" s="264">
        <f t="shared" ref="P5:P12" si="41">IF($E5*P$2/$C$2-S5&gt;0,$E5*P$2/$C$2-S5,0)</f>
        <v>11800.348791977571</v>
      </c>
      <c r="Q5" s="265">
        <f t="shared" ref="Q5:BY12" si="42">IFERROR(P5/P$2,0)</f>
        <v>11.077133803106548</v>
      </c>
      <c r="R5" s="265">
        <f t="shared" ref="R5:R12" si="43">IFERROR(S5/P$2,0)</f>
        <v>0</v>
      </c>
      <c r="S5" s="266"/>
      <c r="T5" s="264">
        <f t="shared" ref="T5:T12" si="44">IF($E5*T$2/$C$2-W5&gt;0,$E5*T$2/$C$2-W5,0)</f>
        <v>11900.076227606938</v>
      </c>
      <c r="U5" s="265">
        <f t="shared" si="42"/>
        <v>11.077133803106548</v>
      </c>
      <c r="V5" s="265">
        <f t="shared" ref="V5:V12" si="45">IFERROR(W5/T$2,0)</f>
        <v>0</v>
      </c>
      <c r="W5" s="266"/>
      <c r="X5" s="264">
        <f t="shared" ref="X5:X12" si="46">IF($E5*X$2/$C$2-AA5&gt;0,$E5*X$2/$C$2-AA5,0)</f>
        <v>11906.755739290211</v>
      </c>
      <c r="Y5" s="265">
        <f t="shared" si="42"/>
        <v>11.077133803106546</v>
      </c>
      <c r="Z5" s="265">
        <f t="shared" ref="Z5:Z12" si="47">IFERROR(AA5/X$2,0)</f>
        <v>0</v>
      </c>
      <c r="AA5" s="266"/>
      <c r="AB5" s="264">
        <f t="shared" ref="AB5:AB12" si="48">IF($E5*AB$2/$C$2-AE5&gt;0,$E5*AB$2/$C$2-AE5,0)</f>
        <v>11935.578441445896</v>
      </c>
      <c r="AC5" s="265">
        <f t="shared" si="42"/>
        <v>11.077133803106546</v>
      </c>
      <c r="AD5" s="265">
        <f t="shared" ref="AD5:AD12" si="49">IFERROR(AE5/AB$2,0)</f>
        <v>0</v>
      </c>
      <c r="AE5" s="266"/>
      <c r="AF5" s="264">
        <f t="shared" ref="AF5:AF12" si="50">IF($E5*AF$2/$C$2-AI5&gt;0,$E5*AF$2/$C$2-AI5,0)</f>
        <v>11964.090983855091</v>
      </c>
      <c r="AG5" s="265">
        <f t="shared" si="42"/>
        <v>11.077133803106546</v>
      </c>
      <c r="AH5" s="265">
        <f t="shared" ref="AH5:AH12" si="51">IFERROR(AI5/AF$2,0)</f>
        <v>0</v>
      </c>
      <c r="AI5" s="266"/>
      <c r="AJ5" s="264">
        <f t="shared" ref="AJ5:AJ12" si="52">IF($E5*AJ$2/$C$2-AM5&gt;0,$E5*AJ$2/$C$2-AM5,0)</f>
        <v>11988.239135545864</v>
      </c>
      <c r="AK5" s="265">
        <f t="shared" si="42"/>
        <v>11.077133803106548</v>
      </c>
      <c r="AL5" s="265">
        <f t="shared" ref="AL5:AL12" si="53">IFERROR(AM5/AJ$2,0)</f>
        <v>0</v>
      </c>
      <c r="AM5" s="266"/>
      <c r="AN5" s="264">
        <f t="shared" ref="AN5:AN12" si="54">IF($E5*AN$2/$C$2-AQ5&gt;0,$E5*AN$2/$C$2-AQ5,0)</f>
        <v>12000.246748588432</v>
      </c>
      <c r="AO5" s="265">
        <f t="shared" si="42"/>
        <v>11.077133803106546</v>
      </c>
      <c r="AP5" s="265">
        <f t="shared" ref="AP5:AP12" si="55">IFERROR(AQ5/AN$2,0)</f>
        <v>0</v>
      </c>
      <c r="AQ5" s="266"/>
      <c r="AR5" s="264">
        <f t="shared" ref="AR5:AR12" si="56">IF($E5*AR$2/$C$2-AU5&gt;0,$E5*AR$2/$C$2-AU5,0)</f>
        <v>12031.428880244177</v>
      </c>
      <c r="AS5" s="265">
        <f t="shared" si="42"/>
        <v>11.077133803106546</v>
      </c>
      <c r="AT5" s="265">
        <f t="shared" ref="AT5:AT12" si="57">IFERROR(AU5/AR$2,0)</f>
        <v>0</v>
      </c>
      <c r="AU5" s="266"/>
      <c r="AV5" s="264">
        <f t="shared" ref="AV5:AV12" si="58">IF($E5*AV$2/$C$2-AY5&gt;0,$E5*AV$2/$C$2-AY5,0)</f>
        <v>12059.265717491384</v>
      </c>
      <c r="AW5" s="265">
        <f t="shared" si="42"/>
        <v>11.077133803106548</v>
      </c>
      <c r="AX5" s="265">
        <f t="shared" ref="AX5:AX12" si="59">IFERROR(AY5/AV$2,0)</f>
        <v>0</v>
      </c>
      <c r="AY5" s="266"/>
      <c r="AZ5" s="264">
        <f t="shared" ref="AZ5:AZ12" si="60">IF($E5*AZ$2/$C$2-BC5&gt;0,$E5*AZ$2/$C$2-BC5,0)</f>
        <v>12083.724028928644</v>
      </c>
      <c r="BA5" s="265">
        <f t="shared" si="42"/>
        <v>11.077133803106548</v>
      </c>
      <c r="BB5" s="265">
        <f t="shared" ref="BB5:BB12" si="61">IFERROR(BC5/AZ$2,0)</f>
        <v>0</v>
      </c>
      <c r="BC5" s="266"/>
      <c r="BD5" s="264">
        <f t="shared" ref="BD5:BD12" si="62">IF($E5*BD$2/$C$2-BG5&gt;0,$E5*BD$2/$C$2-BG5,0)</f>
        <v>12112.879045098418</v>
      </c>
      <c r="BE5" s="265">
        <f t="shared" si="42"/>
        <v>11.077133803106546</v>
      </c>
      <c r="BF5" s="265">
        <f t="shared" ref="BF5:BF12" si="63">IFERROR(BG5/BD$2,0)</f>
        <v>0</v>
      </c>
      <c r="BG5" s="266"/>
      <c r="BH5" s="264">
        <f t="shared" ref="BH5:BH12" si="64">IF($E5*BH$2/$C$2-BK5&gt;0,$E5*BH$2/$C$2-BK5,0)</f>
        <v>12162.593221606761</v>
      </c>
      <c r="BI5" s="265">
        <f t="shared" si="42"/>
        <v>11.077133803106548</v>
      </c>
      <c r="BJ5" s="265">
        <f t="shared" ref="BJ5:BJ12" si="65">IFERROR(BK5/BH$2,0)</f>
        <v>0</v>
      </c>
      <c r="BK5" s="266"/>
      <c r="BL5" s="264">
        <f t="shared" ref="BL5:BL12" si="66">IF($E5*BL$2/$C$2-BO5&gt;0,$E5*BL$2/$C$2-BO5,0)</f>
        <v>12234.21796877765</v>
      </c>
      <c r="BM5" s="265">
        <f t="shared" si="42"/>
        <v>11.077133803106548</v>
      </c>
      <c r="BN5" s="265">
        <f t="shared" ref="BN5:BN12" si="67">IFERROR(BO5/BL$2,0)</f>
        <v>0</v>
      </c>
      <c r="BO5" s="266"/>
      <c r="BP5" s="264">
        <f t="shared" ref="BP5:BP12" si="68">IF($E5*BP$2/$C$2-BS5&gt;0,$E5*BP$2/$C$2-BS5,0)</f>
        <v>12348.212752745418</v>
      </c>
      <c r="BQ5" s="265">
        <f t="shared" si="42"/>
        <v>11.077133803106546</v>
      </c>
      <c r="BR5" s="265">
        <f t="shared" ref="BR5:BR12" si="69">IFERROR(BS5/BP$2,0)</f>
        <v>0</v>
      </c>
      <c r="BS5" s="266"/>
      <c r="BT5" s="264">
        <f t="shared" ref="BT5:BT12" si="70">IF($E5*BT$2/$C$2-BW5&gt;0,$E5*BT$2/$C$2-BW5,0)</f>
        <v>12433.550991564549</v>
      </c>
      <c r="BU5" s="265">
        <f t="shared" si="42"/>
        <v>11.077133803106546</v>
      </c>
      <c r="BV5" s="265">
        <f t="shared" ref="BV5:BV12" si="71">IFERROR(BW5/BT$2,0)</f>
        <v>0</v>
      </c>
      <c r="BW5" s="266"/>
      <c r="BX5" s="264">
        <f t="shared" ref="BX5:BX12" si="72">IF($E5*BX$2/$C$2-CA5&gt;0,$E5*BX$2/$C$2-CA5,0)</f>
        <v>12513.162352207475</v>
      </c>
      <c r="BY5" s="265">
        <f t="shared" si="42"/>
        <v>11.077133803106546</v>
      </c>
      <c r="BZ5" s="265">
        <f t="shared" ref="BZ5:BZ12" si="73">IFERROR(CA5/BX$2,0)</f>
        <v>0</v>
      </c>
      <c r="CA5" s="266"/>
      <c r="CB5" s="264">
        <f t="shared" ref="CB5:CB12" si="74">IF($E5*CB$2/$C$2-CE5&gt;0,$E5*CB$2/$C$2-CE5,0)</f>
        <v>12589.395187040454</v>
      </c>
      <c r="CC5" s="265">
        <f t="shared" ref="CC5:CS12" si="75">IFERROR(CB5/CB$2,0)</f>
        <v>11.077133803106546</v>
      </c>
      <c r="CD5" s="265">
        <f t="shared" ref="CD5:CD12" si="76">IFERROR(CE5/CB$2,0)</f>
        <v>0</v>
      </c>
      <c r="CE5" s="266"/>
      <c r="CF5" s="264">
        <f t="shared" ref="CF5:CF12" si="77">IF($E5*CF$2/$C$2-CI5&gt;0,$E5*CF$2/$C$2-CI5,0)</f>
        <v>12673.747560951113</v>
      </c>
      <c r="CG5" s="265">
        <f t="shared" si="75"/>
        <v>11.077133803106548</v>
      </c>
      <c r="CH5" s="265">
        <f t="shared" ref="CH5:CH12" si="78">IFERROR(CI5/CF$2,0)</f>
        <v>0</v>
      </c>
      <c r="CI5" s="266"/>
      <c r="CJ5" s="264">
        <f t="shared" ref="CJ5:CJ12" si="79">IF($E5*CJ$2/$C$2-CM5&gt;0,$E5*CJ$2/$C$2-CM5,0)</f>
        <v>12729.376926910312</v>
      </c>
      <c r="CK5" s="265">
        <f t="shared" si="75"/>
        <v>11.077133803106546</v>
      </c>
      <c r="CL5" s="265">
        <f t="shared" ref="CL5:CL12" si="80">IFERROR(CM5/CJ$2,0)</f>
        <v>0</v>
      </c>
      <c r="CM5" s="266"/>
      <c r="CN5" s="264">
        <f>IF($E5*CN$2/$C$2-CQ5&gt;0,$E5*CN$2/$C$2-CQ5,0)</f>
        <v>12793.978771250031</v>
      </c>
      <c r="CO5" s="265">
        <f t="shared" si="75"/>
        <v>11.077133803106546</v>
      </c>
      <c r="CP5" s="265">
        <f t="shared" ref="CP5:CP12" si="81">IFERROR(CQ5/CN$2,0)</f>
        <v>0</v>
      </c>
      <c r="CQ5" s="266"/>
      <c r="CR5" s="264">
        <f t="shared" ref="CR5:CR12" si="82">IF($E5*CR$2/$C$2-CU5&gt;0,$E5*CR$2/$C$2-CU5,0)</f>
        <v>12885.154659583401</v>
      </c>
      <c r="CS5" s="265">
        <f t="shared" si="75"/>
        <v>11.077133803106546</v>
      </c>
      <c r="CT5" s="265">
        <f t="shared" ref="CT5:CT12" si="83">IFERROR(CU5/CR$2,0)</f>
        <v>0</v>
      </c>
      <c r="CU5" s="266"/>
      <c r="CV5" s="264">
        <f t="shared" ref="CV5:CV12" si="84">IF($E5*CV$2/$C$2-CY5&gt;0,$E5*CV$2/$C$2-CY5,0)</f>
        <v>12950.897448704838</v>
      </c>
      <c r="CW5" s="265">
        <f t="shared" ref="CW5" si="85">IFERROR(CV5/CV$2,0)</f>
        <v>11.077133803106548</v>
      </c>
      <c r="CX5" s="265">
        <f t="shared" ref="CX5:CX12" si="86">IFERROR(CY5/CV$2,0)</f>
        <v>0</v>
      </c>
      <c r="CY5" s="266"/>
      <c r="CZ5" s="264">
        <f t="shared" ref="CZ5:CZ12" si="87">IF($E5*CZ$2/$C$2-DC5&gt;0,$E5*CZ$2/$C$2-DC5,0)</f>
        <v>12999.969151452602</v>
      </c>
      <c r="DA5" s="265">
        <f t="shared" ref="DA5" si="88">IFERROR(CZ5/CZ$2,0)</f>
        <v>11.077133803106548</v>
      </c>
      <c r="DB5" s="265">
        <f t="shared" ref="DB5:DB12" si="89">IFERROR(DC5/CZ$2,0)</f>
        <v>0</v>
      </c>
      <c r="DC5" s="266"/>
      <c r="DD5" s="264">
        <f t="shared" ref="DD5:DD12" si="90">IF($E5*DD$2/$C$2-DG5&gt;0,$E5*DD$2/$C$2-DG5,0)</f>
        <v>13077.265391130679</v>
      </c>
      <c r="DE5" s="265">
        <f t="shared" ref="DE5" si="91">IFERROR(DD5/DD$2,0)</f>
        <v>11.077133803106546</v>
      </c>
      <c r="DF5" s="265">
        <f t="shared" ref="DF5:DF12" si="92">IFERROR(DG5/DD$2,0)</f>
        <v>0</v>
      </c>
      <c r="DG5" s="266"/>
      <c r="DH5" s="264">
        <f t="shared" ref="DH5:DH12" si="93">IF($E5*DH$2/$C$2-DK5&gt;0,$E5*DH$2/$C$2-DK5,0)</f>
        <v>13110.962032159727</v>
      </c>
      <c r="DI5" s="265">
        <f t="shared" ref="DI5" si="94">IFERROR(DH5/DH$2,0)</f>
        <v>11.077133803106546</v>
      </c>
      <c r="DJ5" s="265">
        <f t="shared" ref="DJ5:DJ12" si="95">IFERROR(DK5/DH$2,0)</f>
        <v>0</v>
      </c>
      <c r="DK5" s="266"/>
      <c r="DL5" s="264">
        <f t="shared" ref="DL5:DL12" si="96">IF($E5*DL$2/$C$2-DO5&gt;0,$E5*DL$2/$C$2-DO5,0)</f>
        <v>13236.200106937651</v>
      </c>
      <c r="DM5" s="265">
        <f t="shared" ref="DM5" si="97">IFERROR(DL5/DL$2,0)</f>
        <v>11.077133803106546</v>
      </c>
      <c r="DN5" s="265">
        <f t="shared" ref="DN5:DN12" si="98">IFERROR(DO5/DL$2,0)</f>
        <v>0</v>
      </c>
      <c r="DO5" s="266"/>
      <c r="DP5" s="264">
        <f t="shared" ref="DP5:DP12" si="99">IF($E5*DP$2/$C$2-DS5&gt;0,$E5*DP$2/$C$2-DS5,0)</f>
        <v>13357.228870870393</v>
      </c>
      <c r="DQ5" s="265">
        <f t="shared" ref="DQ5" si="100">IFERROR(DP5/DP$2,0)</f>
        <v>11.077133803106548</v>
      </c>
      <c r="DR5" s="265">
        <f t="shared" ref="DR5:DR12" si="101">IFERROR(DS5/DP$2,0)</f>
        <v>0</v>
      </c>
      <c r="DS5" s="266"/>
      <c r="DT5" s="264">
        <f t="shared" ref="DT5:DT12" si="102">IF($E5*DT$2/$C$2-DW5&gt;0,$E5*DT$2/$C$2-DW5,0)</f>
        <v>13450.287871950291</v>
      </c>
      <c r="DU5" s="265">
        <f t="shared" ref="DU5" si="103">IFERROR(DT5/DT$2,0)</f>
        <v>11.077133803106548</v>
      </c>
      <c r="DV5" s="265">
        <f t="shared" ref="DV5:DV12" si="104">IFERROR(DW5/DT$2,0)</f>
        <v>0</v>
      </c>
      <c r="DW5" s="266"/>
      <c r="DX5" s="264">
        <f t="shared" ref="DX5:DX12" si="105">IF($E5*DX$2/$C$2-EA5&gt;0,$E5*DX$2/$C$2-EA5,0)</f>
        <v>13478.933339965124</v>
      </c>
      <c r="DY5" s="265">
        <f t="shared" ref="DY5" si="106">IFERROR(DX5/DX$2,0)</f>
        <v>11.077133803106546</v>
      </c>
      <c r="DZ5" s="265">
        <f t="shared" ref="DZ5:DZ12" si="107">IFERROR(EA5/DX$2,0)</f>
        <v>0</v>
      </c>
      <c r="EA5" s="266"/>
      <c r="EB5" s="264">
        <f t="shared" ref="EB5:EB12" si="108">IF($E5*EB$2/$C$2-EE5&gt;0,$E5*EB$2/$C$2-EE5,0)</f>
        <v>13507.534499444744</v>
      </c>
      <c r="EC5" s="265">
        <f t="shared" ref="EC5" si="109">IFERROR(EB5/EB$2,0)</f>
        <v>11.077133803106546</v>
      </c>
      <c r="ED5" s="265">
        <f t="shared" ref="ED5:ED12" si="110">IFERROR(EE5/EB$2,0)</f>
        <v>0</v>
      </c>
      <c r="EE5" s="266"/>
      <c r="EF5" s="264">
        <f t="shared" ref="EF5:EF12" si="111">IF($E5*EF$2/$C$2-EI5&gt;0,$E5*EF$2/$C$2-EI5,0)</f>
        <v>13545.839228135887</v>
      </c>
      <c r="EG5" s="265">
        <f t="shared" ref="EG5" si="112">IFERROR(EF5/EF$2,0)</f>
        <v>11.077133803106546</v>
      </c>
      <c r="EH5" s="265">
        <f t="shared" ref="EH5:EH12" si="113">IFERROR(EI5/EF$2,0)</f>
        <v>0</v>
      </c>
      <c r="EI5" s="266"/>
      <c r="EJ5" s="264">
        <f t="shared" ref="EJ5:EJ12" si="114">IF($E5*EJ$2/$C$2-EM5&gt;0,$E5*EJ$2/$C$2-EM5,0)</f>
        <v>13573.897608059155</v>
      </c>
      <c r="EK5" s="265">
        <f t="shared" ref="EK5" si="115">IFERROR(EJ5/EJ$2,0)</f>
        <v>11.077133803106546</v>
      </c>
      <c r="EL5" s="265">
        <f t="shared" ref="EL5:EL12" si="116">IFERROR(EM5/EJ$2,0)</f>
        <v>0</v>
      </c>
      <c r="EM5" s="266"/>
      <c r="EN5" s="264">
        <f t="shared" ref="EN5:EN12" si="117">IF($E5*EN$2/$C$2-EQ5&gt;0,$E5*EN$2/$C$2-EQ5,0)</f>
        <v>13659.169384075472</v>
      </c>
      <c r="EO5" s="265">
        <f t="shared" ref="EO5" si="118">IFERROR(EN5/EN$2,0)</f>
        <v>11.077133803106548</v>
      </c>
      <c r="EP5" s="265">
        <f t="shared" ref="EP5:EP12" si="119">IFERROR(EQ5/EN$2,0)</f>
        <v>0</v>
      </c>
      <c r="EQ5" s="266"/>
      <c r="ER5" s="264">
        <f t="shared" ref="ER5:ER12" si="120">IF($E5*ER$2/$C$2-EU5&gt;0,$E5*ER$2/$C$2-EU5,0)</f>
        <v>13705.870580189367</v>
      </c>
      <c r="ES5" s="265">
        <f t="shared" ref="ES5:ES12" si="121">IFERROR(ER5/ER$2,0)</f>
        <v>11.077133803106546</v>
      </c>
      <c r="ET5" s="265">
        <f t="shared" ref="ET5:ET12" si="122">IFERROR(EU5/ER$2,0)</f>
        <v>0</v>
      </c>
      <c r="EU5" s="266"/>
      <c r="EV5" s="264">
        <f>IF($E5*EV$2/$C$2-EY5&gt;0,$E5*EV$2/$C$2-EY5,0)*0.19</f>
        <v>2613.3948359941801</v>
      </c>
      <c r="EW5" s="265">
        <f t="shared" ref="EW5:EW12" si="123">IFERROR(EV5/EV$2,0)</f>
        <v>2.1046554225902439</v>
      </c>
      <c r="EX5" s="265">
        <f t="shared" ref="EX5:EX12" si="124">IFERROR(EY5/EV$2,0)</f>
        <v>0</v>
      </c>
      <c r="EY5" s="266"/>
      <c r="EZ5" s="59"/>
      <c r="FB5" s="59"/>
    </row>
    <row r="6" spans="1:158">
      <c r="A6" s="285" t="s">
        <v>4</v>
      </c>
      <c r="B6" s="240" t="s">
        <v>56</v>
      </c>
      <c r="C6" s="323">
        <v>34</v>
      </c>
      <c r="D6" s="252">
        <f t="shared" ref="D6:D12" si="125">E6*C6</f>
        <v>619611.57999999996</v>
      </c>
      <c r="E6" s="74">
        <v>18223.87</v>
      </c>
      <c r="F6" s="89">
        <f t="shared" si="34"/>
        <v>1.4496038147626678E-10</v>
      </c>
      <c r="G6" s="95">
        <f t="shared" si="35"/>
        <v>592.6637518663872</v>
      </c>
      <c r="H6" s="74">
        <f t="shared" si="35"/>
        <v>17.431286819599624</v>
      </c>
      <c r="I6" s="74">
        <f t="shared" si="36"/>
        <v>592.66375186638709</v>
      </c>
      <c r="J6" s="74">
        <f t="shared" si="37"/>
        <v>0</v>
      </c>
      <c r="K6" s="18">
        <f>G6-I6-J6</f>
        <v>1.1368683772161603E-13</v>
      </c>
      <c r="L6" s="195">
        <f t="shared" si="38"/>
        <v>18495.832936959388</v>
      </c>
      <c r="M6" s="13">
        <f t="shared" si="39"/>
        <v>17.43128681959962</v>
      </c>
      <c r="N6" s="13">
        <f t="shared" si="40"/>
        <v>0</v>
      </c>
      <c r="O6" s="255"/>
      <c r="P6" s="195">
        <f t="shared" si="41"/>
        <v>18569.358104764462</v>
      </c>
      <c r="Q6" s="13">
        <f t="shared" si="42"/>
        <v>17.431286819599624</v>
      </c>
      <c r="R6" s="13">
        <f t="shared" si="43"/>
        <v>0</v>
      </c>
      <c r="S6" s="255"/>
      <c r="T6" s="195">
        <f t="shared" si="44"/>
        <v>18726.291980001319</v>
      </c>
      <c r="U6" s="13">
        <f t="shared" si="42"/>
        <v>17.431286819599624</v>
      </c>
      <c r="V6" s="13">
        <f t="shared" si="45"/>
        <v>0</v>
      </c>
      <c r="W6" s="255"/>
      <c r="X6" s="195">
        <f t="shared" si="46"/>
        <v>18736.803045953533</v>
      </c>
      <c r="Y6" s="13">
        <f t="shared" si="42"/>
        <v>17.43128681959962</v>
      </c>
      <c r="Z6" s="13">
        <f t="shared" si="47"/>
        <v>0</v>
      </c>
      <c r="AA6" s="255"/>
      <c r="AB6" s="195">
        <f t="shared" si="48"/>
        <v>18782.159254258135</v>
      </c>
      <c r="AC6" s="13">
        <f t="shared" si="42"/>
        <v>17.43128681959962</v>
      </c>
      <c r="AD6" s="13">
        <f t="shared" si="49"/>
        <v>0</v>
      </c>
      <c r="AE6" s="255"/>
      <c r="AF6" s="195">
        <f t="shared" si="50"/>
        <v>18827.027386531783</v>
      </c>
      <c r="AG6" s="13">
        <f t="shared" si="42"/>
        <v>17.431286819599624</v>
      </c>
      <c r="AH6" s="13">
        <f t="shared" si="51"/>
        <v>0</v>
      </c>
      <c r="AI6" s="255"/>
      <c r="AJ6" s="195">
        <f t="shared" si="52"/>
        <v>18865.027591798513</v>
      </c>
      <c r="AK6" s="13">
        <f t="shared" si="42"/>
        <v>17.431286819599624</v>
      </c>
      <c r="AL6" s="13">
        <f t="shared" si="53"/>
        <v>0</v>
      </c>
      <c r="AM6" s="255"/>
      <c r="AN6" s="195">
        <f t="shared" si="54"/>
        <v>18883.923106710958</v>
      </c>
      <c r="AO6" s="13">
        <f t="shared" si="42"/>
        <v>17.431286819599624</v>
      </c>
      <c r="AP6" s="13">
        <f t="shared" si="55"/>
        <v>0</v>
      </c>
      <c r="AQ6" s="255"/>
      <c r="AR6" s="195">
        <f t="shared" si="56"/>
        <v>18932.992179108132</v>
      </c>
      <c r="AS6" s="13">
        <f t="shared" si="42"/>
        <v>17.431286819599624</v>
      </c>
      <c r="AT6" s="13">
        <f t="shared" si="57"/>
        <v>0</v>
      </c>
      <c r="AU6" s="255"/>
      <c r="AV6" s="195">
        <f t="shared" si="58"/>
        <v>18976.797002885785</v>
      </c>
      <c r="AW6" s="13">
        <f t="shared" si="42"/>
        <v>17.431286819599624</v>
      </c>
      <c r="AX6" s="13">
        <f t="shared" si="59"/>
        <v>0</v>
      </c>
      <c r="AY6" s="255"/>
      <c r="AZ6" s="195">
        <f t="shared" si="60"/>
        <v>19015.285284183465</v>
      </c>
      <c r="BA6" s="13">
        <f t="shared" si="42"/>
        <v>17.431286819599624</v>
      </c>
      <c r="BB6" s="13">
        <f t="shared" si="61"/>
        <v>0</v>
      </c>
      <c r="BC6" s="255"/>
      <c r="BD6" s="195">
        <f t="shared" si="62"/>
        <v>19061.164431092646</v>
      </c>
      <c r="BE6" s="13">
        <f t="shared" si="42"/>
        <v>17.431286819599624</v>
      </c>
      <c r="BF6" s="13">
        <f t="shared" si="63"/>
        <v>0</v>
      </c>
      <c r="BG6" s="255"/>
      <c r="BH6" s="195">
        <f t="shared" si="64"/>
        <v>19139.396046339007</v>
      </c>
      <c r="BI6" s="13">
        <f t="shared" si="42"/>
        <v>17.43128681959962</v>
      </c>
      <c r="BJ6" s="13">
        <f t="shared" si="65"/>
        <v>0</v>
      </c>
      <c r="BK6" s="255"/>
      <c r="BL6" s="195">
        <f t="shared" si="66"/>
        <v>19252.106746914542</v>
      </c>
      <c r="BM6" s="13">
        <f t="shared" si="42"/>
        <v>17.431286819599624</v>
      </c>
      <c r="BN6" s="13">
        <f t="shared" si="67"/>
        <v>0</v>
      </c>
      <c r="BO6" s="255"/>
      <c r="BP6" s="195">
        <f t="shared" si="68"/>
        <v>19431.492119575043</v>
      </c>
      <c r="BQ6" s="13">
        <f t="shared" si="42"/>
        <v>17.431286819599624</v>
      </c>
      <c r="BR6" s="13">
        <f t="shared" si="69"/>
        <v>0</v>
      </c>
      <c r="BS6" s="255"/>
      <c r="BT6" s="195">
        <f t="shared" si="70"/>
        <v>19565.782753233234</v>
      </c>
      <c r="BU6" s="13">
        <f t="shared" si="42"/>
        <v>17.43128681959962</v>
      </c>
      <c r="BV6" s="13">
        <f t="shared" si="71"/>
        <v>0</v>
      </c>
      <c r="BW6" s="255"/>
      <c r="BX6" s="195">
        <f t="shared" si="72"/>
        <v>19691.061411605697</v>
      </c>
      <c r="BY6" s="13">
        <f t="shared" si="42"/>
        <v>17.431286819599624</v>
      </c>
      <c r="BZ6" s="13">
        <f t="shared" si="73"/>
        <v>0</v>
      </c>
      <c r="CA6" s="255"/>
      <c r="CB6" s="195">
        <f t="shared" si="74"/>
        <v>19811.023527498182</v>
      </c>
      <c r="CC6" s="13">
        <f t="shared" si="75"/>
        <v>17.431286819599624</v>
      </c>
      <c r="CD6" s="13">
        <f t="shared" si="76"/>
        <v>0</v>
      </c>
      <c r="CE6" s="255"/>
      <c r="CF6" s="195">
        <f t="shared" si="77"/>
        <v>19943.762776629435</v>
      </c>
      <c r="CG6" s="13">
        <f t="shared" si="75"/>
        <v>17.431286819599624</v>
      </c>
      <c r="CH6" s="13">
        <f t="shared" si="78"/>
        <v>0</v>
      </c>
      <c r="CI6" s="255"/>
      <c r="CJ6" s="195">
        <f t="shared" si="79"/>
        <v>20031.30269903746</v>
      </c>
      <c r="CK6" s="13">
        <f t="shared" si="75"/>
        <v>17.43128681959962</v>
      </c>
      <c r="CL6" s="13">
        <f t="shared" si="80"/>
        <v>0</v>
      </c>
      <c r="CM6" s="255"/>
      <c r="CN6" s="195">
        <f t="shared" ref="CN6:CN12" si="126">IF($E6*CN$2/$C$2-CQ6&gt;0,$E6*CN$2/$C$2-CQ6,0)</f>
        <v>20132.961963769369</v>
      </c>
      <c r="CO6" s="13">
        <f t="shared" si="75"/>
        <v>17.431286819599624</v>
      </c>
      <c r="CP6" s="13">
        <f t="shared" si="81"/>
        <v>0</v>
      </c>
      <c r="CQ6" s="255"/>
      <c r="CR6" s="195">
        <f t="shared" si="82"/>
        <v>20276.43888558149</v>
      </c>
      <c r="CS6" s="13">
        <f t="shared" si="75"/>
        <v>17.43128681959962</v>
      </c>
      <c r="CT6" s="13">
        <f t="shared" si="83"/>
        <v>0</v>
      </c>
      <c r="CU6" s="255"/>
      <c r="CV6" s="195">
        <f t="shared" si="84"/>
        <v>20379.893572855817</v>
      </c>
      <c r="CW6" s="13">
        <f t="shared" ref="CW6" si="127">IFERROR(CV6/CV$2,0)</f>
        <v>17.431286819599624</v>
      </c>
      <c r="CX6" s="13">
        <f t="shared" si="86"/>
        <v>0</v>
      </c>
      <c r="CY6" s="255"/>
      <c r="CZ6" s="195">
        <f t="shared" si="87"/>
        <v>20457.114173466645</v>
      </c>
      <c r="DA6" s="13">
        <f t="shared" ref="DA6" si="128">IFERROR(CZ6/CZ$2,0)</f>
        <v>17.431286819599624</v>
      </c>
      <c r="DB6" s="13">
        <f t="shared" si="89"/>
        <v>0</v>
      </c>
      <c r="DC6" s="255"/>
      <c r="DD6" s="195">
        <f t="shared" si="90"/>
        <v>20578.749692893809</v>
      </c>
      <c r="DE6" s="13">
        <f t="shared" ref="DE6" si="129">IFERROR(DD6/DD$2,0)</f>
        <v>17.43128681959962</v>
      </c>
      <c r="DF6" s="13">
        <f t="shared" si="92"/>
        <v>0</v>
      </c>
      <c r="DG6" s="255"/>
      <c r="DH6" s="195">
        <f t="shared" si="93"/>
        <v>20631.77566739903</v>
      </c>
      <c r="DI6" s="13">
        <f t="shared" ref="DI6" si="130">IFERROR(DH6/DH$2,0)</f>
        <v>17.43128681959962</v>
      </c>
      <c r="DJ6" s="13">
        <f t="shared" si="95"/>
        <v>0</v>
      </c>
      <c r="DK6" s="255"/>
      <c r="DL6" s="195">
        <f t="shared" si="96"/>
        <v>20828.853796181425</v>
      </c>
      <c r="DM6" s="13">
        <f t="shared" ref="DM6" si="131">IFERROR(DL6/DL$2,0)</f>
        <v>17.431286819599624</v>
      </c>
      <c r="DN6" s="13">
        <f t="shared" si="98"/>
        <v>0</v>
      </c>
      <c r="DO6" s="255"/>
      <c r="DP6" s="195">
        <f t="shared" si="99"/>
        <v>21019.308035972368</v>
      </c>
      <c r="DQ6" s="13">
        <f t="shared" ref="DQ6" si="132">IFERROR(DP6/DP$2,0)</f>
        <v>17.43128681959962</v>
      </c>
      <c r="DR6" s="13">
        <f t="shared" si="101"/>
        <v>0</v>
      </c>
      <c r="DS6" s="255"/>
      <c r="DT6" s="195">
        <f t="shared" si="102"/>
        <v>21165.748276543829</v>
      </c>
      <c r="DU6" s="13">
        <f t="shared" ref="DU6" si="133">IFERROR(DT6/DT$2,0)</f>
        <v>17.431286819599624</v>
      </c>
      <c r="DV6" s="13">
        <f t="shared" si="104"/>
        <v>0</v>
      </c>
      <c r="DW6" s="255"/>
      <c r="DX6" s="195">
        <f t="shared" si="105"/>
        <v>21210.825584259313</v>
      </c>
      <c r="DY6" s="13">
        <f t="shared" ref="DY6" si="134">IFERROR(DX6/DX$2,0)</f>
        <v>17.431286819599624</v>
      </c>
      <c r="DZ6" s="13">
        <f t="shared" si="107"/>
        <v>0</v>
      </c>
      <c r="EA6" s="255"/>
      <c r="EB6" s="195">
        <f t="shared" si="108"/>
        <v>21255.833166827517</v>
      </c>
      <c r="EC6" s="13">
        <f t="shared" ref="EC6" si="135">IFERROR(EB6/EB$2,0)</f>
        <v>17.431286819599624</v>
      </c>
      <c r="ED6" s="13">
        <f t="shared" si="110"/>
        <v>0</v>
      </c>
      <c r="EE6" s="255"/>
      <c r="EF6" s="195">
        <f t="shared" si="111"/>
        <v>21316.110556649692</v>
      </c>
      <c r="EG6" s="13">
        <f t="shared" ref="EG6" si="136">IFERROR(EF6/EF$2,0)</f>
        <v>17.43128681959962</v>
      </c>
      <c r="EH6" s="13">
        <f t="shared" si="113"/>
        <v>0</v>
      </c>
      <c r="EI6" s="255"/>
      <c r="EJ6" s="195">
        <f t="shared" si="114"/>
        <v>21360.264006163736</v>
      </c>
      <c r="EK6" s="13">
        <f t="shared" ref="EK6" si="137">IFERROR(EJ6/EJ$2,0)</f>
        <v>17.43128681959962</v>
      </c>
      <c r="EL6" s="13">
        <f t="shared" si="116"/>
        <v>0</v>
      </c>
      <c r="EM6" s="255"/>
      <c r="EN6" s="195">
        <f t="shared" si="117"/>
        <v>21494.450052101016</v>
      </c>
      <c r="EO6" s="13">
        <f t="shared" ref="EO6" si="138">IFERROR(EN6/EN$2,0)</f>
        <v>17.431286819599624</v>
      </c>
      <c r="EP6" s="13">
        <f t="shared" si="119"/>
        <v>0</v>
      </c>
      <c r="EQ6" s="255"/>
      <c r="ER6" s="195">
        <f t="shared" si="120"/>
        <v>21567.940357332449</v>
      </c>
      <c r="ES6" s="13">
        <f t="shared" si="121"/>
        <v>17.431286819599624</v>
      </c>
      <c r="ET6" s="13">
        <f t="shared" si="122"/>
        <v>0</v>
      </c>
      <c r="EU6" s="255"/>
      <c r="EV6" s="195">
        <f t="shared" ref="EV6:EV12" si="139">IF($E6*EV$2/$C$2-EY6&gt;0,$E6*EV$2/$C$2-EY6,0)*0.19</f>
        <v>4112.5110311748122</v>
      </c>
      <c r="EW6" s="13">
        <f t="shared" si="123"/>
        <v>3.3119444957239286</v>
      </c>
      <c r="EX6" s="13">
        <f t="shared" si="124"/>
        <v>0</v>
      </c>
      <c r="EY6" s="255"/>
      <c r="EZ6" s="59"/>
      <c r="FB6" s="59"/>
    </row>
    <row r="7" spans="1:158">
      <c r="A7" s="285" t="s">
        <v>6</v>
      </c>
      <c r="B7" s="240" t="s">
        <v>57</v>
      </c>
      <c r="C7" s="323">
        <v>34</v>
      </c>
      <c r="D7" s="252">
        <f t="shared" si="125"/>
        <v>148620.12</v>
      </c>
      <c r="E7" s="74">
        <v>4371.18</v>
      </c>
      <c r="F7" s="89">
        <f t="shared" si="34"/>
        <v>-3.6240095369066695E-11</v>
      </c>
      <c r="G7" s="95">
        <f t="shared" si="35"/>
        <v>142.15641018528524</v>
      </c>
      <c r="H7" s="74">
        <f t="shared" si="35"/>
        <v>4.181070887802508</v>
      </c>
      <c r="I7" s="74">
        <f t="shared" si="36"/>
        <v>142.15641018528527</v>
      </c>
      <c r="J7" s="74">
        <f t="shared" si="37"/>
        <v>0</v>
      </c>
      <c r="K7" s="18">
        <f t="shared" ref="K7:K12" si="140">G7-I7-J7</f>
        <v>-2.8421709430404007E-14</v>
      </c>
      <c r="L7" s="195">
        <f t="shared" si="38"/>
        <v>4436.4130679914942</v>
      </c>
      <c r="M7" s="13">
        <f t="shared" si="39"/>
        <v>4.181070887802508</v>
      </c>
      <c r="N7" s="13">
        <f t="shared" si="40"/>
        <v>0</v>
      </c>
      <c r="O7" s="255"/>
      <c r="P7" s="195">
        <f t="shared" si="41"/>
        <v>4454.0488249962455</v>
      </c>
      <c r="Q7" s="13">
        <f t="shared" si="42"/>
        <v>4.181070887802508</v>
      </c>
      <c r="R7" s="13">
        <f t="shared" si="43"/>
        <v>0</v>
      </c>
      <c r="S7" s="255"/>
      <c r="T7" s="195">
        <f t="shared" si="44"/>
        <v>4491.6910061991312</v>
      </c>
      <c r="U7" s="13">
        <f t="shared" si="42"/>
        <v>4.181070887802508</v>
      </c>
      <c r="V7" s="13">
        <f t="shared" si="45"/>
        <v>0</v>
      </c>
      <c r="W7" s="255"/>
      <c r="X7" s="195">
        <f t="shared" si="46"/>
        <v>4494.2121919444771</v>
      </c>
      <c r="Y7" s="13">
        <f t="shared" si="42"/>
        <v>4.181070887802508</v>
      </c>
      <c r="Z7" s="13">
        <f t="shared" si="47"/>
        <v>0</v>
      </c>
      <c r="AA7" s="255"/>
      <c r="AB7" s="195">
        <f t="shared" si="48"/>
        <v>4505.091338394539</v>
      </c>
      <c r="AC7" s="13">
        <f t="shared" si="42"/>
        <v>4.181070887802508</v>
      </c>
      <c r="AD7" s="13">
        <f t="shared" si="49"/>
        <v>0</v>
      </c>
      <c r="AE7" s="255"/>
      <c r="AF7" s="195">
        <f t="shared" si="50"/>
        <v>4515.8534148597419</v>
      </c>
      <c r="AG7" s="13">
        <f t="shared" si="42"/>
        <v>4.181070887802508</v>
      </c>
      <c r="AH7" s="13">
        <f t="shared" si="51"/>
        <v>0</v>
      </c>
      <c r="AI7" s="255"/>
      <c r="AJ7" s="195">
        <f t="shared" si="52"/>
        <v>4524.9681493951521</v>
      </c>
      <c r="AK7" s="13">
        <f t="shared" si="42"/>
        <v>4.181070887802508</v>
      </c>
      <c r="AL7" s="13">
        <f t="shared" si="53"/>
        <v>0</v>
      </c>
      <c r="AM7" s="255"/>
      <c r="AN7" s="195">
        <f t="shared" si="54"/>
        <v>4529.5004302375301</v>
      </c>
      <c r="AO7" s="13">
        <f t="shared" si="42"/>
        <v>4.181070887802508</v>
      </c>
      <c r="AP7" s="13">
        <f t="shared" si="55"/>
        <v>0</v>
      </c>
      <c r="AQ7" s="255"/>
      <c r="AR7" s="195">
        <f t="shared" si="56"/>
        <v>4541.2701447866939</v>
      </c>
      <c r="AS7" s="13">
        <f t="shared" si="42"/>
        <v>4.1810708878025071</v>
      </c>
      <c r="AT7" s="13">
        <f t="shared" si="57"/>
        <v>0</v>
      </c>
      <c r="AU7" s="255"/>
      <c r="AV7" s="195">
        <f t="shared" si="58"/>
        <v>4551.7771759277421</v>
      </c>
      <c r="AW7" s="13">
        <f t="shared" si="42"/>
        <v>4.181070887802508</v>
      </c>
      <c r="AX7" s="13">
        <f t="shared" si="59"/>
        <v>0</v>
      </c>
      <c r="AY7" s="255"/>
      <c r="AZ7" s="195">
        <f t="shared" si="60"/>
        <v>4561.0089804480103</v>
      </c>
      <c r="BA7" s="13">
        <f t="shared" si="42"/>
        <v>4.181070887802508</v>
      </c>
      <c r="BB7" s="13">
        <f t="shared" si="61"/>
        <v>0</v>
      </c>
      <c r="BC7" s="255"/>
      <c r="BD7" s="195">
        <f t="shared" si="62"/>
        <v>4572.0135590247055</v>
      </c>
      <c r="BE7" s="13">
        <f t="shared" si="42"/>
        <v>4.181070887802508</v>
      </c>
      <c r="BF7" s="13">
        <f t="shared" si="63"/>
        <v>0</v>
      </c>
      <c r="BG7" s="255"/>
      <c r="BH7" s="195">
        <f t="shared" si="64"/>
        <v>4590.7782051691638</v>
      </c>
      <c r="BI7" s="13">
        <f t="shared" si="42"/>
        <v>4.181070887802508</v>
      </c>
      <c r="BJ7" s="13">
        <f t="shared" si="65"/>
        <v>0</v>
      </c>
      <c r="BK7" s="255"/>
      <c r="BL7" s="195">
        <f t="shared" si="66"/>
        <v>4617.8130095296947</v>
      </c>
      <c r="BM7" s="13">
        <f t="shared" si="42"/>
        <v>4.181070887802508</v>
      </c>
      <c r="BN7" s="13">
        <f t="shared" si="67"/>
        <v>0</v>
      </c>
      <c r="BO7" s="255"/>
      <c r="BP7" s="195">
        <f t="shared" si="68"/>
        <v>4660.8404100360704</v>
      </c>
      <c r="BQ7" s="13">
        <f t="shared" si="42"/>
        <v>4.181070887802508</v>
      </c>
      <c r="BR7" s="13">
        <f t="shared" si="69"/>
        <v>0</v>
      </c>
      <c r="BS7" s="255"/>
      <c r="BT7" s="195">
        <f t="shared" si="70"/>
        <v>4693.0513801556999</v>
      </c>
      <c r="BU7" s="13">
        <f t="shared" si="42"/>
        <v>4.1810708878025071</v>
      </c>
      <c r="BV7" s="13">
        <f t="shared" si="71"/>
        <v>0</v>
      </c>
      <c r="BW7" s="255"/>
      <c r="BX7" s="195">
        <f t="shared" si="72"/>
        <v>4723.1007366263375</v>
      </c>
      <c r="BY7" s="13">
        <f t="shared" si="42"/>
        <v>4.1810708878025089</v>
      </c>
      <c r="BZ7" s="13">
        <f t="shared" si="73"/>
        <v>0</v>
      </c>
      <c r="CA7" s="255"/>
      <c r="CB7" s="195">
        <f t="shared" si="74"/>
        <v>4751.8748664761943</v>
      </c>
      <c r="CC7" s="13">
        <f t="shared" si="75"/>
        <v>4.181070887802508</v>
      </c>
      <c r="CD7" s="13">
        <f t="shared" si="76"/>
        <v>0</v>
      </c>
      <c r="CE7" s="255"/>
      <c r="CF7" s="195">
        <f t="shared" si="77"/>
        <v>4783.7137212868101</v>
      </c>
      <c r="CG7" s="13">
        <f t="shared" si="75"/>
        <v>4.181070887802508</v>
      </c>
      <c r="CH7" s="13">
        <f t="shared" si="78"/>
        <v>0</v>
      </c>
      <c r="CI7" s="255"/>
      <c r="CJ7" s="195">
        <f t="shared" si="79"/>
        <v>4804.7110592853533</v>
      </c>
      <c r="CK7" s="13">
        <f t="shared" si="75"/>
        <v>4.1810708878025071</v>
      </c>
      <c r="CL7" s="13">
        <f t="shared" si="80"/>
        <v>0</v>
      </c>
      <c r="CM7" s="255"/>
      <c r="CN7" s="195">
        <f t="shared" si="126"/>
        <v>4829.0950647030186</v>
      </c>
      <c r="CO7" s="13">
        <f t="shared" si="75"/>
        <v>4.181070887802508</v>
      </c>
      <c r="CP7" s="13">
        <f t="shared" si="81"/>
        <v>0</v>
      </c>
      <c r="CQ7" s="255"/>
      <c r="CR7" s="195">
        <f t="shared" si="82"/>
        <v>4863.5094591805209</v>
      </c>
      <c r="CS7" s="13">
        <f t="shared" si="75"/>
        <v>4.181070887802508</v>
      </c>
      <c r="CT7" s="13">
        <f t="shared" si="83"/>
        <v>0</v>
      </c>
      <c r="CU7" s="255"/>
      <c r="CV7" s="195">
        <f t="shared" si="84"/>
        <v>4888.3241148996285</v>
      </c>
      <c r="CW7" s="13">
        <f t="shared" ref="CW7" si="141">IFERROR(CV7/CV$2,0)</f>
        <v>4.181070887802508</v>
      </c>
      <c r="CX7" s="13">
        <f t="shared" si="86"/>
        <v>0</v>
      </c>
      <c r="CY7" s="255"/>
      <c r="CZ7" s="195">
        <f t="shared" si="87"/>
        <v>4906.8462589325945</v>
      </c>
      <c r="DA7" s="13">
        <f t="shared" ref="DA7" si="142">IFERROR(CZ7/CZ$2,0)</f>
        <v>4.181070887802508</v>
      </c>
      <c r="DB7" s="13">
        <f t="shared" si="89"/>
        <v>0</v>
      </c>
      <c r="DC7" s="255"/>
      <c r="DD7" s="195">
        <f t="shared" si="90"/>
        <v>4936.0217715876797</v>
      </c>
      <c r="DE7" s="13">
        <f t="shared" ref="DE7" si="143">IFERROR(DD7/DD$2,0)</f>
        <v>4.1810708878025071</v>
      </c>
      <c r="DF7" s="13">
        <f t="shared" si="92"/>
        <v>0</v>
      </c>
      <c r="DG7" s="255"/>
      <c r="DH7" s="195">
        <f t="shared" si="93"/>
        <v>4948.740589228375</v>
      </c>
      <c r="DI7" s="13">
        <f t="shared" ref="DI7" si="144">IFERROR(DH7/DH$2,0)</f>
        <v>4.181070887802508</v>
      </c>
      <c r="DJ7" s="13">
        <f t="shared" si="95"/>
        <v>0</v>
      </c>
      <c r="DK7" s="255"/>
      <c r="DL7" s="195">
        <f t="shared" si="96"/>
        <v>4996.0117766858702</v>
      </c>
      <c r="DM7" s="13">
        <f t="shared" ref="DM7" si="145">IFERROR(DL7/DL$2,0)</f>
        <v>4.181070887802508</v>
      </c>
      <c r="DN7" s="13">
        <f t="shared" si="98"/>
        <v>0</v>
      </c>
      <c r="DO7" s="255"/>
      <c r="DP7" s="195">
        <f t="shared" si="99"/>
        <v>5041.6941572059995</v>
      </c>
      <c r="DQ7" s="13">
        <f t="shared" ref="DQ7" si="146">IFERROR(DP7/DP$2,0)</f>
        <v>4.1810708878025071</v>
      </c>
      <c r="DR7" s="13">
        <f t="shared" si="101"/>
        <v>0</v>
      </c>
      <c r="DS7" s="255"/>
      <c r="DT7" s="195">
        <f t="shared" si="102"/>
        <v>5076.8193337344301</v>
      </c>
      <c r="DU7" s="13">
        <f t="shared" ref="DU7" si="147">IFERROR(DT7/DT$2,0)</f>
        <v>4.181070887802508</v>
      </c>
      <c r="DV7" s="13">
        <f t="shared" si="104"/>
        <v>0</v>
      </c>
      <c r="DW7" s="255"/>
      <c r="DX7" s="195">
        <f t="shared" si="105"/>
        <v>5087.6315830502863</v>
      </c>
      <c r="DY7" s="13">
        <f t="shared" ref="DY7" si="148">IFERROR(DX7/DX$2,0)</f>
        <v>4.1810708878025071</v>
      </c>
      <c r="DZ7" s="13">
        <f t="shared" si="107"/>
        <v>0</v>
      </c>
      <c r="EA7" s="255"/>
      <c r="EB7" s="195">
        <f t="shared" si="108"/>
        <v>5098.4271080825929</v>
      </c>
      <c r="EC7" s="13">
        <f t="shared" ref="EC7" si="149">IFERROR(EB7/EB$2,0)</f>
        <v>4.181070887802508</v>
      </c>
      <c r="ED7" s="13">
        <f t="shared" si="110"/>
        <v>0</v>
      </c>
      <c r="EE7" s="255"/>
      <c r="EF7" s="195">
        <f t="shared" si="111"/>
        <v>5112.8852512126132</v>
      </c>
      <c r="EG7" s="13">
        <f t="shared" ref="EG7" si="150">IFERROR(EF7/EF$2,0)</f>
        <v>4.1810708878025071</v>
      </c>
      <c r="EH7" s="13">
        <f t="shared" si="113"/>
        <v>0</v>
      </c>
      <c r="EI7" s="255"/>
      <c r="EJ7" s="195">
        <f t="shared" si="114"/>
        <v>5123.4759037714166</v>
      </c>
      <c r="EK7" s="13">
        <f t="shared" ref="EK7" si="151">IFERROR(EJ7/EJ$2,0)</f>
        <v>4.1810708878025071</v>
      </c>
      <c r="EL7" s="13">
        <f t="shared" si="116"/>
        <v>0</v>
      </c>
      <c r="EM7" s="255"/>
      <c r="EN7" s="195">
        <f t="shared" si="117"/>
        <v>5155.6617874657213</v>
      </c>
      <c r="EO7" s="13">
        <f t="shared" ref="EO7" si="152">IFERROR(EN7/EN$2,0)</f>
        <v>4.181070887802508</v>
      </c>
      <c r="EP7" s="13">
        <f t="shared" si="119"/>
        <v>0</v>
      </c>
      <c r="EQ7" s="255"/>
      <c r="ER7" s="195">
        <f t="shared" si="120"/>
        <v>5173.2891823286964</v>
      </c>
      <c r="ES7" s="13">
        <f t="shared" si="121"/>
        <v>4.181070887802508</v>
      </c>
      <c r="ET7" s="13">
        <f t="shared" si="122"/>
        <v>0</v>
      </c>
      <c r="EU7" s="255"/>
      <c r="EV7" s="195">
        <f t="shared" si="139"/>
        <v>986.42746953587346</v>
      </c>
      <c r="EW7" s="13">
        <f t="shared" si="123"/>
        <v>0.79440346868247658</v>
      </c>
      <c r="EX7" s="13">
        <f t="shared" si="124"/>
        <v>0</v>
      </c>
      <c r="EY7" s="255"/>
      <c r="EZ7" s="59"/>
      <c r="FB7" s="59"/>
    </row>
    <row r="8" spans="1:158">
      <c r="A8" s="285" t="s">
        <v>8</v>
      </c>
      <c r="B8" s="240" t="s">
        <v>7</v>
      </c>
      <c r="C8" s="323">
        <v>34</v>
      </c>
      <c r="D8" s="252">
        <f t="shared" si="125"/>
        <v>506600</v>
      </c>
      <c r="E8" s="74">
        <v>14900</v>
      </c>
      <c r="F8" s="89">
        <f t="shared" si="34"/>
        <v>-2.1744057221440017E-10</v>
      </c>
      <c r="G8" s="95">
        <f t="shared" si="35"/>
        <v>484.56721337504985</v>
      </c>
      <c r="H8" s="74">
        <f t="shared" si="35"/>
        <v>14.251976863972054</v>
      </c>
      <c r="I8" s="74">
        <f t="shared" si="36"/>
        <v>484.56721337505002</v>
      </c>
      <c r="J8" s="74">
        <f t="shared" si="37"/>
        <v>0</v>
      </c>
      <c r="K8" s="18">
        <f>G8-I8-J8</f>
        <v>-1.7053025658242404E-13</v>
      </c>
      <c r="L8" s="195">
        <f t="shared" si="38"/>
        <v>15122.359343031691</v>
      </c>
      <c r="M8" s="13">
        <f t="shared" si="39"/>
        <v>14.251976863972054</v>
      </c>
      <c r="N8" s="13">
        <f t="shared" si="40"/>
        <v>0</v>
      </c>
      <c r="O8" s="255"/>
      <c r="P8" s="195">
        <f t="shared" si="41"/>
        <v>15182.474181443926</v>
      </c>
      <c r="Q8" s="13">
        <f t="shared" si="42"/>
        <v>14.251976863972054</v>
      </c>
      <c r="R8" s="13">
        <f t="shared" si="43"/>
        <v>0</v>
      </c>
      <c r="S8" s="255"/>
      <c r="T8" s="195">
        <f t="shared" si="44"/>
        <v>15310.784729150264</v>
      </c>
      <c r="U8" s="13">
        <f t="shared" si="42"/>
        <v>14.251976863972054</v>
      </c>
      <c r="V8" s="13">
        <f t="shared" si="45"/>
        <v>0</v>
      </c>
      <c r="W8" s="255"/>
      <c r="X8" s="195">
        <f t="shared" si="46"/>
        <v>15319.378671199242</v>
      </c>
      <c r="Y8" s="13">
        <f t="shared" si="42"/>
        <v>14.251976863972056</v>
      </c>
      <c r="Z8" s="13">
        <f t="shared" si="47"/>
        <v>0</v>
      </c>
      <c r="AA8" s="255"/>
      <c r="AB8" s="195">
        <f t="shared" si="48"/>
        <v>15356.462314999297</v>
      </c>
      <c r="AC8" s="13">
        <f t="shared" si="42"/>
        <v>14.251976863972054</v>
      </c>
      <c r="AD8" s="13">
        <f t="shared" si="49"/>
        <v>0</v>
      </c>
      <c r="AE8" s="255"/>
      <c r="AF8" s="195">
        <f t="shared" si="50"/>
        <v>15393.146903447159</v>
      </c>
      <c r="AG8" s="13">
        <f t="shared" si="42"/>
        <v>14.251976863972054</v>
      </c>
      <c r="AH8" s="13">
        <f t="shared" si="51"/>
        <v>0</v>
      </c>
      <c r="AI8" s="255"/>
      <c r="AJ8" s="195">
        <f t="shared" si="52"/>
        <v>15424.216213010619</v>
      </c>
      <c r="AK8" s="13">
        <f t="shared" si="42"/>
        <v>14.251976863972054</v>
      </c>
      <c r="AL8" s="13">
        <f t="shared" si="53"/>
        <v>0</v>
      </c>
      <c r="AM8" s="255"/>
      <c r="AN8" s="195">
        <f t="shared" si="54"/>
        <v>15439.665355931165</v>
      </c>
      <c r="AO8" s="13">
        <f t="shared" si="42"/>
        <v>14.251976863972054</v>
      </c>
      <c r="AP8" s="13">
        <f t="shared" si="55"/>
        <v>0</v>
      </c>
      <c r="AQ8" s="255"/>
      <c r="AR8" s="195">
        <f t="shared" si="56"/>
        <v>15479.784670803248</v>
      </c>
      <c r="AS8" s="13">
        <f t="shared" si="42"/>
        <v>14.251976863972054</v>
      </c>
      <c r="AT8" s="13">
        <f t="shared" si="57"/>
        <v>0</v>
      </c>
      <c r="AU8" s="255"/>
      <c r="AV8" s="195">
        <f t="shared" si="58"/>
        <v>15515.599888662407</v>
      </c>
      <c r="AW8" s="13">
        <f t="shared" si="42"/>
        <v>14.251976863972054</v>
      </c>
      <c r="AX8" s="13">
        <f t="shared" si="59"/>
        <v>0</v>
      </c>
      <c r="AY8" s="255"/>
      <c r="AZ8" s="195">
        <f t="shared" si="60"/>
        <v>15547.06825357806</v>
      </c>
      <c r="BA8" s="13">
        <f t="shared" si="42"/>
        <v>14.251976863972054</v>
      </c>
      <c r="BB8" s="13">
        <f t="shared" si="61"/>
        <v>0</v>
      </c>
      <c r="BC8" s="255"/>
      <c r="BD8" s="195">
        <f t="shared" si="62"/>
        <v>15584.579456684032</v>
      </c>
      <c r="BE8" s="13">
        <f t="shared" si="42"/>
        <v>14.251976863972054</v>
      </c>
      <c r="BF8" s="13">
        <f t="shared" si="63"/>
        <v>0</v>
      </c>
      <c r="BG8" s="255"/>
      <c r="BH8" s="195">
        <f t="shared" si="64"/>
        <v>15648.54232884954</v>
      </c>
      <c r="BI8" s="13">
        <f t="shared" si="42"/>
        <v>14.251976863972056</v>
      </c>
      <c r="BJ8" s="13">
        <f t="shared" si="65"/>
        <v>0</v>
      </c>
      <c r="BK8" s="255"/>
      <c r="BL8" s="195">
        <f t="shared" si="66"/>
        <v>15740.695611251984</v>
      </c>
      <c r="BM8" s="13">
        <f t="shared" si="42"/>
        <v>14.251976863972054</v>
      </c>
      <c r="BN8" s="13">
        <f t="shared" si="67"/>
        <v>0</v>
      </c>
      <c r="BO8" s="255"/>
      <c r="BP8" s="195">
        <f t="shared" si="68"/>
        <v>15887.362705159121</v>
      </c>
      <c r="BQ8" s="13">
        <f t="shared" si="42"/>
        <v>14.251976863972056</v>
      </c>
      <c r="BR8" s="13">
        <f t="shared" si="69"/>
        <v>0</v>
      </c>
      <c r="BS8" s="255"/>
      <c r="BT8" s="195">
        <f t="shared" si="70"/>
        <v>15997.15993491916</v>
      </c>
      <c r="BU8" s="13">
        <f t="shared" si="42"/>
        <v>14.251976863972054</v>
      </c>
      <c r="BV8" s="13">
        <f t="shared" si="71"/>
        <v>0</v>
      </c>
      <c r="BW8" s="255"/>
      <c r="BX8" s="195">
        <f t="shared" si="72"/>
        <v>16099.588892640524</v>
      </c>
      <c r="BY8" s="13">
        <f t="shared" si="42"/>
        <v>14.251976863972052</v>
      </c>
      <c r="BZ8" s="13">
        <f t="shared" si="73"/>
        <v>0</v>
      </c>
      <c r="CA8" s="255"/>
      <c r="CB8" s="195">
        <f t="shared" si="74"/>
        <v>16197.670997418381</v>
      </c>
      <c r="CC8" s="13">
        <f t="shared" si="75"/>
        <v>14.251976863972054</v>
      </c>
      <c r="CD8" s="13">
        <f t="shared" si="76"/>
        <v>0</v>
      </c>
      <c r="CE8" s="255"/>
      <c r="CF8" s="195">
        <f t="shared" si="77"/>
        <v>16306.199801237528</v>
      </c>
      <c r="CG8" s="13">
        <f t="shared" si="75"/>
        <v>14.251976863972052</v>
      </c>
      <c r="CH8" s="13">
        <f t="shared" si="78"/>
        <v>0</v>
      </c>
      <c r="CI8" s="255"/>
      <c r="CJ8" s="195">
        <f t="shared" si="79"/>
        <v>16377.773229048396</v>
      </c>
      <c r="CK8" s="13">
        <f t="shared" si="75"/>
        <v>14.251976863972054</v>
      </c>
      <c r="CL8" s="13">
        <f t="shared" si="80"/>
        <v>0</v>
      </c>
      <c r="CM8" s="255"/>
      <c r="CN8" s="195">
        <f t="shared" si="126"/>
        <v>16460.890758119083</v>
      </c>
      <c r="CO8" s="13">
        <f t="shared" si="75"/>
        <v>14.251976863972054</v>
      </c>
      <c r="CP8" s="13">
        <f t="shared" si="81"/>
        <v>0</v>
      </c>
      <c r="CQ8" s="255"/>
      <c r="CR8" s="195">
        <f t="shared" si="82"/>
        <v>16578.198779686434</v>
      </c>
      <c r="CS8" s="13">
        <f t="shared" si="75"/>
        <v>14.251976863972052</v>
      </c>
      <c r="CT8" s="13">
        <f t="shared" si="83"/>
        <v>0</v>
      </c>
      <c r="CU8" s="255"/>
      <c r="CV8" s="195">
        <f t="shared" si="84"/>
        <v>16662.784262374109</v>
      </c>
      <c r="CW8" s="13">
        <f t="shared" ref="CW8" si="153">IFERROR(CV8/CV$2,0)</f>
        <v>14.251976863972054</v>
      </c>
      <c r="CX8" s="13">
        <f t="shared" si="86"/>
        <v>0</v>
      </c>
      <c r="CY8" s="255"/>
      <c r="CZ8" s="195">
        <f t="shared" si="87"/>
        <v>16725.920519881507</v>
      </c>
      <c r="DA8" s="13">
        <f t="shared" ref="DA8" si="154">IFERROR(CZ8/CZ$2,0)</f>
        <v>14.251976863972054</v>
      </c>
      <c r="DB8" s="13">
        <f t="shared" si="89"/>
        <v>0</v>
      </c>
      <c r="DC8" s="255"/>
      <c r="DD8" s="195">
        <f t="shared" si="90"/>
        <v>16825.370814438305</v>
      </c>
      <c r="DE8" s="13">
        <f t="shared" ref="DE8" si="155">IFERROR(DD8/DD$2,0)</f>
        <v>14.251976863972054</v>
      </c>
      <c r="DF8" s="13">
        <f t="shared" si="92"/>
        <v>0</v>
      </c>
      <c r="DG8" s="255"/>
      <c r="DH8" s="195">
        <f t="shared" si="93"/>
        <v>16868.725328058506</v>
      </c>
      <c r="DI8" s="13">
        <f t="shared" ref="DI8" si="156">IFERROR(DH8/DH$2,0)</f>
        <v>14.251976863972054</v>
      </c>
      <c r="DJ8" s="13">
        <f t="shared" si="95"/>
        <v>0</v>
      </c>
      <c r="DK8" s="255"/>
      <c r="DL8" s="195">
        <f t="shared" si="96"/>
        <v>17029.858178482576</v>
      </c>
      <c r="DM8" s="13">
        <f t="shared" ref="DM8" si="157">IFERROR(DL8/DL$2,0)</f>
        <v>14.251976863972056</v>
      </c>
      <c r="DN8" s="13">
        <f t="shared" si="98"/>
        <v>0</v>
      </c>
      <c r="DO8" s="255"/>
      <c r="DP8" s="195">
        <f t="shared" si="99"/>
        <v>17185.575277698332</v>
      </c>
      <c r="DQ8" s="13">
        <f t="shared" ref="DQ8" si="158">IFERROR(DP8/DP$2,0)</f>
        <v>14.251976863972052</v>
      </c>
      <c r="DR8" s="13">
        <f t="shared" si="101"/>
        <v>0</v>
      </c>
      <c r="DS8" s="255"/>
      <c r="DT8" s="195">
        <f t="shared" si="102"/>
        <v>17305.306135332565</v>
      </c>
      <c r="DU8" s="13">
        <f t="shared" ref="DU8" si="159">IFERROR(DT8/DT$2,0)</f>
        <v>14.251976863972056</v>
      </c>
      <c r="DV8" s="13">
        <f t="shared" si="104"/>
        <v>0</v>
      </c>
      <c r="DW8" s="255"/>
      <c r="DX8" s="195">
        <f t="shared" si="105"/>
        <v>17342.161747502796</v>
      </c>
      <c r="DY8" s="13">
        <f t="shared" ref="DY8" si="160">IFERROR(DX8/DX$2,0)</f>
        <v>14.251976863972054</v>
      </c>
      <c r="DZ8" s="13">
        <f t="shared" si="107"/>
        <v>0</v>
      </c>
      <c r="EA8" s="255"/>
      <c r="EB8" s="195">
        <f t="shared" si="108"/>
        <v>17378.960351765571</v>
      </c>
      <c r="EC8" s="13">
        <f t="shared" ref="EC8" si="161">IFERROR(EB8/EB$2,0)</f>
        <v>14.251976863972056</v>
      </c>
      <c r="ED8" s="13">
        <f t="shared" si="110"/>
        <v>0</v>
      </c>
      <c r="EE8" s="255"/>
      <c r="EF8" s="195">
        <f t="shared" si="111"/>
        <v>17428.243687761187</v>
      </c>
      <c r="EG8" s="13">
        <f t="shared" ref="EG8" si="162">IFERROR(EF8/EF$2,0)</f>
        <v>14.251976863972056</v>
      </c>
      <c r="EH8" s="13">
        <f t="shared" si="113"/>
        <v>0</v>
      </c>
      <c r="EI8" s="255"/>
      <c r="EJ8" s="195">
        <f t="shared" si="114"/>
        <v>17464.343945157627</v>
      </c>
      <c r="EK8" s="13">
        <f t="shared" ref="EK8" si="163">IFERROR(EJ8/EJ$2,0)</f>
        <v>14.251976863972056</v>
      </c>
      <c r="EL8" s="13">
        <f t="shared" si="116"/>
        <v>0</v>
      </c>
      <c r="EM8" s="255"/>
      <c r="EN8" s="195">
        <f t="shared" si="117"/>
        <v>17574.055663056482</v>
      </c>
      <c r="EO8" s="13">
        <f t="shared" ref="EO8" si="164">IFERROR(EN8/EN$2,0)</f>
        <v>14.251976863972052</v>
      </c>
      <c r="EP8" s="13">
        <f t="shared" si="119"/>
        <v>0</v>
      </c>
      <c r="EQ8" s="255"/>
      <c r="ER8" s="195">
        <f t="shared" si="120"/>
        <v>17634.141997514987</v>
      </c>
      <c r="ES8" s="13">
        <f t="shared" si="121"/>
        <v>14.251976863972054</v>
      </c>
      <c r="ET8" s="13">
        <f t="shared" si="122"/>
        <v>0</v>
      </c>
      <c r="EU8" s="255"/>
      <c r="EV8" s="195">
        <f t="shared" si="139"/>
        <v>3362.426003066566</v>
      </c>
      <c r="EW8" s="13">
        <f t="shared" si="123"/>
        <v>2.7078756041546903</v>
      </c>
      <c r="EX8" s="13">
        <f t="shared" si="124"/>
        <v>0</v>
      </c>
      <c r="EY8" s="255"/>
      <c r="EZ8" s="59"/>
      <c r="FB8" s="59"/>
    </row>
    <row r="9" spans="1:158">
      <c r="A9" s="285" t="s">
        <v>12</v>
      </c>
      <c r="B9" s="240" t="s">
        <v>59</v>
      </c>
      <c r="C9" s="323">
        <v>34</v>
      </c>
      <c r="D9" s="252">
        <f t="shared" si="125"/>
        <v>193948.24</v>
      </c>
      <c r="E9" s="74">
        <v>5704.36</v>
      </c>
      <c r="F9" s="89">
        <f t="shared" si="34"/>
        <v>-1.4496038147626678E-10</v>
      </c>
      <c r="G9" s="95">
        <f t="shared" si="35"/>
        <v>185.51314290524155</v>
      </c>
      <c r="H9" s="74">
        <f t="shared" si="35"/>
        <v>5.4562689089776928</v>
      </c>
      <c r="I9" s="74">
        <f t="shared" si="36"/>
        <v>185.51314290524166</v>
      </c>
      <c r="J9" s="74">
        <f t="shared" si="37"/>
        <v>0</v>
      </c>
      <c r="K9" s="18">
        <f t="shared" si="140"/>
        <v>-1.1368683772161603E-13</v>
      </c>
      <c r="L9" s="195">
        <f t="shared" si="38"/>
        <v>5789.4887075178685</v>
      </c>
      <c r="M9" s="13">
        <f t="shared" si="39"/>
        <v>5.4562689089776928</v>
      </c>
      <c r="N9" s="13">
        <f t="shared" si="40"/>
        <v>0</v>
      </c>
      <c r="O9" s="255"/>
      <c r="P9" s="195">
        <f t="shared" si="41"/>
        <v>5812.5032497759366</v>
      </c>
      <c r="Q9" s="13">
        <f t="shared" si="42"/>
        <v>5.4562689089776919</v>
      </c>
      <c r="R9" s="13">
        <f t="shared" si="43"/>
        <v>0</v>
      </c>
      <c r="S9" s="255"/>
      <c r="T9" s="195">
        <f t="shared" si="44"/>
        <v>5861.6260387634629</v>
      </c>
      <c r="U9" s="13">
        <f t="shared" si="42"/>
        <v>5.4562689089776928</v>
      </c>
      <c r="V9" s="13">
        <f t="shared" si="45"/>
        <v>0</v>
      </c>
      <c r="W9" s="255"/>
      <c r="X9" s="195">
        <f t="shared" si="46"/>
        <v>5864.9161689155762</v>
      </c>
      <c r="Y9" s="13">
        <f t="shared" si="42"/>
        <v>5.4562689089776919</v>
      </c>
      <c r="Z9" s="13">
        <f t="shared" si="47"/>
        <v>0</v>
      </c>
      <c r="AA9" s="255"/>
      <c r="AB9" s="195">
        <f t="shared" si="48"/>
        <v>5879.1133806167372</v>
      </c>
      <c r="AC9" s="13">
        <f t="shared" si="42"/>
        <v>5.4562689089776928</v>
      </c>
      <c r="AD9" s="13">
        <f t="shared" si="49"/>
        <v>0</v>
      </c>
      <c r="AE9" s="255"/>
      <c r="AF9" s="195">
        <f t="shared" si="50"/>
        <v>5893.1578167884445</v>
      </c>
      <c r="AG9" s="13">
        <f t="shared" si="42"/>
        <v>5.4562689089776919</v>
      </c>
      <c r="AH9" s="13">
        <f t="shared" si="51"/>
        <v>0</v>
      </c>
      <c r="AI9" s="255"/>
      <c r="AJ9" s="195">
        <f t="shared" si="52"/>
        <v>5905.0524830100167</v>
      </c>
      <c r="AK9" s="13">
        <f t="shared" si="42"/>
        <v>5.4562689089776928</v>
      </c>
      <c r="AL9" s="13">
        <f t="shared" si="53"/>
        <v>0</v>
      </c>
      <c r="AM9" s="255"/>
      <c r="AN9" s="195">
        <f t="shared" si="54"/>
        <v>5910.9670785073486</v>
      </c>
      <c r="AO9" s="13">
        <f t="shared" si="42"/>
        <v>5.4562689089776928</v>
      </c>
      <c r="AP9" s="13">
        <f t="shared" si="55"/>
        <v>0</v>
      </c>
      <c r="AQ9" s="255"/>
      <c r="AR9" s="195">
        <f t="shared" si="56"/>
        <v>5926.3264754861211</v>
      </c>
      <c r="AS9" s="13">
        <f t="shared" si="42"/>
        <v>5.4562689089776928</v>
      </c>
      <c r="AT9" s="13">
        <f t="shared" si="57"/>
        <v>0</v>
      </c>
      <c r="AU9" s="255"/>
      <c r="AV9" s="195">
        <f t="shared" si="58"/>
        <v>5940.038079254382</v>
      </c>
      <c r="AW9" s="13">
        <f t="shared" si="42"/>
        <v>5.4562689089776928</v>
      </c>
      <c r="AX9" s="13">
        <f t="shared" si="59"/>
        <v>0</v>
      </c>
      <c r="AY9" s="255"/>
      <c r="AZ9" s="195">
        <f t="shared" si="60"/>
        <v>5952.0855210054051</v>
      </c>
      <c r="BA9" s="13">
        <f t="shared" si="42"/>
        <v>5.4562689089776928</v>
      </c>
      <c r="BB9" s="13">
        <f t="shared" si="61"/>
        <v>0</v>
      </c>
      <c r="BC9" s="255"/>
      <c r="BD9" s="195">
        <f t="shared" si="62"/>
        <v>5966.4464207738329</v>
      </c>
      <c r="BE9" s="13">
        <f t="shared" si="42"/>
        <v>5.4562689089776919</v>
      </c>
      <c r="BF9" s="13">
        <f t="shared" si="63"/>
        <v>0</v>
      </c>
      <c r="BG9" s="255"/>
      <c r="BH9" s="195">
        <f t="shared" si="64"/>
        <v>5990.9341556373256</v>
      </c>
      <c r="BI9" s="13">
        <f t="shared" si="42"/>
        <v>5.4562689089776928</v>
      </c>
      <c r="BJ9" s="13">
        <f t="shared" si="65"/>
        <v>0</v>
      </c>
      <c r="BK9" s="255"/>
      <c r="BL9" s="195">
        <f t="shared" si="66"/>
        <v>6026.2143904027762</v>
      </c>
      <c r="BM9" s="13">
        <f t="shared" si="42"/>
        <v>5.4562689089776928</v>
      </c>
      <c r="BN9" s="13">
        <f t="shared" si="67"/>
        <v>0</v>
      </c>
      <c r="BO9" s="255"/>
      <c r="BP9" s="195">
        <f t="shared" si="68"/>
        <v>6082.3648537450654</v>
      </c>
      <c r="BQ9" s="13">
        <f t="shared" si="42"/>
        <v>5.4562689089776928</v>
      </c>
      <c r="BR9" s="13">
        <f t="shared" si="69"/>
        <v>0</v>
      </c>
      <c r="BS9" s="255"/>
      <c r="BT9" s="195">
        <f t="shared" si="70"/>
        <v>6124.3999494198297</v>
      </c>
      <c r="BU9" s="13">
        <f t="shared" si="42"/>
        <v>5.4562689089776928</v>
      </c>
      <c r="BV9" s="13">
        <f t="shared" si="71"/>
        <v>0</v>
      </c>
      <c r="BW9" s="255"/>
      <c r="BX9" s="195">
        <f t="shared" si="72"/>
        <v>6163.6141540686513</v>
      </c>
      <c r="BY9" s="13">
        <f t="shared" si="42"/>
        <v>5.4562689089776928</v>
      </c>
      <c r="BZ9" s="13">
        <f t="shared" si="73"/>
        <v>0</v>
      </c>
      <c r="CA9" s="255"/>
      <c r="CB9" s="195">
        <f t="shared" si="74"/>
        <v>6201.1641967002361</v>
      </c>
      <c r="CC9" s="13">
        <f t="shared" si="75"/>
        <v>5.4562689089776928</v>
      </c>
      <c r="CD9" s="13">
        <f t="shared" si="76"/>
        <v>0</v>
      </c>
      <c r="CE9" s="255"/>
      <c r="CF9" s="195">
        <f t="shared" si="77"/>
        <v>6242.7136844421011</v>
      </c>
      <c r="CG9" s="13">
        <f t="shared" si="75"/>
        <v>5.4562689089776928</v>
      </c>
      <c r="CH9" s="13">
        <f t="shared" si="78"/>
        <v>0</v>
      </c>
      <c r="CI9" s="255"/>
      <c r="CJ9" s="195">
        <f t="shared" si="79"/>
        <v>6270.1150669029867</v>
      </c>
      <c r="CK9" s="13">
        <f t="shared" si="75"/>
        <v>5.4562689089776928</v>
      </c>
      <c r="CL9" s="13">
        <f t="shared" si="80"/>
        <v>0</v>
      </c>
      <c r="CM9" s="255"/>
      <c r="CN9" s="195">
        <f t="shared" si="126"/>
        <v>6301.9360271801452</v>
      </c>
      <c r="CO9" s="13">
        <f t="shared" si="75"/>
        <v>5.4562689089776928</v>
      </c>
      <c r="CP9" s="13">
        <f t="shared" si="81"/>
        <v>0</v>
      </c>
      <c r="CQ9" s="255"/>
      <c r="CR9" s="195">
        <f t="shared" si="82"/>
        <v>6346.8465765699411</v>
      </c>
      <c r="CS9" s="13">
        <f t="shared" si="75"/>
        <v>5.4562689089776928</v>
      </c>
      <c r="CT9" s="13">
        <f t="shared" si="83"/>
        <v>0</v>
      </c>
      <c r="CU9" s="255"/>
      <c r="CV9" s="195">
        <f t="shared" si="84"/>
        <v>6379.229532544723</v>
      </c>
      <c r="CW9" s="13">
        <f t="shared" ref="CW9" si="165">IFERROR(CV9/CV$2,0)</f>
        <v>5.4562689089776928</v>
      </c>
      <c r="CX9" s="13">
        <f t="shared" si="86"/>
        <v>0</v>
      </c>
      <c r="CY9" s="255"/>
      <c r="CZ9" s="195">
        <f t="shared" si="87"/>
        <v>6403.4008038114944</v>
      </c>
      <c r="DA9" s="13">
        <f t="shared" ref="DA9" si="166">IFERROR(CZ9/CZ$2,0)</f>
        <v>5.4562689089776928</v>
      </c>
      <c r="DB9" s="13">
        <f t="shared" si="89"/>
        <v>0</v>
      </c>
      <c r="DC9" s="255"/>
      <c r="DD9" s="195">
        <f t="shared" si="90"/>
        <v>6441.4746482583405</v>
      </c>
      <c r="DE9" s="13">
        <f t="shared" ref="DE9" si="167">IFERROR(DD9/DD$2,0)</f>
        <v>5.4562689089776919</v>
      </c>
      <c r="DF9" s="13">
        <f t="shared" si="92"/>
        <v>0</v>
      </c>
      <c r="DG9" s="255"/>
      <c r="DH9" s="195">
        <f t="shared" si="93"/>
        <v>6458.0726182794506</v>
      </c>
      <c r="DI9" s="13">
        <f t="shared" ref="DI9" si="168">IFERROR(DH9/DH$2,0)</f>
        <v>5.4562689089776928</v>
      </c>
      <c r="DJ9" s="13">
        <f t="shared" si="95"/>
        <v>0</v>
      </c>
      <c r="DK9" s="255"/>
      <c r="DL9" s="195">
        <f t="shared" si="96"/>
        <v>6519.761194564353</v>
      </c>
      <c r="DM9" s="13">
        <f t="shared" ref="DM9" si="169">IFERROR(DL9/DL$2,0)</f>
        <v>5.4562689089776928</v>
      </c>
      <c r="DN9" s="13">
        <f t="shared" si="98"/>
        <v>0</v>
      </c>
      <c r="DO9" s="255"/>
      <c r="DP9" s="195">
        <f t="shared" si="99"/>
        <v>6579.3763886638426</v>
      </c>
      <c r="DQ9" s="13">
        <f t="shared" ref="DQ9" si="170">IFERROR(DP9/DP$2,0)</f>
        <v>5.4562689089776928</v>
      </c>
      <c r="DR9" s="13">
        <f t="shared" si="101"/>
        <v>0</v>
      </c>
      <c r="DS9" s="255"/>
      <c r="DT9" s="195">
        <f t="shared" si="102"/>
        <v>6625.2145037681648</v>
      </c>
      <c r="DU9" s="13">
        <f t="shared" ref="DU9" si="171">IFERROR(DT9/DT$2,0)</f>
        <v>5.4562689089776928</v>
      </c>
      <c r="DV9" s="13">
        <f t="shared" si="104"/>
        <v>0</v>
      </c>
      <c r="DW9" s="255"/>
      <c r="DX9" s="195">
        <f t="shared" si="105"/>
        <v>6639.3244151667814</v>
      </c>
      <c r="DY9" s="13">
        <f t="shared" ref="DY9" si="172">IFERROR(DX9/DX$2,0)</f>
        <v>5.4562689089776928</v>
      </c>
      <c r="DZ9" s="13">
        <f t="shared" si="107"/>
        <v>0</v>
      </c>
      <c r="EA9" s="255"/>
      <c r="EB9" s="195">
        <f t="shared" si="108"/>
        <v>6653.4125014897609</v>
      </c>
      <c r="EC9" s="13">
        <f t="shared" ref="EC9" si="173">IFERROR(EB9/EB$2,0)</f>
        <v>5.4562689089776928</v>
      </c>
      <c r="ED9" s="13">
        <f t="shared" si="110"/>
        <v>0</v>
      </c>
      <c r="EE9" s="255"/>
      <c r="EF9" s="195">
        <f t="shared" si="111"/>
        <v>6672.2802793770061</v>
      </c>
      <c r="EG9" s="13">
        <f t="shared" ref="EG9" si="174">IFERROR(EF9/EF$2,0)</f>
        <v>5.4562689089776928</v>
      </c>
      <c r="EH9" s="13">
        <f t="shared" si="113"/>
        <v>0</v>
      </c>
      <c r="EI9" s="255"/>
      <c r="EJ9" s="195">
        <f t="shared" si="114"/>
        <v>6686.1010085234466</v>
      </c>
      <c r="EK9" s="13">
        <f t="shared" ref="EK9" si="175">IFERROR(EJ9/EJ$2,0)</f>
        <v>5.4562689089776928</v>
      </c>
      <c r="EL9" s="13">
        <f t="shared" si="116"/>
        <v>0</v>
      </c>
      <c r="EM9" s="255"/>
      <c r="EN9" s="195">
        <f t="shared" si="117"/>
        <v>6728.1033665847563</v>
      </c>
      <c r="EO9" s="13">
        <f t="shared" ref="EO9" si="176">IFERROR(EN9/EN$2,0)</f>
        <v>5.4562689089776919</v>
      </c>
      <c r="EP9" s="13">
        <f t="shared" si="119"/>
        <v>0</v>
      </c>
      <c r="EQ9" s="255"/>
      <c r="ER9" s="195">
        <f t="shared" si="120"/>
        <v>6751.1069963050059</v>
      </c>
      <c r="ES9" s="13">
        <f t="shared" si="121"/>
        <v>5.4562689089776919</v>
      </c>
      <c r="ET9" s="13">
        <f t="shared" si="122"/>
        <v>0</v>
      </c>
      <c r="EU9" s="255"/>
      <c r="EV9" s="195">
        <f t="shared" si="139"/>
        <v>1287.2811003256911</v>
      </c>
      <c r="EW9" s="13">
        <f t="shared" si="123"/>
        <v>1.0366910927057618</v>
      </c>
      <c r="EX9" s="13">
        <f t="shared" si="124"/>
        <v>0</v>
      </c>
      <c r="EY9" s="255"/>
      <c r="EZ9" s="59"/>
      <c r="FB9" s="59"/>
    </row>
    <row r="10" spans="1:158">
      <c r="A10" s="285" t="s">
        <v>16</v>
      </c>
      <c r="B10" s="240" t="s">
        <v>13</v>
      </c>
      <c r="C10" s="323">
        <v>34</v>
      </c>
      <c r="D10" s="252">
        <f t="shared" si="125"/>
        <v>329713.63999999996</v>
      </c>
      <c r="E10" s="74">
        <v>9697.4599999999991</v>
      </c>
      <c r="F10" s="89">
        <f t="shared" si="34"/>
        <v>1.4496038147626678E-10</v>
      </c>
      <c r="G10" s="95">
        <f t="shared" si="35"/>
        <v>315.37390396080605</v>
      </c>
      <c r="H10" s="74">
        <f t="shared" si="35"/>
        <v>9.275703057670766</v>
      </c>
      <c r="I10" s="74">
        <f t="shared" si="36"/>
        <v>315.37390396080593</v>
      </c>
      <c r="J10" s="74">
        <f t="shared" si="37"/>
        <v>0</v>
      </c>
      <c r="K10" s="18">
        <f t="shared" si="140"/>
        <v>1.1368683772161603E-13</v>
      </c>
      <c r="L10" s="195">
        <f t="shared" si="38"/>
        <v>9842.1795191057772</v>
      </c>
      <c r="M10" s="13">
        <f t="shared" si="39"/>
        <v>9.275703057670766</v>
      </c>
      <c r="N10" s="13">
        <f t="shared" si="40"/>
        <v>0</v>
      </c>
      <c r="O10" s="255"/>
      <c r="P10" s="195">
        <f t="shared" si="41"/>
        <v>9881.3044346030329</v>
      </c>
      <c r="Q10" s="13">
        <f t="shared" si="42"/>
        <v>9.275703057670766</v>
      </c>
      <c r="R10" s="13">
        <f t="shared" si="43"/>
        <v>0</v>
      </c>
      <c r="S10" s="255"/>
      <c r="T10" s="195">
        <f t="shared" si="44"/>
        <v>9964.8135892312421</v>
      </c>
      <c r="U10" s="13">
        <f t="shared" si="42"/>
        <v>9.275703057670766</v>
      </c>
      <c r="V10" s="13">
        <f t="shared" si="45"/>
        <v>0</v>
      </c>
      <c r="W10" s="255"/>
      <c r="X10" s="195">
        <f t="shared" si="46"/>
        <v>9970.4068381750185</v>
      </c>
      <c r="Y10" s="13">
        <f t="shared" si="42"/>
        <v>9.275703057670766</v>
      </c>
      <c r="Z10" s="13">
        <f t="shared" si="47"/>
        <v>0</v>
      </c>
      <c r="AA10" s="255"/>
      <c r="AB10" s="195">
        <f t="shared" si="48"/>
        <v>9994.5422175310796</v>
      </c>
      <c r="AC10" s="13">
        <f t="shared" si="42"/>
        <v>9.2757030576707677</v>
      </c>
      <c r="AD10" s="13">
        <f t="shared" si="49"/>
        <v>0</v>
      </c>
      <c r="AE10" s="255"/>
      <c r="AF10" s="195">
        <f t="shared" si="50"/>
        <v>10018.417877201522</v>
      </c>
      <c r="AG10" s="13">
        <f t="shared" si="42"/>
        <v>9.2757030576707677</v>
      </c>
      <c r="AH10" s="13">
        <f t="shared" si="51"/>
        <v>0</v>
      </c>
      <c r="AI10" s="255"/>
      <c r="AJ10" s="195">
        <f t="shared" si="52"/>
        <v>10038.638909867244</v>
      </c>
      <c r="AK10" s="13">
        <f t="shared" si="42"/>
        <v>9.275703057670766</v>
      </c>
      <c r="AL10" s="13">
        <f t="shared" si="53"/>
        <v>0</v>
      </c>
      <c r="AM10" s="255"/>
      <c r="AN10" s="195">
        <f t="shared" si="54"/>
        <v>10048.69377198176</v>
      </c>
      <c r="AO10" s="13">
        <f t="shared" si="42"/>
        <v>9.275703057670766</v>
      </c>
      <c r="AP10" s="13">
        <f t="shared" si="55"/>
        <v>0</v>
      </c>
      <c r="AQ10" s="255"/>
      <c r="AR10" s="195">
        <f t="shared" si="56"/>
        <v>10074.804876089103</v>
      </c>
      <c r="AS10" s="13">
        <f t="shared" si="42"/>
        <v>9.275703057670766</v>
      </c>
      <c r="AT10" s="13">
        <f t="shared" si="57"/>
        <v>0</v>
      </c>
      <c r="AU10" s="255"/>
      <c r="AV10" s="195">
        <f t="shared" si="58"/>
        <v>10098.11471787303</v>
      </c>
      <c r="AW10" s="13">
        <f t="shared" si="42"/>
        <v>9.275703057670766</v>
      </c>
      <c r="AX10" s="13">
        <f t="shared" si="59"/>
        <v>0</v>
      </c>
      <c r="AY10" s="255"/>
      <c r="AZ10" s="195">
        <f t="shared" si="60"/>
        <v>10118.595470224369</v>
      </c>
      <c r="BA10" s="13">
        <f t="shared" si="42"/>
        <v>9.2757030576707677</v>
      </c>
      <c r="BB10" s="13">
        <f t="shared" si="61"/>
        <v>0</v>
      </c>
      <c r="BC10" s="255"/>
      <c r="BD10" s="195">
        <f t="shared" si="62"/>
        <v>10143.009120672155</v>
      </c>
      <c r="BE10" s="13">
        <f t="shared" si="42"/>
        <v>9.275703057670766</v>
      </c>
      <c r="BF10" s="13">
        <f t="shared" si="63"/>
        <v>0</v>
      </c>
      <c r="BG10" s="255"/>
      <c r="BH10" s="195">
        <f t="shared" si="64"/>
        <v>10184.638475994983</v>
      </c>
      <c r="BI10" s="13">
        <f t="shared" si="42"/>
        <v>9.2757030576707677</v>
      </c>
      <c r="BJ10" s="13">
        <f t="shared" si="65"/>
        <v>0</v>
      </c>
      <c r="BK10" s="255"/>
      <c r="BL10" s="195">
        <f t="shared" si="66"/>
        <v>10244.615171965883</v>
      </c>
      <c r="BM10" s="13">
        <f t="shared" si="42"/>
        <v>9.275703057670766</v>
      </c>
      <c r="BN10" s="13">
        <f t="shared" si="67"/>
        <v>0</v>
      </c>
      <c r="BO10" s="255"/>
      <c r="BP10" s="195">
        <f t="shared" si="68"/>
        <v>10340.071432132372</v>
      </c>
      <c r="BQ10" s="13">
        <f t="shared" si="42"/>
        <v>9.275703057670766</v>
      </c>
      <c r="BR10" s="13">
        <f t="shared" si="69"/>
        <v>0</v>
      </c>
      <c r="BS10" s="255"/>
      <c r="BT10" s="195">
        <f t="shared" si="70"/>
        <v>10411.531448488668</v>
      </c>
      <c r="BU10" s="13">
        <f t="shared" si="42"/>
        <v>9.2757030576707677</v>
      </c>
      <c r="BV10" s="13">
        <f t="shared" si="71"/>
        <v>0</v>
      </c>
      <c r="BW10" s="255"/>
      <c r="BX10" s="195">
        <f t="shared" si="72"/>
        <v>10478.195926364146</v>
      </c>
      <c r="BY10" s="13">
        <f t="shared" si="42"/>
        <v>9.275703057670766</v>
      </c>
      <c r="BZ10" s="13">
        <f t="shared" si="73"/>
        <v>0</v>
      </c>
      <c r="CA10" s="255"/>
      <c r="CB10" s="195">
        <f t="shared" si="74"/>
        <v>10542.031314807038</v>
      </c>
      <c r="CC10" s="13">
        <f t="shared" si="75"/>
        <v>9.2757030576707677</v>
      </c>
      <c r="CD10" s="13">
        <f t="shared" si="76"/>
        <v>0</v>
      </c>
      <c r="CE10" s="255"/>
      <c r="CF10" s="195">
        <f t="shared" si="77"/>
        <v>10612.665793591201</v>
      </c>
      <c r="CG10" s="13">
        <f t="shared" si="75"/>
        <v>9.2757030576707677</v>
      </c>
      <c r="CH10" s="13">
        <f t="shared" si="78"/>
        <v>0</v>
      </c>
      <c r="CI10" s="255"/>
      <c r="CJ10" s="195">
        <f t="shared" si="79"/>
        <v>10659.248374346822</v>
      </c>
      <c r="CK10" s="13">
        <f t="shared" si="75"/>
        <v>9.275703057670766</v>
      </c>
      <c r="CL10" s="13">
        <f t="shared" si="80"/>
        <v>0</v>
      </c>
      <c r="CM10" s="255"/>
      <c r="CN10" s="195">
        <f t="shared" si="126"/>
        <v>10713.344274579158</v>
      </c>
      <c r="CO10" s="13">
        <f t="shared" si="75"/>
        <v>9.275703057670766</v>
      </c>
      <c r="CP10" s="13">
        <f t="shared" si="81"/>
        <v>0</v>
      </c>
      <c r="CQ10" s="255"/>
      <c r="CR10" s="195">
        <f t="shared" si="82"/>
        <v>10789.692586446847</v>
      </c>
      <c r="CS10" s="13">
        <f t="shared" si="75"/>
        <v>9.275703057670766</v>
      </c>
      <c r="CT10" s="13">
        <f t="shared" si="83"/>
        <v>0</v>
      </c>
      <c r="CU10" s="255"/>
      <c r="CV10" s="195">
        <f t="shared" si="84"/>
        <v>10844.743884094121</v>
      </c>
      <c r="CW10" s="13">
        <f t="shared" ref="CW10" si="177">IFERROR(CV10/CV$2,0)</f>
        <v>9.275703057670766</v>
      </c>
      <c r="CX10" s="13">
        <f t="shared" si="86"/>
        <v>0</v>
      </c>
      <c r="CY10" s="255"/>
      <c r="CZ10" s="195">
        <f t="shared" si="87"/>
        <v>10885.835248639605</v>
      </c>
      <c r="DA10" s="13">
        <f t="shared" ref="DA10" si="178">IFERROR(CZ10/CZ$2,0)</f>
        <v>9.2757030576707677</v>
      </c>
      <c r="DB10" s="13">
        <f t="shared" si="89"/>
        <v>0</v>
      </c>
      <c r="DC10" s="255"/>
      <c r="DD10" s="195">
        <f t="shared" si="90"/>
        <v>10950.561104576031</v>
      </c>
      <c r="DE10" s="13">
        <f t="shared" ref="DE10" si="179">IFERROR(DD10/DD$2,0)</f>
        <v>9.275703057670766</v>
      </c>
      <c r="DF10" s="13">
        <f t="shared" si="92"/>
        <v>0</v>
      </c>
      <c r="DG10" s="255"/>
      <c r="DH10" s="195">
        <f t="shared" si="93"/>
        <v>10978.777793277464</v>
      </c>
      <c r="DI10" s="13">
        <f t="shared" ref="DI10" si="180">IFERROR(DH10/DH$2,0)</f>
        <v>9.275703057670766</v>
      </c>
      <c r="DJ10" s="13">
        <f t="shared" si="95"/>
        <v>0</v>
      </c>
      <c r="DK10" s="255"/>
      <c r="DL10" s="195">
        <f t="shared" si="96"/>
        <v>11083.648892047491</v>
      </c>
      <c r="DM10" s="13">
        <f t="shared" ref="DM10" si="181">IFERROR(DL10/DL$2,0)</f>
        <v>9.275703057670766</v>
      </c>
      <c r="DN10" s="13">
        <f t="shared" si="98"/>
        <v>0</v>
      </c>
      <c r="DO10" s="255"/>
      <c r="DP10" s="195">
        <f t="shared" si="99"/>
        <v>11184.9952236556</v>
      </c>
      <c r="DQ10" s="13">
        <f t="shared" ref="DQ10" si="182">IFERROR(DP10/DP$2,0)</f>
        <v>9.275703057670766</v>
      </c>
      <c r="DR10" s="13">
        <f t="shared" si="101"/>
        <v>0</v>
      </c>
      <c r="DS10" s="255"/>
      <c r="DT10" s="195">
        <f t="shared" si="102"/>
        <v>11262.920405043094</v>
      </c>
      <c r="DU10" s="13">
        <f t="shared" ref="DU10" si="183">IFERROR(DT10/DT$2,0)</f>
        <v>9.275703057670766</v>
      </c>
      <c r="DV10" s="13">
        <f t="shared" si="104"/>
        <v>0</v>
      </c>
      <c r="DW10" s="255"/>
      <c r="DX10" s="195">
        <f t="shared" si="105"/>
        <v>11286.90737315023</v>
      </c>
      <c r="DY10" s="13">
        <f t="shared" ref="DY10" si="184">IFERROR(DX10/DX$2,0)</f>
        <v>9.275703057670766</v>
      </c>
      <c r="DZ10" s="13">
        <f t="shared" si="107"/>
        <v>0</v>
      </c>
      <c r="EA10" s="255"/>
      <c r="EB10" s="195">
        <f t="shared" si="108"/>
        <v>11310.857238445134</v>
      </c>
      <c r="EC10" s="13">
        <f t="shared" ref="EC10" si="185">IFERROR(EB10/EB$2,0)</f>
        <v>9.275703057670766</v>
      </c>
      <c r="ED10" s="13">
        <f t="shared" si="110"/>
        <v>0</v>
      </c>
      <c r="EE10" s="255"/>
      <c r="EF10" s="195">
        <f t="shared" si="111"/>
        <v>11342.932619618561</v>
      </c>
      <c r="EG10" s="13">
        <f t="shared" ref="EG10" si="186">IFERROR(EF10/EF$2,0)</f>
        <v>9.275703057670766</v>
      </c>
      <c r="EH10" s="13">
        <f t="shared" si="113"/>
        <v>0</v>
      </c>
      <c r="EI10" s="255"/>
      <c r="EJ10" s="195">
        <f t="shared" si="114"/>
        <v>11366.427975463641</v>
      </c>
      <c r="EK10" s="13">
        <f t="shared" ref="EK10" si="187">IFERROR(EJ10/EJ$2,0)</f>
        <v>9.275703057670766</v>
      </c>
      <c r="EL10" s="13">
        <f t="shared" si="116"/>
        <v>0</v>
      </c>
      <c r="EM10" s="255"/>
      <c r="EN10" s="195">
        <f t="shared" si="117"/>
        <v>11437.832337601592</v>
      </c>
      <c r="EO10" s="13">
        <f t="shared" ref="EO10" si="188">IFERROR(EN10/EN$2,0)</f>
        <v>9.2757030576707677</v>
      </c>
      <c r="EP10" s="13">
        <f t="shared" si="119"/>
        <v>0</v>
      </c>
      <c r="EQ10" s="255"/>
      <c r="ER10" s="195">
        <f t="shared" si="120"/>
        <v>11476.938701692732</v>
      </c>
      <c r="ES10" s="13">
        <f t="shared" si="121"/>
        <v>9.2757030576707677</v>
      </c>
      <c r="ET10" s="13">
        <f t="shared" si="122"/>
        <v>0</v>
      </c>
      <c r="EU10" s="255"/>
      <c r="EV10" s="195">
        <f t="shared" si="139"/>
        <v>2188.3887025300601</v>
      </c>
      <c r="EW10" s="13">
        <f t="shared" si="123"/>
        <v>1.7623835809574453</v>
      </c>
      <c r="EX10" s="13">
        <f t="shared" si="124"/>
        <v>0</v>
      </c>
      <c r="EY10" s="255"/>
      <c r="EZ10" s="59"/>
      <c r="FB10" s="59"/>
    </row>
    <row r="11" spans="1:158">
      <c r="A11" s="285" t="s">
        <v>18</v>
      </c>
      <c r="B11" s="240" t="s">
        <v>62</v>
      </c>
      <c r="C11" s="323">
        <v>34</v>
      </c>
      <c r="D11" s="252">
        <f t="shared" si="125"/>
        <v>128184.08</v>
      </c>
      <c r="E11" s="74">
        <v>3770.12</v>
      </c>
      <c r="F11" s="89">
        <f t="shared" si="34"/>
        <v>-7.248019073813339E-11</v>
      </c>
      <c r="G11" s="95">
        <f t="shared" si="35"/>
        <v>122.60916392547267</v>
      </c>
      <c r="H11" s="74">
        <f t="shared" si="35"/>
        <v>3.6061518801609611</v>
      </c>
      <c r="I11" s="74">
        <f t="shared" si="36"/>
        <v>122.60916392547273</v>
      </c>
      <c r="J11" s="74">
        <f t="shared" si="37"/>
        <v>0</v>
      </c>
      <c r="K11" s="18">
        <f t="shared" si="140"/>
        <v>-5.6843418860808015E-14</v>
      </c>
      <c r="L11" s="195">
        <f t="shared" si="38"/>
        <v>3826.3831816342704</v>
      </c>
      <c r="M11" s="13">
        <f t="shared" si="39"/>
        <v>3.6061518801609607</v>
      </c>
      <c r="N11" s="13">
        <f t="shared" si="40"/>
        <v>0</v>
      </c>
      <c r="O11" s="255"/>
      <c r="P11" s="195">
        <f t="shared" si="41"/>
        <v>3841.5939302647898</v>
      </c>
      <c r="Q11" s="13">
        <f t="shared" si="42"/>
        <v>3.6061518801609611</v>
      </c>
      <c r="R11" s="13">
        <f t="shared" si="43"/>
        <v>0</v>
      </c>
      <c r="S11" s="255"/>
      <c r="T11" s="195">
        <f t="shared" si="44"/>
        <v>3874.0601156418788</v>
      </c>
      <c r="U11" s="13">
        <f t="shared" si="42"/>
        <v>3.6061518801609611</v>
      </c>
      <c r="V11" s="13">
        <f t="shared" si="45"/>
        <v>0</v>
      </c>
      <c r="W11" s="255"/>
      <c r="X11" s="195">
        <f t="shared" si="46"/>
        <v>3876.2346252256161</v>
      </c>
      <c r="Y11" s="13">
        <f t="shared" si="42"/>
        <v>3.6061518801609611</v>
      </c>
      <c r="Z11" s="13">
        <f t="shared" si="47"/>
        <v>0</v>
      </c>
      <c r="AA11" s="255"/>
      <c r="AB11" s="195">
        <f t="shared" si="48"/>
        <v>3885.6178324177954</v>
      </c>
      <c r="AC11" s="13">
        <f t="shared" si="42"/>
        <v>3.6061518801609611</v>
      </c>
      <c r="AD11" s="13">
        <f t="shared" si="49"/>
        <v>0</v>
      </c>
      <c r="AE11" s="255"/>
      <c r="AF11" s="195">
        <f t="shared" si="50"/>
        <v>3894.9000673573291</v>
      </c>
      <c r="AG11" s="13">
        <f t="shared" si="42"/>
        <v>3.6061518801609611</v>
      </c>
      <c r="AH11" s="13">
        <f t="shared" si="51"/>
        <v>0</v>
      </c>
      <c r="AI11" s="255"/>
      <c r="AJ11" s="195">
        <f t="shared" si="52"/>
        <v>3902.7614784560801</v>
      </c>
      <c r="AK11" s="13">
        <f t="shared" si="42"/>
        <v>3.6061518801609611</v>
      </c>
      <c r="AL11" s="13">
        <f t="shared" si="53"/>
        <v>0</v>
      </c>
      <c r="AM11" s="255"/>
      <c r="AN11" s="195">
        <f t="shared" si="54"/>
        <v>3906.6705470941747</v>
      </c>
      <c r="AO11" s="13">
        <f t="shared" si="42"/>
        <v>3.6061518801609611</v>
      </c>
      <c r="AP11" s="13">
        <f t="shared" si="55"/>
        <v>0</v>
      </c>
      <c r="AQ11" s="255"/>
      <c r="AR11" s="195">
        <f t="shared" si="56"/>
        <v>3916.8218646368282</v>
      </c>
      <c r="AS11" s="13">
        <f t="shared" si="42"/>
        <v>3.6061518801609611</v>
      </c>
      <c r="AT11" s="13">
        <f t="shared" si="57"/>
        <v>0</v>
      </c>
      <c r="AU11" s="255"/>
      <c r="AV11" s="195">
        <f t="shared" si="58"/>
        <v>3925.8841243116722</v>
      </c>
      <c r="AW11" s="13">
        <f t="shared" si="42"/>
        <v>3.6061518801609607</v>
      </c>
      <c r="AX11" s="13">
        <f t="shared" si="59"/>
        <v>0</v>
      </c>
      <c r="AY11" s="255"/>
      <c r="AZ11" s="195">
        <f t="shared" si="60"/>
        <v>3933.8465076630682</v>
      </c>
      <c r="BA11" s="13">
        <f t="shared" si="42"/>
        <v>3.6061518801609611</v>
      </c>
      <c r="BB11" s="13">
        <f t="shared" si="61"/>
        <v>0</v>
      </c>
      <c r="BC11" s="255"/>
      <c r="BD11" s="195">
        <f t="shared" si="62"/>
        <v>3943.3378994116511</v>
      </c>
      <c r="BE11" s="13">
        <f t="shared" si="42"/>
        <v>3.6061518801609611</v>
      </c>
      <c r="BF11" s="13">
        <f t="shared" si="63"/>
        <v>0</v>
      </c>
      <c r="BG11" s="255"/>
      <c r="BH11" s="195">
        <f t="shared" si="64"/>
        <v>3959.5223090498134</v>
      </c>
      <c r="BI11" s="13">
        <f t="shared" si="42"/>
        <v>3.6061518801609607</v>
      </c>
      <c r="BJ11" s="13">
        <f t="shared" si="65"/>
        <v>0</v>
      </c>
      <c r="BK11" s="255"/>
      <c r="BL11" s="195">
        <f t="shared" si="66"/>
        <v>3982.8396871069349</v>
      </c>
      <c r="BM11" s="13">
        <f t="shared" si="42"/>
        <v>3.6061518801609611</v>
      </c>
      <c r="BN11" s="13">
        <f t="shared" si="67"/>
        <v>0</v>
      </c>
      <c r="BO11" s="255"/>
      <c r="BP11" s="195">
        <f t="shared" si="68"/>
        <v>4019.9505961056716</v>
      </c>
      <c r="BQ11" s="13">
        <f t="shared" si="42"/>
        <v>3.6061518801609616</v>
      </c>
      <c r="BR11" s="13">
        <f t="shared" si="69"/>
        <v>0</v>
      </c>
      <c r="BS11" s="255"/>
      <c r="BT11" s="195">
        <f t="shared" si="70"/>
        <v>4047.732390190431</v>
      </c>
      <c r="BU11" s="13">
        <f t="shared" si="42"/>
        <v>3.6061518801609611</v>
      </c>
      <c r="BV11" s="13">
        <f t="shared" si="71"/>
        <v>0</v>
      </c>
      <c r="BW11" s="255"/>
      <c r="BX11" s="195">
        <f t="shared" si="72"/>
        <v>4073.6498037531478</v>
      </c>
      <c r="BY11" s="13">
        <f t="shared" si="42"/>
        <v>3.6061518801609611</v>
      </c>
      <c r="BZ11" s="13">
        <f t="shared" si="73"/>
        <v>0</v>
      </c>
      <c r="CA11" s="255"/>
      <c r="CB11" s="195">
        <f t="shared" si="74"/>
        <v>4098.4673409924153</v>
      </c>
      <c r="CC11" s="13">
        <f t="shared" si="75"/>
        <v>3.6061518801609611</v>
      </c>
      <c r="CD11" s="13">
        <f t="shared" si="76"/>
        <v>0</v>
      </c>
      <c r="CE11" s="255"/>
      <c r="CF11" s="195">
        <f t="shared" si="77"/>
        <v>4125.9281875598408</v>
      </c>
      <c r="CG11" s="13">
        <f t="shared" si="75"/>
        <v>3.6061518801609607</v>
      </c>
      <c r="CH11" s="13">
        <f t="shared" si="78"/>
        <v>0</v>
      </c>
      <c r="CI11" s="255"/>
      <c r="CJ11" s="195">
        <f t="shared" si="79"/>
        <v>4144.0382823020091</v>
      </c>
      <c r="CK11" s="13">
        <f t="shared" si="75"/>
        <v>3.6061518801609607</v>
      </c>
      <c r="CL11" s="13">
        <f t="shared" si="80"/>
        <v>0</v>
      </c>
      <c r="CM11" s="255"/>
      <c r="CN11" s="195">
        <f t="shared" si="126"/>
        <v>4165.0693600671084</v>
      </c>
      <c r="CO11" s="13">
        <f t="shared" si="75"/>
        <v>3.6061518801609611</v>
      </c>
      <c r="CP11" s="13">
        <f t="shared" si="81"/>
        <v>0</v>
      </c>
      <c r="CQ11" s="255"/>
      <c r="CR11" s="195">
        <f t="shared" si="82"/>
        <v>4194.7515961927138</v>
      </c>
      <c r="CS11" s="13">
        <f t="shared" si="75"/>
        <v>3.6061518801609616</v>
      </c>
      <c r="CT11" s="13">
        <f t="shared" si="83"/>
        <v>0</v>
      </c>
      <c r="CU11" s="255"/>
      <c r="CV11" s="195">
        <f t="shared" si="84"/>
        <v>4216.1541076014682</v>
      </c>
      <c r="CW11" s="13">
        <f t="shared" ref="CW11" si="189">IFERROR(CV11/CV$2,0)</f>
        <v>3.6061518801609611</v>
      </c>
      <c r="CX11" s="13">
        <f t="shared" si="86"/>
        <v>0</v>
      </c>
      <c r="CY11" s="255"/>
      <c r="CZ11" s="195">
        <f t="shared" si="87"/>
        <v>4232.1293604305811</v>
      </c>
      <c r="DA11" s="13">
        <f t="shared" ref="DA11" si="190">IFERROR(CZ11/CZ$2,0)</f>
        <v>3.6061518801609607</v>
      </c>
      <c r="DB11" s="13">
        <f t="shared" si="89"/>
        <v>0</v>
      </c>
      <c r="DC11" s="255"/>
      <c r="DD11" s="195">
        <f t="shared" si="90"/>
        <v>4257.2930882503451</v>
      </c>
      <c r="DE11" s="13">
        <f t="shared" ref="DE11" si="191">IFERROR(DD11/DD$2,0)</f>
        <v>3.6061518801609611</v>
      </c>
      <c r="DF11" s="13">
        <f t="shared" si="92"/>
        <v>0</v>
      </c>
      <c r="DG11" s="255"/>
      <c r="DH11" s="195">
        <f t="shared" si="93"/>
        <v>4268.263002269794</v>
      </c>
      <c r="DI11" s="13">
        <f t="shared" ref="DI11" si="192">IFERROR(DH11/DH$2,0)</f>
        <v>3.6061518801609607</v>
      </c>
      <c r="DJ11" s="13">
        <f t="shared" si="95"/>
        <v>0</v>
      </c>
      <c r="DK11" s="255"/>
      <c r="DL11" s="195">
        <f t="shared" si="96"/>
        <v>4309.0341554268944</v>
      </c>
      <c r="DM11" s="13">
        <f t="shared" ref="DM11" si="193">IFERROR(DL11/DL$2,0)</f>
        <v>3.6061518801609611</v>
      </c>
      <c r="DN11" s="13">
        <f t="shared" si="98"/>
        <v>0</v>
      </c>
      <c r="DO11" s="255"/>
      <c r="DP11" s="195">
        <f t="shared" si="99"/>
        <v>4348.4349708695327</v>
      </c>
      <c r="DQ11" s="13">
        <f t="shared" ref="DQ11" si="194">IFERROR(DP11/DP$2,0)</f>
        <v>3.6061518801609611</v>
      </c>
      <c r="DR11" s="13">
        <f t="shared" si="101"/>
        <v>0</v>
      </c>
      <c r="DS11" s="255"/>
      <c r="DT11" s="195">
        <f t="shared" si="102"/>
        <v>4378.7302528147657</v>
      </c>
      <c r="DU11" s="13">
        <f t="shared" ref="DU11" si="195">IFERROR(DT11/DT$2,0)</f>
        <v>3.6061518801609616</v>
      </c>
      <c r="DV11" s="13">
        <f t="shared" si="104"/>
        <v>0</v>
      </c>
      <c r="DW11" s="255"/>
      <c r="DX11" s="195">
        <f t="shared" si="105"/>
        <v>4388.0557615768621</v>
      </c>
      <c r="DY11" s="13">
        <f t="shared" ref="DY11" si="196">IFERROR(DX11/DX$2,0)</f>
        <v>3.6061518801609616</v>
      </c>
      <c r="DZ11" s="13">
        <f t="shared" si="107"/>
        <v>0</v>
      </c>
      <c r="EA11" s="255"/>
      <c r="EB11" s="195">
        <f t="shared" si="108"/>
        <v>4397.3668457314361</v>
      </c>
      <c r="EC11" s="13">
        <f t="shared" ref="EC11" si="197">IFERROR(EB11/EB$2,0)</f>
        <v>3.6061518801609607</v>
      </c>
      <c r="ED11" s="13">
        <f t="shared" si="110"/>
        <v>0</v>
      </c>
      <c r="EE11" s="255"/>
      <c r="EF11" s="195">
        <f t="shared" si="111"/>
        <v>4409.8369189330342</v>
      </c>
      <c r="EG11" s="13">
        <f t="shared" ref="EG11" si="198">IFERROR(EF11/EF$2,0)</f>
        <v>3.6061518801609616</v>
      </c>
      <c r="EH11" s="13">
        <f t="shared" si="113"/>
        <v>0</v>
      </c>
      <c r="EI11" s="255"/>
      <c r="EJ11" s="195">
        <f t="shared" si="114"/>
        <v>4418.9713016454807</v>
      </c>
      <c r="EK11" s="13">
        <f t="shared" ref="EK11" si="199">IFERROR(EJ11/EJ$2,0)</f>
        <v>3.6061518801609607</v>
      </c>
      <c r="EL11" s="13">
        <f t="shared" si="116"/>
        <v>0</v>
      </c>
      <c r="EM11" s="255"/>
      <c r="EN11" s="195">
        <f t="shared" si="117"/>
        <v>4446.7314588189602</v>
      </c>
      <c r="EO11" s="13">
        <f t="shared" ref="EO11" si="200">IFERROR(EN11/EN$2,0)</f>
        <v>3.6061518801609607</v>
      </c>
      <c r="EP11" s="13">
        <f t="shared" si="119"/>
        <v>0</v>
      </c>
      <c r="EQ11" s="255"/>
      <c r="ER11" s="195">
        <f t="shared" si="120"/>
        <v>4461.9349951457189</v>
      </c>
      <c r="ES11" s="13">
        <f t="shared" si="121"/>
        <v>3.6061518801609611</v>
      </c>
      <c r="ET11" s="13">
        <f t="shared" si="122"/>
        <v>0</v>
      </c>
      <c r="EU11" s="255"/>
      <c r="EV11" s="195">
        <f t="shared" si="139"/>
        <v>850.78855856921632</v>
      </c>
      <c r="EW11" s="13">
        <f t="shared" si="123"/>
        <v>0.68516885723058263</v>
      </c>
      <c r="EX11" s="13">
        <f t="shared" si="124"/>
        <v>0</v>
      </c>
      <c r="EY11" s="255"/>
      <c r="EZ11" s="59"/>
      <c r="FB11" s="59"/>
    </row>
    <row r="12" spans="1:158" ht="15" thickBot="1">
      <c r="A12" s="286" t="s">
        <v>20</v>
      </c>
      <c r="B12" s="241" t="s">
        <v>63</v>
      </c>
      <c r="C12" s="324">
        <v>34</v>
      </c>
      <c r="D12" s="252">
        <f t="shared" si="125"/>
        <v>142181.54</v>
      </c>
      <c r="E12" s="74">
        <v>4181.8100000000004</v>
      </c>
      <c r="F12" s="89">
        <f t="shared" si="34"/>
        <v>3.6240095369066695E-11</v>
      </c>
      <c r="G12" s="95">
        <f t="shared" si="35"/>
        <v>135.99785359489377</v>
      </c>
      <c r="H12" s="74">
        <f t="shared" si="35"/>
        <v>3.9999368704380522</v>
      </c>
      <c r="I12" s="74">
        <f t="shared" si="36"/>
        <v>135.99785359489374</v>
      </c>
      <c r="J12" s="74">
        <f t="shared" si="37"/>
        <v>0</v>
      </c>
      <c r="K12" s="18">
        <f t="shared" si="140"/>
        <v>2.8421709430404007E-14</v>
      </c>
      <c r="L12" s="195">
        <f t="shared" si="38"/>
        <v>4244.2170150525735</v>
      </c>
      <c r="M12" s="13">
        <f t="shared" si="39"/>
        <v>3.9999368704380518</v>
      </c>
      <c r="N12" s="13">
        <f t="shared" si="40"/>
        <v>0</v>
      </c>
      <c r="O12" s="255"/>
      <c r="P12" s="195">
        <f t="shared" si="41"/>
        <v>4261.088748772082</v>
      </c>
      <c r="Q12" s="13">
        <f t="shared" si="42"/>
        <v>3.9999368704380522</v>
      </c>
      <c r="R12" s="13">
        <f t="shared" si="43"/>
        <v>0</v>
      </c>
      <c r="S12" s="255"/>
      <c r="T12" s="195">
        <f t="shared" si="44"/>
        <v>4297.1001804166362</v>
      </c>
      <c r="U12" s="13">
        <f t="shared" si="42"/>
        <v>3.9999368704380527</v>
      </c>
      <c r="V12" s="13">
        <f t="shared" si="45"/>
        <v>0</v>
      </c>
      <c r="W12" s="255"/>
      <c r="X12" s="195">
        <f t="shared" si="46"/>
        <v>4299.5121423495102</v>
      </c>
      <c r="Y12" s="13">
        <f t="shared" si="42"/>
        <v>3.9999368704380522</v>
      </c>
      <c r="Z12" s="13">
        <f t="shared" si="47"/>
        <v>0</v>
      </c>
      <c r="AA12" s="255"/>
      <c r="AB12" s="195">
        <f t="shared" si="48"/>
        <v>4309.9199780863901</v>
      </c>
      <c r="AC12" s="13">
        <f t="shared" si="42"/>
        <v>3.9999368704380522</v>
      </c>
      <c r="AD12" s="13">
        <f t="shared" si="49"/>
        <v>0</v>
      </c>
      <c r="AE12" s="255"/>
      <c r="AF12" s="195">
        <f t="shared" si="50"/>
        <v>4320.2158155908974</v>
      </c>
      <c r="AG12" s="13">
        <f t="shared" si="42"/>
        <v>3.9999368704380522</v>
      </c>
      <c r="AH12" s="13">
        <f t="shared" si="51"/>
        <v>0</v>
      </c>
      <c r="AI12" s="255"/>
      <c r="AJ12" s="195">
        <f t="shared" si="52"/>
        <v>4328.9356779684531</v>
      </c>
      <c r="AK12" s="13">
        <f t="shared" si="42"/>
        <v>3.9999368704380527</v>
      </c>
      <c r="AL12" s="13">
        <f t="shared" si="53"/>
        <v>0</v>
      </c>
      <c r="AM12" s="255"/>
      <c r="AN12" s="195">
        <f t="shared" si="54"/>
        <v>4333.2716095360074</v>
      </c>
      <c r="AO12" s="13">
        <f t="shared" si="42"/>
        <v>3.9999368704380522</v>
      </c>
      <c r="AP12" s="13">
        <f t="shared" si="55"/>
        <v>0</v>
      </c>
      <c r="AQ12" s="255"/>
      <c r="AR12" s="195">
        <f t="shared" si="56"/>
        <v>4344.5314318262908</v>
      </c>
      <c r="AS12" s="13">
        <f t="shared" si="42"/>
        <v>3.9999368704380522</v>
      </c>
      <c r="AT12" s="13">
        <f t="shared" si="57"/>
        <v>0</v>
      </c>
      <c r="AU12" s="255"/>
      <c r="AV12" s="195">
        <f t="shared" si="58"/>
        <v>4354.5832731817009</v>
      </c>
      <c r="AW12" s="13">
        <f t="shared" si="42"/>
        <v>3.9999368704380518</v>
      </c>
      <c r="AX12" s="13">
        <f t="shared" si="59"/>
        <v>0</v>
      </c>
      <c r="AY12" s="255"/>
      <c r="AZ12" s="195">
        <f t="shared" si="60"/>
        <v>4363.4151337916292</v>
      </c>
      <c r="BA12" s="13">
        <f t="shared" si="42"/>
        <v>3.9999368704380527</v>
      </c>
      <c r="BB12" s="13">
        <f t="shared" si="61"/>
        <v>0</v>
      </c>
      <c r="BC12" s="255"/>
      <c r="BD12" s="195">
        <f t="shared" si="62"/>
        <v>4373.9429676346217</v>
      </c>
      <c r="BE12" s="13">
        <f t="shared" si="42"/>
        <v>3.9999368704380527</v>
      </c>
      <c r="BF12" s="13">
        <f t="shared" si="63"/>
        <v>0</v>
      </c>
      <c r="BG12" s="255"/>
      <c r="BH12" s="195">
        <f t="shared" si="64"/>
        <v>4391.8946843091471</v>
      </c>
      <c r="BI12" s="13">
        <f t="shared" si="42"/>
        <v>3.9999368704380522</v>
      </c>
      <c r="BJ12" s="13">
        <f t="shared" si="65"/>
        <v>0</v>
      </c>
      <c r="BK12" s="255"/>
      <c r="BL12" s="195">
        <f t="shared" si="66"/>
        <v>4417.7582761134008</v>
      </c>
      <c r="BM12" s="13">
        <f t="shared" si="42"/>
        <v>3.9999368704380527</v>
      </c>
      <c r="BN12" s="13">
        <f t="shared" si="67"/>
        <v>0</v>
      </c>
      <c r="BO12" s="255"/>
      <c r="BP12" s="195">
        <f t="shared" si="68"/>
        <v>4458.9216264470779</v>
      </c>
      <c r="BQ12" s="13">
        <f t="shared" si="42"/>
        <v>3.9999368704380522</v>
      </c>
      <c r="BR12" s="13">
        <f t="shared" si="69"/>
        <v>0</v>
      </c>
      <c r="BS12" s="255"/>
      <c r="BT12" s="195">
        <f t="shared" si="70"/>
        <v>4489.7371400969332</v>
      </c>
      <c r="BU12" s="13">
        <f t="shared" si="42"/>
        <v>3.9999368704380527</v>
      </c>
      <c r="BV12" s="13">
        <f t="shared" si="71"/>
        <v>0</v>
      </c>
      <c r="BW12" s="255"/>
      <c r="BX12" s="195">
        <f t="shared" si="72"/>
        <v>4518.4846863847706</v>
      </c>
      <c r="BY12" s="13">
        <f t="shared" si="42"/>
        <v>3.9999368704380522</v>
      </c>
      <c r="BZ12" s="13">
        <f t="shared" si="73"/>
        <v>0</v>
      </c>
      <c r="CA12" s="255"/>
      <c r="CB12" s="195">
        <f t="shared" si="74"/>
        <v>4546.0122519271254</v>
      </c>
      <c r="CC12" s="13">
        <f t="shared" si="75"/>
        <v>3.9999368704380522</v>
      </c>
      <c r="CD12" s="13">
        <f t="shared" si="76"/>
        <v>0</v>
      </c>
      <c r="CE12" s="255"/>
      <c r="CF12" s="195">
        <f t="shared" si="77"/>
        <v>4576.4717711955118</v>
      </c>
      <c r="CG12" s="13">
        <f t="shared" si="75"/>
        <v>3.9999368704380527</v>
      </c>
      <c r="CH12" s="13">
        <f t="shared" si="78"/>
        <v>0</v>
      </c>
      <c r="CI12" s="255"/>
      <c r="CJ12" s="195">
        <f t="shared" si="79"/>
        <v>4596.5594541588507</v>
      </c>
      <c r="CK12" s="13">
        <f t="shared" si="75"/>
        <v>3.9999368704380522</v>
      </c>
      <c r="CL12" s="13">
        <f t="shared" si="80"/>
        <v>0</v>
      </c>
      <c r="CM12" s="255"/>
      <c r="CN12" s="195">
        <f t="shared" si="126"/>
        <v>4619.8870859872468</v>
      </c>
      <c r="CO12" s="13">
        <f t="shared" si="75"/>
        <v>3.9999368704380531</v>
      </c>
      <c r="CP12" s="13">
        <f t="shared" si="81"/>
        <v>0</v>
      </c>
      <c r="CQ12" s="255"/>
      <c r="CR12" s="195">
        <f t="shared" si="82"/>
        <v>4652.8105663678216</v>
      </c>
      <c r="CS12" s="13">
        <f t="shared" si="75"/>
        <v>3.9999368704380522</v>
      </c>
      <c r="CT12" s="13">
        <f t="shared" si="83"/>
        <v>0</v>
      </c>
      <c r="CU12" s="255"/>
      <c r="CV12" s="195">
        <f t="shared" si="84"/>
        <v>4676.5501916938711</v>
      </c>
      <c r="CW12" s="13">
        <f t="shared" ref="CW12" si="201">IFERROR(CV12/CV$2,0)</f>
        <v>3.9999368704380522</v>
      </c>
      <c r="CX12" s="13">
        <f t="shared" si="86"/>
        <v>0</v>
      </c>
      <c r="CY12" s="255"/>
      <c r="CZ12" s="195">
        <f t="shared" si="87"/>
        <v>4694.2699120299121</v>
      </c>
      <c r="DA12" s="13">
        <f t="shared" ref="DA12" si="202">IFERROR(CZ12/CZ$2,0)</f>
        <v>3.9999368704380522</v>
      </c>
      <c r="DB12" s="13">
        <f t="shared" si="89"/>
        <v>0</v>
      </c>
      <c r="DC12" s="255"/>
      <c r="DD12" s="195">
        <f t="shared" si="90"/>
        <v>4722.1814715118289</v>
      </c>
      <c r="DE12" s="13">
        <f t="shared" ref="DE12" si="203">IFERROR(DD12/DD$2,0)</f>
        <v>3.9999368704380522</v>
      </c>
      <c r="DF12" s="13">
        <f t="shared" si="92"/>
        <v>0</v>
      </c>
      <c r="DG12" s="255"/>
      <c r="DH12" s="195">
        <f t="shared" si="93"/>
        <v>4734.3492794717013</v>
      </c>
      <c r="DI12" s="13">
        <f t="shared" ref="DI12" si="204">IFERROR(DH12/DH$2,0)</f>
        <v>3.9999368704380522</v>
      </c>
      <c r="DJ12" s="13">
        <f t="shared" si="95"/>
        <v>0</v>
      </c>
      <c r="DK12" s="255"/>
      <c r="DL12" s="195">
        <f t="shared" si="96"/>
        <v>4779.5725657288749</v>
      </c>
      <c r="DM12" s="13">
        <f t="shared" ref="DM12" si="205">IFERROR(DL12/DL$2,0)</f>
        <v>3.9999368704380531</v>
      </c>
      <c r="DN12" s="13">
        <f t="shared" si="98"/>
        <v>0</v>
      </c>
      <c r="DO12" s="255"/>
      <c r="DP12" s="195">
        <f t="shared" si="99"/>
        <v>4823.2758759752805</v>
      </c>
      <c r="DQ12" s="13">
        <f t="shared" ref="DQ12" si="206">IFERROR(DP12/DP$2,0)</f>
        <v>3.9999368704380527</v>
      </c>
      <c r="DR12" s="13">
        <f t="shared" si="101"/>
        <v>0</v>
      </c>
      <c r="DS12" s="255"/>
      <c r="DT12" s="195">
        <f t="shared" si="102"/>
        <v>4856.8793456238309</v>
      </c>
      <c r="DU12" s="13">
        <f t="shared" ref="DU12" si="207">IFERROR(DT12/DT$2,0)</f>
        <v>3.9999368704380527</v>
      </c>
      <c r="DV12" s="13">
        <f t="shared" si="104"/>
        <v>0</v>
      </c>
      <c r="DW12" s="255"/>
      <c r="DX12" s="195">
        <f t="shared" si="105"/>
        <v>4867.2231823707825</v>
      </c>
      <c r="DY12" s="13">
        <f t="shared" ref="DY12" si="208">IFERROR(DX12/DX$2,0)</f>
        <v>3.9999368704380518</v>
      </c>
      <c r="DZ12" s="13">
        <f t="shared" si="107"/>
        <v>0</v>
      </c>
      <c r="EA12" s="255"/>
      <c r="EB12" s="195">
        <f t="shared" si="108"/>
        <v>4877.5510193702539</v>
      </c>
      <c r="EC12" s="13">
        <f t="shared" ref="EC12" si="209">IFERROR(EB12/EB$2,0)</f>
        <v>3.9999368704380522</v>
      </c>
      <c r="ED12" s="13">
        <f t="shared" si="110"/>
        <v>0</v>
      </c>
      <c r="EE12" s="255"/>
      <c r="EF12" s="195">
        <f t="shared" si="111"/>
        <v>4891.3828010682291</v>
      </c>
      <c r="EG12" s="13">
        <f t="shared" ref="EG12" si="210">IFERROR(EF12/EF$2,0)</f>
        <v>3.9999368704380527</v>
      </c>
      <c r="EH12" s="13">
        <f t="shared" si="113"/>
        <v>0</v>
      </c>
      <c r="EI12" s="255"/>
      <c r="EJ12" s="195">
        <f t="shared" si="114"/>
        <v>4901.5146411610485</v>
      </c>
      <c r="EK12" s="13">
        <f t="shared" ref="EK12" si="211">IFERROR(EJ12/EJ$2,0)</f>
        <v>3.9999368704380527</v>
      </c>
      <c r="EL12" s="13">
        <f t="shared" si="116"/>
        <v>0</v>
      </c>
      <c r="EM12" s="255"/>
      <c r="EN12" s="195">
        <f t="shared" si="117"/>
        <v>4932.3061551896808</v>
      </c>
      <c r="EO12" s="13">
        <f t="shared" ref="EO12" si="212">IFERROR(EN12/EN$2,0)</f>
        <v>3.9999368704380527</v>
      </c>
      <c r="EP12" s="13">
        <f t="shared" si="119"/>
        <v>0</v>
      </c>
      <c r="EQ12" s="255"/>
      <c r="ER12" s="195">
        <f t="shared" si="120"/>
        <v>4949.1698890354473</v>
      </c>
      <c r="ES12" s="13">
        <f t="shared" si="121"/>
        <v>3.9999368704380527</v>
      </c>
      <c r="ET12" s="13">
        <f t="shared" si="122"/>
        <v>0</v>
      </c>
      <c r="EU12" s="255"/>
      <c r="EV12" s="195">
        <f t="shared" si="139"/>
        <v>943.69306603246969</v>
      </c>
      <c r="EW12" s="13">
        <f t="shared" si="123"/>
        <v>0.75998800538322997</v>
      </c>
      <c r="EX12" s="13">
        <f t="shared" si="124"/>
        <v>0</v>
      </c>
      <c r="EY12" s="255"/>
      <c r="EZ12" s="59"/>
      <c r="FB12" s="59"/>
    </row>
    <row r="13" spans="1:158" ht="16.2" thickBot="1">
      <c r="D13" s="167">
        <f t="shared" ref="D13:O13" si="213">SUM(D5:D12)</f>
        <v>2462606.4</v>
      </c>
      <c r="E13" s="168">
        <f t="shared" si="213"/>
        <v>72429.599999999991</v>
      </c>
      <c r="F13" s="169">
        <f t="shared" si="213"/>
        <v>-3.624009536906669E-10</v>
      </c>
      <c r="G13" s="167">
        <f t="shared" si="213"/>
        <v>2355.5039891187589</v>
      </c>
      <c r="H13" s="168">
        <f t="shared" si="213"/>
        <v>69.279529091728193</v>
      </c>
      <c r="I13" s="168">
        <f t="shared" si="213"/>
        <v>2355.5039891187589</v>
      </c>
      <c r="J13" s="168">
        <f t="shared" si="213"/>
        <v>0</v>
      </c>
      <c r="K13" s="169">
        <f t="shared" si="213"/>
        <v>-2.8421709430404007E-13</v>
      </c>
      <c r="L13" s="291">
        <f t="shared" si="213"/>
        <v>73510.499212889132</v>
      </c>
      <c r="M13" s="33">
        <f t="shared" si="213"/>
        <v>69.279529091728193</v>
      </c>
      <c r="N13" s="33">
        <f t="shared" si="213"/>
        <v>0</v>
      </c>
      <c r="O13" s="34">
        <f t="shared" si="213"/>
        <v>0</v>
      </c>
      <c r="P13" s="291">
        <f t="shared" ref="P13:CA13" si="214">SUM(P5:P12)</f>
        <v>73802.720266598044</v>
      </c>
      <c r="Q13" s="33">
        <f t="shared" si="214"/>
        <v>69.279529091728207</v>
      </c>
      <c r="R13" s="33">
        <f t="shared" si="214"/>
        <v>0</v>
      </c>
      <c r="S13" s="34">
        <f t="shared" si="214"/>
        <v>0</v>
      </c>
      <c r="T13" s="291">
        <f t="shared" si="214"/>
        <v>74426.443867010865</v>
      </c>
      <c r="U13" s="33">
        <f t="shared" si="214"/>
        <v>69.279529091728207</v>
      </c>
      <c r="V13" s="33">
        <f t="shared" si="214"/>
        <v>0</v>
      </c>
      <c r="W13" s="34">
        <f t="shared" si="214"/>
        <v>0</v>
      </c>
      <c r="X13" s="291">
        <f t="shared" si="214"/>
        <v>74468.219423053175</v>
      </c>
      <c r="Y13" s="33">
        <f t="shared" si="214"/>
        <v>69.279529091728193</v>
      </c>
      <c r="Z13" s="33">
        <f t="shared" si="214"/>
        <v>0</v>
      </c>
      <c r="AA13" s="34">
        <f t="shared" si="214"/>
        <v>0</v>
      </c>
      <c r="AB13" s="291">
        <f t="shared" si="214"/>
        <v>74648.484757749859</v>
      </c>
      <c r="AC13" s="33">
        <f t="shared" si="214"/>
        <v>69.279529091728193</v>
      </c>
      <c r="AD13" s="33">
        <f t="shared" si="214"/>
        <v>0</v>
      </c>
      <c r="AE13" s="34">
        <f t="shared" si="214"/>
        <v>0</v>
      </c>
      <c r="AF13" s="291">
        <f t="shared" si="214"/>
        <v>74826.810265631968</v>
      </c>
      <c r="AG13" s="33">
        <f t="shared" si="214"/>
        <v>69.279529091728193</v>
      </c>
      <c r="AH13" s="33">
        <f t="shared" si="214"/>
        <v>0</v>
      </c>
      <c r="AI13" s="34">
        <f t="shared" si="214"/>
        <v>0</v>
      </c>
      <c r="AJ13" s="291">
        <f t="shared" si="214"/>
        <v>74977.839639051963</v>
      </c>
      <c r="AK13" s="33">
        <f t="shared" si="214"/>
        <v>69.279529091728207</v>
      </c>
      <c r="AL13" s="33">
        <f t="shared" si="214"/>
        <v>0</v>
      </c>
      <c r="AM13" s="34">
        <f t="shared" si="214"/>
        <v>0</v>
      </c>
      <c r="AN13" s="291">
        <f t="shared" si="214"/>
        <v>75052.938648587384</v>
      </c>
      <c r="AO13" s="33">
        <f t="shared" si="214"/>
        <v>69.279529091728193</v>
      </c>
      <c r="AP13" s="33">
        <f t="shared" si="214"/>
        <v>0</v>
      </c>
      <c r="AQ13" s="34">
        <f t="shared" si="214"/>
        <v>0</v>
      </c>
      <c r="AR13" s="291">
        <f t="shared" si="214"/>
        <v>75247.960522980604</v>
      </c>
      <c r="AS13" s="33">
        <f t="shared" si="214"/>
        <v>69.279529091728193</v>
      </c>
      <c r="AT13" s="33">
        <f t="shared" si="214"/>
        <v>0</v>
      </c>
      <c r="AU13" s="34">
        <f t="shared" si="214"/>
        <v>0</v>
      </c>
      <c r="AV13" s="291">
        <f t="shared" si="214"/>
        <v>75422.059979588113</v>
      </c>
      <c r="AW13" s="33">
        <f t="shared" si="214"/>
        <v>69.279529091728207</v>
      </c>
      <c r="AX13" s="33">
        <f t="shared" si="214"/>
        <v>0</v>
      </c>
      <c r="AY13" s="34">
        <f t="shared" si="214"/>
        <v>0</v>
      </c>
      <c r="AZ13" s="291">
        <f t="shared" si="214"/>
        <v>75575.029179822639</v>
      </c>
      <c r="BA13" s="33">
        <f t="shared" si="214"/>
        <v>69.279529091728207</v>
      </c>
      <c r="BB13" s="33">
        <f t="shared" si="214"/>
        <v>0</v>
      </c>
      <c r="BC13" s="34">
        <f t="shared" si="214"/>
        <v>0</v>
      </c>
      <c r="BD13" s="291">
        <f t="shared" si="214"/>
        <v>75757.372900392074</v>
      </c>
      <c r="BE13" s="33">
        <f t="shared" si="214"/>
        <v>69.279529091728193</v>
      </c>
      <c r="BF13" s="33">
        <f t="shared" si="214"/>
        <v>0</v>
      </c>
      <c r="BG13" s="34">
        <f t="shared" si="214"/>
        <v>0</v>
      </c>
      <c r="BH13" s="291">
        <f t="shared" si="214"/>
        <v>76068.299426955753</v>
      </c>
      <c r="BI13" s="33">
        <f t="shared" si="214"/>
        <v>69.279529091728193</v>
      </c>
      <c r="BJ13" s="33">
        <f t="shared" si="214"/>
        <v>0</v>
      </c>
      <c r="BK13" s="34">
        <f t="shared" si="214"/>
        <v>0</v>
      </c>
      <c r="BL13" s="291">
        <f t="shared" si="214"/>
        <v>76516.260862062874</v>
      </c>
      <c r="BM13" s="33">
        <f t="shared" si="214"/>
        <v>69.279529091728207</v>
      </c>
      <c r="BN13" s="33">
        <f t="shared" si="214"/>
        <v>0</v>
      </c>
      <c r="BO13" s="34">
        <f t="shared" si="214"/>
        <v>0</v>
      </c>
      <c r="BP13" s="291">
        <f t="shared" si="214"/>
        <v>77229.216495945831</v>
      </c>
      <c r="BQ13" s="33">
        <f t="shared" si="214"/>
        <v>69.279529091728193</v>
      </c>
      <c r="BR13" s="33">
        <f t="shared" si="214"/>
        <v>0</v>
      </c>
      <c r="BS13" s="34">
        <f t="shared" si="214"/>
        <v>0</v>
      </c>
      <c r="BT13" s="291">
        <f t="shared" si="214"/>
        <v>77762.945988068503</v>
      </c>
      <c r="BU13" s="33">
        <f t="shared" si="214"/>
        <v>69.279529091728193</v>
      </c>
      <c r="BV13" s="33">
        <f t="shared" si="214"/>
        <v>0</v>
      </c>
      <c r="BW13" s="34">
        <f t="shared" si="214"/>
        <v>0</v>
      </c>
      <c r="BX13" s="291">
        <f t="shared" si="214"/>
        <v>78260.857963650749</v>
      </c>
      <c r="BY13" s="33">
        <f t="shared" si="214"/>
        <v>69.279529091728193</v>
      </c>
      <c r="BZ13" s="33">
        <f t="shared" si="214"/>
        <v>0</v>
      </c>
      <c r="CA13" s="34">
        <f t="shared" si="214"/>
        <v>0</v>
      </c>
      <c r="CB13" s="291">
        <f t="shared" ref="CB13:CU13" si="215">SUM(CB5:CB12)</f>
        <v>78737.639682860026</v>
      </c>
      <c r="CC13" s="33">
        <f t="shared" si="215"/>
        <v>69.279529091728193</v>
      </c>
      <c r="CD13" s="33">
        <f t="shared" si="215"/>
        <v>0</v>
      </c>
      <c r="CE13" s="34">
        <f t="shared" si="215"/>
        <v>0</v>
      </c>
      <c r="CF13" s="291">
        <f t="shared" si="215"/>
        <v>79265.203296893538</v>
      </c>
      <c r="CG13" s="33">
        <f t="shared" si="215"/>
        <v>69.279529091728207</v>
      </c>
      <c r="CH13" s="33">
        <f t="shared" si="215"/>
        <v>0</v>
      </c>
      <c r="CI13" s="34">
        <f t="shared" si="215"/>
        <v>0</v>
      </c>
      <c r="CJ13" s="291">
        <f t="shared" si="215"/>
        <v>79613.125091992188</v>
      </c>
      <c r="CK13" s="33">
        <f t="shared" si="215"/>
        <v>69.279529091728193</v>
      </c>
      <c r="CL13" s="33">
        <f t="shared" si="215"/>
        <v>0</v>
      </c>
      <c r="CM13" s="34">
        <f t="shared" si="215"/>
        <v>0</v>
      </c>
      <c r="CN13" s="291">
        <f t="shared" si="215"/>
        <v>80017.163305655151</v>
      </c>
      <c r="CO13" s="33">
        <f t="shared" si="215"/>
        <v>69.279529091728193</v>
      </c>
      <c r="CP13" s="33">
        <f t="shared" si="215"/>
        <v>0</v>
      </c>
      <c r="CQ13" s="34">
        <f t="shared" si="215"/>
        <v>0</v>
      </c>
      <c r="CR13" s="291">
        <f t="shared" si="215"/>
        <v>80587.403109609179</v>
      </c>
      <c r="CS13" s="33">
        <f t="shared" si="215"/>
        <v>69.279529091728193</v>
      </c>
      <c r="CT13" s="33">
        <f t="shared" si="215"/>
        <v>0</v>
      </c>
      <c r="CU13" s="34">
        <f t="shared" si="215"/>
        <v>0</v>
      </c>
      <c r="CV13" s="291">
        <f t="shared" ref="CV13:EQ13" si="216">SUM(CV5:CV12)</f>
        <v>80998.577114768574</v>
      </c>
      <c r="CW13" s="33">
        <f t="shared" si="216"/>
        <v>69.279529091728207</v>
      </c>
      <c r="CX13" s="33">
        <f t="shared" si="216"/>
        <v>0</v>
      </c>
      <c r="CY13" s="34">
        <f t="shared" si="216"/>
        <v>0</v>
      </c>
      <c r="CZ13" s="291">
        <f t="shared" si="216"/>
        <v>81305.485428644941</v>
      </c>
      <c r="DA13" s="33">
        <f t="shared" si="216"/>
        <v>69.279529091728207</v>
      </c>
      <c r="DB13" s="33">
        <f t="shared" si="216"/>
        <v>0</v>
      </c>
      <c r="DC13" s="34">
        <f t="shared" si="216"/>
        <v>0</v>
      </c>
      <c r="DD13" s="291">
        <f t="shared" si="216"/>
        <v>81788.917982647021</v>
      </c>
      <c r="DE13" s="33">
        <f t="shared" si="216"/>
        <v>69.279529091728193</v>
      </c>
      <c r="DF13" s="33">
        <f t="shared" si="216"/>
        <v>0</v>
      </c>
      <c r="DG13" s="34">
        <f t="shared" si="216"/>
        <v>0</v>
      </c>
      <c r="DH13" s="291">
        <f t="shared" si="216"/>
        <v>81999.66631014405</v>
      </c>
      <c r="DI13" s="33">
        <f t="shared" si="216"/>
        <v>69.279529091728193</v>
      </c>
      <c r="DJ13" s="33">
        <f t="shared" si="216"/>
        <v>0</v>
      </c>
      <c r="DK13" s="34">
        <f t="shared" si="216"/>
        <v>0</v>
      </c>
      <c r="DL13" s="291">
        <f t="shared" si="216"/>
        <v>82782.940666055132</v>
      </c>
      <c r="DM13" s="33">
        <f t="shared" si="216"/>
        <v>69.279529091728193</v>
      </c>
      <c r="DN13" s="33">
        <f t="shared" si="216"/>
        <v>0</v>
      </c>
      <c r="DO13" s="34">
        <f t="shared" si="216"/>
        <v>0</v>
      </c>
      <c r="DP13" s="291">
        <f t="shared" si="216"/>
        <v>83539.888800911358</v>
      </c>
      <c r="DQ13" s="33">
        <f t="shared" si="216"/>
        <v>69.279529091728193</v>
      </c>
      <c r="DR13" s="33">
        <f t="shared" si="216"/>
        <v>0</v>
      </c>
      <c r="DS13" s="34">
        <f t="shared" si="216"/>
        <v>0</v>
      </c>
      <c r="DT13" s="291">
        <f t="shared" si="216"/>
        <v>84121.906124810979</v>
      </c>
      <c r="DU13" s="33">
        <f t="shared" si="216"/>
        <v>69.279529091728207</v>
      </c>
      <c r="DV13" s="33">
        <f t="shared" si="216"/>
        <v>0</v>
      </c>
      <c r="DW13" s="34">
        <f t="shared" si="216"/>
        <v>0</v>
      </c>
      <c r="DX13" s="291">
        <f t="shared" si="216"/>
        <v>84301.062987042184</v>
      </c>
      <c r="DY13" s="33">
        <f t="shared" si="216"/>
        <v>69.279529091728193</v>
      </c>
      <c r="DZ13" s="33">
        <f t="shared" si="216"/>
        <v>0</v>
      </c>
      <c r="EA13" s="34">
        <f t="shared" si="216"/>
        <v>0</v>
      </c>
      <c r="EB13" s="291">
        <f t="shared" si="216"/>
        <v>84479.942731157003</v>
      </c>
      <c r="EC13" s="33">
        <f t="shared" si="216"/>
        <v>69.279529091728193</v>
      </c>
      <c r="ED13" s="33">
        <f t="shared" si="216"/>
        <v>0</v>
      </c>
      <c r="EE13" s="34">
        <f t="shared" si="216"/>
        <v>0</v>
      </c>
      <c r="EF13" s="291">
        <f t="shared" si="216"/>
        <v>84719.511342756217</v>
      </c>
      <c r="EG13" s="33">
        <f t="shared" si="216"/>
        <v>69.279529091728193</v>
      </c>
      <c r="EH13" s="33">
        <f t="shared" si="216"/>
        <v>0</v>
      </c>
      <c r="EI13" s="34">
        <f t="shared" si="216"/>
        <v>0</v>
      </c>
      <c r="EJ13" s="291">
        <f t="shared" si="216"/>
        <v>84894.996389945547</v>
      </c>
      <c r="EK13" s="33">
        <f t="shared" si="216"/>
        <v>69.279529091728193</v>
      </c>
      <c r="EL13" s="33">
        <f t="shared" si="216"/>
        <v>0</v>
      </c>
      <c r="EM13" s="34">
        <f t="shared" si="216"/>
        <v>0</v>
      </c>
      <c r="EN13" s="291">
        <f t="shared" si="216"/>
        <v>85428.310204893685</v>
      </c>
      <c r="EO13" s="33">
        <f t="shared" si="216"/>
        <v>69.279529091728207</v>
      </c>
      <c r="EP13" s="33">
        <f t="shared" si="216"/>
        <v>0</v>
      </c>
      <c r="EQ13" s="34">
        <f t="shared" si="216"/>
        <v>0</v>
      </c>
      <c r="ER13" s="291">
        <f t="shared" ref="ER13:EY13" si="217">SUM(ER5:ER12)</f>
        <v>85720.392699544391</v>
      </c>
      <c r="ES13" s="33">
        <f t="shared" si="217"/>
        <v>69.279529091728193</v>
      </c>
      <c r="ET13" s="33">
        <f t="shared" si="217"/>
        <v>0</v>
      </c>
      <c r="EU13" s="34">
        <f t="shared" si="217"/>
        <v>0</v>
      </c>
      <c r="EV13" s="291">
        <f t="shared" si="217"/>
        <v>16344.91076722887</v>
      </c>
      <c r="EW13" s="33">
        <f t="shared" si="217"/>
        <v>13.16311052742836</v>
      </c>
      <c r="EX13" s="33">
        <f t="shared" si="217"/>
        <v>0</v>
      </c>
      <c r="EY13" s="34">
        <f t="shared" si="217"/>
        <v>0</v>
      </c>
    </row>
    <row r="14" spans="1:158">
      <c r="K14" s="59"/>
    </row>
    <row r="15" spans="1:158">
      <c r="E15" s="59"/>
      <c r="G15" s="139"/>
      <c r="K15" s="59"/>
      <c r="T15" s="82"/>
    </row>
    <row r="16" spans="1:158">
      <c r="F16" s="59"/>
      <c r="G16" s="59"/>
      <c r="K16" s="59"/>
      <c r="AD16" s="59"/>
    </row>
    <row r="17" spans="11:144">
      <c r="K17" s="59"/>
      <c r="AD17" s="59"/>
    </row>
    <row r="18" spans="11:144">
      <c r="K18" s="59"/>
      <c r="AD18" s="59"/>
    </row>
    <row r="19" spans="11:144">
      <c r="K19" s="59"/>
      <c r="AD19" s="59"/>
    </row>
    <row r="20" spans="11:144">
      <c r="K20" s="59"/>
      <c r="AD20" s="59"/>
    </row>
    <row r="21" spans="11:144">
      <c r="K21" s="59"/>
      <c r="AD21" s="59"/>
    </row>
    <row r="22" spans="11:144">
      <c r="K22" s="59"/>
      <c r="AD22" s="59"/>
    </row>
    <row r="23" spans="11:144">
      <c r="AD23" s="59"/>
    </row>
    <row r="24" spans="11:144">
      <c r="AD24" s="59"/>
    </row>
    <row r="28" spans="11:144">
      <c r="EN28" s="59"/>
    </row>
    <row r="29" spans="11:144">
      <c r="EN29" s="59">
        <f t="shared" ref="EN29" si="218">EN14*3</f>
        <v>0</v>
      </c>
    </row>
  </sheetData>
  <mergeCells count="84">
    <mergeCell ref="EF3:EI3"/>
    <mergeCell ref="EJ3:EM3"/>
    <mergeCell ref="EN3:EQ3"/>
    <mergeCell ref="DH3:DK3"/>
    <mergeCell ref="DL3:DO3"/>
    <mergeCell ref="DP3:DS3"/>
    <mergeCell ref="DT3:DW3"/>
    <mergeCell ref="DX3:EA3"/>
    <mergeCell ref="EB3:EE3"/>
    <mergeCell ref="DD3:DG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CZ3:DC3"/>
    <mergeCell ref="BH3:BK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L3:O3"/>
    <mergeCell ref="H3:H4"/>
    <mergeCell ref="I3:I4"/>
    <mergeCell ref="J3:J4"/>
    <mergeCell ref="K3:K4"/>
    <mergeCell ref="EF2:EI2"/>
    <mergeCell ref="EJ2:EM2"/>
    <mergeCell ref="EN2:EQ2"/>
    <mergeCell ref="A3:C3"/>
    <mergeCell ref="D3:D4"/>
    <mergeCell ref="E3:E4"/>
    <mergeCell ref="F3:F4"/>
    <mergeCell ref="G3:G4"/>
    <mergeCell ref="DH2:DK2"/>
    <mergeCell ref="DL2:DO2"/>
    <mergeCell ref="DP2:DS2"/>
    <mergeCell ref="DT2:DW2"/>
    <mergeCell ref="DX2:EA2"/>
    <mergeCell ref="EB2:EE2"/>
    <mergeCell ref="CJ2:CM2"/>
    <mergeCell ref="CN2:CQ2"/>
    <mergeCell ref="CV2:CY2"/>
    <mergeCell ref="CZ2:DC2"/>
    <mergeCell ref="DD2:DG2"/>
    <mergeCell ref="BL2:BO2"/>
    <mergeCell ref="BP2:BS2"/>
    <mergeCell ref="BT2:BW2"/>
    <mergeCell ref="BX2:CA2"/>
    <mergeCell ref="CB2:CE2"/>
    <mergeCell ref="CF2:CI2"/>
    <mergeCell ref="AR2:AU2"/>
    <mergeCell ref="AV2:AY2"/>
    <mergeCell ref="AZ2:BC2"/>
    <mergeCell ref="BD2:BG2"/>
    <mergeCell ref="CR2:CU2"/>
    <mergeCell ref="ER2:EU2"/>
    <mergeCell ref="ER3:EU3"/>
    <mergeCell ref="EV2:EY2"/>
    <mergeCell ref="EV3:EY3"/>
    <mergeCell ref="D1:K1"/>
    <mergeCell ref="D2:F2"/>
    <mergeCell ref="G2:K2"/>
    <mergeCell ref="L2:O2"/>
    <mergeCell ref="BH2:BK2"/>
    <mergeCell ref="P2:S2"/>
    <mergeCell ref="T2:W2"/>
    <mergeCell ref="X2:AA2"/>
    <mergeCell ref="AB2:AE2"/>
    <mergeCell ref="AF2:AI2"/>
    <mergeCell ref="AJ2:AM2"/>
    <mergeCell ref="AN2:AQ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552BC-1634-4DAA-A56E-735E2377E576}">
  <sheetPr>
    <tabColor theme="9" tint="0.39997558519241921"/>
  </sheetPr>
  <dimension ref="A1:FF26"/>
  <sheetViews>
    <sheetView workbookViewId="0">
      <pane xSplit="3" ySplit="4" topLeftCell="ET5" activePane="bottomRight" state="frozen"/>
      <selection activeCell="V2" sqref="V2"/>
      <selection pane="topRight" activeCell="V2" sqref="V2"/>
      <selection pane="bottomLeft" activeCell="V2" sqref="V2"/>
      <selection pane="bottomRight" activeCell="DX27" sqref="DX25:FG27"/>
    </sheetView>
  </sheetViews>
  <sheetFormatPr defaultRowHeight="14.4"/>
  <cols>
    <col min="1" max="1" width="13.33203125" bestFit="1" customWidth="1"/>
    <col min="2" max="2" width="24.6640625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6.5546875" bestFit="1" customWidth="1"/>
    <col min="13" max="13" width="10.88671875" bestFit="1" customWidth="1"/>
    <col min="14" max="14" width="10.5546875" bestFit="1" customWidth="1"/>
    <col min="15" max="17" width="10.5546875" customWidth="1"/>
    <col min="18" max="18" width="10.88671875" bestFit="1" customWidth="1"/>
    <col min="19" max="19" width="13.33203125" bestFit="1" customWidth="1"/>
    <col min="20" max="20" width="16.6640625" bestFit="1" customWidth="1"/>
    <col min="21" max="21" width="16.33203125" bestFit="1" customWidth="1"/>
    <col min="22" max="22" width="12.6640625" bestFit="1" customWidth="1"/>
    <col min="23" max="23" width="13.33203125" bestFit="1" customWidth="1"/>
    <col min="24" max="24" width="16.6640625" bestFit="1" customWidth="1"/>
    <col min="25" max="25" width="16.33203125" bestFit="1" customWidth="1"/>
    <col min="26" max="26" width="12.6640625" bestFit="1" customWidth="1"/>
    <col min="27" max="27" width="13.33203125" bestFit="1" customWidth="1"/>
    <col min="28" max="28" width="16.6640625" bestFit="1" customWidth="1"/>
    <col min="29" max="29" width="16.33203125" bestFit="1" customWidth="1"/>
    <col min="30" max="30" width="12.6640625" bestFit="1" customWidth="1"/>
    <col min="31" max="31" width="13.33203125" bestFit="1" customWidth="1"/>
    <col min="32" max="32" width="16.6640625" bestFit="1" customWidth="1"/>
    <col min="33" max="33" width="16.33203125" bestFit="1" customWidth="1"/>
    <col min="34" max="34" width="12.6640625" bestFit="1" customWidth="1"/>
    <col min="35" max="35" width="13.33203125" bestFit="1" customWidth="1"/>
    <col min="36" max="36" width="16.6640625" bestFit="1" customWidth="1"/>
    <col min="37" max="37" width="16.33203125" bestFit="1" customWidth="1"/>
    <col min="38" max="38" width="12.6640625" bestFit="1" customWidth="1"/>
    <col min="39" max="39" width="13.33203125" bestFit="1" customWidth="1"/>
    <col min="40" max="40" width="16.6640625" bestFit="1" customWidth="1"/>
    <col min="41" max="41" width="16.33203125" bestFit="1" customWidth="1"/>
    <col min="42" max="42" width="12.6640625" bestFit="1" customWidth="1"/>
    <col min="43" max="43" width="13.33203125" bestFit="1" customWidth="1"/>
    <col min="44" max="44" width="16.6640625" bestFit="1" customWidth="1"/>
    <col min="45" max="45" width="16.33203125" bestFit="1" customWidth="1"/>
    <col min="46" max="46" width="12.6640625" bestFit="1" customWidth="1"/>
    <col min="47" max="47" width="13.33203125" bestFit="1" customWidth="1"/>
    <col min="48" max="48" width="16.6640625" bestFit="1" customWidth="1"/>
    <col min="49" max="49" width="16.33203125" bestFit="1" customWidth="1"/>
    <col min="50" max="50" width="12.6640625" bestFit="1" customWidth="1"/>
    <col min="51" max="51" width="13.33203125" bestFit="1" customWidth="1"/>
    <col min="52" max="52" width="16.6640625" bestFit="1" customWidth="1"/>
    <col min="53" max="53" width="16.33203125" bestFit="1" customWidth="1"/>
    <col min="54" max="54" width="12.6640625" bestFit="1" customWidth="1"/>
    <col min="55" max="55" width="13.33203125" bestFit="1" customWidth="1"/>
    <col min="56" max="56" width="16.6640625" bestFit="1" customWidth="1"/>
    <col min="57" max="57" width="16.33203125" bestFit="1" customWidth="1"/>
    <col min="58" max="58" width="12.6640625" bestFit="1" customWidth="1"/>
    <col min="59" max="59" width="13.33203125" bestFit="1" customWidth="1"/>
    <col min="60" max="60" width="16.6640625" bestFit="1" customWidth="1"/>
    <col min="61" max="61" width="16.33203125" bestFit="1" customWidth="1"/>
    <col min="62" max="62" width="12.6640625" bestFit="1" customWidth="1"/>
    <col min="63" max="63" width="13.33203125" bestFit="1" customWidth="1"/>
    <col min="64" max="64" width="16.6640625" bestFit="1" customWidth="1"/>
    <col min="65" max="65" width="16.33203125" bestFit="1" customWidth="1"/>
    <col min="66" max="66" width="12.6640625" bestFit="1" customWidth="1"/>
    <col min="67" max="67" width="13.33203125" bestFit="1" customWidth="1"/>
    <col min="68" max="68" width="16.6640625" bestFit="1" customWidth="1"/>
    <col min="69" max="69" width="16.33203125" bestFit="1" customWidth="1"/>
    <col min="70" max="70" width="12.6640625" bestFit="1" customWidth="1"/>
    <col min="71" max="71" width="13.33203125" bestFit="1" customWidth="1"/>
    <col min="72" max="72" width="16.6640625" bestFit="1" customWidth="1"/>
    <col min="73" max="73" width="16.33203125" bestFit="1" customWidth="1"/>
    <col min="74" max="74" width="12.6640625" bestFit="1" customWidth="1"/>
    <col min="75" max="75" width="13.33203125" bestFit="1" customWidth="1"/>
    <col min="76" max="76" width="16.6640625" bestFit="1" customWidth="1"/>
    <col min="77" max="77" width="16.33203125" bestFit="1" customWidth="1"/>
    <col min="78" max="78" width="12.6640625" bestFit="1" customWidth="1"/>
    <col min="79" max="79" width="13.33203125" bestFit="1" customWidth="1"/>
    <col min="80" max="80" width="16.6640625" bestFit="1" customWidth="1"/>
    <col min="81" max="81" width="16.33203125" bestFit="1" customWidth="1"/>
    <col min="82" max="82" width="12.6640625" bestFit="1" customWidth="1"/>
    <col min="83" max="83" width="13.33203125" bestFit="1" customWidth="1"/>
    <col min="84" max="84" width="16.6640625" bestFit="1" customWidth="1"/>
    <col min="85" max="85" width="16.33203125" bestFit="1" customWidth="1"/>
    <col min="86" max="86" width="12.6640625" bestFit="1" customWidth="1"/>
    <col min="87" max="87" width="13.33203125" bestFit="1" customWidth="1"/>
    <col min="88" max="88" width="16.6640625" bestFit="1" customWidth="1"/>
    <col min="89" max="89" width="16.33203125" bestFit="1" customWidth="1"/>
    <col min="90" max="90" width="12.6640625" bestFit="1" customWidth="1"/>
    <col min="91" max="91" width="13.33203125" bestFit="1" customWidth="1"/>
    <col min="92" max="92" width="16.6640625" bestFit="1" customWidth="1"/>
    <col min="93" max="93" width="16.33203125" bestFit="1" customWidth="1"/>
    <col min="94" max="94" width="12.6640625" bestFit="1" customWidth="1"/>
    <col min="95" max="95" width="13.33203125" bestFit="1" customWidth="1"/>
    <col min="96" max="96" width="16.6640625" bestFit="1" customWidth="1"/>
    <col min="97" max="97" width="16.33203125" bestFit="1" customWidth="1"/>
    <col min="98" max="98" width="12.6640625" bestFit="1" customWidth="1"/>
    <col min="99" max="99" width="13.33203125" bestFit="1" customWidth="1"/>
    <col min="100" max="100" width="16.6640625" bestFit="1" customWidth="1"/>
    <col min="101" max="101" width="16.33203125" bestFit="1" customWidth="1"/>
    <col min="102" max="102" width="12.6640625" bestFit="1" customWidth="1"/>
    <col min="103" max="103" width="13.33203125" bestFit="1" customWidth="1"/>
    <col min="104" max="104" width="16.6640625" bestFit="1" customWidth="1"/>
    <col min="105" max="105" width="16.33203125" bestFit="1" customWidth="1"/>
    <col min="106" max="106" width="12.6640625" bestFit="1" customWidth="1"/>
    <col min="107" max="107" width="13.33203125" bestFit="1" customWidth="1"/>
    <col min="108" max="108" width="16.6640625" bestFit="1" customWidth="1"/>
    <col min="109" max="109" width="16.33203125" bestFit="1" customWidth="1"/>
    <col min="110" max="110" width="12.6640625" bestFit="1" customWidth="1"/>
    <col min="111" max="111" width="13.33203125" bestFit="1" customWidth="1"/>
    <col min="112" max="112" width="16.6640625" bestFit="1" customWidth="1"/>
    <col min="113" max="113" width="16.33203125" bestFit="1" customWidth="1"/>
    <col min="114" max="114" width="12.6640625" bestFit="1" customWidth="1"/>
    <col min="115" max="115" width="13.33203125" bestFit="1" customWidth="1"/>
    <col min="116" max="116" width="16.6640625" bestFit="1" customWidth="1"/>
    <col min="117" max="117" width="16.33203125" bestFit="1" customWidth="1"/>
    <col min="118" max="118" width="12.6640625" bestFit="1" customWidth="1"/>
    <col min="119" max="119" width="13.33203125" bestFit="1" customWidth="1"/>
    <col min="120" max="120" width="16.6640625" bestFit="1" customWidth="1"/>
    <col min="121" max="121" width="16.33203125" bestFit="1" customWidth="1"/>
    <col min="122" max="122" width="12.6640625" bestFit="1" customWidth="1"/>
    <col min="123" max="123" width="13.33203125" bestFit="1" customWidth="1"/>
    <col min="124" max="124" width="16.6640625" bestFit="1" customWidth="1"/>
    <col min="125" max="125" width="16.33203125" bestFit="1" customWidth="1"/>
    <col min="126" max="126" width="12.6640625" bestFit="1" customWidth="1"/>
    <col min="127" max="127" width="13.33203125" bestFit="1" customWidth="1"/>
    <col min="128" max="128" width="16.6640625" bestFit="1" customWidth="1"/>
    <col min="129" max="129" width="16.33203125" bestFit="1" customWidth="1"/>
    <col min="130" max="130" width="12.6640625" bestFit="1" customWidth="1"/>
    <col min="131" max="131" width="13.33203125" bestFit="1" customWidth="1"/>
    <col min="132" max="132" width="16.6640625" bestFit="1" customWidth="1"/>
    <col min="133" max="133" width="16.33203125" bestFit="1" customWidth="1"/>
    <col min="134" max="134" width="12.6640625" bestFit="1" customWidth="1"/>
    <col min="135" max="135" width="13.33203125" bestFit="1" customWidth="1"/>
    <col min="136" max="136" width="16.6640625" bestFit="1" customWidth="1"/>
    <col min="137" max="137" width="16.33203125" bestFit="1" customWidth="1"/>
    <col min="138" max="138" width="12.6640625" bestFit="1" customWidth="1"/>
    <col min="139" max="139" width="13.33203125" bestFit="1" customWidth="1"/>
    <col min="140" max="140" width="16.6640625" bestFit="1" customWidth="1"/>
    <col min="141" max="141" width="16.33203125" bestFit="1" customWidth="1"/>
    <col min="142" max="142" width="12.6640625" bestFit="1" customWidth="1"/>
    <col min="143" max="143" width="13.33203125" bestFit="1" customWidth="1"/>
    <col min="144" max="144" width="16.6640625" bestFit="1" customWidth="1"/>
    <col min="145" max="145" width="16.33203125" bestFit="1" customWidth="1"/>
    <col min="146" max="146" width="12.6640625" bestFit="1" customWidth="1"/>
    <col min="147" max="147" width="13.33203125" bestFit="1" customWidth="1"/>
    <col min="148" max="148" width="16.6640625" bestFit="1" customWidth="1"/>
    <col min="149" max="149" width="16.33203125" bestFit="1" customWidth="1"/>
    <col min="150" max="150" width="12.6640625" bestFit="1" customWidth="1"/>
    <col min="151" max="151" width="13.33203125" bestFit="1" customWidth="1"/>
    <col min="152" max="152" width="16.6640625" bestFit="1" customWidth="1"/>
    <col min="153" max="153" width="16.33203125" bestFit="1" customWidth="1"/>
    <col min="154" max="154" width="12.6640625" bestFit="1" customWidth="1"/>
    <col min="155" max="155" width="13.33203125" bestFit="1" customWidth="1"/>
    <col min="156" max="156" width="16.6640625" bestFit="1" customWidth="1"/>
    <col min="157" max="157" width="16.33203125" bestFit="1" customWidth="1"/>
    <col min="158" max="158" width="12.6640625" bestFit="1" customWidth="1"/>
    <col min="159" max="159" width="13.33203125" bestFit="1" customWidth="1"/>
    <col min="160" max="160" width="16.6640625" bestFit="1" customWidth="1"/>
    <col min="161" max="161" width="16.33203125" bestFit="1" customWidth="1"/>
    <col min="162" max="162" width="12.6640625" bestFit="1" customWidth="1"/>
  </cols>
  <sheetData>
    <row r="1" spans="1:162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7"/>
      <c r="P1" s="417"/>
      <c r="Q1" s="417"/>
      <c r="R1" s="418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</row>
    <row r="2" spans="1:162" ht="15.75" customHeight="1" thickBot="1">
      <c r="A2" s="172" t="s">
        <v>30</v>
      </c>
      <c r="B2" s="171">
        <v>45170</v>
      </c>
      <c r="C2" s="229">
        <f>'IND. FIN.'!D35</f>
        <v>1078.412</v>
      </c>
      <c r="D2" s="419" t="s">
        <v>99</v>
      </c>
      <c r="E2" s="420"/>
      <c r="F2" s="421"/>
      <c r="G2" s="419" t="s">
        <v>98</v>
      </c>
      <c r="H2" s="420"/>
      <c r="I2" s="420"/>
      <c r="J2" s="420"/>
      <c r="K2" s="421"/>
      <c r="L2" s="329" t="s">
        <v>240</v>
      </c>
      <c r="M2" s="330"/>
      <c r="N2" s="330"/>
      <c r="O2" s="422" t="s">
        <v>240</v>
      </c>
      <c r="P2" s="423"/>
      <c r="Q2" s="330" t="s">
        <v>30</v>
      </c>
      <c r="R2" s="331">
        <f>'IND. FIN.'!D48</f>
        <v>1141.3979999999999</v>
      </c>
      <c r="S2" s="411">
        <f>IF(S3&gt;$B$1,0,VLOOKUP(S$3,'IND. FIN.'!$C$4:$D$1000,2,0))</f>
        <v>1101.3889999999999</v>
      </c>
      <c r="T2" s="412"/>
      <c r="U2" s="412"/>
      <c r="V2" s="413"/>
      <c r="W2" s="411">
        <f>IF(W3&gt;$B$1,0,VLOOKUP(W$3,'IND. FIN.'!$C$4:$D$1000,2,0))</f>
        <v>1110.8869999999999</v>
      </c>
      <c r="X2" s="412"/>
      <c r="Y2" s="412"/>
      <c r="Z2" s="413"/>
      <c r="AA2" s="411">
        <f>IF(AA3&gt;$B$1,0,VLOOKUP(AA$3,'IND. FIN.'!$C$4:$D$1000,2,0))</f>
        <v>1118.827</v>
      </c>
      <c r="AB2" s="412"/>
      <c r="AC2" s="412"/>
      <c r="AD2" s="413"/>
      <c r="AE2" s="411">
        <f>IF(AE3&gt;$B$1,0,VLOOKUP(AE$3,'IND. FIN.'!$C$4:$D$1000,2,0))</f>
        <v>1126.9159999999999</v>
      </c>
      <c r="AF2" s="412"/>
      <c r="AG2" s="412"/>
      <c r="AH2" s="413"/>
      <c r="AI2" s="411">
        <f>IF(AI3&gt;$B$1,0,VLOOKUP(AI$3,'IND. FIN.'!$C$4:$D$1000,2,0))</f>
        <v>1134.7750000000001</v>
      </c>
      <c r="AJ2" s="412"/>
      <c r="AK2" s="412"/>
      <c r="AL2" s="413"/>
      <c r="AM2" s="411">
        <f>IF(AM3&gt;$B$1,0,VLOOKUP(AM$3,'IND. FIN.'!$C$4:$D$1000,2,0))</f>
        <v>1141.3979999999999</v>
      </c>
      <c r="AN2" s="412"/>
      <c r="AO2" s="412"/>
      <c r="AP2" s="413"/>
      <c r="AQ2" s="411">
        <f>IF(AQ3&gt;$B$1,0,VLOOKUP(AQ$3,'IND. FIN.'!$C$4:$D$1000,2,0))</f>
        <v>1149.17</v>
      </c>
      <c r="AR2" s="412"/>
      <c r="AS2" s="412"/>
      <c r="AT2" s="413"/>
      <c r="AU2" s="411">
        <f>IF(AU3&gt;$B$1,0,VLOOKUP(AU$3,'IND. FIN.'!$C$4:$D$1000,2,0))</f>
        <v>1153.7249999999999</v>
      </c>
      <c r="AV2" s="412"/>
      <c r="AW2" s="412"/>
      <c r="AX2" s="413"/>
      <c r="AY2" s="411">
        <f>IF(AY3&gt;$B$1,0,VLOOKUP(AY$3,'IND. FIN.'!$C$4:$D$1000,2,0))</f>
        <v>1159.5360000000001</v>
      </c>
      <c r="AZ2" s="412"/>
      <c r="BA2" s="412"/>
      <c r="BB2" s="413"/>
      <c r="BC2" s="411">
        <f>IF(BC3&gt;$B$1,0,VLOOKUP(BC$3,'IND. FIN.'!$C$4:$D$1000,2,0))</f>
        <v>1169.116</v>
      </c>
      <c r="BD2" s="412"/>
      <c r="BE2" s="412"/>
      <c r="BF2" s="413"/>
      <c r="BG2" s="411">
        <f>IF(BG3&gt;$B$1,0,VLOOKUP(BG$3,'IND. FIN.'!$C$4:$D$1000,2,0))</f>
        <v>1173.7750000000001</v>
      </c>
      <c r="BH2" s="412"/>
      <c r="BI2" s="412"/>
      <c r="BJ2" s="413"/>
      <c r="BK2" s="411">
        <f>IF(BK3&gt;$B$1,0,VLOOKUP(BK$3,'IND. FIN.'!$C$4:$D$1000,2,0))</f>
        <v>1178.386</v>
      </c>
      <c r="BL2" s="412"/>
      <c r="BM2" s="412"/>
      <c r="BN2" s="413"/>
      <c r="BO2" s="411">
        <f>IF(BO3&gt;$B$1,0,VLOOKUP(BO$3,'IND. FIN.'!$C$4:$D$1000,2,0))</f>
        <v>1184.462</v>
      </c>
      <c r="BP2" s="412"/>
      <c r="BQ2" s="412"/>
      <c r="BR2" s="413"/>
      <c r="BS2" s="411">
        <f>IF(BS3&gt;$B$1,0,VLOOKUP(BS$3,'IND. FIN.'!$C$4:$D$1000,2,0))</f>
        <v>1191.327</v>
      </c>
      <c r="BT2" s="412"/>
      <c r="BU2" s="412"/>
      <c r="BV2" s="413"/>
      <c r="BW2" s="411">
        <f>IF(BW3&gt;$B$1,0,VLOOKUP(BW$3,'IND. FIN.'!$C$4:$D$1000,2,0))</f>
        <v>1199.509</v>
      </c>
      <c r="BX2" s="412"/>
      <c r="BY2" s="412"/>
      <c r="BZ2" s="413"/>
      <c r="CA2" s="411">
        <f>IF(CA3&gt;$B$1,0,VLOOKUP(CA$3,'IND. FIN.'!$C$4:$D$1000,2,0))</f>
        <v>1210.471</v>
      </c>
      <c r="CB2" s="412"/>
      <c r="CC2" s="412"/>
      <c r="CD2" s="413"/>
      <c r="CE2" s="411">
        <f>IF(CE3&gt;$B$1,0,VLOOKUP(CE$3,'IND. FIN.'!$C$4:$D$1000,2,0))</f>
        <v>1216.7059999999999</v>
      </c>
      <c r="CF2" s="412"/>
      <c r="CG2" s="412"/>
      <c r="CH2" s="413"/>
      <c r="CI2" s="411">
        <f>IF(CI3&gt;$B$1,0,VLOOKUP(CI$3,'IND. FIN.'!$C$4:$D$1000,2,0))</f>
        <v>1218.7470000000001</v>
      </c>
      <c r="CJ2" s="412"/>
      <c r="CK2" s="412"/>
      <c r="CL2" s="413"/>
      <c r="CM2" s="411">
        <f>IF(CM3&gt;$B$1,0,VLOOKUP(CM$3,'IND. FIN.'!$C$4:$D$1000,2,0))</f>
        <v>1222.356</v>
      </c>
      <c r="CN2" s="412"/>
      <c r="CO2" s="412"/>
      <c r="CP2" s="413"/>
      <c r="CQ2" s="411">
        <f>IF(CQ3&gt;$B$1,0,VLOOKUP(CQ$3,'IND. FIN.'!$C$4:$D$1000,2,0))</f>
        <v>1225.633</v>
      </c>
      <c r="CR2" s="412"/>
      <c r="CS2" s="412"/>
      <c r="CT2" s="413"/>
      <c r="CU2" s="411">
        <f>IF(CU3&gt;$B$1,0,VLOOKUP(CU$3,'IND. FIN.'!$C$4:$D$1000,2,0))</f>
        <v>1228.1610000000001</v>
      </c>
      <c r="CV2" s="412"/>
      <c r="CW2" s="412"/>
      <c r="CX2" s="413"/>
      <c r="CY2" s="411">
        <f>IF(CY3&gt;$B$1,0,VLOOKUP(CY$3,'IND. FIN.'!$C$4:$D$1000,2,0))</f>
        <v>1237.0360000000001</v>
      </c>
      <c r="CZ2" s="412"/>
      <c r="DA2" s="412"/>
      <c r="DB2" s="413"/>
      <c r="DC2" s="411">
        <f>IF(DC3&gt;$B$1,0,VLOOKUP(DC$3,'IND. FIN.'!$C$4:$D$1000,2,0))</f>
        <v>1240.481</v>
      </c>
      <c r="DD2" s="412"/>
      <c r="DE2" s="412"/>
      <c r="DF2" s="413"/>
      <c r="DG2" s="411">
        <f>IF(DG3&gt;$B$1,0,VLOOKUP(DG$3,'IND. FIN.'!$C$4:$D$1000,2,0))</f>
        <v>1247.181</v>
      </c>
      <c r="DH2" s="412"/>
      <c r="DI2" s="412"/>
      <c r="DJ2" s="413"/>
      <c r="DK2" s="411">
        <f>IF(DK3&gt;$B$1,0,VLOOKUP(DK$3,'IND. FIN.'!$C$4:$D$1000,2,0))</f>
        <v>1259.652</v>
      </c>
      <c r="DL2" s="412"/>
      <c r="DM2" s="412"/>
      <c r="DN2" s="413"/>
      <c r="DO2" s="411">
        <f>IF(DO3&gt;$B$1,0,VLOOKUP(DO$3,'IND. FIN.'!$C$4:$D$1000,2,0))</f>
        <v>1270.6949999999999</v>
      </c>
      <c r="DP2" s="412"/>
      <c r="DQ2" s="412"/>
      <c r="DR2" s="413"/>
      <c r="DS2" s="411">
        <f>IF(DS3&gt;$B$1,0,VLOOKUP(DS$3,'IND. FIN.'!$C$4:$D$1000,2,0))</f>
        <v>1280.6410000000001</v>
      </c>
      <c r="DT2" s="412"/>
      <c r="DU2" s="412"/>
      <c r="DV2" s="413"/>
      <c r="DW2" s="411">
        <f>IF(DW3&gt;$B$1,0,VLOOKUP(DW$3,'IND. FIN.'!$C$4:$D$1000,2,0))</f>
        <v>0</v>
      </c>
      <c r="DX2" s="412"/>
      <c r="DY2" s="412"/>
      <c r="DZ2" s="413"/>
      <c r="EA2" s="411">
        <f>IF(EA3&gt;$B$1,0,VLOOKUP(EA$3,'IND. FIN.'!$C$4:$D$1000,2,0))</f>
        <v>0</v>
      </c>
      <c r="EB2" s="412"/>
      <c r="EC2" s="412"/>
      <c r="ED2" s="413"/>
      <c r="EE2" s="411">
        <f>IF(EE3&gt;$B$1,0,VLOOKUP(EE$3,'IND. FIN.'!$C$4:$D$1000,2,0))</f>
        <v>0</v>
      </c>
      <c r="EF2" s="412"/>
      <c r="EG2" s="412"/>
      <c r="EH2" s="413"/>
      <c r="EI2" s="411">
        <f>IF(EI3&gt;$B$1,0,VLOOKUP(EI$3,'IND. FIN.'!$C$4:$D$1000,2,0))</f>
        <v>0</v>
      </c>
      <c r="EJ2" s="412"/>
      <c r="EK2" s="412"/>
      <c r="EL2" s="413"/>
      <c r="EM2" s="411">
        <f>IF(EM3&gt;$B$1,0,VLOOKUP(EM$3,'IND. FIN.'!$C$4:$D$1000,2,0))</f>
        <v>0</v>
      </c>
      <c r="EN2" s="412"/>
      <c r="EO2" s="412"/>
      <c r="EP2" s="413"/>
      <c r="EQ2" s="411">
        <f>IF(EQ3&gt;$B$1,0,VLOOKUP(EQ$3,'IND. FIN.'!$C$4:$D$1000,2,0))</f>
        <v>0</v>
      </c>
      <c r="ER2" s="412"/>
      <c r="ES2" s="412"/>
      <c r="ET2" s="413"/>
      <c r="EU2" s="411">
        <f>IF(EU3&gt;$B$1,0,VLOOKUP(EU$3,'IND. FIN.'!$C$4:$D$1000,2,0))</f>
        <v>0</v>
      </c>
      <c r="EV2" s="412"/>
      <c r="EW2" s="412"/>
      <c r="EX2" s="413"/>
      <c r="EY2" s="411">
        <f>IF(EY3&gt;$B$1,0,VLOOKUP(EY$3,'IND. FIN.'!$C$4:$D$1000,2,0))</f>
        <v>0</v>
      </c>
      <c r="EZ2" s="412"/>
      <c r="FA2" s="412"/>
      <c r="FB2" s="413"/>
      <c r="FC2" s="411">
        <f>IF(FC3&gt;$B$1,0,VLOOKUP(FC$3,'IND. FIN.'!$C$4:$D$1000,2,0))</f>
        <v>0</v>
      </c>
      <c r="FD2" s="412"/>
      <c r="FE2" s="412"/>
      <c r="FF2" s="413"/>
    </row>
    <row r="3" spans="1:162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42" t="s">
        <v>25</v>
      </c>
      <c r="M3" s="444" t="s">
        <v>28</v>
      </c>
      <c r="N3" s="446" t="s">
        <v>29</v>
      </c>
      <c r="O3" s="442" t="s">
        <v>25</v>
      </c>
      <c r="P3" s="444" t="s">
        <v>28</v>
      </c>
      <c r="Q3" s="451" t="s">
        <v>29</v>
      </c>
      <c r="R3" s="448" t="s">
        <v>115</v>
      </c>
      <c r="S3" s="450">
        <v>45413</v>
      </c>
      <c r="T3" s="440"/>
      <c r="U3" s="440"/>
      <c r="V3" s="441"/>
      <c r="W3" s="439">
        <f>EDATE(S3,1)</f>
        <v>45444</v>
      </c>
      <c r="X3" s="440"/>
      <c r="Y3" s="440"/>
      <c r="Z3" s="441"/>
      <c r="AA3" s="439">
        <f t="shared" ref="AA3" si="0">EDATE(W3,1)</f>
        <v>45474</v>
      </c>
      <c r="AB3" s="440"/>
      <c r="AC3" s="440"/>
      <c r="AD3" s="441"/>
      <c r="AE3" s="439">
        <f t="shared" ref="AE3" si="1">EDATE(AA3,1)</f>
        <v>45505</v>
      </c>
      <c r="AF3" s="440"/>
      <c r="AG3" s="440"/>
      <c r="AH3" s="441"/>
      <c r="AI3" s="439">
        <f t="shared" ref="AI3" si="2">EDATE(AE3,1)</f>
        <v>45536</v>
      </c>
      <c r="AJ3" s="440"/>
      <c r="AK3" s="440"/>
      <c r="AL3" s="441"/>
      <c r="AM3" s="439">
        <f t="shared" ref="AM3" si="3">EDATE(AI3,1)</f>
        <v>45566</v>
      </c>
      <c r="AN3" s="440"/>
      <c r="AO3" s="440"/>
      <c r="AP3" s="441"/>
      <c r="AQ3" s="439">
        <f t="shared" ref="AQ3" si="4">EDATE(AM3,1)</f>
        <v>45597</v>
      </c>
      <c r="AR3" s="440"/>
      <c r="AS3" s="440"/>
      <c r="AT3" s="441"/>
      <c r="AU3" s="439">
        <f t="shared" ref="AU3" si="5">EDATE(AQ3,1)</f>
        <v>45627</v>
      </c>
      <c r="AV3" s="440"/>
      <c r="AW3" s="440"/>
      <c r="AX3" s="441"/>
      <c r="AY3" s="439">
        <f t="shared" ref="AY3" si="6">EDATE(AU3,1)</f>
        <v>45658</v>
      </c>
      <c r="AZ3" s="440"/>
      <c r="BA3" s="440"/>
      <c r="BB3" s="441"/>
      <c r="BC3" s="439">
        <f t="shared" ref="BC3" si="7">EDATE(AY3,1)</f>
        <v>45689</v>
      </c>
      <c r="BD3" s="440"/>
      <c r="BE3" s="440"/>
      <c r="BF3" s="441"/>
      <c r="BG3" s="439">
        <f t="shared" ref="BG3" si="8">EDATE(BC3,1)</f>
        <v>45717</v>
      </c>
      <c r="BH3" s="440"/>
      <c r="BI3" s="440"/>
      <c r="BJ3" s="441"/>
      <c r="BK3" s="439">
        <f t="shared" ref="BK3" si="9">EDATE(BG3,1)</f>
        <v>45748</v>
      </c>
      <c r="BL3" s="440"/>
      <c r="BM3" s="440"/>
      <c r="BN3" s="441"/>
      <c r="BO3" s="439">
        <f t="shared" ref="BO3" si="10">EDATE(BK3,1)</f>
        <v>45778</v>
      </c>
      <c r="BP3" s="440"/>
      <c r="BQ3" s="440"/>
      <c r="BR3" s="441"/>
      <c r="BS3" s="439">
        <f t="shared" ref="BS3" si="11">EDATE(BO3,1)</f>
        <v>45809</v>
      </c>
      <c r="BT3" s="440"/>
      <c r="BU3" s="440"/>
      <c r="BV3" s="441"/>
      <c r="BW3" s="439">
        <f t="shared" ref="BW3" si="12">EDATE(BS3,1)</f>
        <v>45839</v>
      </c>
      <c r="BX3" s="440"/>
      <c r="BY3" s="440"/>
      <c r="BZ3" s="441"/>
      <c r="CA3" s="439">
        <f t="shared" ref="CA3" si="13">EDATE(BW3,1)</f>
        <v>45870</v>
      </c>
      <c r="CB3" s="440"/>
      <c r="CC3" s="440"/>
      <c r="CD3" s="441"/>
      <c r="CE3" s="439">
        <f t="shared" ref="CE3" si="14">EDATE(CA3,1)</f>
        <v>45901</v>
      </c>
      <c r="CF3" s="440"/>
      <c r="CG3" s="440"/>
      <c r="CH3" s="441"/>
      <c r="CI3" s="439">
        <f t="shared" ref="CI3" si="15">EDATE(CE3,1)</f>
        <v>45931</v>
      </c>
      <c r="CJ3" s="440"/>
      <c r="CK3" s="440"/>
      <c r="CL3" s="441"/>
      <c r="CM3" s="439">
        <f t="shared" ref="CM3" si="16">EDATE(CI3,1)</f>
        <v>45962</v>
      </c>
      <c r="CN3" s="440"/>
      <c r="CO3" s="440"/>
      <c r="CP3" s="441"/>
      <c r="CQ3" s="439">
        <f t="shared" ref="CQ3" si="17">EDATE(CM3,1)</f>
        <v>45992</v>
      </c>
      <c r="CR3" s="440"/>
      <c r="CS3" s="440"/>
      <c r="CT3" s="441"/>
      <c r="CU3" s="439">
        <f t="shared" ref="CU3" si="18">EDATE(CQ3,1)</f>
        <v>46023</v>
      </c>
      <c r="CV3" s="440"/>
      <c r="CW3" s="440"/>
      <c r="CX3" s="441"/>
      <c r="CY3" s="439">
        <f t="shared" ref="CY3" si="19">EDATE(CU3,1)</f>
        <v>46054</v>
      </c>
      <c r="CZ3" s="440"/>
      <c r="DA3" s="440"/>
      <c r="DB3" s="441"/>
      <c r="DC3" s="439">
        <f t="shared" ref="DC3" si="20">EDATE(CY3,1)</f>
        <v>46082</v>
      </c>
      <c r="DD3" s="440"/>
      <c r="DE3" s="440"/>
      <c r="DF3" s="441"/>
      <c r="DG3" s="439">
        <f t="shared" ref="DG3" si="21">EDATE(DC3,1)</f>
        <v>46113</v>
      </c>
      <c r="DH3" s="440"/>
      <c r="DI3" s="440"/>
      <c r="DJ3" s="441"/>
      <c r="DK3" s="439">
        <f t="shared" ref="DK3" si="22">EDATE(DG3,1)</f>
        <v>46143</v>
      </c>
      <c r="DL3" s="440"/>
      <c r="DM3" s="440"/>
      <c r="DN3" s="441"/>
      <c r="DO3" s="439">
        <f t="shared" ref="DO3" si="23">EDATE(DK3,1)</f>
        <v>46174</v>
      </c>
      <c r="DP3" s="440"/>
      <c r="DQ3" s="440"/>
      <c r="DR3" s="441"/>
      <c r="DS3" s="439">
        <f t="shared" ref="DS3" si="24">EDATE(DO3,1)</f>
        <v>46204</v>
      </c>
      <c r="DT3" s="440"/>
      <c r="DU3" s="440"/>
      <c r="DV3" s="441"/>
      <c r="DW3" s="439">
        <f t="shared" ref="DW3" si="25">EDATE(DS3,1)</f>
        <v>46235</v>
      </c>
      <c r="DX3" s="440"/>
      <c r="DY3" s="440"/>
      <c r="DZ3" s="441"/>
      <c r="EA3" s="439">
        <f t="shared" ref="EA3" si="26">EDATE(DW3,1)</f>
        <v>46266</v>
      </c>
      <c r="EB3" s="440"/>
      <c r="EC3" s="440"/>
      <c r="ED3" s="441"/>
      <c r="EE3" s="439">
        <f t="shared" ref="EE3" si="27">EDATE(EA3,1)</f>
        <v>46296</v>
      </c>
      <c r="EF3" s="440"/>
      <c r="EG3" s="440"/>
      <c r="EH3" s="441"/>
      <c r="EI3" s="439">
        <f t="shared" ref="EI3" si="28">EDATE(EE3,1)</f>
        <v>46327</v>
      </c>
      <c r="EJ3" s="440"/>
      <c r="EK3" s="440"/>
      <c r="EL3" s="441"/>
      <c r="EM3" s="453">
        <f t="shared" ref="EM3" si="29">EDATE(EI3,1)</f>
        <v>46357</v>
      </c>
      <c r="EN3" s="454"/>
      <c r="EO3" s="454"/>
      <c r="EP3" s="455"/>
      <c r="EQ3" s="453">
        <f t="shared" ref="EQ3" si="30">EDATE(EM3,1)</f>
        <v>46388</v>
      </c>
      <c r="ER3" s="454"/>
      <c r="ES3" s="454"/>
      <c r="ET3" s="455"/>
      <c r="EU3" s="453">
        <f t="shared" ref="EU3" si="31">EDATE(EQ3,1)</f>
        <v>46419</v>
      </c>
      <c r="EV3" s="454"/>
      <c r="EW3" s="454"/>
      <c r="EX3" s="455"/>
      <c r="EY3" s="453">
        <f t="shared" ref="EY3" si="32">EDATE(EU3,1)</f>
        <v>46447</v>
      </c>
      <c r="EZ3" s="454"/>
      <c r="FA3" s="454"/>
      <c r="FB3" s="455"/>
      <c r="FC3" s="453">
        <f t="shared" ref="FC3" si="33">EDATE(EY3,1)</f>
        <v>46478</v>
      </c>
      <c r="FD3" s="454"/>
      <c r="FE3" s="454"/>
      <c r="FF3" s="455"/>
    </row>
    <row r="4" spans="1:162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443"/>
      <c r="M4" s="445"/>
      <c r="N4" s="447"/>
      <c r="O4" s="443"/>
      <c r="P4" s="445"/>
      <c r="Q4" s="452"/>
      <c r="R4" s="449"/>
      <c r="S4" s="278" t="s">
        <v>182</v>
      </c>
      <c r="T4" s="261" t="s">
        <v>183</v>
      </c>
      <c r="U4" s="262" t="s">
        <v>181</v>
      </c>
      <c r="V4" s="263" t="s">
        <v>180</v>
      </c>
      <c r="W4" s="260" t="s">
        <v>182</v>
      </c>
      <c r="X4" s="261" t="s">
        <v>183</v>
      </c>
      <c r="Y4" s="262" t="s">
        <v>181</v>
      </c>
      <c r="Z4" s="263" t="s">
        <v>180</v>
      </c>
      <c r="AA4" s="272" t="s">
        <v>182</v>
      </c>
      <c r="AB4" s="273" t="s">
        <v>183</v>
      </c>
      <c r="AC4" s="274" t="s">
        <v>181</v>
      </c>
      <c r="AD4" s="275" t="s">
        <v>180</v>
      </c>
      <c r="AE4" s="272" t="s">
        <v>182</v>
      </c>
      <c r="AF4" s="273" t="s">
        <v>183</v>
      </c>
      <c r="AG4" s="274" t="s">
        <v>181</v>
      </c>
      <c r="AH4" s="275" t="s">
        <v>180</v>
      </c>
      <c r="AI4" s="272" t="s">
        <v>182</v>
      </c>
      <c r="AJ4" s="273" t="s">
        <v>183</v>
      </c>
      <c r="AK4" s="274" t="s">
        <v>181</v>
      </c>
      <c r="AL4" s="275" t="s">
        <v>180</v>
      </c>
      <c r="AM4" s="272" t="s">
        <v>182</v>
      </c>
      <c r="AN4" s="273" t="s">
        <v>183</v>
      </c>
      <c r="AO4" s="274" t="s">
        <v>181</v>
      </c>
      <c r="AP4" s="275" t="s">
        <v>180</v>
      </c>
      <c r="AQ4" s="272" t="s">
        <v>182</v>
      </c>
      <c r="AR4" s="273" t="s">
        <v>183</v>
      </c>
      <c r="AS4" s="274" t="s">
        <v>181</v>
      </c>
      <c r="AT4" s="275" t="s">
        <v>180</v>
      </c>
      <c r="AU4" s="272" t="s">
        <v>182</v>
      </c>
      <c r="AV4" s="273" t="s">
        <v>183</v>
      </c>
      <c r="AW4" s="274" t="s">
        <v>181</v>
      </c>
      <c r="AX4" s="275" t="s">
        <v>180</v>
      </c>
      <c r="AY4" s="272" t="s">
        <v>182</v>
      </c>
      <c r="AZ4" s="273" t="s">
        <v>183</v>
      </c>
      <c r="BA4" s="274" t="s">
        <v>181</v>
      </c>
      <c r="BB4" s="275" t="s">
        <v>180</v>
      </c>
      <c r="BC4" s="272" t="s">
        <v>182</v>
      </c>
      <c r="BD4" s="273" t="s">
        <v>183</v>
      </c>
      <c r="BE4" s="274" t="s">
        <v>181</v>
      </c>
      <c r="BF4" s="275" t="s">
        <v>180</v>
      </c>
      <c r="BG4" s="272" t="s">
        <v>182</v>
      </c>
      <c r="BH4" s="273" t="s">
        <v>183</v>
      </c>
      <c r="BI4" s="274" t="s">
        <v>181</v>
      </c>
      <c r="BJ4" s="275" t="s">
        <v>180</v>
      </c>
      <c r="BK4" s="272" t="s">
        <v>182</v>
      </c>
      <c r="BL4" s="273" t="s">
        <v>183</v>
      </c>
      <c r="BM4" s="274" t="s">
        <v>181</v>
      </c>
      <c r="BN4" s="275" t="s">
        <v>180</v>
      </c>
      <c r="BO4" s="272" t="s">
        <v>182</v>
      </c>
      <c r="BP4" s="273" t="s">
        <v>183</v>
      </c>
      <c r="BQ4" s="274" t="s">
        <v>181</v>
      </c>
      <c r="BR4" s="275" t="s">
        <v>180</v>
      </c>
      <c r="BS4" s="272" t="s">
        <v>182</v>
      </c>
      <c r="BT4" s="273" t="s">
        <v>183</v>
      </c>
      <c r="BU4" s="274" t="s">
        <v>181</v>
      </c>
      <c r="BV4" s="275" t="s">
        <v>180</v>
      </c>
      <c r="BW4" s="272" t="s">
        <v>182</v>
      </c>
      <c r="BX4" s="273" t="s">
        <v>183</v>
      </c>
      <c r="BY4" s="274" t="s">
        <v>181</v>
      </c>
      <c r="BZ4" s="275" t="s">
        <v>180</v>
      </c>
      <c r="CA4" s="272" t="s">
        <v>182</v>
      </c>
      <c r="CB4" s="273" t="s">
        <v>183</v>
      </c>
      <c r="CC4" s="274" t="s">
        <v>181</v>
      </c>
      <c r="CD4" s="275" t="s">
        <v>180</v>
      </c>
      <c r="CE4" s="272" t="s">
        <v>182</v>
      </c>
      <c r="CF4" s="273" t="s">
        <v>183</v>
      </c>
      <c r="CG4" s="274" t="s">
        <v>181</v>
      </c>
      <c r="CH4" s="275" t="s">
        <v>180</v>
      </c>
      <c r="CI4" s="272" t="s">
        <v>182</v>
      </c>
      <c r="CJ4" s="273" t="s">
        <v>183</v>
      </c>
      <c r="CK4" s="274" t="s">
        <v>181</v>
      </c>
      <c r="CL4" s="275" t="s">
        <v>180</v>
      </c>
      <c r="CM4" s="272" t="s">
        <v>182</v>
      </c>
      <c r="CN4" s="273" t="s">
        <v>183</v>
      </c>
      <c r="CO4" s="274" t="s">
        <v>181</v>
      </c>
      <c r="CP4" s="275" t="s">
        <v>180</v>
      </c>
      <c r="CQ4" s="272" t="s">
        <v>182</v>
      </c>
      <c r="CR4" s="273" t="s">
        <v>183</v>
      </c>
      <c r="CS4" s="274" t="s">
        <v>181</v>
      </c>
      <c r="CT4" s="275" t="s">
        <v>180</v>
      </c>
      <c r="CU4" s="272" t="s">
        <v>182</v>
      </c>
      <c r="CV4" s="273" t="s">
        <v>183</v>
      </c>
      <c r="CW4" s="274" t="s">
        <v>181</v>
      </c>
      <c r="CX4" s="275" t="s">
        <v>180</v>
      </c>
      <c r="CY4" s="272" t="s">
        <v>182</v>
      </c>
      <c r="CZ4" s="273" t="s">
        <v>183</v>
      </c>
      <c r="DA4" s="274" t="s">
        <v>181</v>
      </c>
      <c r="DB4" s="275" t="s">
        <v>180</v>
      </c>
      <c r="DC4" s="272" t="s">
        <v>182</v>
      </c>
      <c r="DD4" s="273" t="s">
        <v>183</v>
      </c>
      <c r="DE4" s="274" t="s">
        <v>181</v>
      </c>
      <c r="DF4" s="275" t="s">
        <v>180</v>
      </c>
      <c r="DG4" s="272" t="s">
        <v>182</v>
      </c>
      <c r="DH4" s="273" t="s">
        <v>183</v>
      </c>
      <c r="DI4" s="274" t="s">
        <v>181</v>
      </c>
      <c r="DJ4" s="275" t="s">
        <v>180</v>
      </c>
      <c r="DK4" s="272" t="s">
        <v>182</v>
      </c>
      <c r="DL4" s="273" t="s">
        <v>183</v>
      </c>
      <c r="DM4" s="274" t="s">
        <v>181</v>
      </c>
      <c r="DN4" s="275" t="s">
        <v>180</v>
      </c>
      <c r="DO4" s="272" t="s">
        <v>182</v>
      </c>
      <c r="DP4" s="273" t="s">
        <v>183</v>
      </c>
      <c r="DQ4" s="274" t="s">
        <v>181</v>
      </c>
      <c r="DR4" s="275" t="s">
        <v>180</v>
      </c>
      <c r="DS4" s="272" t="s">
        <v>182</v>
      </c>
      <c r="DT4" s="273" t="s">
        <v>183</v>
      </c>
      <c r="DU4" s="274" t="s">
        <v>181</v>
      </c>
      <c r="DV4" s="275" t="s">
        <v>180</v>
      </c>
      <c r="DW4" s="272" t="s">
        <v>182</v>
      </c>
      <c r="DX4" s="273" t="s">
        <v>183</v>
      </c>
      <c r="DY4" s="274" t="s">
        <v>181</v>
      </c>
      <c r="DZ4" s="275" t="s">
        <v>180</v>
      </c>
      <c r="EA4" s="272" t="s">
        <v>182</v>
      </c>
      <c r="EB4" s="273" t="s">
        <v>183</v>
      </c>
      <c r="EC4" s="274" t="s">
        <v>181</v>
      </c>
      <c r="ED4" s="275" t="s">
        <v>180</v>
      </c>
      <c r="EE4" s="272" t="s">
        <v>182</v>
      </c>
      <c r="EF4" s="273" t="s">
        <v>183</v>
      </c>
      <c r="EG4" s="274" t="s">
        <v>181</v>
      </c>
      <c r="EH4" s="275" t="s">
        <v>180</v>
      </c>
      <c r="EI4" s="272" t="s">
        <v>182</v>
      </c>
      <c r="EJ4" s="273" t="s">
        <v>183</v>
      </c>
      <c r="EK4" s="274" t="s">
        <v>181</v>
      </c>
      <c r="EL4" s="275" t="s">
        <v>180</v>
      </c>
      <c r="EM4" s="272" t="s">
        <v>182</v>
      </c>
      <c r="EN4" s="273" t="s">
        <v>183</v>
      </c>
      <c r="EO4" s="274" t="s">
        <v>181</v>
      </c>
      <c r="EP4" s="275" t="s">
        <v>180</v>
      </c>
      <c r="EQ4" s="272" t="s">
        <v>182</v>
      </c>
      <c r="ER4" s="273" t="s">
        <v>183</v>
      </c>
      <c r="ES4" s="274" t="s">
        <v>181</v>
      </c>
      <c r="ET4" s="275" t="s">
        <v>180</v>
      </c>
      <c r="EU4" s="272" t="s">
        <v>182</v>
      </c>
      <c r="EV4" s="273" t="s">
        <v>183</v>
      </c>
      <c r="EW4" s="274" t="s">
        <v>181</v>
      </c>
      <c r="EX4" s="275" t="s">
        <v>180</v>
      </c>
      <c r="EY4" s="272" t="s">
        <v>182</v>
      </c>
      <c r="EZ4" s="273" t="s">
        <v>183</v>
      </c>
      <c r="FA4" s="274" t="s">
        <v>181</v>
      </c>
      <c r="FB4" s="275" t="s">
        <v>180</v>
      </c>
      <c r="FC4" s="272" t="s">
        <v>182</v>
      </c>
      <c r="FD4" s="273" t="s">
        <v>183</v>
      </c>
      <c r="FE4" s="274" t="s">
        <v>181</v>
      </c>
      <c r="FF4" s="275" t="s">
        <v>180</v>
      </c>
    </row>
    <row r="5" spans="1:162">
      <c r="A5" s="285" t="s">
        <v>2</v>
      </c>
      <c r="B5" s="240" t="s">
        <v>55</v>
      </c>
      <c r="C5" s="323">
        <v>36</v>
      </c>
      <c r="D5" s="252">
        <f>E5*C5</f>
        <v>936910.79999999993</v>
      </c>
      <c r="E5" s="74">
        <v>26025.3</v>
      </c>
      <c r="F5" s="89">
        <f t="shared" ref="F5:F14" si="34">K5*$C$1</f>
        <v>278151.20376600005</v>
      </c>
      <c r="G5" s="95">
        <f t="shared" ref="G5:H13" si="35">D5/$C$2</f>
        <v>868.78743930890971</v>
      </c>
      <c r="H5" s="74">
        <f t="shared" si="35"/>
        <v>24.132984425247493</v>
      </c>
      <c r="I5" s="74">
        <f t="shared" ref="I5:I14" si="36">SUMIFS($S5:$FF5,$S$4:$FF$4,$T$4)</f>
        <v>651.59057948168254</v>
      </c>
      <c r="J5" s="74">
        <f t="shared" ref="J5:J14" si="37">SUMIFS($S5:$FF5,$S$4:$FF$4,$U$4)</f>
        <v>0</v>
      </c>
      <c r="K5" s="18">
        <f>G5-I5-J5</f>
        <v>217.19685982722717</v>
      </c>
      <c r="L5" s="94"/>
      <c r="M5" s="73"/>
      <c r="N5" s="242"/>
      <c r="O5" s="333"/>
      <c r="P5" s="242"/>
      <c r="Q5" s="54"/>
      <c r="R5" s="335">
        <f>M5-SUMIFS(S5:ET5,$S$4:$ET$4,$V$4)</f>
        <v>0</v>
      </c>
      <c r="S5" s="264">
        <f t="shared" ref="S5:S13" si="38">IF($E5*S$2/$C$2-V5&gt;0,$E5*S$2/$C$2-V5,0)</f>
        <v>26579.803583138906</v>
      </c>
      <c r="T5" s="265">
        <f t="shared" ref="T5:T13" si="39">IFERROR(S5/S$2,0)</f>
        <v>24.132984425247489</v>
      </c>
      <c r="U5" s="265">
        <f t="shared" ref="U5:U13" si="40">IFERROR(V5/S$2,0)</f>
        <v>0</v>
      </c>
      <c r="V5" s="266"/>
      <c r="W5" s="264">
        <f t="shared" ref="W5:W13" si="41">IF($E5*W$2/$C$2-Z5&gt;0,$E5*W$2/$C$2-Z5,0)</f>
        <v>26809.018669209909</v>
      </c>
      <c r="X5" s="265">
        <f t="shared" ref="X5:X13" si="42">IFERROR(W5/W$2,0)</f>
        <v>24.132984425247493</v>
      </c>
      <c r="Y5" s="265">
        <f t="shared" ref="Y5:Y13" si="43">IFERROR(Z5/W$2,0)</f>
        <v>0</v>
      </c>
      <c r="Z5" s="266"/>
      <c r="AA5" s="264">
        <f t="shared" ref="AA5:AA13" si="44">IF($E5*AA$2/$C$2-AD5&gt;0,$E5*AA$2/$C$2-AD5,0)</f>
        <v>27000.634565546377</v>
      </c>
      <c r="AB5" s="265">
        <f t="shared" ref="AB5:AB13" si="45">IFERROR(AA5/AA$2,0)</f>
        <v>24.132984425247493</v>
      </c>
      <c r="AC5" s="265">
        <f t="shared" ref="AC5:AC13" si="46">IFERROR(AD5/AA$2,0)</f>
        <v>0</v>
      </c>
      <c r="AD5" s="266"/>
      <c r="AE5" s="264">
        <f t="shared" ref="AE5:AE13" si="47">IF($E5*AE$2/$C$2-AH5&gt;0,$E5*AE$2/$C$2-AH5,0)</f>
        <v>27195.846276562203</v>
      </c>
      <c r="AF5" s="265">
        <f t="shared" ref="AF5:AF13" si="48">IFERROR(AE5/AE$2,0)</f>
        <v>24.132984425247493</v>
      </c>
      <c r="AG5" s="265">
        <f t="shared" ref="AG5:AG13" si="49">IFERROR(AH5/AE$2,0)</f>
        <v>0</v>
      </c>
      <c r="AH5" s="266"/>
      <c r="AI5" s="264">
        <f t="shared" ref="AI5:AI13" si="50">IF($E5*AI$2/$C$2-AL5&gt;0,$E5*AI$2/$C$2-AL5,0)</f>
        <v>27385.507401160223</v>
      </c>
      <c r="AJ5" s="265">
        <f t="shared" ref="AJ5:AJ13" si="51">IFERROR(AI5/AI$2,0)</f>
        <v>24.132984425247489</v>
      </c>
      <c r="AK5" s="265">
        <f t="shared" ref="AK5:AK13" si="52">IFERROR(AL5/AI$2,0)</f>
        <v>0</v>
      </c>
      <c r="AL5" s="266"/>
      <c r="AM5" s="264">
        <v>27545.340157008635</v>
      </c>
      <c r="AN5" s="265">
        <f t="shared" ref="AN5:AN13" si="53">IFERROR(AM5/AM$2,0)</f>
        <v>24.132984425247493</v>
      </c>
      <c r="AO5" s="265">
        <f t="shared" ref="AO5:AO13" si="54">IFERROR(AP5/AM$2,0)</f>
        <v>0</v>
      </c>
      <c r="AP5" s="266"/>
      <c r="AQ5" s="264">
        <v>27732.901711961662</v>
      </c>
      <c r="AR5" s="265">
        <f t="shared" ref="AR5:AR13" si="55">IFERROR(AQ5/AQ$2,0)</f>
        <v>24.132984425247493</v>
      </c>
      <c r="AS5" s="265">
        <f t="shared" ref="AS5:AS13" si="56">IFERROR(AT5/AQ$2,0)</f>
        <v>0</v>
      </c>
      <c r="AT5" s="266"/>
      <c r="AU5" s="264">
        <v>27842.827456018658</v>
      </c>
      <c r="AV5" s="265">
        <f t="shared" ref="AV5:AV13" si="57">IFERROR(AU5/AU$2,0)</f>
        <v>24.132984425247489</v>
      </c>
      <c r="AW5" s="265">
        <f t="shared" ref="AW5:AW13" si="58">IFERROR(AX5/AU$2,0)</f>
        <v>0</v>
      </c>
      <c r="AX5" s="266"/>
      <c r="AY5" s="264">
        <v>27983.064228513776</v>
      </c>
      <c r="AZ5" s="265">
        <f t="shared" ref="AZ5:AZ13" si="59">IFERROR(AY5/AY$2,0)</f>
        <v>24.132984425247493</v>
      </c>
      <c r="BA5" s="265">
        <f t="shared" ref="BA5:BA13" si="60">IFERROR(BB5/AY$2,0)</f>
        <v>0</v>
      </c>
      <c r="BB5" s="266"/>
      <c r="BC5" s="264">
        <f t="shared" ref="BC5:BC13" si="61">IF($E5*BC$2/$C$2-BF5&gt;0,$E5*BC$2/$C$2-BF5,0)</f>
        <v>28214.258219307645</v>
      </c>
      <c r="BD5" s="265">
        <f t="shared" ref="BD5:BD13" si="62">IFERROR(BC5/BC$2,0)</f>
        <v>24.132984425247489</v>
      </c>
      <c r="BE5" s="265">
        <f t="shared" ref="BE5:BE13" si="63">IFERROR(BF5/BC$2,0)</f>
        <v>0</v>
      </c>
      <c r="BF5" s="266"/>
      <c r="BG5" s="264">
        <f t="shared" ref="BG5:BG6" si="64">IF($E5*BG$2/$C$2-BJ5&gt;0,$E5*BG$2/$C$2-BJ5,0)</f>
        <v>28326.693793744875</v>
      </c>
      <c r="BH5" s="265">
        <f t="shared" ref="BH5" si="65">IFERROR(BG5/BG$2,0)</f>
        <v>24.132984425247489</v>
      </c>
      <c r="BI5" s="265">
        <f t="shared" ref="BI5:BI13" si="66">IFERROR(BJ5/BG$2,0)</f>
        <v>0</v>
      </c>
      <c r="BJ5" s="266"/>
      <c r="BK5" s="264">
        <f t="shared" ref="BK5:BK13" si="67">IF($E5*BK$2/$C$2-BN5&gt;0,$E5*BK$2/$C$2-BN5,0)</f>
        <v>28437.970984929689</v>
      </c>
      <c r="BL5" s="265">
        <f t="shared" ref="BL5" si="68">IFERROR(BK5/BK$2,0)</f>
        <v>24.132984425247489</v>
      </c>
      <c r="BM5" s="265">
        <f t="shared" ref="BM5:BM13" si="69">IFERROR(BN5/BK$2,0)</f>
        <v>0</v>
      </c>
      <c r="BN5" s="266"/>
      <c r="BO5" s="264">
        <f t="shared" ref="BO5:BO13" si="70">IF($E5*BO$2/$C$2-BR5&gt;0,$E5*BO$2/$C$2-BR5,0)</f>
        <v>28584.602998297494</v>
      </c>
      <c r="BP5" s="265">
        <f t="shared" ref="BP5" si="71">IFERROR(BO5/BO$2,0)</f>
        <v>24.132984425247493</v>
      </c>
      <c r="BQ5" s="265">
        <f t="shared" ref="BQ5:BQ13" si="72">IFERROR(BR5/BO$2,0)</f>
        <v>0</v>
      </c>
      <c r="BR5" s="266"/>
      <c r="BS5" s="264">
        <f t="shared" ref="BS5:BS13" si="73">IF($E5*BS$2/$C$2-BV5&gt;0,$E5*BS$2/$C$2-BV5,0)</f>
        <v>28750.27593637682</v>
      </c>
      <c r="BT5" s="265">
        <f t="shared" ref="BT5" si="74">IFERROR(BS5/BS$2,0)</f>
        <v>24.132984425247493</v>
      </c>
      <c r="BU5" s="265">
        <f t="shared" ref="BU5:BU13" si="75">IFERROR(BV5/BS$2,0)</f>
        <v>0</v>
      </c>
      <c r="BV5" s="266"/>
      <c r="BW5" s="264">
        <f t="shared" ref="BW5:BW13" si="76">IF($E5*BW$2/$C$2-BZ5&gt;0,$E5*BW$2/$C$2-BZ5,0)</f>
        <v>28947.732014944195</v>
      </c>
      <c r="BX5" s="265">
        <f t="shared" ref="BX5" si="77">IFERROR(BW5/BW$2,0)</f>
        <v>24.132984425247493</v>
      </c>
      <c r="BY5" s="265">
        <f t="shared" ref="BY5:BY13" si="78">IFERROR(BZ5/BW$2,0)</f>
        <v>0</v>
      </c>
      <c r="BZ5" s="266"/>
      <c r="CA5" s="264">
        <f t="shared" ref="CA5:CA13" si="79">IF($E5*CA$2/$C$2-CD5&gt;0,$E5*CA$2/$C$2-CD5,0)</f>
        <v>29212.277790213757</v>
      </c>
      <c r="CB5" s="265">
        <f t="shared" ref="CB5" si="80">IFERROR(CA5/CA$2,0)</f>
        <v>24.132984425247493</v>
      </c>
      <c r="CC5" s="265">
        <f t="shared" ref="CC5:CC13" si="81">IFERROR(CD5/CA$2,0)</f>
        <v>0</v>
      </c>
      <c r="CD5" s="266"/>
      <c r="CE5" s="264">
        <f t="shared" ref="CE5:CE13" si="82">IF($E5*CE$2/$C$2-CH5&gt;0,$E5*CE$2/$C$2-CH5,0)</f>
        <v>29362.746948105174</v>
      </c>
      <c r="CF5" s="265">
        <f t="shared" ref="CF5" si="83">IFERROR(CE5/CE$2,0)</f>
        <v>24.132984425247493</v>
      </c>
      <c r="CG5" s="265">
        <f t="shared" ref="CG5:CG13" si="84">IFERROR(CH5/CE$2,0)</f>
        <v>0</v>
      </c>
      <c r="CH5" s="266"/>
      <c r="CI5" s="264">
        <f t="shared" ref="CI5:CI13" si="85">IF($E5*CI$2/$C$2-CL5&gt;0,$E5*CI$2/$C$2-CL5,0)</f>
        <v>29412.002369317106</v>
      </c>
      <c r="CJ5" s="265">
        <f t="shared" ref="CJ5" si="86">IFERROR(CI5/CI$2,0)</f>
        <v>24.132984425247493</v>
      </c>
      <c r="CK5" s="265">
        <f t="shared" ref="CK5:CK13" si="87">IFERROR(CL5/CI$2,0)</f>
        <v>0</v>
      </c>
      <c r="CL5" s="266"/>
      <c r="CM5" s="264">
        <f t="shared" ref="CM5:CM13" si="88">IF($E5*CM$2/$C$2-CP5&gt;0,$E5*CM$2/$C$2-CP5,0)</f>
        <v>29499.098310107824</v>
      </c>
      <c r="CN5" s="265">
        <f t="shared" ref="CN5" si="89">IFERROR(CM5/CM$2,0)</f>
        <v>24.132984425247493</v>
      </c>
      <c r="CO5" s="265">
        <f t="shared" ref="CO5:CO13" si="90">IFERROR(CP5/CM$2,0)</f>
        <v>0</v>
      </c>
      <c r="CP5" s="266"/>
      <c r="CQ5" s="264">
        <f t="shared" ref="CQ5:CQ13" si="91">IF($E5*CQ$2/$C$2-CT5&gt;0,$E5*CQ$2/$C$2-CT5,0)</f>
        <v>29578.18210006936</v>
      </c>
      <c r="CR5" s="265">
        <f t="shared" ref="CR5" si="92">IFERROR(CQ5/CQ$2,0)</f>
        <v>24.132984425247493</v>
      </c>
      <c r="CS5" s="265">
        <f t="shared" ref="CS5:CS13" si="93">IFERROR(CT5/CQ$2,0)</f>
        <v>0</v>
      </c>
      <c r="CT5" s="266"/>
      <c r="CU5" s="264">
        <f t="shared" ref="CU5:CU13" si="94">IF($E5*CU$2/$C$2-CX5&gt;0,$E5*CU$2/$C$2-CX5,0)</f>
        <v>29639.190284696386</v>
      </c>
      <c r="CV5" s="265">
        <f t="shared" ref="CV5" si="95">IFERROR(CU5/CU$2,0)</f>
        <v>24.132984425247493</v>
      </c>
      <c r="CW5" s="265">
        <f t="shared" ref="CW5:CW13" si="96">IFERROR(CX5/CU$2,0)</f>
        <v>0</v>
      </c>
      <c r="CX5" s="266"/>
      <c r="CY5" s="264">
        <f t="shared" ref="CY5:CY13" si="97">IF($E5*CY$2/$C$2-DB5&gt;0,$E5*CY$2/$C$2-DB5,0)</f>
        <v>29853.370521470457</v>
      </c>
      <c r="CZ5" s="265">
        <f t="shared" ref="CZ5:CZ13" si="98">IFERROR(CY5/CY$2,0)</f>
        <v>24.132984425247493</v>
      </c>
      <c r="DA5" s="265">
        <f t="shared" ref="DA5:DA13" si="99">IFERROR(DB5/CY$2,0)</f>
        <v>0</v>
      </c>
      <c r="DB5" s="266"/>
      <c r="DC5" s="264">
        <f t="shared" ref="DC5:DC13" si="100">IF($E5*DC$2/$C$2-DF5&gt;0,$E5*DC$2/$C$2-DF5,0)</f>
        <v>29936.508652815432</v>
      </c>
      <c r="DD5" s="265">
        <f t="shared" ref="DD5:DD13" si="101">IFERROR(DC5/DC$2,0)</f>
        <v>24.132984425247489</v>
      </c>
      <c r="DE5" s="265">
        <f t="shared" ref="DE5:DE13" si="102">IFERROR(DF5/DC$2,0)</f>
        <v>0</v>
      </c>
      <c r="DF5" s="266"/>
      <c r="DG5" s="264">
        <f t="shared" ref="DG5:DG14" si="103">IF($E5*DG$2/$C$2-DJ5&gt;0,$E5*DG$2/$C$2-DJ5,0)</f>
        <v>30098.199648464593</v>
      </c>
      <c r="DH5" s="265">
        <f t="shared" ref="DH5:DH13" si="104">IFERROR(DG5/DG$2,0)</f>
        <v>24.132984425247493</v>
      </c>
      <c r="DI5" s="265">
        <f t="shared" ref="DI5:DI13" si="105">IFERROR(DJ5/DG$2,0)</f>
        <v>0</v>
      </c>
      <c r="DJ5" s="266"/>
      <c r="DK5" s="264">
        <f t="shared" ref="DK5:DK14" si="106">IF($E5*DK$2/$C$2-DN5&gt;0,$E5*DK$2/$C$2-DN5,0)</f>
        <v>30399.162097231852</v>
      </c>
      <c r="DL5" s="265">
        <f t="shared" ref="DL5:DL14" si="107">IFERROR(DK5/DK$2,0)</f>
        <v>24.132984425247489</v>
      </c>
      <c r="DM5" s="265">
        <f t="shared" ref="DM5:DM14" si="108">IFERROR(DN5/DK$2,0)</f>
        <v>0</v>
      </c>
      <c r="DN5" s="266"/>
      <c r="DO5" s="264">
        <f t="shared" ref="DO5:DO14" si="109">IF($E5*DO$2/$C$2-DR5&gt;0,$E5*DO$2/$C$2-DR5,0)</f>
        <v>30665.662644239859</v>
      </c>
      <c r="DP5" s="265">
        <f t="shared" ref="DP5:DP14" si="110">IFERROR(DO5/DO$2,0)</f>
        <v>24.132984425247493</v>
      </c>
      <c r="DQ5" s="265">
        <f t="shared" ref="DQ5:DQ14" si="111">IFERROR(DR5/DO$2,0)</f>
        <v>0</v>
      </c>
      <c r="DR5" s="266"/>
      <c r="DS5" s="264">
        <f t="shared" ref="DS5:DS14" si="112">IF($E5*DS$2/$C$2-DV5&gt;0,$E5*DS$2/$C$2-DV5,0)</f>
        <v>30905.689307333374</v>
      </c>
      <c r="DT5" s="265">
        <f t="shared" ref="DT5:DT14" si="113">IFERROR(DS5/DS$2,0)</f>
        <v>24.132984425247493</v>
      </c>
      <c r="DU5" s="265">
        <f t="shared" ref="DU5:DU14" si="114">IFERROR(DV5/DS$2,0)</f>
        <v>0</v>
      </c>
      <c r="DV5" s="266"/>
      <c r="DW5" s="264">
        <f t="shared" ref="DW5:DW14" si="115">IF($E5*DW$2/$C$2-DZ5&gt;0,$E5*DW$2/$C$2-DZ5,0)</f>
        <v>0</v>
      </c>
      <c r="DX5" s="265">
        <f t="shared" ref="DX5:DX14" si="116">IFERROR(DW5/DW$2,0)</f>
        <v>0</v>
      </c>
      <c r="DY5" s="265">
        <f t="shared" ref="DY5:DY14" si="117">IFERROR(DZ5/DW$2,0)</f>
        <v>0</v>
      </c>
      <c r="DZ5" s="266"/>
      <c r="EA5" s="264">
        <f t="shared" ref="EA5:EA14" si="118">IF($E5*EA$2/$C$2-ED5&gt;0,$E5*EA$2/$C$2-ED5,0)</f>
        <v>0</v>
      </c>
      <c r="EB5" s="265">
        <f t="shared" ref="EB5:EB14" si="119">IFERROR(EA5/EA$2,0)</f>
        <v>0</v>
      </c>
      <c r="EC5" s="265">
        <f t="shared" ref="EC5:EC14" si="120">IFERROR(ED5/EA$2,0)</f>
        <v>0</v>
      </c>
      <c r="ED5" s="266"/>
      <c r="EE5" s="264">
        <f t="shared" ref="EE5:EE14" si="121">IF($E5*EE$2/$C$2-EH5&gt;0,$E5*EE$2/$C$2-EH5,0)</f>
        <v>0</v>
      </c>
      <c r="EF5" s="265">
        <f t="shared" ref="EF5:EF14" si="122">IFERROR(EE5/EE$2,0)</f>
        <v>0</v>
      </c>
      <c r="EG5" s="265">
        <f t="shared" ref="EG5:EG14" si="123">IFERROR(EH5/EE$2,0)</f>
        <v>0</v>
      </c>
      <c r="EH5" s="266"/>
      <c r="EI5" s="264">
        <f t="shared" ref="EI5:EI14" si="124">IF($E5*EI$2/$C$2-EL5&gt;0,$E5*EI$2/$C$2-EL5,0)</f>
        <v>0</v>
      </c>
      <c r="EJ5" s="265">
        <f t="shared" ref="EJ5:EJ14" si="125">IFERROR(EI5/EI$2,0)</f>
        <v>0</v>
      </c>
      <c r="EK5" s="265">
        <f t="shared" ref="EK5:EK14" si="126">IFERROR(EL5/EI$2,0)</f>
        <v>0</v>
      </c>
      <c r="EL5" s="266"/>
      <c r="EM5" s="264">
        <f t="shared" ref="EM5:EM14" si="127">IF($E5*EM$2/$C$2-EP5&gt;0,$E5*EM$2/$C$2-EP5,0)</f>
        <v>0</v>
      </c>
      <c r="EN5" s="265">
        <f t="shared" ref="EN5:EN14" si="128">IFERROR(EM5/EM$2,0)</f>
        <v>0</v>
      </c>
      <c r="EO5" s="265">
        <f t="shared" ref="EO5:EO14" si="129">IFERROR(EP5/EM$2,0)</f>
        <v>0</v>
      </c>
      <c r="EP5" s="266"/>
      <c r="EQ5" s="264">
        <f t="shared" ref="EQ5:EQ14" si="130">IF($E5*EQ$2/$C$2-ET5&gt;0,$E5*EQ$2/$C$2-ET5,0)</f>
        <v>0</v>
      </c>
      <c r="ER5" s="265">
        <f t="shared" ref="ER5:ER14" si="131">IFERROR(EQ5/EQ$2,0)</f>
        <v>0</v>
      </c>
      <c r="ES5" s="265">
        <f t="shared" ref="ES5:ES14" si="132">IFERROR(ET5/EQ$2,0)</f>
        <v>0</v>
      </c>
      <c r="ET5" s="266"/>
      <c r="EU5" s="264">
        <f t="shared" ref="EU5:EU14" si="133">IF($E5*EU$2/$C$2-EX5&gt;0,$E5*EU$2/$C$2-EX5,0)</f>
        <v>0</v>
      </c>
      <c r="EV5" s="265">
        <f t="shared" ref="EV5:EV14" si="134">IFERROR(EU5/EU$2,0)</f>
        <v>0</v>
      </c>
      <c r="EW5" s="265">
        <f t="shared" ref="EW5:EW14" si="135">IFERROR(EX5/EU$2,0)</f>
        <v>0</v>
      </c>
      <c r="EX5" s="266"/>
      <c r="EY5" s="264">
        <f t="shared" ref="EY5:EY14" si="136">IF($E5*EY$2/$C$2-FB5&gt;0,$E5*EY$2/$C$2-FB5,0)</f>
        <v>0</v>
      </c>
      <c r="EZ5" s="265">
        <f t="shared" ref="EZ5:EZ14" si="137">IFERROR(EY5/EY$2,0)</f>
        <v>0</v>
      </c>
      <c r="FA5" s="265">
        <f t="shared" ref="FA5:FA14" si="138">IFERROR(FB5/EY$2,0)</f>
        <v>0</v>
      </c>
      <c r="FB5" s="266"/>
      <c r="FC5" s="264">
        <f t="shared" ref="FC5:FC14" si="139">IF($E5*FC$2/$C$2-FF5&gt;0,$E5*FC$2/$C$2-FF5,0)</f>
        <v>0</v>
      </c>
      <c r="FD5" s="265">
        <f t="shared" ref="FD5:FD14" si="140">IFERROR(FC5/FC$2,0)</f>
        <v>0</v>
      </c>
      <c r="FE5" s="265">
        <f t="shared" ref="FE5:FE14" si="141">IFERROR(FF5/FC$2,0)</f>
        <v>0</v>
      </c>
      <c r="FF5" s="266"/>
    </row>
    <row r="6" spans="1:162">
      <c r="A6" s="285" t="s">
        <v>4</v>
      </c>
      <c r="B6" s="240" t="s">
        <v>56</v>
      </c>
      <c r="C6" s="323">
        <v>36</v>
      </c>
      <c r="D6" s="252">
        <f t="shared" ref="D6:D14" si="142">E6*C6</f>
        <v>713349</v>
      </c>
      <c r="E6" s="74">
        <v>19815.25</v>
      </c>
      <c r="F6" s="89">
        <f t="shared" si="34"/>
        <v>211779.90802888904</v>
      </c>
      <c r="G6" s="95">
        <f t="shared" si="35"/>
        <v>661.48095533061576</v>
      </c>
      <c r="H6" s="74">
        <f t="shared" si="35"/>
        <v>18.374470981405992</v>
      </c>
      <c r="I6" s="74">
        <f t="shared" si="36"/>
        <v>496.11071649796162</v>
      </c>
      <c r="J6" s="74">
        <f t="shared" si="37"/>
        <v>0</v>
      </c>
      <c r="K6" s="18">
        <f>G6-I6-J6</f>
        <v>165.37023883265414</v>
      </c>
      <c r="L6" s="95"/>
      <c r="M6" s="74"/>
      <c r="N6" s="89"/>
      <c r="O6" s="144"/>
      <c r="P6" s="89"/>
      <c r="Q6" s="18"/>
      <c r="R6" s="336">
        <f>M6-SUMIFS(S6:ET6,$S$4:$ET$4,$V$4)</f>
        <v>0</v>
      </c>
      <c r="S6" s="195">
        <f t="shared" si="38"/>
        <v>20237.440219739765</v>
      </c>
      <c r="T6" s="13">
        <f t="shared" si="39"/>
        <v>18.374470981405995</v>
      </c>
      <c r="U6" s="13">
        <f t="shared" si="40"/>
        <v>0</v>
      </c>
      <c r="V6" s="255"/>
      <c r="W6" s="195">
        <f t="shared" si="41"/>
        <v>20411.960945121158</v>
      </c>
      <c r="X6" s="13">
        <f t="shared" si="42"/>
        <v>18.374470981405992</v>
      </c>
      <c r="Y6" s="13">
        <f t="shared" si="43"/>
        <v>0</v>
      </c>
      <c r="Z6" s="255"/>
      <c r="AA6" s="195">
        <f t="shared" si="44"/>
        <v>20557.854244713522</v>
      </c>
      <c r="AB6" s="13">
        <f t="shared" si="45"/>
        <v>18.374470981405992</v>
      </c>
      <c r="AC6" s="13">
        <f t="shared" si="46"/>
        <v>0</v>
      </c>
      <c r="AD6" s="255"/>
      <c r="AE6" s="195">
        <f t="shared" si="47"/>
        <v>20706.485340482115</v>
      </c>
      <c r="AF6" s="13">
        <f t="shared" si="48"/>
        <v>18.374470981405992</v>
      </c>
      <c r="AG6" s="13">
        <f t="shared" si="49"/>
        <v>0</v>
      </c>
      <c r="AH6" s="255"/>
      <c r="AI6" s="195">
        <f t="shared" si="50"/>
        <v>20850.890307924987</v>
      </c>
      <c r="AJ6" s="13">
        <f t="shared" si="51"/>
        <v>18.374470981405992</v>
      </c>
      <c r="AK6" s="13">
        <f t="shared" si="52"/>
        <v>0</v>
      </c>
      <c r="AL6" s="255"/>
      <c r="AM6" s="195">
        <v>20972.584429234834</v>
      </c>
      <c r="AN6" s="13">
        <f t="shared" si="53"/>
        <v>18.374470981405992</v>
      </c>
      <c r="AO6" s="13">
        <f t="shared" si="54"/>
        <v>0</v>
      </c>
      <c r="AP6" s="255"/>
      <c r="AQ6" s="195">
        <v>21115.390817702326</v>
      </c>
      <c r="AR6" s="13">
        <f t="shared" si="55"/>
        <v>18.374470981405992</v>
      </c>
      <c r="AS6" s="13">
        <f t="shared" si="56"/>
        <v>0</v>
      </c>
      <c r="AT6" s="255"/>
      <c r="AU6" s="195">
        <v>21199.086533022626</v>
      </c>
      <c r="AV6" s="13">
        <f t="shared" si="57"/>
        <v>18.374470981405992</v>
      </c>
      <c r="AW6" s="13">
        <f t="shared" si="58"/>
        <v>0</v>
      </c>
      <c r="AX6" s="255"/>
      <c r="AY6" s="195">
        <v>21305.860583895577</v>
      </c>
      <c r="AZ6" s="13">
        <f t="shared" si="59"/>
        <v>18.374470981405992</v>
      </c>
      <c r="BA6" s="13">
        <f t="shared" si="60"/>
        <v>0</v>
      </c>
      <c r="BB6" s="255"/>
      <c r="BC6" s="195">
        <f t="shared" si="61"/>
        <v>21481.888015897446</v>
      </c>
      <c r="BD6" s="13">
        <f t="shared" si="62"/>
        <v>18.374470981405992</v>
      </c>
      <c r="BE6" s="13">
        <f t="shared" si="63"/>
        <v>0</v>
      </c>
      <c r="BF6" s="255"/>
      <c r="BG6" s="195">
        <f t="shared" si="64"/>
        <v>21567.494676199822</v>
      </c>
      <c r="BH6" s="13">
        <f t="shared" ref="BH6" si="143">IFERROR(BG6/BG$2,0)</f>
        <v>18.374470981405995</v>
      </c>
      <c r="BI6" s="13">
        <f t="shared" si="66"/>
        <v>0</v>
      </c>
      <c r="BJ6" s="255"/>
      <c r="BK6" s="195">
        <f t="shared" si="67"/>
        <v>21652.219361895081</v>
      </c>
      <c r="BL6" s="13">
        <f t="shared" ref="BL6" si="144">IFERROR(BK6/BK$2,0)</f>
        <v>18.374470981405992</v>
      </c>
      <c r="BM6" s="13">
        <f t="shared" si="69"/>
        <v>0</v>
      </c>
      <c r="BN6" s="255"/>
      <c r="BO6" s="195">
        <f t="shared" si="70"/>
        <v>21763.862647578106</v>
      </c>
      <c r="BP6" s="13">
        <f t="shared" ref="BP6" si="145">IFERROR(BO6/BO$2,0)</f>
        <v>18.374470981405995</v>
      </c>
      <c r="BQ6" s="13">
        <f t="shared" si="72"/>
        <v>0</v>
      </c>
      <c r="BR6" s="255"/>
      <c r="BS6" s="195">
        <f t="shared" si="73"/>
        <v>21890.003390865459</v>
      </c>
      <c r="BT6" s="13">
        <f t="shared" ref="BT6" si="146">IFERROR(BS6/BS$2,0)</f>
        <v>18.374470981405995</v>
      </c>
      <c r="BU6" s="13">
        <f t="shared" si="75"/>
        <v>0</v>
      </c>
      <c r="BV6" s="255"/>
      <c r="BW6" s="195">
        <f t="shared" si="76"/>
        <v>22040.343312435321</v>
      </c>
      <c r="BX6" s="13">
        <f t="shared" ref="BX6" si="147">IFERROR(BW6/BW$2,0)</f>
        <v>18.374470981405992</v>
      </c>
      <c r="BY6" s="13">
        <f t="shared" si="78"/>
        <v>0</v>
      </c>
      <c r="BZ6" s="255"/>
      <c r="CA6" s="195">
        <f t="shared" si="79"/>
        <v>22241.764263333491</v>
      </c>
      <c r="CB6" s="13">
        <f t="shared" ref="CB6" si="148">IFERROR(CA6/CA$2,0)</f>
        <v>18.374470981405992</v>
      </c>
      <c r="CC6" s="13">
        <f t="shared" si="81"/>
        <v>0</v>
      </c>
      <c r="CD6" s="255"/>
      <c r="CE6" s="195">
        <f t="shared" si="82"/>
        <v>22356.329089902556</v>
      </c>
      <c r="CF6" s="13">
        <f t="shared" ref="CF6" si="149">IFERROR(CE6/CE$2,0)</f>
        <v>18.374470981405992</v>
      </c>
      <c r="CG6" s="13">
        <f t="shared" si="84"/>
        <v>0</v>
      </c>
      <c r="CH6" s="255"/>
      <c r="CI6" s="195">
        <f t="shared" si="85"/>
        <v>22393.83138517561</v>
      </c>
      <c r="CJ6" s="13">
        <f t="shared" ref="CJ6" si="150">IFERROR(CI6/CI$2,0)</f>
        <v>18.374470981405992</v>
      </c>
      <c r="CK6" s="13">
        <f t="shared" si="87"/>
        <v>0</v>
      </c>
      <c r="CL6" s="255"/>
      <c r="CM6" s="195">
        <f t="shared" si="88"/>
        <v>22460.144850947501</v>
      </c>
      <c r="CN6" s="13">
        <f t="shared" ref="CN6" si="151">IFERROR(CM6/CM$2,0)</f>
        <v>18.374470981405992</v>
      </c>
      <c r="CO6" s="13">
        <f t="shared" si="90"/>
        <v>0</v>
      </c>
      <c r="CP6" s="255"/>
      <c r="CQ6" s="195">
        <f t="shared" si="91"/>
        <v>22520.357992353573</v>
      </c>
      <c r="CR6" s="13">
        <f t="shared" ref="CR6" si="152">IFERROR(CQ6/CQ$2,0)</f>
        <v>18.374470981405992</v>
      </c>
      <c r="CS6" s="13">
        <f t="shared" si="93"/>
        <v>0</v>
      </c>
      <c r="CT6" s="255"/>
      <c r="CU6" s="195">
        <f t="shared" si="94"/>
        <v>22566.808654994566</v>
      </c>
      <c r="CV6" s="13">
        <f t="shared" ref="CV6" si="153">IFERROR(CU6/CU$2,0)</f>
        <v>18.374470981405992</v>
      </c>
      <c r="CW6" s="13">
        <f t="shared" si="96"/>
        <v>0</v>
      </c>
      <c r="CX6" s="255"/>
      <c r="CY6" s="195">
        <f t="shared" si="97"/>
        <v>22729.882084954545</v>
      </c>
      <c r="CZ6" s="13">
        <f t="shared" si="98"/>
        <v>18.374470981405992</v>
      </c>
      <c r="DA6" s="13">
        <f t="shared" si="99"/>
        <v>0</v>
      </c>
      <c r="DB6" s="255"/>
      <c r="DC6" s="195">
        <f t="shared" si="100"/>
        <v>22793.182137485484</v>
      </c>
      <c r="DD6" s="13">
        <f t="shared" si="101"/>
        <v>18.374470981405992</v>
      </c>
      <c r="DE6" s="13">
        <f t="shared" si="102"/>
        <v>0</v>
      </c>
      <c r="DF6" s="255"/>
      <c r="DG6" s="195">
        <f t="shared" si="103"/>
        <v>22916.291093060907</v>
      </c>
      <c r="DH6" s="13">
        <f t="shared" si="104"/>
        <v>18.374470981405992</v>
      </c>
      <c r="DI6" s="13">
        <f t="shared" si="105"/>
        <v>0</v>
      </c>
      <c r="DJ6" s="255"/>
      <c r="DK6" s="195">
        <f t="shared" si="106"/>
        <v>23145.439120670024</v>
      </c>
      <c r="DL6" s="13">
        <f t="shared" si="107"/>
        <v>18.374470981405995</v>
      </c>
      <c r="DM6" s="13">
        <f t="shared" si="108"/>
        <v>0</v>
      </c>
      <c r="DN6" s="255"/>
      <c r="DO6" s="195">
        <f t="shared" si="109"/>
        <v>23348.348403717686</v>
      </c>
      <c r="DP6" s="13">
        <f t="shared" si="110"/>
        <v>18.374470981405992</v>
      </c>
      <c r="DQ6" s="13">
        <f t="shared" si="111"/>
        <v>0</v>
      </c>
      <c r="DR6" s="255"/>
      <c r="DS6" s="195">
        <f t="shared" si="112"/>
        <v>23531.100892098752</v>
      </c>
      <c r="DT6" s="13">
        <f t="shared" si="113"/>
        <v>18.374470981405992</v>
      </c>
      <c r="DU6" s="13">
        <f t="shared" si="114"/>
        <v>0</v>
      </c>
      <c r="DV6" s="255"/>
      <c r="DW6" s="195">
        <f t="shared" si="115"/>
        <v>0</v>
      </c>
      <c r="DX6" s="13">
        <f t="shared" si="116"/>
        <v>0</v>
      </c>
      <c r="DY6" s="13">
        <f t="shared" si="117"/>
        <v>0</v>
      </c>
      <c r="DZ6" s="255"/>
      <c r="EA6" s="195">
        <f t="shared" si="118"/>
        <v>0</v>
      </c>
      <c r="EB6" s="13">
        <f t="shared" si="119"/>
        <v>0</v>
      </c>
      <c r="EC6" s="13">
        <f t="shared" si="120"/>
        <v>0</v>
      </c>
      <c r="ED6" s="255"/>
      <c r="EE6" s="195">
        <f t="shared" si="121"/>
        <v>0</v>
      </c>
      <c r="EF6" s="13">
        <f t="shared" si="122"/>
        <v>0</v>
      </c>
      <c r="EG6" s="13">
        <f t="shared" si="123"/>
        <v>0</v>
      </c>
      <c r="EH6" s="255"/>
      <c r="EI6" s="195">
        <f t="shared" si="124"/>
        <v>0</v>
      </c>
      <c r="EJ6" s="13">
        <f t="shared" si="125"/>
        <v>0</v>
      </c>
      <c r="EK6" s="13">
        <f t="shared" si="126"/>
        <v>0</v>
      </c>
      <c r="EL6" s="255"/>
      <c r="EM6" s="195">
        <f t="shared" si="127"/>
        <v>0</v>
      </c>
      <c r="EN6" s="13">
        <f t="shared" si="128"/>
        <v>0</v>
      </c>
      <c r="EO6" s="13">
        <f t="shared" si="129"/>
        <v>0</v>
      </c>
      <c r="EP6" s="255"/>
      <c r="EQ6" s="195">
        <f t="shared" si="130"/>
        <v>0</v>
      </c>
      <c r="ER6" s="13">
        <f t="shared" si="131"/>
        <v>0</v>
      </c>
      <c r="ES6" s="13">
        <f t="shared" si="132"/>
        <v>0</v>
      </c>
      <c r="ET6" s="255"/>
      <c r="EU6" s="195">
        <f t="shared" si="133"/>
        <v>0</v>
      </c>
      <c r="EV6" s="13">
        <f t="shared" si="134"/>
        <v>0</v>
      </c>
      <c r="EW6" s="13">
        <f t="shared" si="135"/>
        <v>0</v>
      </c>
      <c r="EX6" s="255"/>
      <c r="EY6" s="195">
        <f t="shared" si="136"/>
        <v>0</v>
      </c>
      <c r="EZ6" s="13">
        <f t="shared" si="137"/>
        <v>0</v>
      </c>
      <c r="FA6" s="13">
        <f t="shared" si="138"/>
        <v>0</v>
      </c>
      <c r="FB6" s="255"/>
      <c r="FC6" s="195">
        <f t="shared" si="139"/>
        <v>0</v>
      </c>
      <c r="FD6" s="13">
        <f t="shared" si="140"/>
        <v>0</v>
      </c>
      <c r="FE6" s="13">
        <f t="shared" si="141"/>
        <v>0</v>
      </c>
      <c r="FF6" s="255"/>
    </row>
    <row r="7" spans="1:162">
      <c r="A7" s="285" t="s">
        <v>6</v>
      </c>
      <c r="B7" s="240" t="s">
        <v>111</v>
      </c>
      <c r="C7" s="323">
        <v>36</v>
      </c>
      <c r="D7" s="252">
        <f t="shared" si="142"/>
        <v>394115.04</v>
      </c>
      <c r="E7" s="74">
        <v>10947.64</v>
      </c>
      <c r="F7" s="89">
        <f t="shared" si="34"/>
        <v>117005.34650500913</v>
      </c>
      <c r="G7" s="95">
        <f t="shared" si="35"/>
        <v>365.45869296706638</v>
      </c>
      <c r="H7" s="74">
        <f t="shared" si="35"/>
        <v>10.151630360196288</v>
      </c>
      <c r="I7" s="74">
        <f t="shared" si="36"/>
        <v>274.09401972529986</v>
      </c>
      <c r="J7" s="74">
        <f t="shared" si="37"/>
        <v>0</v>
      </c>
      <c r="K7" s="18">
        <f t="shared" ref="K7:K13" si="154">G7-I7-J7</f>
        <v>91.364673241766525</v>
      </c>
      <c r="L7" s="95"/>
      <c r="M7" s="74"/>
      <c r="N7" s="89"/>
      <c r="O7" s="144"/>
      <c r="P7" s="89"/>
      <c r="Q7" s="18"/>
      <c r="R7" s="336">
        <f>M7-SUMIFS(S7:ET7,$S$4:$ET$4,$V$4)</f>
        <v>0</v>
      </c>
      <c r="S7" s="195">
        <f t="shared" si="38"/>
        <v>11180.894010786227</v>
      </c>
      <c r="T7" s="13">
        <f t="shared" si="39"/>
        <v>10.151630360196286</v>
      </c>
      <c r="U7" s="13">
        <f t="shared" si="40"/>
        <v>0</v>
      </c>
      <c r="V7" s="255"/>
      <c r="W7" s="195">
        <f t="shared" si="41"/>
        <v>11277.314195947372</v>
      </c>
      <c r="X7" s="13">
        <f t="shared" si="42"/>
        <v>10.151630360196288</v>
      </c>
      <c r="Y7" s="13">
        <f t="shared" si="43"/>
        <v>0</v>
      </c>
      <c r="Z7" s="255"/>
      <c r="AA7" s="195">
        <f t="shared" si="44"/>
        <v>11357.918141007331</v>
      </c>
      <c r="AB7" s="13">
        <f t="shared" si="45"/>
        <v>10.151630360196286</v>
      </c>
      <c r="AC7" s="13">
        <f t="shared" si="46"/>
        <v>0</v>
      </c>
      <c r="AD7" s="255"/>
      <c r="AE7" s="195">
        <f t="shared" si="47"/>
        <v>11440.03467899096</v>
      </c>
      <c r="AF7" s="13">
        <f t="shared" si="48"/>
        <v>10.151630360196288</v>
      </c>
      <c r="AG7" s="13">
        <f t="shared" si="49"/>
        <v>0</v>
      </c>
      <c r="AH7" s="255"/>
      <c r="AI7" s="195">
        <f t="shared" si="50"/>
        <v>11519.816341991744</v>
      </c>
      <c r="AJ7" s="13">
        <f t="shared" si="51"/>
        <v>10.151630360196288</v>
      </c>
      <c r="AK7" s="13">
        <f t="shared" si="52"/>
        <v>0</v>
      </c>
      <c r="AL7" s="255"/>
      <c r="AM7" s="195">
        <v>11587.050589867322</v>
      </c>
      <c r="AN7" s="13">
        <f t="shared" si="53"/>
        <v>10.151630360196288</v>
      </c>
      <c r="AO7" s="13">
        <f t="shared" si="54"/>
        <v>0</v>
      </c>
      <c r="AP7" s="255"/>
      <c r="AQ7" s="195">
        <v>11665.949061026768</v>
      </c>
      <c r="AR7" s="13">
        <f t="shared" si="55"/>
        <v>10.151630360196286</v>
      </c>
      <c r="AS7" s="13">
        <f t="shared" si="56"/>
        <v>0</v>
      </c>
      <c r="AT7" s="255"/>
      <c r="AU7" s="195">
        <v>11712.189737317462</v>
      </c>
      <c r="AV7" s="13">
        <f t="shared" si="57"/>
        <v>10.151630360196288</v>
      </c>
      <c r="AW7" s="13">
        <f t="shared" si="58"/>
        <v>0</v>
      </c>
      <c r="AX7" s="255"/>
      <c r="AY7" s="195">
        <v>11771.180861340565</v>
      </c>
      <c r="AZ7" s="13">
        <f t="shared" si="59"/>
        <v>10.15163036019629</v>
      </c>
      <c r="BA7" s="13">
        <f t="shared" si="60"/>
        <v>0</v>
      </c>
      <c r="BB7" s="255"/>
      <c r="BC7" s="195">
        <f>IF($E7*BC$2/$C$2-BF7&gt;0,$E7*BC$2/$C$2-BF7,0)</f>
        <v>11868.433480191243</v>
      </c>
      <c r="BD7" s="13">
        <f t="shared" si="62"/>
        <v>10.151630360196288</v>
      </c>
      <c r="BE7" s="13">
        <f t="shared" si="63"/>
        <v>0</v>
      </c>
      <c r="BF7" s="255"/>
      <c r="BG7" s="195">
        <f>IF($E7*BG$2/$C$2-BJ7&gt;0,$E7*BG$2/$C$2-BJ7,0)</f>
        <v>11915.729926039399</v>
      </c>
      <c r="BH7" s="13">
        <f t="shared" ref="BH7" si="155">IFERROR(BG7/BG$2,0)</f>
        <v>10.151630360196288</v>
      </c>
      <c r="BI7" s="13">
        <f t="shared" si="66"/>
        <v>0</v>
      </c>
      <c r="BJ7" s="255"/>
      <c r="BK7" s="195">
        <f t="shared" si="67"/>
        <v>11962.539093630263</v>
      </c>
      <c r="BL7" s="13">
        <f t="shared" ref="BL7" si="156">IFERROR(BK7/BK$2,0)</f>
        <v>10.151630360196288</v>
      </c>
      <c r="BM7" s="13">
        <f t="shared" si="69"/>
        <v>0</v>
      </c>
      <c r="BN7" s="255"/>
      <c r="BO7" s="195">
        <f t="shared" si="70"/>
        <v>12024.220399698816</v>
      </c>
      <c r="BP7" s="13">
        <f t="shared" ref="BP7" si="157">IFERROR(BO7/BO$2,0)</f>
        <v>10.151630360196288</v>
      </c>
      <c r="BQ7" s="13">
        <f t="shared" si="72"/>
        <v>0</v>
      </c>
      <c r="BR7" s="255"/>
      <c r="BS7" s="195">
        <f t="shared" si="73"/>
        <v>12093.911342121562</v>
      </c>
      <c r="BT7" s="13">
        <f t="shared" ref="BT7" si="158">IFERROR(BS7/BS$2,0)</f>
        <v>10.151630360196288</v>
      </c>
      <c r="BU7" s="13">
        <f t="shared" si="75"/>
        <v>0</v>
      </c>
      <c r="BV7" s="255"/>
      <c r="BW7" s="195">
        <f t="shared" si="76"/>
        <v>12176.971981728688</v>
      </c>
      <c r="BX7" s="13">
        <f t="shared" ref="BX7" si="159">IFERROR(BW7/BW$2,0)</f>
        <v>10.151630360196286</v>
      </c>
      <c r="BY7" s="13">
        <f t="shared" si="78"/>
        <v>0</v>
      </c>
      <c r="BZ7" s="255"/>
      <c r="CA7" s="195">
        <f t="shared" si="79"/>
        <v>12288.254153737162</v>
      </c>
      <c r="CB7" s="13">
        <f t="shared" ref="CB7" si="160">IFERROR(CA7/CA$2,0)</f>
        <v>10.151630360196288</v>
      </c>
      <c r="CC7" s="13">
        <f t="shared" si="81"/>
        <v>0</v>
      </c>
      <c r="CD7" s="255"/>
      <c r="CE7" s="195">
        <f t="shared" si="82"/>
        <v>12351.549569032984</v>
      </c>
      <c r="CF7" s="13">
        <f t="shared" ref="CF7" si="161">IFERROR(CE7/CE$2,0)</f>
        <v>10.151630360196288</v>
      </c>
      <c r="CG7" s="13">
        <f t="shared" si="84"/>
        <v>0</v>
      </c>
      <c r="CH7" s="255"/>
      <c r="CI7" s="195">
        <f t="shared" si="85"/>
        <v>12372.269046598147</v>
      </c>
      <c r="CJ7" s="13">
        <f t="shared" ref="CJ7" si="162">IFERROR(CI7/CI$2,0)</f>
        <v>10.151630360196288</v>
      </c>
      <c r="CK7" s="13">
        <f t="shared" si="87"/>
        <v>0</v>
      </c>
      <c r="CL7" s="255"/>
      <c r="CM7" s="195">
        <f t="shared" si="88"/>
        <v>12408.906280568095</v>
      </c>
      <c r="CN7" s="13">
        <f t="shared" ref="CN7" si="163">IFERROR(CM7/CM$2,0)</f>
        <v>10.15163036019629</v>
      </c>
      <c r="CO7" s="13">
        <f t="shared" si="90"/>
        <v>0</v>
      </c>
      <c r="CP7" s="255"/>
      <c r="CQ7" s="195">
        <f t="shared" si="91"/>
        <v>12442.173173258458</v>
      </c>
      <c r="CR7" s="13">
        <f t="shared" ref="CR7" si="164">IFERROR(CQ7/CQ$2,0)</f>
        <v>10.151630360196288</v>
      </c>
      <c r="CS7" s="13">
        <f t="shared" si="93"/>
        <v>0</v>
      </c>
      <c r="CT7" s="255"/>
      <c r="CU7" s="195">
        <f t="shared" si="94"/>
        <v>12467.836494809035</v>
      </c>
      <c r="CV7" s="13">
        <f t="shared" ref="CV7" si="165">IFERROR(CU7/CU$2,0)</f>
        <v>10.15163036019629</v>
      </c>
      <c r="CW7" s="13">
        <f t="shared" si="96"/>
        <v>0</v>
      </c>
      <c r="CX7" s="255"/>
      <c r="CY7" s="195">
        <f t="shared" si="97"/>
        <v>12557.932214255776</v>
      </c>
      <c r="CZ7" s="13">
        <f t="shared" si="98"/>
        <v>10.151630360196288</v>
      </c>
      <c r="DA7" s="13">
        <f t="shared" si="99"/>
        <v>0</v>
      </c>
      <c r="DB7" s="255"/>
      <c r="DC7" s="195">
        <f t="shared" si="100"/>
        <v>12592.904580846651</v>
      </c>
      <c r="DD7" s="13">
        <f t="shared" si="101"/>
        <v>10.151630360196288</v>
      </c>
      <c r="DE7" s="13">
        <f t="shared" si="102"/>
        <v>0</v>
      </c>
      <c r="DF7" s="255"/>
      <c r="DG7" s="195">
        <f t="shared" si="103"/>
        <v>12660.920504259966</v>
      </c>
      <c r="DH7" s="13">
        <f t="shared" si="104"/>
        <v>10.151630360196288</v>
      </c>
      <c r="DI7" s="13">
        <f t="shared" si="105"/>
        <v>0</v>
      </c>
      <c r="DJ7" s="255"/>
      <c r="DK7" s="195">
        <f t="shared" si="106"/>
        <v>12787.521486481975</v>
      </c>
      <c r="DL7" s="13">
        <f t="shared" si="107"/>
        <v>10.151630360196288</v>
      </c>
      <c r="DM7" s="13">
        <f t="shared" si="108"/>
        <v>0</v>
      </c>
      <c r="DN7" s="255"/>
      <c r="DO7" s="195">
        <f t="shared" si="109"/>
        <v>12899.625940549622</v>
      </c>
      <c r="DP7" s="13">
        <f t="shared" si="110"/>
        <v>10.151630360196288</v>
      </c>
      <c r="DQ7" s="13">
        <f t="shared" si="111"/>
        <v>0</v>
      </c>
      <c r="DR7" s="255"/>
      <c r="DS7" s="195">
        <f t="shared" si="112"/>
        <v>13000.594056112135</v>
      </c>
      <c r="DT7" s="13">
        <f t="shared" si="113"/>
        <v>10.151630360196288</v>
      </c>
      <c r="DU7" s="13">
        <f t="shared" si="114"/>
        <v>0</v>
      </c>
      <c r="DV7" s="255"/>
      <c r="DW7" s="195">
        <f t="shared" si="115"/>
        <v>0</v>
      </c>
      <c r="DX7" s="13">
        <f t="shared" si="116"/>
        <v>0</v>
      </c>
      <c r="DY7" s="13">
        <f t="shared" si="117"/>
        <v>0</v>
      </c>
      <c r="DZ7" s="255"/>
      <c r="EA7" s="195">
        <f t="shared" si="118"/>
        <v>0</v>
      </c>
      <c r="EB7" s="13">
        <f t="shared" si="119"/>
        <v>0</v>
      </c>
      <c r="EC7" s="13">
        <f t="shared" si="120"/>
        <v>0</v>
      </c>
      <c r="ED7" s="255"/>
      <c r="EE7" s="195">
        <f t="shared" si="121"/>
        <v>0</v>
      </c>
      <c r="EF7" s="13">
        <f t="shared" si="122"/>
        <v>0</v>
      </c>
      <c r="EG7" s="13">
        <f t="shared" si="123"/>
        <v>0</v>
      </c>
      <c r="EH7" s="255"/>
      <c r="EI7" s="195">
        <f t="shared" si="124"/>
        <v>0</v>
      </c>
      <c r="EJ7" s="13">
        <f t="shared" si="125"/>
        <v>0</v>
      </c>
      <c r="EK7" s="13">
        <f t="shared" si="126"/>
        <v>0</v>
      </c>
      <c r="EL7" s="255"/>
      <c r="EM7" s="195">
        <f t="shared" si="127"/>
        <v>0</v>
      </c>
      <c r="EN7" s="13">
        <f t="shared" si="128"/>
        <v>0</v>
      </c>
      <c r="EO7" s="13">
        <f t="shared" si="129"/>
        <v>0</v>
      </c>
      <c r="EP7" s="255"/>
      <c r="EQ7" s="195">
        <f t="shared" si="130"/>
        <v>0</v>
      </c>
      <c r="ER7" s="13">
        <f t="shared" si="131"/>
        <v>0</v>
      </c>
      <c r="ES7" s="13">
        <f t="shared" si="132"/>
        <v>0</v>
      </c>
      <c r="ET7" s="255"/>
      <c r="EU7" s="195">
        <f t="shared" si="133"/>
        <v>0</v>
      </c>
      <c r="EV7" s="13">
        <f t="shared" si="134"/>
        <v>0</v>
      </c>
      <c r="EW7" s="13">
        <f t="shared" si="135"/>
        <v>0</v>
      </c>
      <c r="EX7" s="255"/>
      <c r="EY7" s="195">
        <f t="shared" si="136"/>
        <v>0</v>
      </c>
      <c r="EZ7" s="13">
        <f t="shared" si="137"/>
        <v>0</v>
      </c>
      <c r="FA7" s="13">
        <f t="shared" si="138"/>
        <v>0</v>
      </c>
      <c r="FB7" s="255"/>
      <c r="FC7" s="195">
        <f t="shared" si="139"/>
        <v>0</v>
      </c>
      <c r="FD7" s="13">
        <f t="shared" si="140"/>
        <v>0</v>
      </c>
      <c r="FE7" s="13">
        <f t="shared" si="141"/>
        <v>0</v>
      </c>
      <c r="FF7" s="255"/>
    </row>
    <row r="8" spans="1:162">
      <c r="A8" s="285" t="s">
        <v>8</v>
      </c>
      <c r="B8" s="240" t="s">
        <v>7</v>
      </c>
      <c r="C8" s="323">
        <v>36</v>
      </c>
      <c r="D8" s="252">
        <f t="shared" si="142"/>
        <v>508482.36</v>
      </c>
      <c r="E8" s="74">
        <v>14124.51</v>
      </c>
      <c r="F8" s="89">
        <f t="shared" si="34"/>
        <v>112467.46953181564</v>
      </c>
      <c r="G8" s="95">
        <f t="shared" si="35"/>
        <v>471.51029476674961</v>
      </c>
      <c r="H8" s="74">
        <f t="shared" si="35"/>
        <v>13.097508187965268</v>
      </c>
      <c r="I8" s="74">
        <f t="shared" si="36"/>
        <v>117.87757369168742</v>
      </c>
      <c r="J8" s="74">
        <f t="shared" si="37"/>
        <v>265.81148972934108</v>
      </c>
      <c r="K8" s="18">
        <f>G8-I8-J8</f>
        <v>87.821231345721117</v>
      </c>
      <c r="L8" s="95">
        <v>6</v>
      </c>
      <c r="M8" s="74">
        <f>N8*L8</f>
        <v>100949.58</v>
      </c>
      <c r="N8" s="89">
        <v>16824.93</v>
      </c>
      <c r="O8" s="95">
        <v>30</v>
      </c>
      <c r="P8" s="74">
        <f>Q8*O8</f>
        <v>463200</v>
      </c>
      <c r="Q8" s="253">
        <v>15440</v>
      </c>
      <c r="R8" s="336">
        <f>(M8+P8)-SUMIFS(S8:ET8,$S$4:$ET$4,$V$4)</f>
        <v>254510.92236012319</v>
      </c>
      <c r="S8" s="195">
        <f t="shared" si="38"/>
        <v>0</v>
      </c>
      <c r="T8" s="13">
        <f t="shared" si="39"/>
        <v>0</v>
      </c>
      <c r="U8" s="13">
        <f t="shared" si="40"/>
        <v>15.276101359283597</v>
      </c>
      <c r="V8" s="255">
        <v>16824.93</v>
      </c>
      <c r="W8" s="195">
        <f t="shared" si="41"/>
        <v>0</v>
      </c>
      <c r="X8" s="13">
        <f t="shared" si="42"/>
        <v>0</v>
      </c>
      <c r="Y8" s="13">
        <f t="shared" si="43"/>
        <v>15.14549184570528</v>
      </c>
      <c r="Z8" s="255">
        <v>16824.93</v>
      </c>
      <c r="AA8" s="195">
        <f t="shared" si="44"/>
        <v>0</v>
      </c>
      <c r="AB8" s="13">
        <f t="shared" si="45"/>
        <v>0</v>
      </c>
      <c r="AC8" s="13">
        <f t="shared" si="46"/>
        <v>15.038008557176401</v>
      </c>
      <c r="AD8" s="255">
        <v>16824.93</v>
      </c>
      <c r="AE8" s="195">
        <f t="shared" si="47"/>
        <v>0</v>
      </c>
      <c r="AF8" s="13">
        <f t="shared" si="48"/>
        <v>0</v>
      </c>
      <c r="AG8" s="13">
        <f t="shared" si="49"/>
        <v>14.930065772426694</v>
      </c>
      <c r="AH8" s="255">
        <v>16824.93</v>
      </c>
      <c r="AI8" s="195">
        <f t="shared" si="50"/>
        <v>0</v>
      </c>
      <c r="AJ8" s="13">
        <f t="shared" si="51"/>
        <v>0</v>
      </c>
      <c r="AK8" s="13">
        <f t="shared" si="52"/>
        <v>14.826666079178692</v>
      </c>
      <c r="AL8" s="255">
        <v>16824.93</v>
      </c>
      <c r="AM8" s="195"/>
      <c r="AN8" s="13">
        <f t="shared" si="53"/>
        <v>0</v>
      </c>
      <c r="AO8" s="13">
        <f t="shared" si="54"/>
        <v>14.740633854273446</v>
      </c>
      <c r="AP8" s="255">
        <v>16824.93</v>
      </c>
      <c r="AQ8" s="195"/>
      <c r="AR8" s="13">
        <f t="shared" si="55"/>
        <v>0</v>
      </c>
      <c r="AS8" s="13">
        <f t="shared" si="56"/>
        <v>13.527270943176703</v>
      </c>
      <c r="AT8" s="28">
        <f>IF($Q8*AQ$2/$R$2&gt;0,$Q8*AQ$2/$R$2,0)</f>
        <v>15545.133949770372</v>
      </c>
      <c r="AU8" s="195"/>
      <c r="AV8" s="13">
        <f t="shared" si="57"/>
        <v>0</v>
      </c>
      <c r="AW8" s="13">
        <f t="shared" si="58"/>
        <v>13.527270943176703</v>
      </c>
      <c r="AX8" s="28">
        <f>IF($Q8*AU$2/$R$2&gt;0,$Q8*AU$2/$R$2,0)</f>
        <v>15606.75066891654</v>
      </c>
      <c r="AY8" s="195"/>
      <c r="AZ8" s="13">
        <f t="shared" si="59"/>
        <v>0</v>
      </c>
      <c r="BA8" s="13">
        <f t="shared" si="60"/>
        <v>13.527270943176701</v>
      </c>
      <c r="BB8" s="28">
        <f>IF($Q8*AY$2/$R$2&gt;0,$Q8*AY$2/$R$2,0)</f>
        <v>15685.35764036734</v>
      </c>
      <c r="BC8" s="195">
        <f t="shared" si="61"/>
        <v>0</v>
      </c>
      <c r="BD8" s="13">
        <f t="shared" si="62"/>
        <v>0</v>
      </c>
      <c r="BE8" s="13">
        <f t="shared" si="63"/>
        <v>13.527270943176701</v>
      </c>
      <c r="BF8" s="28">
        <f>IF($Q8*BC$2/$R$2&gt;0,$Q8*BC$2/$R$2,0)</f>
        <v>15814.948896002972</v>
      </c>
      <c r="BG8" s="195">
        <f t="shared" ref="BG8:BG13" si="166">IF($E8*BG$2/$C$2-BJ8&gt;0,$E8*BG$2/$C$2-BJ8,0)</f>
        <v>0</v>
      </c>
      <c r="BH8" s="13">
        <f t="shared" ref="BH8" si="167">IFERROR(BG8/BG$2,0)</f>
        <v>0</v>
      </c>
      <c r="BI8" s="13">
        <f t="shared" si="66"/>
        <v>13.527270943176701</v>
      </c>
      <c r="BJ8" s="28">
        <f>IF($Q8*BG$2/$R$2&gt;0,$Q8*BG$2/$R$2,0)</f>
        <v>15877.972451327234</v>
      </c>
      <c r="BK8" s="195">
        <f t="shared" si="67"/>
        <v>0</v>
      </c>
      <c r="BL8" s="13">
        <f t="shared" ref="BL8" si="168">IFERROR(BK8/BK$2,0)</f>
        <v>0</v>
      </c>
      <c r="BM8" s="13">
        <f t="shared" si="69"/>
        <v>13.527270943176703</v>
      </c>
      <c r="BN8" s="28">
        <f t="shared" ref="BN8:BN9" si="169">IF($Q8*BK$2/$R$2&gt;0,$Q8*BK$2/$R$2,0)</f>
        <v>15940.34669764622</v>
      </c>
      <c r="BO8" s="195">
        <f t="shared" si="70"/>
        <v>0</v>
      </c>
      <c r="BP8" s="13">
        <f t="shared" ref="BP8" si="170">IFERROR(BO8/BO$2,0)</f>
        <v>0</v>
      </c>
      <c r="BQ8" s="13">
        <f t="shared" si="72"/>
        <v>13.527270943176703</v>
      </c>
      <c r="BR8" s="28">
        <f t="shared" ref="BR8:BR9" si="171">IF($Q8*BO$2/$R$2&gt;0,$Q8*BO$2/$R$2,0)</f>
        <v>16022.538395896963</v>
      </c>
      <c r="BS8" s="195">
        <f t="shared" si="73"/>
        <v>0</v>
      </c>
      <c r="BT8" s="13">
        <f t="shared" ref="BT8" si="172">IFERROR(BS8/BS$2,0)</f>
        <v>0</v>
      </c>
      <c r="BU8" s="13">
        <f t="shared" si="75"/>
        <v>13.527270943176701</v>
      </c>
      <c r="BV8" s="28">
        <f t="shared" ref="BV8:BV9" si="173">IF($Q8*BS$2/$R$2&gt;0,$Q8*BS$2/$R$2,0)</f>
        <v>16115.40311092187</v>
      </c>
      <c r="BW8" s="195">
        <f t="shared" si="76"/>
        <v>0</v>
      </c>
      <c r="BX8" s="13">
        <f t="shared" ref="BX8" si="174">IFERROR(BW8/BW$2,0)</f>
        <v>0</v>
      </c>
      <c r="BY8" s="13">
        <f t="shared" si="78"/>
        <v>13.527270943176701</v>
      </c>
      <c r="BZ8" s="28">
        <f t="shared" ref="BZ8:BZ9" si="175">IF($Q8*BW$2/$R$2&gt;0,$Q8*BW$2/$R$2,0)</f>
        <v>16226.083241778942</v>
      </c>
      <c r="CA8" s="195">
        <f t="shared" si="79"/>
        <v>0</v>
      </c>
      <c r="CB8" s="13">
        <f t="shared" ref="CB8" si="176">IFERROR(CA8/CA$2,0)</f>
        <v>0</v>
      </c>
      <c r="CC8" s="13">
        <f t="shared" si="81"/>
        <v>13.527270943176701</v>
      </c>
      <c r="CD8" s="28">
        <f t="shared" ref="CD8:CD9" si="177">IF($Q8*CA$2/$R$2&gt;0,$Q8*CA$2/$R$2,0)</f>
        <v>16374.369185858044</v>
      </c>
      <c r="CE8" s="195">
        <f t="shared" si="82"/>
        <v>0</v>
      </c>
      <c r="CF8" s="13">
        <f t="shared" ref="CF8" si="178">IFERROR(CE8/CE$2,0)</f>
        <v>0</v>
      </c>
      <c r="CG8" s="13">
        <f t="shared" si="84"/>
        <v>13.527270943176699</v>
      </c>
      <c r="CH8" s="28">
        <f t="shared" ref="CH8:CH9" si="179">IF($Q8*CE$2/$R$2&gt;0,$Q8*CE$2/$R$2,0)</f>
        <v>16458.711720188749</v>
      </c>
      <c r="CI8" s="195">
        <f t="shared" si="85"/>
        <v>0</v>
      </c>
      <c r="CJ8" s="13">
        <f t="shared" ref="CJ8" si="180">IFERROR(CI8/CI$2,0)</f>
        <v>0</v>
      </c>
      <c r="CK8" s="13">
        <f t="shared" si="87"/>
        <v>13.527270943176701</v>
      </c>
      <c r="CL8" s="28">
        <f t="shared" ref="CL8:CL9" si="181">IF($Q8*CI$2/$R$2&gt;0,$Q8*CI$2/$R$2,0)</f>
        <v>16486.320880183775</v>
      </c>
      <c r="CM8" s="195">
        <v>16009.81771860847</v>
      </c>
      <c r="CN8" s="13">
        <f t="shared" ref="CN8" si="182">IFERROR(CM8/CM$2,0)</f>
        <v>13.097508187965266</v>
      </c>
      <c r="CO8" s="13">
        <f t="shared" si="90"/>
        <v>13.527270943176701</v>
      </c>
      <c r="CP8" s="28">
        <v>16535.1408010177</v>
      </c>
      <c r="CQ8" s="195">
        <f t="shared" si="91"/>
        <v>16052.738252940435</v>
      </c>
      <c r="CR8" s="13">
        <f t="shared" ref="CR8" si="183">IFERROR(CQ8/CQ$2,0)</f>
        <v>13.097508187965268</v>
      </c>
      <c r="CS8" s="13">
        <f t="shared" si="93"/>
        <v>0</v>
      </c>
      <c r="CT8" s="28"/>
      <c r="CU8" s="195">
        <f t="shared" si="94"/>
        <v>16085.848753639611</v>
      </c>
      <c r="CV8" s="13">
        <f t="shared" ref="CV8" si="184">IFERROR(CU8/CU$2,0)</f>
        <v>13.097508187965268</v>
      </c>
      <c r="CW8" s="13">
        <f t="shared" si="96"/>
        <v>0</v>
      </c>
      <c r="CX8" s="28"/>
      <c r="CY8" s="195">
        <f t="shared" si="97"/>
        <v>16202.089138807805</v>
      </c>
      <c r="CZ8" s="13">
        <f t="shared" si="98"/>
        <v>13.097508187965269</v>
      </c>
      <c r="DA8" s="13">
        <f t="shared" si="99"/>
        <v>0</v>
      </c>
      <c r="DB8" s="28"/>
      <c r="DC8" s="195">
        <f t="shared" si="100"/>
        <v>16247.210054515343</v>
      </c>
      <c r="DD8" s="13">
        <f t="shared" si="101"/>
        <v>13.097508187965268</v>
      </c>
      <c r="DE8" s="13">
        <f t="shared" si="102"/>
        <v>0</v>
      </c>
      <c r="DF8" s="28"/>
      <c r="DG8" s="195">
        <f t="shared" si="103"/>
        <v>16334.963359374711</v>
      </c>
      <c r="DH8" s="13">
        <f t="shared" si="104"/>
        <v>13.097508187965268</v>
      </c>
      <c r="DI8" s="13">
        <f t="shared" si="105"/>
        <v>0</v>
      </c>
      <c r="DJ8" s="28"/>
      <c r="DK8" s="195">
        <f t="shared" si="106"/>
        <v>16498.302383986826</v>
      </c>
      <c r="DL8" s="13">
        <f t="shared" si="107"/>
        <v>13.097508187965268</v>
      </c>
      <c r="DM8" s="13">
        <f t="shared" si="108"/>
        <v>0</v>
      </c>
      <c r="DN8" s="28"/>
      <c r="DO8" s="195">
        <f t="shared" si="109"/>
        <v>16642.938166906522</v>
      </c>
      <c r="DP8" s="13">
        <f t="shared" si="110"/>
        <v>13.097508187965266</v>
      </c>
      <c r="DQ8" s="13">
        <f t="shared" si="111"/>
        <v>0</v>
      </c>
      <c r="DR8" s="28"/>
      <c r="DS8" s="195">
        <f t="shared" si="112"/>
        <v>16773.205983344029</v>
      </c>
      <c r="DT8" s="13">
        <f t="shared" si="113"/>
        <v>13.097508187965268</v>
      </c>
      <c r="DU8" s="13">
        <f t="shared" si="114"/>
        <v>0</v>
      </c>
      <c r="DV8" s="28"/>
      <c r="DW8" s="195">
        <f t="shared" si="115"/>
        <v>0</v>
      </c>
      <c r="DX8" s="13">
        <f t="shared" si="116"/>
        <v>0</v>
      </c>
      <c r="DY8" s="13">
        <f t="shared" si="117"/>
        <v>0</v>
      </c>
      <c r="DZ8" s="28"/>
      <c r="EA8" s="195">
        <f t="shared" si="118"/>
        <v>0</v>
      </c>
      <c r="EB8" s="13">
        <f t="shared" si="119"/>
        <v>0</v>
      </c>
      <c r="EC8" s="13">
        <f t="shared" si="120"/>
        <v>0</v>
      </c>
      <c r="ED8" s="28"/>
      <c r="EE8" s="195">
        <f t="shared" si="121"/>
        <v>0</v>
      </c>
      <c r="EF8" s="13">
        <f t="shared" si="122"/>
        <v>0</v>
      </c>
      <c r="EG8" s="13">
        <f t="shared" si="123"/>
        <v>0</v>
      </c>
      <c r="EH8" s="28"/>
      <c r="EI8" s="195">
        <f t="shared" si="124"/>
        <v>0</v>
      </c>
      <c r="EJ8" s="13">
        <f t="shared" si="125"/>
        <v>0</v>
      </c>
      <c r="EK8" s="13">
        <f t="shared" si="126"/>
        <v>0</v>
      </c>
      <c r="EL8" s="28"/>
      <c r="EM8" s="195">
        <f t="shared" si="127"/>
        <v>0</v>
      </c>
      <c r="EN8" s="13">
        <f t="shared" si="128"/>
        <v>0</v>
      </c>
      <c r="EO8" s="13">
        <f t="shared" si="129"/>
        <v>0</v>
      </c>
      <c r="EP8" s="28"/>
      <c r="EQ8" s="195">
        <f t="shared" si="130"/>
        <v>0</v>
      </c>
      <c r="ER8" s="13">
        <f t="shared" si="131"/>
        <v>0</v>
      </c>
      <c r="ES8" s="13">
        <f t="shared" si="132"/>
        <v>0</v>
      </c>
      <c r="ET8" s="28"/>
      <c r="EU8" s="195">
        <f t="shared" si="133"/>
        <v>0</v>
      </c>
      <c r="EV8" s="13">
        <f t="shared" si="134"/>
        <v>0</v>
      </c>
      <c r="EW8" s="13">
        <f t="shared" si="135"/>
        <v>0</v>
      </c>
      <c r="EX8" s="28"/>
      <c r="EY8" s="195">
        <f t="shared" si="136"/>
        <v>0</v>
      </c>
      <c r="EZ8" s="13">
        <f t="shared" si="137"/>
        <v>0</v>
      </c>
      <c r="FA8" s="13">
        <f t="shared" si="138"/>
        <v>0</v>
      </c>
      <c r="FB8" s="28"/>
      <c r="FC8" s="195">
        <f t="shared" si="139"/>
        <v>0</v>
      </c>
      <c r="FD8" s="13">
        <f t="shared" si="140"/>
        <v>0</v>
      </c>
      <c r="FE8" s="13">
        <f t="shared" si="141"/>
        <v>0</v>
      </c>
      <c r="FF8" s="28"/>
    </row>
    <row r="9" spans="1:162">
      <c r="A9" s="285" t="s">
        <v>10</v>
      </c>
      <c r="B9" s="240" t="s">
        <v>58</v>
      </c>
      <c r="C9" s="323">
        <v>36</v>
      </c>
      <c r="D9" s="252">
        <f t="shared" si="142"/>
        <v>304128</v>
      </c>
      <c r="E9" s="74">
        <v>8448</v>
      </c>
      <c r="F9" s="89">
        <f t="shared" si="34"/>
        <v>101429.3144814814</v>
      </c>
      <c r="G9" s="95">
        <f t="shared" si="35"/>
        <v>282.01466600890939</v>
      </c>
      <c r="H9" s="74">
        <f t="shared" si="35"/>
        <v>7.8337407224697051</v>
      </c>
      <c r="I9" s="74">
        <f t="shared" si="36"/>
        <v>47.382231119636977</v>
      </c>
      <c r="J9" s="74">
        <f t="shared" si="37"/>
        <v>155.43044582170282</v>
      </c>
      <c r="K9" s="18">
        <f t="shared" si="154"/>
        <v>79.201989067569599</v>
      </c>
      <c r="L9" s="95"/>
      <c r="M9" s="74"/>
      <c r="N9" s="89"/>
      <c r="O9" s="95">
        <v>30</v>
      </c>
      <c r="P9" s="74">
        <f>Q9*O9</f>
        <v>253440</v>
      </c>
      <c r="Q9" s="18">
        <v>8448</v>
      </c>
      <c r="R9" s="336">
        <f>P9-SUMIFS(S9:ET9,$S$4:$ET$4,$V$4)</f>
        <v>65319.082346385752</v>
      </c>
      <c r="S9" s="195">
        <f t="shared" si="38"/>
        <v>8627.9958605801858</v>
      </c>
      <c r="T9" s="13">
        <f t="shared" si="39"/>
        <v>7.833740722469706</v>
      </c>
      <c r="U9" s="13">
        <f t="shared" si="40"/>
        <v>0</v>
      </c>
      <c r="V9" s="255"/>
      <c r="W9" s="195">
        <f t="shared" si="41"/>
        <v>8702.4007299622044</v>
      </c>
      <c r="X9" s="13">
        <f t="shared" si="42"/>
        <v>7.8337407224697069</v>
      </c>
      <c r="Y9" s="13">
        <f t="shared" si="43"/>
        <v>0</v>
      </c>
      <c r="Z9" s="255"/>
      <c r="AA9" s="195">
        <f t="shared" si="44"/>
        <v>8764.6006312986119</v>
      </c>
      <c r="AB9" s="13">
        <f t="shared" si="45"/>
        <v>7.8337407224697042</v>
      </c>
      <c r="AC9" s="13">
        <f t="shared" si="46"/>
        <v>0</v>
      </c>
      <c r="AD9" s="255"/>
      <c r="AE9" s="195">
        <f t="shared" si="47"/>
        <v>8827.9677600026698</v>
      </c>
      <c r="AF9" s="13">
        <f t="shared" si="48"/>
        <v>7.8337407224697051</v>
      </c>
      <c r="AG9" s="13">
        <f t="shared" si="49"/>
        <v>0</v>
      </c>
      <c r="AH9" s="255"/>
      <c r="AI9" s="195">
        <f t="shared" si="50"/>
        <v>8889.5331283405612</v>
      </c>
      <c r="AJ9" s="13">
        <f t="shared" si="51"/>
        <v>7.833740722469706</v>
      </c>
      <c r="AK9" s="13">
        <f t="shared" si="52"/>
        <v>0</v>
      </c>
      <c r="AL9" s="255"/>
      <c r="AM9" s="195">
        <v>493.41599314547602</v>
      </c>
      <c r="AN9" s="13">
        <f t="shared" si="53"/>
        <v>0.43229092143623526</v>
      </c>
      <c r="AO9" s="13">
        <f t="shared" si="54"/>
        <v>0</v>
      </c>
      <c r="AP9" s="28"/>
      <c r="AQ9" s="195"/>
      <c r="AR9" s="13">
        <f t="shared" si="55"/>
        <v>0</v>
      </c>
      <c r="AS9" s="13">
        <f t="shared" si="56"/>
        <v>7.4014498010334702</v>
      </c>
      <c r="AT9" s="28">
        <f>IF($Q9*AQ$2/$R$2&gt;0,$Q9*AQ$2/$R$2,0)</f>
        <v>8505.5240678536338</v>
      </c>
      <c r="AU9" s="195"/>
      <c r="AV9" s="13">
        <f t="shared" si="57"/>
        <v>0</v>
      </c>
      <c r="AW9" s="13">
        <f t="shared" si="58"/>
        <v>7.4014498010334702</v>
      </c>
      <c r="AX9" s="28">
        <f>IF($Q9*AU$2/$R$2&gt;0,$Q9*AU$2/$R$2,0)</f>
        <v>8539.2376716973395</v>
      </c>
      <c r="AY9" s="195"/>
      <c r="AZ9" s="13">
        <f t="shared" si="59"/>
        <v>0</v>
      </c>
      <c r="BA9" s="13">
        <f t="shared" si="60"/>
        <v>7.4014498010334693</v>
      </c>
      <c r="BB9" s="28">
        <f>IF($Q9*AY$2/$R$2&gt;0,$Q9*AY$2/$R$2,0)</f>
        <v>8582.2474964911453</v>
      </c>
      <c r="BC9" s="195">
        <f t="shared" si="61"/>
        <v>505.39823290584536</v>
      </c>
      <c r="BD9" s="13">
        <f t="shared" si="62"/>
        <v>0.43229092143623504</v>
      </c>
      <c r="BE9" s="13">
        <f t="shared" si="63"/>
        <v>7.4014498010334702</v>
      </c>
      <c r="BF9" s="28">
        <f>IF($Q9*BC$2/$R$2&gt;0,$Q9*BC$2/$R$2,0)</f>
        <v>8653.1533855850466</v>
      </c>
      <c r="BG9" s="195">
        <f t="shared" si="166"/>
        <v>507.41227630881622</v>
      </c>
      <c r="BH9" s="13">
        <f t="shared" ref="BH9" si="185">IFERROR(BG9/BG$2,0)</f>
        <v>0.43229092143623454</v>
      </c>
      <c r="BI9" s="13">
        <f t="shared" si="66"/>
        <v>7.4014498010334711</v>
      </c>
      <c r="BJ9" s="28">
        <f>IF($Q9*BG$2/$R$2&gt;0,$Q9*BG$2/$R$2,0)</f>
        <v>8687.6367402080632</v>
      </c>
      <c r="BK9" s="195">
        <f t="shared" si="67"/>
        <v>509.40556974755964</v>
      </c>
      <c r="BL9" s="13">
        <f t="shared" ref="BL9" si="186">IFERROR(BK9/BK$2,0)</f>
        <v>0.43229092143623538</v>
      </c>
      <c r="BM9" s="13">
        <f t="shared" si="69"/>
        <v>7.4014498010334693</v>
      </c>
      <c r="BN9" s="28">
        <f t="shared" si="169"/>
        <v>8721.7648252406252</v>
      </c>
      <c r="BO9" s="195">
        <f t="shared" si="70"/>
        <v>512.03216938620608</v>
      </c>
      <c r="BP9" s="13">
        <f t="shared" ref="BP9" si="187">IFERROR(BO9/BO$2,0)</f>
        <v>0.43229092143623526</v>
      </c>
      <c r="BQ9" s="13">
        <f t="shared" si="72"/>
        <v>7.4014498010334702</v>
      </c>
      <c r="BR9" s="28">
        <f t="shared" si="171"/>
        <v>8766.7360342317061</v>
      </c>
      <c r="BS9" s="195">
        <f t="shared" si="73"/>
        <v>514.99984656186643</v>
      </c>
      <c r="BT9" s="13">
        <f t="shared" ref="BT9" si="188">IFERROR(BS9/BS$2,0)</f>
        <v>0.43229092143623576</v>
      </c>
      <c r="BU9" s="13">
        <f t="shared" si="75"/>
        <v>7.4014498010334693</v>
      </c>
      <c r="BV9" s="28">
        <f t="shared" si="173"/>
        <v>8817.5469871158002</v>
      </c>
      <c r="BW9" s="195">
        <f t="shared" si="76"/>
        <v>518.53685088105703</v>
      </c>
      <c r="BX9" s="13">
        <f t="shared" ref="BX9" si="189">IFERROR(BW9/BW$2,0)</f>
        <v>0.43229092143623521</v>
      </c>
      <c r="BY9" s="13">
        <f t="shared" si="78"/>
        <v>7.4014498010334702</v>
      </c>
      <c r="BZ9" s="28">
        <f t="shared" si="175"/>
        <v>8878.1056493878568</v>
      </c>
      <c r="CA9" s="195">
        <f t="shared" si="79"/>
        <v>523.27562396184112</v>
      </c>
      <c r="CB9" s="13">
        <f t="shared" ref="CB9" si="190">IFERROR(CA9/CA$2,0)</f>
        <v>0.43229092143623526</v>
      </c>
      <c r="CC9" s="13">
        <f t="shared" si="81"/>
        <v>7.4014498010334693</v>
      </c>
      <c r="CD9" s="28">
        <f t="shared" si="177"/>
        <v>8959.2403421067847</v>
      </c>
      <c r="CE9" s="195">
        <f t="shared" si="82"/>
        <v>525.97095785699457</v>
      </c>
      <c r="CF9" s="13">
        <f t="shared" ref="CF9" si="191">IFERROR(CE9/CE$2,0)</f>
        <v>0.4322909214362341</v>
      </c>
      <c r="CG9" s="13">
        <f t="shared" si="84"/>
        <v>7.4014498010334702</v>
      </c>
      <c r="CH9" s="28">
        <f t="shared" si="179"/>
        <v>9005.3883816162288</v>
      </c>
      <c r="CI9" s="195">
        <f t="shared" si="85"/>
        <v>526.85326362764681</v>
      </c>
      <c r="CJ9" s="13">
        <f t="shared" ref="CJ9" si="192">IFERROR(CI9/CI$2,0)</f>
        <v>0.43229092143623477</v>
      </c>
      <c r="CK9" s="13">
        <f t="shared" si="87"/>
        <v>7.4014498010334711</v>
      </c>
      <c r="CL9" s="28">
        <f t="shared" si="181"/>
        <v>9020.4947406601405</v>
      </c>
      <c r="CM9" s="195">
        <f t="shared" si="88"/>
        <v>528.4134015631098</v>
      </c>
      <c r="CN9" s="13">
        <f t="shared" ref="CN9" si="193">IFERROR(CM9/CM$2,0)</f>
        <v>0.43229092143623443</v>
      </c>
      <c r="CO9" s="13">
        <f t="shared" si="90"/>
        <v>7.4014498010334702</v>
      </c>
      <c r="CP9" s="28">
        <f t="shared" ref="CP9" si="194">IF($Q9*CM$2/$R$2&gt;0,$Q9*CM$2/$R$2,0)</f>
        <v>9047.2065729920687</v>
      </c>
      <c r="CQ9" s="195">
        <f t="shared" si="91"/>
        <v>529.83001891265849</v>
      </c>
      <c r="CR9" s="13">
        <f t="shared" ref="CR9" si="195">IFERROR(CQ9/CQ$2,0)</f>
        <v>0.43229092143623621</v>
      </c>
      <c r="CS9" s="13">
        <f t="shared" si="93"/>
        <v>7.4014498010334702</v>
      </c>
      <c r="CT9" s="28">
        <f t="shared" ref="CT9" si="196">IF($Q9*CQ$2/$R$2&gt;0,$Q9*CQ$2/$R$2,0)</f>
        <v>9071.4611239900551</v>
      </c>
      <c r="CU9" s="195">
        <f t="shared" si="94"/>
        <v>530.92285036204703</v>
      </c>
      <c r="CV9" s="13">
        <f t="shared" ref="CV9" si="197">IFERROR(CU9/CU$2,0)</f>
        <v>0.43229092143623432</v>
      </c>
      <c r="CW9" s="13">
        <f t="shared" si="96"/>
        <v>7.4014498010334702</v>
      </c>
      <c r="CX9" s="28">
        <f t="shared" ref="CX9" si="198">IF($Q9*CU$2/$R$2&gt;0,$Q9*CU$2/$R$2,0)</f>
        <v>9090.1719890870681</v>
      </c>
      <c r="CY9" s="195">
        <f t="shared" si="97"/>
        <v>534.75943228979486</v>
      </c>
      <c r="CZ9" s="13">
        <f t="shared" si="98"/>
        <v>0.43229092143623538</v>
      </c>
      <c r="DA9" s="13">
        <f t="shared" si="99"/>
        <v>7.4014498010334702</v>
      </c>
      <c r="DB9" s="28">
        <f t="shared" ref="DB9" si="199">IF($Q9*CY$2/$R$2&gt;0,$Q9*CY$2/$R$2,0)</f>
        <v>9155.8598560712398</v>
      </c>
      <c r="DC9" s="195">
        <f t="shared" si="100"/>
        <v>536.24867451414138</v>
      </c>
      <c r="DD9" s="13">
        <f t="shared" si="101"/>
        <v>0.43229092143623432</v>
      </c>
      <c r="DE9" s="13">
        <f t="shared" si="102"/>
        <v>7.4014498010334711</v>
      </c>
      <c r="DF9" s="28">
        <f t="shared" ref="DF9" si="200">IF($Q9*DC$2/$R$2&gt;0,$Q9*DC$2/$R$2,0)</f>
        <v>9181.3578506358008</v>
      </c>
      <c r="DG9" s="195">
        <f t="shared" si="103"/>
        <v>539.1450236877663</v>
      </c>
      <c r="DH9" s="13">
        <f t="shared" si="104"/>
        <v>0.43229092143623604</v>
      </c>
      <c r="DI9" s="13">
        <f t="shared" si="105"/>
        <v>7.4014498010334693</v>
      </c>
      <c r="DJ9" s="28">
        <f t="shared" ref="DJ9" si="201">IF($Q9*DG$2/$R$2&gt;0,$Q9*DG$2/$R$2,0)</f>
        <v>9230.9475643027235</v>
      </c>
      <c r="DK9" s="195">
        <f t="shared" si="106"/>
        <v>544.53612376899582</v>
      </c>
      <c r="DL9" s="13">
        <f t="shared" si="107"/>
        <v>0.4322909214362346</v>
      </c>
      <c r="DM9" s="13">
        <f t="shared" si="108"/>
        <v>7.4014498010334711</v>
      </c>
      <c r="DN9" s="28">
        <f t="shared" ref="DN9" si="202">IF($Q9*DK$2/$R$2&gt;0,$Q9*DK$2/$R$2,0)</f>
        <v>9323.2510447714139</v>
      </c>
      <c r="DO9" s="195">
        <f t="shared" si="109"/>
        <v>549.30991241441734</v>
      </c>
      <c r="DP9" s="13">
        <f t="shared" si="110"/>
        <v>0.4322909214362356</v>
      </c>
      <c r="DQ9" s="13">
        <f t="shared" si="111"/>
        <v>7.4014498010334693</v>
      </c>
      <c r="DR9" s="28">
        <f t="shared" ref="DR9" si="203">IF($Q9*DO$2/$R$2&gt;0,$Q9*DO$2/$R$2,0)</f>
        <v>9404.9852549242241</v>
      </c>
      <c r="DS9" s="195">
        <f t="shared" si="112"/>
        <v>553.60947791902254</v>
      </c>
      <c r="DT9" s="13">
        <f t="shared" si="113"/>
        <v>0.43229092143623582</v>
      </c>
      <c r="DU9" s="13">
        <f t="shared" si="114"/>
        <v>7.4014498010334702</v>
      </c>
      <c r="DV9" s="28">
        <f t="shared" ref="DV9" si="204">IF($Q9*DS$2/$R$2&gt;0,$Q9*DS$2/$R$2,0)</f>
        <v>9478.6000746453046</v>
      </c>
      <c r="DW9" s="195">
        <f t="shared" si="115"/>
        <v>0</v>
      </c>
      <c r="DX9" s="13">
        <f t="shared" si="116"/>
        <v>0</v>
      </c>
      <c r="DY9" s="13">
        <f t="shared" si="117"/>
        <v>0</v>
      </c>
      <c r="DZ9" s="28">
        <f t="shared" ref="DZ9" si="205">IF($Q9*DW$2/$R$2&gt;0,$Q9*DW$2/$R$2,0)</f>
        <v>0</v>
      </c>
      <c r="EA9" s="195">
        <f t="shared" si="118"/>
        <v>0</v>
      </c>
      <c r="EB9" s="13">
        <f t="shared" si="119"/>
        <v>0</v>
      </c>
      <c r="EC9" s="13">
        <f t="shared" si="120"/>
        <v>0</v>
      </c>
      <c r="ED9" s="28">
        <f t="shared" ref="ED9" si="206">IF($Q9*EA$2/$R$2&gt;0,$Q9*EA$2/$R$2,0)</f>
        <v>0</v>
      </c>
      <c r="EE9" s="195">
        <f t="shared" si="121"/>
        <v>0</v>
      </c>
      <c r="EF9" s="13">
        <f t="shared" si="122"/>
        <v>0</v>
      </c>
      <c r="EG9" s="13">
        <f t="shared" si="123"/>
        <v>0</v>
      </c>
      <c r="EH9" s="28">
        <f t="shared" ref="EH9" si="207">IF($Q9*EE$2/$R$2&gt;0,$Q9*EE$2/$R$2,0)</f>
        <v>0</v>
      </c>
      <c r="EI9" s="195">
        <f t="shared" si="124"/>
        <v>0</v>
      </c>
      <c r="EJ9" s="13">
        <f t="shared" si="125"/>
        <v>0</v>
      </c>
      <c r="EK9" s="13">
        <f t="shared" si="126"/>
        <v>0</v>
      </c>
      <c r="EL9" s="28">
        <f t="shared" ref="EL9" si="208">IF($Q9*EI$2/$R$2&gt;0,$Q9*EI$2/$R$2,0)</f>
        <v>0</v>
      </c>
      <c r="EM9" s="195">
        <f t="shared" si="127"/>
        <v>0</v>
      </c>
      <c r="EN9" s="13">
        <f t="shared" si="128"/>
        <v>0</v>
      </c>
      <c r="EO9" s="13">
        <f t="shared" si="129"/>
        <v>0</v>
      </c>
      <c r="EP9" s="28">
        <f t="shared" ref="EP9" si="209">IF($Q9*EM$2/$R$2&gt;0,$Q9*EM$2/$R$2,0)</f>
        <v>0</v>
      </c>
      <c r="EQ9" s="195">
        <f t="shared" si="130"/>
        <v>0</v>
      </c>
      <c r="ER9" s="13">
        <f t="shared" si="131"/>
        <v>0</v>
      </c>
      <c r="ES9" s="13">
        <f t="shared" si="132"/>
        <v>0</v>
      </c>
      <c r="ET9" s="28">
        <f t="shared" ref="ET9" si="210">IF($Q9*EQ$2/$R$2&gt;0,$Q9*EQ$2/$R$2,0)</f>
        <v>0</v>
      </c>
      <c r="EU9" s="195">
        <f t="shared" si="133"/>
        <v>0</v>
      </c>
      <c r="EV9" s="13">
        <f t="shared" si="134"/>
        <v>0</v>
      </c>
      <c r="EW9" s="13">
        <f t="shared" si="135"/>
        <v>0</v>
      </c>
      <c r="EX9" s="28">
        <f t="shared" ref="EX9" si="211">IF($Q9*EU$2/$R$2&gt;0,$Q9*EU$2/$R$2,0)</f>
        <v>0</v>
      </c>
      <c r="EY9" s="195">
        <f t="shared" si="136"/>
        <v>0</v>
      </c>
      <c r="EZ9" s="13">
        <f t="shared" si="137"/>
        <v>0</v>
      </c>
      <c r="FA9" s="13">
        <f t="shared" si="138"/>
        <v>0</v>
      </c>
      <c r="FB9" s="28">
        <f t="shared" ref="FB9" si="212">IF($Q9*EY$2/$R$2&gt;0,$Q9*EY$2/$R$2,0)</f>
        <v>0</v>
      </c>
      <c r="FC9" s="195">
        <f t="shared" si="139"/>
        <v>0</v>
      </c>
      <c r="FD9" s="13">
        <f t="shared" si="140"/>
        <v>0</v>
      </c>
      <c r="FE9" s="13">
        <f t="shared" si="141"/>
        <v>0</v>
      </c>
      <c r="FF9" s="28">
        <f t="shared" ref="FF9" si="213">IF($Q9*FC$2/$R$2&gt;0,$Q9*FC$2/$R$2,0)</f>
        <v>0</v>
      </c>
    </row>
    <row r="10" spans="1:162">
      <c r="A10" s="285" t="s">
        <v>12</v>
      </c>
      <c r="B10" s="240" t="s">
        <v>112</v>
      </c>
      <c r="C10" s="323">
        <v>36</v>
      </c>
      <c r="D10" s="252">
        <f t="shared" si="142"/>
        <v>287242.2</v>
      </c>
      <c r="E10" s="74">
        <v>7978.95</v>
      </c>
      <c r="F10" s="89">
        <f t="shared" si="34"/>
        <v>85276.809385049433</v>
      </c>
      <c r="G10" s="95">
        <f t="shared" si="35"/>
        <v>266.35664291569458</v>
      </c>
      <c r="H10" s="74">
        <f t="shared" si="35"/>
        <v>7.3987956365470708</v>
      </c>
      <c r="I10" s="74">
        <f t="shared" si="36"/>
        <v>199.76748218677099</v>
      </c>
      <c r="J10" s="74">
        <f t="shared" si="37"/>
        <v>0</v>
      </c>
      <c r="K10" s="18">
        <f t="shared" si="154"/>
        <v>66.589160728923588</v>
      </c>
      <c r="L10" s="95"/>
      <c r="M10" s="74"/>
      <c r="N10" s="89"/>
      <c r="O10" s="95"/>
      <c r="P10" s="74"/>
      <c r="Q10" s="18"/>
      <c r="R10" s="336">
        <f>M10-SUMIFS(S10:ET10,$S$4:$ET$4,$V$4)</f>
        <v>0</v>
      </c>
      <c r="S10" s="195">
        <f t="shared" si="38"/>
        <v>8148.95212734094</v>
      </c>
      <c r="T10" s="13">
        <f t="shared" si="39"/>
        <v>7.39879563654707</v>
      </c>
      <c r="U10" s="13">
        <f t="shared" si="40"/>
        <v>0</v>
      </c>
      <c r="V10" s="255"/>
      <c r="W10" s="195">
        <f t="shared" si="41"/>
        <v>8219.2258882968654</v>
      </c>
      <c r="X10" s="13">
        <f t="shared" si="42"/>
        <v>7.3987956365470708</v>
      </c>
      <c r="Y10" s="13">
        <f t="shared" si="43"/>
        <v>0</v>
      </c>
      <c r="Z10" s="255"/>
      <c r="AA10" s="195">
        <f t="shared" si="44"/>
        <v>8277.9723256510497</v>
      </c>
      <c r="AB10" s="13">
        <f t="shared" si="45"/>
        <v>7.3987956365470708</v>
      </c>
      <c r="AC10" s="13">
        <f t="shared" si="46"/>
        <v>0</v>
      </c>
      <c r="AD10" s="255"/>
      <c r="AE10" s="195">
        <f t="shared" si="47"/>
        <v>8337.8211835550774</v>
      </c>
      <c r="AF10" s="13">
        <f t="shared" si="48"/>
        <v>7.39879563654707</v>
      </c>
      <c r="AG10" s="13">
        <f t="shared" si="49"/>
        <v>0</v>
      </c>
      <c r="AH10" s="255"/>
      <c r="AI10" s="195">
        <f t="shared" si="50"/>
        <v>8395.9683184627029</v>
      </c>
      <c r="AJ10" s="13">
        <f t="shared" si="51"/>
        <v>7.3987956365470708</v>
      </c>
      <c r="AK10" s="13">
        <f t="shared" si="52"/>
        <v>0</v>
      </c>
      <c r="AL10" s="255"/>
      <c r="AM10" s="195">
        <v>8444.9705419635538</v>
      </c>
      <c r="AN10" s="13">
        <f t="shared" si="53"/>
        <v>7.3987956365470717</v>
      </c>
      <c r="AO10" s="13">
        <f t="shared" si="54"/>
        <v>0</v>
      </c>
      <c r="AP10" s="255"/>
      <c r="AQ10" s="195">
        <v>8502.473981650799</v>
      </c>
      <c r="AR10" s="13">
        <f t="shared" si="55"/>
        <v>7.3987956365470717</v>
      </c>
      <c r="AS10" s="13">
        <f t="shared" si="56"/>
        <v>0</v>
      </c>
      <c r="AT10" s="255"/>
      <c r="AU10" s="195">
        <v>8536.175495775271</v>
      </c>
      <c r="AV10" s="13">
        <f t="shared" si="57"/>
        <v>7.3987956365470726</v>
      </c>
      <c r="AW10" s="13">
        <f t="shared" si="58"/>
        <v>0</v>
      </c>
      <c r="AX10" s="255"/>
      <c r="AY10" s="195">
        <v>8579.1698972192444</v>
      </c>
      <c r="AZ10" s="13">
        <f t="shared" si="59"/>
        <v>7.3987956365470708</v>
      </c>
      <c r="BA10" s="13">
        <f t="shared" si="60"/>
        <v>0</v>
      </c>
      <c r="BB10" s="255"/>
      <c r="BC10" s="195">
        <f t="shared" si="61"/>
        <v>8650.0503594173661</v>
      </c>
      <c r="BD10" s="13">
        <f t="shared" si="62"/>
        <v>7.3987956365470717</v>
      </c>
      <c r="BE10" s="13">
        <f t="shared" si="63"/>
        <v>0</v>
      </c>
      <c r="BF10" s="255"/>
      <c r="BG10" s="195">
        <f t="shared" si="166"/>
        <v>8684.521348288039</v>
      </c>
      <c r="BH10" s="13">
        <f t="shared" ref="BH10" si="214">IFERROR(BG10/BG$2,0)</f>
        <v>7.3987956365470708</v>
      </c>
      <c r="BI10" s="13">
        <f t="shared" si="66"/>
        <v>0</v>
      </c>
      <c r="BJ10" s="255"/>
      <c r="BK10" s="195">
        <f t="shared" si="67"/>
        <v>8718.6371949681561</v>
      </c>
      <c r="BL10" s="13">
        <f t="shared" ref="BL10" si="215">IFERROR(BK10/BK$2,0)</f>
        <v>7.3987956365470708</v>
      </c>
      <c r="BM10" s="13">
        <f t="shared" si="69"/>
        <v>0</v>
      </c>
      <c r="BN10" s="255"/>
      <c r="BO10" s="195">
        <f t="shared" si="70"/>
        <v>8763.592277255817</v>
      </c>
      <c r="BP10" s="13">
        <f t="shared" ref="BP10" si="216">IFERROR(BO10/BO$2,0)</f>
        <v>7.3987956365470708</v>
      </c>
      <c r="BQ10" s="13">
        <f t="shared" si="72"/>
        <v>0</v>
      </c>
      <c r="BR10" s="255"/>
      <c r="BS10" s="195">
        <f t="shared" si="73"/>
        <v>8814.3850093007113</v>
      </c>
      <c r="BT10" s="13">
        <f t="shared" ref="BT10" si="217">IFERROR(BS10/BS$2,0)</f>
        <v>7.39879563654707</v>
      </c>
      <c r="BU10" s="13">
        <f t="shared" si="75"/>
        <v>0</v>
      </c>
      <c r="BV10" s="255"/>
      <c r="BW10" s="195">
        <f t="shared" si="76"/>
        <v>8874.921955198939</v>
      </c>
      <c r="BX10" s="13">
        <f t="shared" ref="BX10" si="218">IFERROR(BW10/BW$2,0)</f>
        <v>7.39879563654707</v>
      </c>
      <c r="BY10" s="13">
        <f t="shared" si="78"/>
        <v>0</v>
      </c>
      <c r="BZ10" s="255"/>
      <c r="CA10" s="195">
        <f t="shared" si="79"/>
        <v>8956.0275529667688</v>
      </c>
      <c r="CB10" s="13">
        <f t="shared" ref="CB10" si="219">IFERROR(CA10/CA$2,0)</f>
        <v>7.39879563654707</v>
      </c>
      <c r="CC10" s="13">
        <f t="shared" si="81"/>
        <v>0</v>
      </c>
      <c r="CD10" s="255"/>
      <c r="CE10" s="195">
        <f t="shared" si="82"/>
        <v>9002.1590437606392</v>
      </c>
      <c r="CF10" s="13">
        <f t="shared" ref="CF10" si="220">IFERROR(CE10/CE$2,0)</f>
        <v>7.3987956365470708</v>
      </c>
      <c r="CG10" s="13">
        <f t="shared" si="84"/>
        <v>0</v>
      </c>
      <c r="CH10" s="255"/>
      <c r="CI10" s="195">
        <f t="shared" si="85"/>
        <v>9017.2599856548331</v>
      </c>
      <c r="CJ10" s="13">
        <f t="shared" ref="CJ10" si="221">IFERROR(CI10/CI$2,0)</f>
        <v>7.3987956365470708</v>
      </c>
      <c r="CK10" s="13">
        <f t="shared" si="87"/>
        <v>0</v>
      </c>
      <c r="CL10" s="255"/>
      <c r="CM10" s="195">
        <f t="shared" si="88"/>
        <v>9043.9622391071298</v>
      </c>
      <c r="CN10" s="13">
        <f t="shared" ref="CN10" si="222">IFERROR(CM10/CM$2,0)</f>
        <v>7.39879563654707</v>
      </c>
      <c r="CO10" s="13">
        <f t="shared" si="90"/>
        <v>0</v>
      </c>
      <c r="CP10" s="255"/>
      <c r="CQ10" s="195">
        <f t="shared" si="91"/>
        <v>9068.2080924080947</v>
      </c>
      <c r="CR10" s="13">
        <f t="shared" ref="CR10" si="223">IFERROR(CQ10/CQ$2,0)</f>
        <v>7.3987956365470691</v>
      </c>
      <c r="CS10" s="13">
        <f t="shared" si="93"/>
        <v>0</v>
      </c>
      <c r="CT10" s="255"/>
      <c r="CU10" s="195">
        <f t="shared" si="94"/>
        <v>9086.9122477772871</v>
      </c>
      <c r="CV10" s="13">
        <f t="shared" ref="CV10" si="224">IFERROR(CU10/CU$2,0)</f>
        <v>7.3987956365470708</v>
      </c>
      <c r="CW10" s="13">
        <f t="shared" si="96"/>
        <v>0</v>
      </c>
      <c r="CX10" s="255"/>
      <c r="CY10" s="195">
        <f t="shared" si="97"/>
        <v>9152.5765590516421</v>
      </c>
      <c r="CZ10" s="13">
        <f t="shared" si="98"/>
        <v>7.39879563654707</v>
      </c>
      <c r="DA10" s="13">
        <f t="shared" si="99"/>
        <v>0</v>
      </c>
      <c r="DB10" s="255"/>
      <c r="DC10" s="195">
        <f t="shared" si="100"/>
        <v>9178.0654100195461</v>
      </c>
      <c r="DD10" s="13">
        <f t="shared" si="101"/>
        <v>7.39879563654707</v>
      </c>
      <c r="DE10" s="13">
        <f t="shared" si="102"/>
        <v>0</v>
      </c>
      <c r="DF10" s="255"/>
      <c r="DG10" s="195">
        <f t="shared" si="103"/>
        <v>9227.637340784413</v>
      </c>
      <c r="DH10" s="13">
        <f t="shared" si="104"/>
        <v>7.3987956365470708</v>
      </c>
      <c r="DI10" s="13">
        <f t="shared" si="105"/>
        <v>0</v>
      </c>
      <c r="DJ10" s="255"/>
      <c r="DK10" s="195">
        <f t="shared" si="106"/>
        <v>9319.9077211677904</v>
      </c>
      <c r="DL10" s="13">
        <f t="shared" si="107"/>
        <v>7.39879563654707</v>
      </c>
      <c r="DM10" s="13">
        <f t="shared" si="108"/>
        <v>0</v>
      </c>
      <c r="DN10" s="255"/>
      <c r="DO10" s="195">
        <f t="shared" si="109"/>
        <v>9401.612621382179</v>
      </c>
      <c r="DP10" s="13">
        <f t="shared" si="110"/>
        <v>7.39879563654707</v>
      </c>
      <c r="DQ10" s="13">
        <f t="shared" si="111"/>
        <v>0</v>
      </c>
      <c r="DR10" s="255"/>
      <c r="DS10" s="195">
        <f t="shared" si="112"/>
        <v>9475.2010427832774</v>
      </c>
      <c r="DT10" s="13">
        <f t="shared" si="113"/>
        <v>7.3987956365470708</v>
      </c>
      <c r="DU10" s="13">
        <f t="shared" si="114"/>
        <v>0</v>
      </c>
      <c r="DV10" s="255"/>
      <c r="DW10" s="195">
        <f t="shared" si="115"/>
        <v>0</v>
      </c>
      <c r="DX10" s="13">
        <f t="shared" si="116"/>
        <v>0</v>
      </c>
      <c r="DY10" s="13">
        <f t="shared" si="117"/>
        <v>0</v>
      </c>
      <c r="DZ10" s="255"/>
      <c r="EA10" s="195">
        <f t="shared" si="118"/>
        <v>0</v>
      </c>
      <c r="EB10" s="13">
        <f t="shared" si="119"/>
        <v>0</v>
      </c>
      <c r="EC10" s="13">
        <f t="shared" si="120"/>
        <v>0</v>
      </c>
      <c r="ED10" s="255"/>
      <c r="EE10" s="195">
        <f t="shared" si="121"/>
        <v>0</v>
      </c>
      <c r="EF10" s="13">
        <f t="shared" si="122"/>
        <v>0</v>
      </c>
      <c r="EG10" s="13">
        <f t="shared" si="123"/>
        <v>0</v>
      </c>
      <c r="EH10" s="255"/>
      <c r="EI10" s="195">
        <f t="shared" si="124"/>
        <v>0</v>
      </c>
      <c r="EJ10" s="13">
        <f t="shared" si="125"/>
        <v>0</v>
      </c>
      <c r="EK10" s="13">
        <f t="shared" si="126"/>
        <v>0</v>
      </c>
      <c r="EL10" s="255"/>
      <c r="EM10" s="195">
        <f t="shared" si="127"/>
        <v>0</v>
      </c>
      <c r="EN10" s="13">
        <f t="shared" si="128"/>
        <v>0</v>
      </c>
      <c r="EO10" s="13">
        <f t="shared" si="129"/>
        <v>0</v>
      </c>
      <c r="EP10" s="255"/>
      <c r="EQ10" s="195">
        <f t="shared" si="130"/>
        <v>0</v>
      </c>
      <c r="ER10" s="13">
        <f t="shared" si="131"/>
        <v>0</v>
      </c>
      <c r="ES10" s="13">
        <f t="shared" si="132"/>
        <v>0</v>
      </c>
      <c r="ET10" s="255"/>
      <c r="EU10" s="195">
        <f t="shared" si="133"/>
        <v>0</v>
      </c>
      <c r="EV10" s="13">
        <f t="shared" si="134"/>
        <v>0</v>
      </c>
      <c r="EW10" s="13">
        <f t="shared" si="135"/>
        <v>0</v>
      </c>
      <c r="EX10" s="255"/>
      <c r="EY10" s="195">
        <f t="shared" si="136"/>
        <v>0</v>
      </c>
      <c r="EZ10" s="13">
        <f t="shared" si="137"/>
        <v>0</v>
      </c>
      <c r="FA10" s="13">
        <f t="shared" si="138"/>
        <v>0</v>
      </c>
      <c r="FB10" s="255"/>
      <c r="FC10" s="195">
        <f t="shared" si="139"/>
        <v>0</v>
      </c>
      <c r="FD10" s="13">
        <f t="shared" si="140"/>
        <v>0</v>
      </c>
      <c r="FE10" s="13">
        <f t="shared" si="141"/>
        <v>0</v>
      </c>
      <c r="FF10" s="255"/>
    </row>
    <row r="11" spans="1:162">
      <c r="A11" s="285" t="s">
        <v>16</v>
      </c>
      <c r="B11" s="240" t="s">
        <v>13</v>
      </c>
      <c r="C11" s="323">
        <v>36</v>
      </c>
      <c r="D11" s="252">
        <f t="shared" si="142"/>
        <v>264448.08</v>
      </c>
      <c r="E11" s="74">
        <v>7345.78</v>
      </c>
      <c r="F11" s="89">
        <f t="shared" si="34"/>
        <v>81002.140985167789</v>
      </c>
      <c r="G11" s="95">
        <f t="shared" si="35"/>
        <v>245.21989740470246</v>
      </c>
      <c r="H11" s="74">
        <f t="shared" si="35"/>
        <v>6.8116638167972905</v>
      </c>
      <c r="I11" s="74">
        <f t="shared" si="36"/>
        <v>88.551629618364785</v>
      </c>
      <c r="J11" s="74">
        <f t="shared" si="37"/>
        <v>93.417020180515451</v>
      </c>
      <c r="K11" s="18">
        <f t="shared" si="154"/>
        <v>63.251247605822229</v>
      </c>
      <c r="L11" s="95"/>
      <c r="M11" s="74"/>
      <c r="N11" s="89"/>
      <c r="O11" s="95">
        <v>30</v>
      </c>
      <c r="P11" s="74">
        <f>Q11*O11</f>
        <v>246060</v>
      </c>
      <c r="Q11" s="18">
        <v>8202</v>
      </c>
      <c r="R11" s="336">
        <f>P11-SUMIFS(S11:ET11,$S$4:$ET$4,$V$4)</f>
        <v>135200.68556980125</v>
      </c>
      <c r="S11" s="195">
        <f t="shared" si="38"/>
        <v>7502.2915995185504</v>
      </c>
      <c r="T11" s="13">
        <f t="shared" si="39"/>
        <v>6.8116638167972905</v>
      </c>
      <c r="U11" s="13">
        <f t="shared" si="40"/>
        <v>0</v>
      </c>
      <c r="V11" s="255"/>
      <c r="W11" s="195">
        <f t="shared" si="41"/>
        <v>7566.9887824504913</v>
      </c>
      <c r="X11" s="13">
        <f t="shared" si="42"/>
        <v>6.8116638167972905</v>
      </c>
      <c r="Y11" s="13">
        <f t="shared" si="43"/>
        <v>0</v>
      </c>
      <c r="Z11" s="255"/>
      <c r="AA11" s="195">
        <f t="shared" si="44"/>
        <v>7621.0733931558616</v>
      </c>
      <c r="AB11" s="13">
        <f t="shared" si="45"/>
        <v>6.8116638167972896</v>
      </c>
      <c r="AC11" s="13">
        <f t="shared" si="46"/>
        <v>0</v>
      </c>
      <c r="AD11" s="255"/>
      <c r="AE11" s="195">
        <f t="shared" si="47"/>
        <v>7676.1729417699353</v>
      </c>
      <c r="AF11" s="13">
        <f t="shared" si="48"/>
        <v>6.8116638167972905</v>
      </c>
      <c r="AG11" s="13">
        <f t="shared" si="49"/>
        <v>0</v>
      </c>
      <c r="AH11" s="255"/>
      <c r="AI11" s="195">
        <f t="shared" si="50"/>
        <v>7729.7058077061456</v>
      </c>
      <c r="AJ11" s="13">
        <f t="shared" si="51"/>
        <v>6.8116638167972905</v>
      </c>
      <c r="AK11" s="13">
        <f t="shared" si="52"/>
        <v>0</v>
      </c>
      <c r="AL11" s="255"/>
      <c r="AM11" s="195"/>
      <c r="AN11" s="13">
        <f t="shared" si="53"/>
        <v>0</v>
      </c>
      <c r="AO11" s="13">
        <f t="shared" si="54"/>
        <v>0</v>
      </c>
      <c r="AP11" s="28"/>
      <c r="AQ11" s="195"/>
      <c r="AR11" s="13">
        <f t="shared" si="55"/>
        <v>0</v>
      </c>
      <c r="AS11" s="13">
        <f t="shared" si="56"/>
        <v>7.1859246292704206</v>
      </c>
      <c r="AT11" s="28">
        <f>IF($Q11*AQ$2/$R$2&gt;0,$Q11*AQ$2/$R$2,0)</f>
        <v>8257.8490062186902</v>
      </c>
      <c r="AU11" s="195"/>
      <c r="AV11" s="13">
        <f t="shared" si="57"/>
        <v>0</v>
      </c>
      <c r="AW11" s="13">
        <f t="shared" si="58"/>
        <v>7.1859246292704215</v>
      </c>
      <c r="AX11" s="28">
        <f>IF($Q11*AU$2/$R$2&gt;0,$Q11*AU$2/$R$2,0)</f>
        <v>8290.5808929050163</v>
      </c>
      <c r="AY11" s="195"/>
      <c r="AZ11" s="13">
        <f t="shared" si="59"/>
        <v>0</v>
      </c>
      <c r="BA11" s="13">
        <f t="shared" si="60"/>
        <v>7.1859246292704206</v>
      </c>
      <c r="BB11" s="28">
        <f>IF($Q11*AY$2/$R$2&gt;0,$Q11*AY$2/$R$2,0)</f>
        <v>8332.3383009257068</v>
      </c>
      <c r="BC11" s="195">
        <f t="shared" si="61"/>
        <v>0</v>
      </c>
      <c r="BD11" s="13">
        <f t="shared" si="62"/>
        <v>0</v>
      </c>
      <c r="BE11" s="13">
        <f t="shared" si="63"/>
        <v>7.1859246292704215</v>
      </c>
      <c r="BF11" s="28">
        <f>IF($Q11*BC$2/$R$2&gt;0,$Q11*BC$2/$R$2,0)</f>
        <v>8401.1794588741177</v>
      </c>
      <c r="BG11" s="195">
        <f t="shared" si="166"/>
        <v>0</v>
      </c>
      <c r="BH11" s="13">
        <f t="shared" ref="BH11" si="225">IFERROR(BG11/BG$2,0)</f>
        <v>0</v>
      </c>
      <c r="BI11" s="13">
        <f t="shared" si="66"/>
        <v>7.1859246292704224</v>
      </c>
      <c r="BJ11" s="28">
        <f>IF($Q11*BG$2/$R$2&gt;0,$Q11*BG$2/$R$2,0)</f>
        <v>8434.6586817218904</v>
      </c>
      <c r="BK11" s="195">
        <f t="shared" si="67"/>
        <v>0</v>
      </c>
      <c r="BL11" s="13">
        <f t="shared" ref="BL11" si="226">IFERROR(BK11/BK$2,0)</f>
        <v>0</v>
      </c>
      <c r="BM11" s="13">
        <f t="shared" si="69"/>
        <v>7.1859246292704215</v>
      </c>
      <c r="BN11" s="28">
        <f t="shared" ref="BN11" si="227">IF($Q11*BK$2/$R$2&gt;0,$Q11*BK$2/$R$2,0)</f>
        <v>8467.7929801874543</v>
      </c>
      <c r="BO11" s="195">
        <f t="shared" si="70"/>
        <v>0</v>
      </c>
      <c r="BP11" s="13">
        <f t="shared" ref="BP11" si="228">IFERROR(BO11/BO$2,0)</f>
        <v>0</v>
      </c>
      <c r="BQ11" s="13">
        <f t="shared" si="72"/>
        <v>7.1859246292704206</v>
      </c>
      <c r="BR11" s="28">
        <f t="shared" ref="BR11" si="229">IF($Q11*BO$2/$R$2&gt;0,$Q11*BO$2/$R$2,0)</f>
        <v>8511.4546582349012</v>
      </c>
      <c r="BS11" s="195">
        <f t="shared" si="73"/>
        <v>0</v>
      </c>
      <c r="BT11" s="13">
        <f t="shared" ref="BT11" si="230">IFERROR(BS11/BS$2,0)</f>
        <v>0</v>
      </c>
      <c r="BU11" s="13">
        <f t="shared" si="75"/>
        <v>7.1859246292704206</v>
      </c>
      <c r="BV11" s="28">
        <f t="shared" ref="BV11" si="231">IF($Q11*BS$2/$R$2&gt;0,$Q11*BS$2/$R$2,0)</f>
        <v>8560.7860308148429</v>
      </c>
      <c r="BW11" s="195">
        <f t="shared" si="76"/>
        <v>0</v>
      </c>
      <c r="BX11" s="13">
        <f t="shared" ref="BX11" si="232">IFERROR(BW11/BW$2,0)</f>
        <v>0</v>
      </c>
      <c r="BY11" s="13">
        <f t="shared" si="78"/>
        <v>7.1859246292704215</v>
      </c>
      <c r="BZ11" s="28">
        <f t="shared" ref="BZ11" si="233">IF($Q11*BW$2/$R$2&gt;0,$Q11*BW$2/$R$2,0)</f>
        <v>8619.581266131534</v>
      </c>
      <c r="CA11" s="195">
        <f t="shared" si="79"/>
        <v>0</v>
      </c>
      <c r="CB11" s="13">
        <f t="shared" ref="CB11" si="234">IFERROR(CA11/CA$2,0)</f>
        <v>0</v>
      </c>
      <c r="CC11" s="13">
        <f t="shared" si="81"/>
        <v>7.1859246292704224</v>
      </c>
      <c r="CD11" s="28">
        <f t="shared" ref="CD11" si="235">IF($Q11*CA$2/$R$2&gt;0,$Q11*CA$2/$R$2,0)</f>
        <v>8698.3533719175975</v>
      </c>
      <c r="CE11" s="195">
        <f t="shared" si="82"/>
        <v>0</v>
      </c>
      <c r="CF11" s="13">
        <f t="shared" ref="CF11" si="236">IFERROR(CE11/CE$2,0)</f>
        <v>0</v>
      </c>
      <c r="CG11" s="13">
        <f t="shared" si="84"/>
        <v>7.1859246292704224</v>
      </c>
      <c r="CH11" s="28">
        <f t="shared" ref="CH11" si="237">IF($Q11*CE$2/$R$2&gt;0,$Q11*CE$2/$R$2,0)</f>
        <v>8743.1576119810979</v>
      </c>
      <c r="CI11" s="195">
        <f t="shared" si="85"/>
        <v>0</v>
      </c>
      <c r="CJ11" s="13">
        <f t="shared" ref="CJ11" si="238">IFERROR(CI11/CI$2,0)</f>
        <v>0</v>
      </c>
      <c r="CK11" s="13">
        <f t="shared" si="87"/>
        <v>7.1859246292704215</v>
      </c>
      <c r="CL11" s="28">
        <f t="shared" ref="CL11" si="239">IF($Q11*CI$2/$R$2&gt;0,$Q11*CI$2/$R$2,0)</f>
        <v>8757.8240841494389</v>
      </c>
      <c r="CM11" s="195">
        <f t="shared" si="88"/>
        <v>0</v>
      </c>
      <c r="CN11" s="13">
        <f t="shared" ref="CN11" si="240">IFERROR(CM11/CM$2,0)</f>
        <v>0</v>
      </c>
      <c r="CO11" s="13">
        <f t="shared" si="90"/>
        <v>7.1859246292704215</v>
      </c>
      <c r="CP11" s="28">
        <f t="shared" ref="CP11" si="241">IF($Q11*CM$2/$R$2&gt;0,$Q11*CM$2/$R$2,0)</f>
        <v>8783.758086136475</v>
      </c>
      <c r="CQ11" s="195">
        <f t="shared" si="91"/>
        <v>8348.5999587727129</v>
      </c>
      <c r="CR11" s="13">
        <f t="shared" ref="CR11" si="242">IFERROR(CQ11/CQ$2,0)</f>
        <v>6.8116638167972896</v>
      </c>
      <c r="CS11" s="13">
        <f t="shared" si="93"/>
        <v>0</v>
      </c>
      <c r="CT11" s="28"/>
      <c r="CU11" s="195">
        <f t="shared" si="94"/>
        <v>8365.8198449015763</v>
      </c>
      <c r="CV11" s="13">
        <f t="shared" ref="CV11" si="243">IFERROR(CU11/CU$2,0)</f>
        <v>6.8116638167972896</v>
      </c>
      <c r="CW11" s="13">
        <f t="shared" si="96"/>
        <v>0</v>
      </c>
      <c r="CX11" s="28"/>
      <c r="CY11" s="195">
        <f t="shared" si="97"/>
        <v>8426.2733612756547</v>
      </c>
      <c r="CZ11" s="13">
        <f t="shared" si="98"/>
        <v>6.8116638167972914</v>
      </c>
      <c r="DA11" s="13">
        <f t="shared" si="99"/>
        <v>0</v>
      </c>
      <c r="DB11" s="28"/>
      <c r="DC11" s="195">
        <f t="shared" si="100"/>
        <v>8449.7395431245204</v>
      </c>
      <c r="DD11" s="13">
        <f t="shared" si="101"/>
        <v>6.8116638167972914</v>
      </c>
      <c r="DE11" s="13">
        <f t="shared" si="102"/>
        <v>0</v>
      </c>
      <c r="DF11" s="28"/>
      <c r="DG11" s="195">
        <f t="shared" si="103"/>
        <v>8495.3776906970616</v>
      </c>
      <c r="DH11" s="13">
        <f t="shared" si="104"/>
        <v>6.8116638167972905</v>
      </c>
      <c r="DI11" s="13">
        <f t="shared" si="105"/>
        <v>0</v>
      </c>
      <c r="DJ11" s="28"/>
      <c r="DK11" s="195">
        <f t="shared" si="106"/>
        <v>8580.3259501563407</v>
      </c>
      <c r="DL11" s="13">
        <f t="shared" si="107"/>
        <v>6.8116638167972905</v>
      </c>
      <c r="DM11" s="13">
        <f t="shared" si="108"/>
        <v>0</v>
      </c>
      <c r="DN11" s="28"/>
      <c r="DO11" s="195">
        <f t="shared" si="109"/>
        <v>8655.5471536852328</v>
      </c>
      <c r="DP11" s="13">
        <f t="shared" si="110"/>
        <v>6.8116638167972905</v>
      </c>
      <c r="DQ11" s="13">
        <f t="shared" si="111"/>
        <v>0</v>
      </c>
      <c r="DR11" s="28"/>
      <c r="DS11" s="195">
        <f t="shared" si="112"/>
        <v>8723.2959620070997</v>
      </c>
      <c r="DT11" s="13">
        <f t="shared" si="113"/>
        <v>6.8116638167972905</v>
      </c>
      <c r="DU11" s="13">
        <f t="shared" si="114"/>
        <v>0</v>
      </c>
      <c r="DV11" s="28"/>
      <c r="DW11" s="195">
        <f t="shared" si="115"/>
        <v>0</v>
      </c>
      <c r="DX11" s="13">
        <f t="shared" si="116"/>
        <v>0</v>
      </c>
      <c r="DY11" s="13">
        <f t="shared" si="117"/>
        <v>0</v>
      </c>
      <c r="DZ11" s="28"/>
      <c r="EA11" s="195">
        <f t="shared" si="118"/>
        <v>0</v>
      </c>
      <c r="EB11" s="13">
        <f t="shared" si="119"/>
        <v>0</v>
      </c>
      <c r="EC11" s="13">
        <f t="shared" si="120"/>
        <v>0</v>
      </c>
      <c r="ED11" s="28"/>
      <c r="EE11" s="195">
        <f t="shared" si="121"/>
        <v>0</v>
      </c>
      <c r="EF11" s="13">
        <f t="shared" si="122"/>
        <v>0</v>
      </c>
      <c r="EG11" s="13">
        <f t="shared" si="123"/>
        <v>0</v>
      </c>
      <c r="EH11" s="28"/>
      <c r="EI11" s="195">
        <f t="shared" si="124"/>
        <v>0</v>
      </c>
      <c r="EJ11" s="13">
        <f t="shared" si="125"/>
        <v>0</v>
      </c>
      <c r="EK11" s="13">
        <f t="shared" si="126"/>
        <v>0</v>
      </c>
      <c r="EL11" s="28"/>
      <c r="EM11" s="195">
        <f t="shared" si="127"/>
        <v>0</v>
      </c>
      <c r="EN11" s="13">
        <f t="shared" si="128"/>
        <v>0</v>
      </c>
      <c r="EO11" s="13">
        <f t="shared" si="129"/>
        <v>0</v>
      </c>
      <c r="EP11" s="28"/>
      <c r="EQ11" s="195">
        <f t="shared" si="130"/>
        <v>0</v>
      </c>
      <c r="ER11" s="13">
        <f t="shared" si="131"/>
        <v>0</v>
      </c>
      <c r="ES11" s="13">
        <f t="shared" si="132"/>
        <v>0</v>
      </c>
      <c r="ET11" s="28"/>
      <c r="EU11" s="195">
        <f t="shared" si="133"/>
        <v>0</v>
      </c>
      <c r="EV11" s="13">
        <f t="shared" si="134"/>
        <v>0</v>
      </c>
      <c r="EW11" s="13">
        <f t="shared" si="135"/>
        <v>0</v>
      </c>
      <c r="EX11" s="28"/>
      <c r="EY11" s="195">
        <f t="shared" si="136"/>
        <v>0</v>
      </c>
      <c r="EZ11" s="13">
        <f t="shared" si="137"/>
        <v>0</v>
      </c>
      <c r="FA11" s="13">
        <f t="shared" si="138"/>
        <v>0</v>
      </c>
      <c r="FB11" s="28"/>
      <c r="FC11" s="195">
        <f t="shared" si="139"/>
        <v>0</v>
      </c>
      <c r="FD11" s="13">
        <f t="shared" si="140"/>
        <v>0</v>
      </c>
      <c r="FE11" s="13">
        <f t="shared" si="141"/>
        <v>0</v>
      </c>
      <c r="FF11" s="28"/>
    </row>
    <row r="12" spans="1:162">
      <c r="A12" s="285" t="s">
        <v>18</v>
      </c>
      <c r="B12" s="240" t="s">
        <v>62</v>
      </c>
      <c r="C12" s="323">
        <v>36</v>
      </c>
      <c r="D12" s="252">
        <f t="shared" si="142"/>
        <v>167151.6</v>
      </c>
      <c r="E12" s="74">
        <v>4643.1000000000004</v>
      </c>
      <c r="F12" s="89">
        <f t="shared" si="34"/>
        <v>49624.16779848525</v>
      </c>
      <c r="G12" s="95">
        <f t="shared" si="35"/>
        <v>154.99790432599045</v>
      </c>
      <c r="H12" s="74">
        <f t="shared" si="35"/>
        <v>4.3054973423886231</v>
      </c>
      <c r="I12" s="74">
        <f t="shared" si="36"/>
        <v>116.24842824449279</v>
      </c>
      <c r="J12" s="74">
        <f t="shared" si="37"/>
        <v>0</v>
      </c>
      <c r="K12" s="18">
        <f t="shared" si="154"/>
        <v>38.749476081497662</v>
      </c>
      <c r="L12" s="95"/>
      <c r="M12" s="74"/>
      <c r="N12" s="89"/>
      <c r="O12" s="144"/>
      <c r="P12" s="89"/>
      <c r="Q12" s="18"/>
      <c r="R12" s="336">
        <f>M12-SUMIFS(S12:ET12,$S$4:$ET$4,$V$4)</f>
        <v>0</v>
      </c>
      <c r="S12" s="195">
        <f t="shared" si="38"/>
        <v>4742.0274124360631</v>
      </c>
      <c r="T12" s="13">
        <f t="shared" si="39"/>
        <v>4.3054973423886231</v>
      </c>
      <c r="U12" s="13">
        <f t="shared" si="40"/>
        <v>0</v>
      </c>
      <c r="V12" s="255"/>
      <c r="W12" s="195">
        <f t="shared" si="41"/>
        <v>4782.9210261940707</v>
      </c>
      <c r="X12" s="13">
        <f t="shared" si="42"/>
        <v>4.305497342388624</v>
      </c>
      <c r="Y12" s="13">
        <f t="shared" si="43"/>
        <v>0</v>
      </c>
      <c r="Z12" s="255"/>
      <c r="AA12" s="195">
        <f t="shared" si="44"/>
        <v>4817.1066750926366</v>
      </c>
      <c r="AB12" s="13">
        <f t="shared" si="45"/>
        <v>4.305497342388624</v>
      </c>
      <c r="AC12" s="13">
        <f t="shared" si="46"/>
        <v>0</v>
      </c>
      <c r="AD12" s="255"/>
      <c r="AE12" s="195">
        <f t="shared" si="47"/>
        <v>4851.9338430952184</v>
      </c>
      <c r="AF12" s="13">
        <f t="shared" si="48"/>
        <v>4.305497342388624</v>
      </c>
      <c r="AG12" s="13">
        <f t="shared" si="49"/>
        <v>0</v>
      </c>
      <c r="AH12" s="255"/>
      <c r="AI12" s="195">
        <f t="shared" si="50"/>
        <v>4885.7707467090513</v>
      </c>
      <c r="AJ12" s="13">
        <f t="shared" si="51"/>
        <v>4.305497342388624</v>
      </c>
      <c r="AK12" s="13">
        <f t="shared" si="52"/>
        <v>0</v>
      </c>
      <c r="AL12" s="255"/>
      <c r="AM12" s="195">
        <v>4914.2860556076894</v>
      </c>
      <c r="AN12" s="13">
        <f t="shared" si="53"/>
        <v>4.3054973423886231</v>
      </c>
      <c r="AO12" s="13">
        <f t="shared" si="54"/>
        <v>0</v>
      </c>
      <c r="AP12" s="28"/>
      <c r="AQ12" s="195">
        <v>4947.7483809527348</v>
      </c>
      <c r="AR12" s="13">
        <f t="shared" si="55"/>
        <v>4.3054973423886231</v>
      </c>
      <c r="AS12" s="13">
        <f t="shared" si="56"/>
        <v>0</v>
      </c>
      <c r="AT12" s="28">
        <f>IF($N12*AQ$2/$R$2&gt;0,$N12*AQ$2/$R$2,0)</f>
        <v>0</v>
      </c>
      <c r="AU12" s="195">
        <v>4967.3599213473144</v>
      </c>
      <c r="AV12" s="13">
        <f t="shared" si="57"/>
        <v>4.305497342388624</v>
      </c>
      <c r="AW12" s="13">
        <f t="shared" si="58"/>
        <v>0</v>
      </c>
      <c r="AX12" s="28"/>
      <c r="AY12" s="195">
        <v>4992.3791664039354</v>
      </c>
      <c r="AZ12" s="13">
        <f t="shared" si="59"/>
        <v>4.305497342388624</v>
      </c>
      <c r="BA12" s="13">
        <f t="shared" si="60"/>
        <v>0</v>
      </c>
      <c r="BB12" s="28"/>
      <c r="BC12" s="195">
        <f t="shared" si="61"/>
        <v>5033.6258309440182</v>
      </c>
      <c r="BD12" s="13">
        <f t="shared" si="62"/>
        <v>4.305497342388624</v>
      </c>
      <c r="BE12" s="13">
        <f t="shared" si="63"/>
        <v>0</v>
      </c>
      <c r="BF12" s="28"/>
      <c r="BG12" s="195">
        <f t="shared" si="166"/>
        <v>5053.6851430622064</v>
      </c>
      <c r="BH12" s="13">
        <f t="shared" ref="BH12" si="244">IFERROR(BG12/BG$2,0)</f>
        <v>4.3054973423886231</v>
      </c>
      <c r="BI12" s="13">
        <f t="shared" si="66"/>
        <v>0</v>
      </c>
      <c r="BJ12" s="28"/>
      <c r="BK12" s="195">
        <f t="shared" si="67"/>
        <v>5073.5377913079601</v>
      </c>
      <c r="BL12" s="13">
        <f t="shared" ref="BL12" si="245">IFERROR(BK12/BK$2,0)</f>
        <v>4.3054973423886231</v>
      </c>
      <c r="BM12" s="13">
        <f t="shared" si="69"/>
        <v>0</v>
      </c>
      <c r="BN12" s="28"/>
      <c r="BO12" s="195">
        <f t="shared" si="70"/>
        <v>5099.6979931603137</v>
      </c>
      <c r="BP12" s="13">
        <f t="shared" ref="BP12" si="246">IFERROR(BO12/BO$2,0)</f>
        <v>4.3054973423886231</v>
      </c>
      <c r="BQ12" s="13">
        <f t="shared" si="72"/>
        <v>0</v>
      </c>
      <c r="BR12" s="28"/>
      <c r="BS12" s="195">
        <f t="shared" si="73"/>
        <v>5129.2552324158123</v>
      </c>
      <c r="BT12" s="13">
        <f t="shared" ref="BT12" si="247">IFERROR(BS12/BS$2,0)</f>
        <v>4.305497342388624</v>
      </c>
      <c r="BU12" s="13">
        <f t="shared" si="75"/>
        <v>0</v>
      </c>
      <c r="BV12" s="28"/>
      <c r="BW12" s="195">
        <f t="shared" si="76"/>
        <v>5164.4828116712351</v>
      </c>
      <c r="BX12" s="13">
        <f t="shared" ref="BX12" si="248">IFERROR(BW12/BW$2,0)</f>
        <v>4.3054973423886231</v>
      </c>
      <c r="BY12" s="13">
        <f t="shared" si="78"/>
        <v>0</v>
      </c>
      <c r="BZ12" s="28"/>
      <c r="CA12" s="195">
        <f t="shared" si="79"/>
        <v>5211.6796735384996</v>
      </c>
      <c r="CB12" s="13">
        <f t="shared" ref="CB12" si="249">IFERROR(CA12/CA$2,0)</f>
        <v>4.305497342388624</v>
      </c>
      <c r="CC12" s="13">
        <f t="shared" si="81"/>
        <v>0</v>
      </c>
      <c r="CD12" s="28"/>
      <c r="CE12" s="195">
        <f t="shared" si="82"/>
        <v>5238.5244494682929</v>
      </c>
      <c r="CF12" s="13">
        <f t="shared" ref="CF12" si="250">IFERROR(CE12/CE$2,0)</f>
        <v>4.305497342388624</v>
      </c>
      <c r="CG12" s="13">
        <f t="shared" si="84"/>
        <v>0</v>
      </c>
      <c r="CH12" s="28"/>
      <c r="CI12" s="195">
        <f t="shared" si="85"/>
        <v>5247.3119695441083</v>
      </c>
      <c r="CJ12" s="13">
        <f t="shared" ref="CJ12" si="251">IFERROR(CI12/CI$2,0)</f>
        <v>4.305497342388624</v>
      </c>
      <c r="CK12" s="13">
        <f t="shared" si="87"/>
        <v>0</v>
      </c>
      <c r="CL12" s="28"/>
      <c r="CM12" s="195">
        <f t="shared" si="88"/>
        <v>5262.8505094527882</v>
      </c>
      <c r="CN12" s="13">
        <f t="shared" ref="CN12" si="252">IFERROR(CM12/CM$2,0)</f>
        <v>4.3054973423886231</v>
      </c>
      <c r="CO12" s="13">
        <f t="shared" si="90"/>
        <v>0</v>
      </c>
      <c r="CP12" s="28"/>
      <c r="CQ12" s="195">
        <f t="shared" si="91"/>
        <v>5276.9596242437965</v>
      </c>
      <c r="CR12" s="13">
        <f t="shared" ref="CR12" si="253">IFERROR(CQ12/CQ$2,0)</f>
        <v>4.305497342388624</v>
      </c>
      <c r="CS12" s="13">
        <f t="shared" si="93"/>
        <v>0</v>
      </c>
      <c r="CT12" s="28"/>
      <c r="CU12" s="195">
        <f t="shared" si="94"/>
        <v>5287.8439215253538</v>
      </c>
      <c r="CV12" s="13">
        <f t="shared" ref="CV12" si="254">IFERROR(CU12/CU$2,0)</f>
        <v>4.3054973423886231</v>
      </c>
      <c r="CW12" s="13">
        <f t="shared" si="96"/>
        <v>0</v>
      </c>
      <c r="CX12" s="28"/>
      <c r="CY12" s="195">
        <f t="shared" si="97"/>
        <v>5326.0552104390536</v>
      </c>
      <c r="CZ12" s="13">
        <f t="shared" si="98"/>
        <v>4.3054973423886231</v>
      </c>
      <c r="DA12" s="13">
        <f t="shared" si="99"/>
        <v>0</v>
      </c>
      <c r="DB12" s="28"/>
      <c r="DC12" s="195">
        <f t="shared" si="100"/>
        <v>5340.8876487835814</v>
      </c>
      <c r="DD12" s="13">
        <f t="shared" si="101"/>
        <v>4.3054973423886231</v>
      </c>
      <c r="DE12" s="13">
        <f t="shared" si="102"/>
        <v>0</v>
      </c>
      <c r="DF12" s="28"/>
      <c r="DG12" s="195">
        <f t="shared" si="103"/>
        <v>5369.7344809775859</v>
      </c>
      <c r="DH12" s="13">
        <f t="shared" si="104"/>
        <v>4.3054973423886231</v>
      </c>
      <c r="DI12" s="13">
        <f t="shared" si="105"/>
        <v>0</v>
      </c>
      <c r="DJ12" s="28"/>
      <c r="DK12" s="195">
        <f t="shared" si="106"/>
        <v>5423.4283383345146</v>
      </c>
      <c r="DL12" s="13">
        <f t="shared" si="107"/>
        <v>4.3054973423886231</v>
      </c>
      <c r="DM12" s="13">
        <f t="shared" si="108"/>
        <v>0</v>
      </c>
      <c r="DN12" s="28"/>
      <c r="DO12" s="195">
        <f t="shared" si="109"/>
        <v>5470.9739454865112</v>
      </c>
      <c r="DP12" s="13">
        <f t="shared" si="110"/>
        <v>4.3054973423886231</v>
      </c>
      <c r="DQ12" s="13">
        <f t="shared" si="111"/>
        <v>0</v>
      </c>
      <c r="DR12" s="28"/>
      <c r="DS12" s="195">
        <f t="shared" si="112"/>
        <v>5513.7964220539097</v>
      </c>
      <c r="DT12" s="13">
        <f t="shared" si="113"/>
        <v>4.305497342388624</v>
      </c>
      <c r="DU12" s="13">
        <f t="shared" si="114"/>
        <v>0</v>
      </c>
      <c r="DV12" s="28"/>
      <c r="DW12" s="195">
        <f t="shared" si="115"/>
        <v>0</v>
      </c>
      <c r="DX12" s="13">
        <f t="shared" si="116"/>
        <v>0</v>
      </c>
      <c r="DY12" s="13">
        <f t="shared" si="117"/>
        <v>0</v>
      </c>
      <c r="DZ12" s="28"/>
      <c r="EA12" s="195">
        <f t="shared" si="118"/>
        <v>0</v>
      </c>
      <c r="EB12" s="13">
        <f t="shared" si="119"/>
        <v>0</v>
      </c>
      <c r="EC12" s="13">
        <f t="shared" si="120"/>
        <v>0</v>
      </c>
      <c r="ED12" s="28"/>
      <c r="EE12" s="195">
        <f t="shared" si="121"/>
        <v>0</v>
      </c>
      <c r="EF12" s="13">
        <f t="shared" si="122"/>
        <v>0</v>
      </c>
      <c r="EG12" s="13">
        <f t="shared" si="123"/>
        <v>0</v>
      </c>
      <c r="EH12" s="28"/>
      <c r="EI12" s="195">
        <f t="shared" si="124"/>
        <v>0</v>
      </c>
      <c r="EJ12" s="13">
        <f t="shared" si="125"/>
        <v>0</v>
      </c>
      <c r="EK12" s="13">
        <f t="shared" si="126"/>
        <v>0</v>
      </c>
      <c r="EL12" s="28"/>
      <c r="EM12" s="195">
        <f t="shared" si="127"/>
        <v>0</v>
      </c>
      <c r="EN12" s="13">
        <f t="shared" si="128"/>
        <v>0</v>
      </c>
      <c r="EO12" s="13">
        <f t="shared" si="129"/>
        <v>0</v>
      </c>
      <c r="EP12" s="28"/>
      <c r="EQ12" s="195">
        <f t="shared" si="130"/>
        <v>0</v>
      </c>
      <c r="ER12" s="13">
        <f t="shared" si="131"/>
        <v>0</v>
      </c>
      <c r="ES12" s="13">
        <f t="shared" si="132"/>
        <v>0</v>
      </c>
      <c r="ET12" s="28"/>
      <c r="EU12" s="195">
        <f t="shared" si="133"/>
        <v>0</v>
      </c>
      <c r="EV12" s="13">
        <f t="shared" si="134"/>
        <v>0</v>
      </c>
      <c r="EW12" s="13">
        <f t="shared" si="135"/>
        <v>0</v>
      </c>
      <c r="EX12" s="28"/>
      <c r="EY12" s="195">
        <f t="shared" si="136"/>
        <v>0</v>
      </c>
      <c r="EZ12" s="13">
        <f t="shared" si="137"/>
        <v>0</v>
      </c>
      <c r="FA12" s="13">
        <f t="shared" si="138"/>
        <v>0</v>
      </c>
      <c r="FB12" s="28"/>
      <c r="FC12" s="195">
        <f t="shared" si="139"/>
        <v>0</v>
      </c>
      <c r="FD12" s="13">
        <f t="shared" si="140"/>
        <v>0</v>
      </c>
      <c r="FE12" s="13">
        <f t="shared" si="141"/>
        <v>0</v>
      </c>
      <c r="FF12" s="28"/>
    </row>
    <row r="13" spans="1:162">
      <c r="A13" s="285" t="s">
        <v>20</v>
      </c>
      <c r="B13" s="240" t="s">
        <v>172</v>
      </c>
      <c r="C13" s="323">
        <v>36</v>
      </c>
      <c r="D13" s="252">
        <f t="shared" si="142"/>
        <v>264448.08</v>
      </c>
      <c r="E13" s="74">
        <v>7345.78</v>
      </c>
      <c r="F13" s="89">
        <f t="shared" si="34"/>
        <v>78509.663658064004</v>
      </c>
      <c r="G13" s="95">
        <f t="shared" si="35"/>
        <v>245.21989740470246</v>
      </c>
      <c r="H13" s="74">
        <f t="shared" si="35"/>
        <v>6.8116638167972905</v>
      </c>
      <c r="I13" s="74">
        <f t="shared" si="36"/>
        <v>183.91492305352676</v>
      </c>
      <c r="J13" s="74">
        <f t="shared" si="37"/>
        <v>0</v>
      </c>
      <c r="K13" s="18">
        <f t="shared" si="154"/>
        <v>61.304974351175701</v>
      </c>
      <c r="L13" s="95"/>
      <c r="M13" s="74"/>
      <c r="N13" s="89"/>
      <c r="O13" s="144"/>
      <c r="P13" s="89"/>
      <c r="Q13" s="18"/>
      <c r="R13" s="336"/>
      <c r="S13" s="195">
        <f t="shared" si="38"/>
        <v>7502.2915995185504</v>
      </c>
      <c r="T13" s="13">
        <f t="shared" si="39"/>
        <v>6.8116638167972905</v>
      </c>
      <c r="U13" s="13">
        <f t="shared" si="40"/>
        <v>0</v>
      </c>
      <c r="V13" s="255"/>
      <c r="W13" s="195">
        <f t="shared" si="41"/>
        <v>7566.9887824504913</v>
      </c>
      <c r="X13" s="13">
        <f t="shared" si="42"/>
        <v>6.8116638167972905</v>
      </c>
      <c r="Y13" s="13">
        <f t="shared" si="43"/>
        <v>0</v>
      </c>
      <c r="Z13" s="255"/>
      <c r="AA13" s="195">
        <f t="shared" si="44"/>
        <v>7621.0733931558616</v>
      </c>
      <c r="AB13" s="13">
        <f t="shared" si="45"/>
        <v>6.8116638167972896</v>
      </c>
      <c r="AC13" s="13">
        <f t="shared" si="46"/>
        <v>0</v>
      </c>
      <c r="AD13" s="255"/>
      <c r="AE13" s="195">
        <f t="shared" si="47"/>
        <v>7676.1729417699353</v>
      </c>
      <c r="AF13" s="13">
        <f t="shared" si="48"/>
        <v>6.8116638167972905</v>
      </c>
      <c r="AG13" s="13">
        <f t="shared" si="49"/>
        <v>0</v>
      </c>
      <c r="AH13" s="255"/>
      <c r="AI13" s="195">
        <f t="shared" si="50"/>
        <v>7729.7058077061456</v>
      </c>
      <c r="AJ13" s="13">
        <f t="shared" si="51"/>
        <v>6.8116638167972905</v>
      </c>
      <c r="AK13" s="13">
        <f t="shared" si="52"/>
        <v>0</v>
      </c>
      <c r="AL13" s="255"/>
      <c r="AM13" s="195">
        <v>7774.8194571647937</v>
      </c>
      <c r="AN13" s="13">
        <f t="shared" si="53"/>
        <v>6.8116638167972914</v>
      </c>
      <c r="AO13" s="13">
        <f t="shared" si="54"/>
        <v>0</v>
      </c>
      <c r="AP13" s="28"/>
      <c r="AQ13" s="195">
        <v>7827.7597083489436</v>
      </c>
      <c r="AR13" s="13">
        <f t="shared" si="55"/>
        <v>6.8116638167972914</v>
      </c>
      <c r="AS13" s="13">
        <f t="shared" si="56"/>
        <v>0</v>
      </c>
      <c r="AT13" s="28"/>
      <c r="AU13" s="195">
        <v>7858.786837034454</v>
      </c>
      <c r="AV13" s="13">
        <f t="shared" si="57"/>
        <v>6.8116638167972914</v>
      </c>
      <c r="AW13" s="13">
        <f t="shared" si="58"/>
        <v>0</v>
      </c>
      <c r="AX13" s="28"/>
      <c r="AY13" s="195">
        <v>7898.369415473865</v>
      </c>
      <c r="AZ13" s="13">
        <f t="shared" si="59"/>
        <v>6.8116638167972923</v>
      </c>
      <c r="BA13" s="13">
        <f t="shared" si="60"/>
        <v>0</v>
      </c>
      <c r="BB13" s="28"/>
      <c r="BC13" s="195">
        <f t="shared" si="61"/>
        <v>7963.6251548387809</v>
      </c>
      <c r="BD13" s="13">
        <f t="shared" si="62"/>
        <v>6.8116638167972905</v>
      </c>
      <c r="BE13" s="13">
        <f t="shared" si="63"/>
        <v>0</v>
      </c>
      <c r="BF13" s="28"/>
      <c r="BG13" s="195">
        <f t="shared" si="166"/>
        <v>7995.3606965612407</v>
      </c>
      <c r="BH13" s="13">
        <f t="shared" ref="BH13" si="255">IFERROR(BG13/BG$2,0)</f>
        <v>6.8116638167972905</v>
      </c>
      <c r="BI13" s="13">
        <f t="shared" si="66"/>
        <v>0</v>
      </c>
      <c r="BJ13" s="28"/>
      <c r="BK13" s="195">
        <f t="shared" si="67"/>
        <v>8026.7692784204919</v>
      </c>
      <c r="BL13" s="13">
        <f t="shared" ref="BL13" si="256">IFERROR(BK13/BK$2,0)</f>
        <v>6.8116638167972905</v>
      </c>
      <c r="BM13" s="13">
        <f t="shared" si="69"/>
        <v>0</v>
      </c>
      <c r="BN13" s="28"/>
      <c r="BO13" s="195">
        <f t="shared" si="70"/>
        <v>8068.1569477713529</v>
      </c>
      <c r="BP13" s="13">
        <f t="shared" ref="BP13" si="257">IFERROR(BO13/BO$2,0)</f>
        <v>6.8116638167972914</v>
      </c>
      <c r="BQ13" s="13">
        <f t="shared" si="72"/>
        <v>0</v>
      </c>
      <c r="BR13" s="28"/>
      <c r="BS13" s="195">
        <f t="shared" si="73"/>
        <v>8114.919019873666</v>
      </c>
      <c r="BT13" s="13">
        <f t="shared" ref="BT13" si="258">IFERROR(BS13/BS$2,0)</f>
        <v>6.8116638167972905</v>
      </c>
      <c r="BU13" s="13">
        <f t="shared" si="75"/>
        <v>0</v>
      </c>
      <c r="BV13" s="28"/>
      <c r="BW13" s="195">
        <f t="shared" si="76"/>
        <v>8170.6520532227014</v>
      </c>
      <c r="BX13" s="13">
        <f t="shared" ref="BX13" si="259">IFERROR(BW13/BW$2,0)</f>
        <v>6.8116638167972905</v>
      </c>
      <c r="BY13" s="13">
        <f t="shared" si="78"/>
        <v>0</v>
      </c>
      <c r="BZ13" s="28"/>
      <c r="CA13" s="195">
        <f t="shared" si="79"/>
        <v>8245.3215119824345</v>
      </c>
      <c r="CB13" s="13">
        <f t="shared" ref="CB13" si="260">IFERROR(CA13/CA$2,0)</f>
        <v>6.8116638167972914</v>
      </c>
      <c r="CC13" s="13">
        <f t="shared" si="81"/>
        <v>0</v>
      </c>
      <c r="CD13" s="28"/>
      <c r="CE13" s="195">
        <f t="shared" si="82"/>
        <v>8287.7922358801643</v>
      </c>
      <c r="CF13" s="13">
        <f t="shared" ref="CF13" si="261">IFERROR(CE13/CE$2,0)</f>
        <v>6.8116638167972914</v>
      </c>
      <c r="CG13" s="13">
        <f t="shared" si="84"/>
        <v>0</v>
      </c>
      <c r="CH13" s="28"/>
      <c r="CI13" s="195">
        <f t="shared" si="85"/>
        <v>8301.6948417302465</v>
      </c>
      <c r="CJ13" s="13">
        <f t="shared" ref="CJ13" si="262">IFERROR(CI13/CI$2,0)</f>
        <v>6.8116638167972896</v>
      </c>
      <c r="CK13" s="13">
        <f t="shared" si="87"/>
        <v>0</v>
      </c>
      <c r="CL13" s="28"/>
      <c r="CM13" s="195">
        <f t="shared" si="88"/>
        <v>8326.2781364450675</v>
      </c>
      <c r="CN13" s="13">
        <f t="shared" ref="CN13" si="263">IFERROR(CM13/CM$2,0)</f>
        <v>6.8116638167972896</v>
      </c>
      <c r="CO13" s="13">
        <f t="shared" si="90"/>
        <v>0</v>
      </c>
      <c r="CP13" s="28"/>
      <c r="CQ13" s="195">
        <f t="shared" si="91"/>
        <v>8348.5999587727129</v>
      </c>
      <c r="CR13" s="13">
        <f t="shared" ref="CR13" si="264">IFERROR(CQ13/CQ$2,0)</f>
        <v>6.8116638167972896</v>
      </c>
      <c r="CS13" s="13">
        <f t="shared" si="93"/>
        <v>0</v>
      </c>
      <c r="CT13" s="28"/>
      <c r="CU13" s="195">
        <f t="shared" si="94"/>
        <v>8365.8198449015763</v>
      </c>
      <c r="CV13" s="13">
        <f t="shared" ref="CV13" si="265">IFERROR(CU13/CU$2,0)</f>
        <v>6.8116638167972896</v>
      </c>
      <c r="CW13" s="13">
        <f t="shared" si="96"/>
        <v>0</v>
      </c>
      <c r="CX13" s="28"/>
      <c r="CY13" s="195">
        <f t="shared" si="97"/>
        <v>8426.2733612756547</v>
      </c>
      <c r="CZ13" s="13">
        <f t="shared" si="98"/>
        <v>6.8116638167972914</v>
      </c>
      <c r="DA13" s="13">
        <f t="shared" si="99"/>
        <v>0</v>
      </c>
      <c r="DB13" s="28"/>
      <c r="DC13" s="195">
        <f t="shared" si="100"/>
        <v>8449.7395431245204</v>
      </c>
      <c r="DD13" s="13">
        <f t="shared" si="101"/>
        <v>6.8116638167972914</v>
      </c>
      <c r="DE13" s="13">
        <f t="shared" si="102"/>
        <v>0</v>
      </c>
      <c r="DF13" s="28"/>
      <c r="DG13" s="195">
        <f t="shared" si="103"/>
        <v>8495.3776906970616</v>
      </c>
      <c r="DH13" s="13">
        <f t="shared" si="104"/>
        <v>6.8116638167972905</v>
      </c>
      <c r="DI13" s="13">
        <f t="shared" si="105"/>
        <v>0</v>
      </c>
      <c r="DJ13" s="28"/>
      <c r="DK13" s="195">
        <f t="shared" si="106"/>
        <v>8580.3259501563407</v>
      </c>
      <c r="DL13" s="13">
        <f t="shared" si="107"/>
        <v>6.8116638167972905</v>
      </c>
      <c r="DM13" s="13">
        <f t="shared" si="108"/>
        <v>0</v>
      </c>
      <c r="DN13" s="28"/>
      <c r="DO13" s="195">
        <f t="shared" si="109"/>
        <v>8655.5471536852328</v>
      </c>
      <c r="DP13" s="13">
        <f t="shared" si="110"/>
        <v>6.8116638167972905</v>
      </c>
      <c r="DQ13" s="13">
        <f t="shared" si="111"/>
        <v>0</v>
      </c>
      <c r="DR13" s="28"/>
      <c r="DS13" s="195">
        <f t="shared" si="112"/>
        <v>8723.2959620070997</v>
      </c>
      <c r="DT13" s="13">
        <f t="shared" si="113"/>
        <v>6.8116638167972905</v>
      </c>
      <c r="DU13" s="13">
        <f t="shared" si="114"/>
        <v>0</v>
      </c>
      <c r="DV13" s="28"/>
      <c r="DW13" s="195">
        <f t="shared" si="115"/>
        <v>0</v>
      </c>
      <c r="DX13" s="13">
        <f t="shared" si="116"/>
        <v>0</v>
      </c>
      <c r="DY13" s="13">
        <f t="shared" si="117"/>
        <v>0</v>
      </c>
      <c r="DZ13" s="28"/>
      <c r="EA13" s="195">
        <f t="shared" si="118"/>
        <v>0</v>
      </c>
      <c r="EB13" s="13">
        <f t="shared" si="119"/>
        <v>0</v>
      </c>
      <c r="EC13" s="13">
        <f t="shared" si="120"/>
        <v>0</v>
      </c>
      <c r="ED13" s="28"/>
      <c r="EE13" s="195">
        <f t="shared" si="121"/>
        <v>0</v>
      </c>
      <c r="EF13" s="13">
        <f t="shared" si="122"/>
        <v>0</v>
      </c>
      <c r="EG13" s="13">
        <f t="shared" si="123"/>
        <v>0</v>
      </c>
      <c r="EH13" s="28"/>
      <c r="EI13" s="195">
        <f t="shared" si="124"/>
        <v>0</v>
      </c>
      <c r="EJ13" s="13">
        <f t="shared" si="125"/>
        <v>0</v>
      </c>
      <c r="EK13" s="13">
        <f t="shared" si="126"/>
        <v>0</v>
      </c>
      <c r="EL13" s="28"/>
      <c r="EM13" s="195">
        <f t="shared" si="127"/>
        <v>0</v>
      </c>
      <c r="EN13" s="13">
        <f t="shared" si="128"/>
        <v>0</v>
      </c>
      <c r="EO13" s="13">
        <f t="shared" si="129"/>
        <v>0</v>
      </c>
      <c r="EP13" s="28"/>
      <c r="EQ13" s="195">
        <f t="shared" si="130"/>
        <v>0</v>
      </c>
      <c r="ER13" s="13">
        <f t="shared" si="131"/>
        <v>0</v>
      </c>
      <c r="ES13" s="13">
        <f t="shared" si="132"/>
        <v>0</v>
      </c>
      <c r="ET13" s="28"/>
      <c r="EU13" s="195">
        <f t="shared" si="133"/>
        <v>0</v>
      </c>
      <c r="EV13" s="13">
        <f t="shared" si="134"/>
        <v>0</v>
      </c>
      <c r="EW13" s="13">
        <f t="shared" si="135"/>
        <v>0</v>
      </c>
      <c r="EX13" s="28"/>
      <c r="EY13" s="195">
        <f t="shared" si="136"/>
        <v>0</v>
      </c>
      <c r="EZ13" s="13">
        <f t="shared" si="137"/>
        <v>0</v>
      </c>
      <c r="FA13" s="13">
        <f t="shared" si="138"/>
        <v>0</v>
      </c>
      <c r="FB13" s="28"/>
      <c r="FC13" s="195">
        <f t="shared" si="139"/>
        <v>0</v>
      </c>
      <c r="FD13" s="13">
        <f t="shared" si="140"/>
        <v>0</v>
      </c>
      <c r="FE13" s="13">
        <f t="shared" si="141"/>
        <v>0</v>
      </c>
      <c r="FF13" s="28"/>
    </row>
    <row r="14" spans="1:162" ht="15" thickBot="1">
      <c r="A14" s="286" t="s">
        <v>359</v>
      </c>
      <c r="B14" s="405" t="s">
        <v>360</v>
      </c>
      <c r="C14" s="324">
        <v>33</v>
      </c>
      <c r="D14" s="332">
        <f t="shared" si="142"/>
        <v>242410.74</v>
      </c>
      <c r="E14" s="75">
        <v>7345.78</v>
      </c>
      <c r="F14" s="174">
        <f t="shared" si="34"/>
        <v>252975.58289820584</v>
      </c>
      <c r="G14" s="96">
        <f t="shared" ref="G14" si="266">D14/$C$2</f>
        <v>224.78490595431057</v>
      </c>
      <c r="H14" s="75">
        <f t="shared" ref="H14" si="267">E14/$C$2</f>
        <v>6.8116638167972905</v>
      </c>
      <c r="I14" s="75">
        <f t="shared" si="36"/>
        <v>27.246655267189162</v>
      </c>
      <c r="J14" s="75">
        <f t="shared" si="37"/>
        <v>0</v>
      </c>
      <c r="K14" s="24">
        <f t="shared" ref="K14" si="268">G14-I14-J14</f>
        <v>197.5382506871214</v>
      </c>
      <c r="L14" s="95"/>
      <c r="M14" s="74"/>
      <c r="N14" s="89"/>
      <c r="O14" s="144"/>
      <c r="P14" s="89"/>
      <c r="Q14" s="18"/>
      <c r="R14" s="336"/>
      <c r="S14" s="195"/>
      <c r="T14" s="13"/>
      <c r="U14" s="13"/>
      <c r="V14" s="255"/>
      <c r="W14" s="195"/>
      <c r="X14" s="13"/>
      <c r="Y14" s="13"/>
      <c r="Z14" s="255"/>
      <c r="AA14" s="195"/>
      <c r="AB14" s="13"/>
      <c r="AC14" s="13"/>
      <c r="AD14" s="255"/>
      <c r="AE14" s="195"/>
      <c r="AF14" s="13"/>
      <c r="AG14" s="13"/>
      <c r="AH14" s="255"/>
      <c r="AI14" s="195"/>
      <c r="AJ14" s="13"/>
      <c r="AK14" s="13"/>
      <c r="AL14" s="255"/>
      <c r="AM14" s="195"/>
      <c r="AN14" s="13"/>
      <c r="AO14" s="13"/>
      <c r="AP14" s="28"/>
      <c r="AQ14" s="195"/>
      <c r="AR14" s="13"/>
      <c r="AS14" s="13"/>
      <c r="AT14" s="28"/>
      <c r="AU14" s="195"/>
      <c r="AV14" s="13"/>
      <c r="AW14" s="13"/>
      <c r="AX14" s="28"/>
      <c r="AY14" s="195"/>
      <c r="AZ14" s="13"/>
      <c r="BA14" s="13"/>
      <c r="BB14" s="28"/>
      <c r="BC14" s="195"/>
      <c r="BD14" s="13"/>
      <c r="BE14" s="13"/>
      <c r="BF14" s="28"/>
      <c r="BG14" s="195"/>
      <c r="BH14" s="13"/>
      <c r="BI14" s="13"/>
      <c r="BJ14" s="28"/>
      <c r="BK14" s="195"/>
      <c r="BL14" s="13"/>
      <c r="BM14" s="13"/>
      <c r="BN14" s="28"/>
      <c r="BO14" s="195"/>
      <c r="BP14" s="13"/>
      <c r="BQ14" s="13"/>
      <c r="BR14" s="28"/>
      <c r="BS14" s="195"/>
      <c r="BT14" s="13"/>
      <c r="BU14" s="13"/>
      <c r="BV14" s="28"/>
      <c r="BW14" s="195"/>
      <c r="BX14" s="13"/>
      <c r="BY14" s="13"/>
      <c r="BZ14" s="28"/>
      <c r="CA14" s="195"/>
      <c r="CB14" s="13"/>
      <c r="CC14" s="13"/>
      <c r="CD14" s="28"/>
      <c r="CE14" s="195"/>
      <c r="CF14" s="13"/>
      <c r="CG14" s="13"/>
      <c r="CH14" s="28"/>
      <c r="CI14" s="195"/>
      <c r="CJ14" s="13"/>
      <c r="CK14" s="13"/>
      <c r="CL14" s="28"/>
      <c r="CM14" s="195"/>
      <c r="CN14" s="13"/>
      <c r="CO14" s="13"/>
      <c r="CP14" s="28"/>
      <c r="CQ14" s="195"/>
      <c r="CR14" s="13"/>
      <c r="CS14" s="13"/>
      <c r="CT14" s="28"/>
      <c r="CU14" s="195"/>
      <c r="CV14" s="13"/>
      <c r="CW14" s="13"/>
      <c r="CX14" s="28"/>
      <c r="CY14" s="195"/>
      <c r="CZ14" s="13"/>
      <c r="DA14" s="13"/>
      <c r="DB14" s="28"/>
      <c r="DC14" s="195"/>
      <c r="DD14" s="13"/>
      <c r="DE14" s="13"/>
      <c r="DF14" s="28"/>
      <c r="DG14" s="195">
        <f t="shared" si="103"/>
        <v>8495.3776906970616</v>
      </c>
      <c r="DH14" s="13">
        <f t="shared" ref="DH14" si="269">IFERROR(DG14/DG$2,0)</f>
        <v>6.8116638167972905</v>
      </c>
      <c r="DI14" s="13">
        <f t="shared" ref="DI14" si="270">IFERROR(DJ14/DG$2,0)</f>
        <v>0</v>
      </c>
      <c r="DJ14" s="28"/>
      <c r="DK14" s="195">
        <f t="shared" si="106"/>
        <v>8580.3259501563407</v>
      </c>
      <c r="DL14" s="13">
        <f t="shared" si="107"/>
        <v>6.8116638167972905</v>
      </c>
      <c r="DM14" s="13">
        <f t="shared" si="108"/>
        <v>0</v>
      </c>
      <c r="DN14" s="28"/>
      <c r="DO14" s="195">
        <f t="shared" si="109"/>
        <v>8655.5471536852328</v>
      </c>
      <c r="DP14" s="13">
        <f t="shared" si="110"/>
        <v>6.8116638167972905</v>
      </c>
      <c r="DQ14" s="13">
        <f t="shared" si="111"/>
        <v>0</v>
      </c>
      <c r="DR14" s="28"/>
      <c r="DS14" s="195">
        <f t="shared" si="112"/>
        <v>8723.2959620070997</v>
      </c>
      <c r="DT14" s="13">
        <f t="shared" si="113"/>
        <v>6.8116638167972905</v>
      </c>
      <c r="DU14" s="13">
        <f t="shared" si="114"/>
        <v>0</v>
      </c>
      <c r="DV14" s="28"/>
      <c r="DW14" s="195">
        <f t="shared" si="115"/>
        <v>0</v>
      </c>
      <c r="DX14" s="13">
        <f t="shared" si="116"/>
        <v>0</v>
      </c>
      <c r="DY14" s="13">
        <f t="shared" si="117"/>
        <v>0</v>
      </c>
      <c r="DZ14" s="28"/>
      <c r="EA14" s="195">
        <f t="shared" si="118"/>
        <v>0</v>
      </c>
      <c r="EB14" s="13">
        <f t="shared" si="119"/>
        <v>0</v>
      </c>
      <c r="EC14" s="13">
        <f t="shared" si="120"/>
        <v>0</v>
      </c>
      <c r="ED14" s="28"/>
      <c r="EE14" s="195">
        <f t="shared" si="121"/>
        <v>0</v>
      </c>
      <c r="EF14" s="13">
        <f t="shared" si="122"/>
        <v>0</v>
      </c>
      <c r="EG14" s="13">
        <f t="shared" si="123"/>
        <v>0</v>
      </c>
      <c r="EH14" s="28"/>
      <c r="EI14" s="195">
        <f t="shared" si="124"/>
        <v>0</v>
      </c>
      <c r="EJ14" s="13">
        <f t="shared" si="125"/>
        <v>0</v>
      </c>
      <c r="EK14" s="13">
        <f t="shared" si="126"/>
        <v>0</v>
      </c>
      <c r="EL14" s="28"/>
      <c r="EM14" s="195">
        <f t="shared" si="127"/>
        <v>0</v>
      </c>
      <c r="EN14" s="13">
        <f t="shared" si="128"/>
        <v>0</v>
      </c>
      <c r="EO14" s="13">
        <f t="shared" si="129"/>
        <v>0</v>
      </c>
      <c r="EP14" s="28"/>
      <c r="EQ14" s="195">
        <f t="shared" si="130"/>
        <v>0</v>
      </c>
      <c r="ER14" s="13">
        <f t="shared" si="131"/>
        <v>0</v>
      </c>
      <c r="ES14" s="13">
        <f t="shared" si="132"/>
        <v>0</v>
      </c>
      <c r="ET14" s="28"/>
      <c r="EU14" s="195">
        <f t="shared" si="133"/>
        <v>0</v>
      </c>
      <c r="EV14" s="13">
        <f t="shared" si="134"/>
        <v>0</v>
      </c>
      <c r="EW14" s="13">
        <f t="shared" si="135"/>
        <v>0</v>
      </c>
      <c r="EX14" s="28"/>
      <c r="EY14" s="195">
        <f t="shared" si="136"/>
        <v>0</v>
      </c>
      <c r="EZ14" s="13">
        <f t="shared" si="137"/>
        <v>0</v>
      </c>
      <c r="FA14" s="13">
        <f t="shared" si="138"/>
        <v>0</v>
      </c>
      <c r="FB14" s="28"/>
      <c r="FC14" s="195">
        <f t="shared" si="139"/>
        <v>0</v>
      </c>
      <c r="FD14" s="13">
        <f t="shared" si="140"/>
        <v>0</v>
      </c>
      <c r="FE14" s="13">
        <f t="shared" si="141"/>
        <v>0</v>
      </c>
      <c r="FF14" s="28"/>
    </row>
    <row r="15" spans="1:162" ht="16.2" thickBot="1">
      <c r="D15" s="167">
        <f>SUM(D5:D14)</f>
        <v>4082685.9000000004</v>
      </c>
      <c r="E15" s="168">
        <f t="shared" ref="E15:R15" si="271">SUM(E5:E14)</f>
        <v>114020.09</v>
      </c>
      <c r="F15" s="169">
        <f t="shared" si="271"/>
        <v>1368221.6070381675</v>
      </c>
      <c r="G15" s="167">
        <f t="shared" si="271"/>
        <v>3785.831296387651</v>
      </c>
      <c r="H15" s="168">
        <f t="shared" si="271"/>
        <v>105.72961910661229</v>
      </c>
      <c r="I15" s="168">
        <f t="shared" si="271"/>
        <v>2202.7842388866129</v>
      </c>
      <c r="J15" s="168">
        <f t="shared" si="271"/>
        <v>514.65895573155933</v>
      </c>
      <c r="K15" s="169">
        <f t="shared" si="271"/>
        <v>1068.3881017694791</v>
      </c>
      <c r="L15" s="153">
        <f t="shared" si="271"/>
        <v>6</v>
      </c>
      <c r="M15" s="284">
        <f t="shared" si="271"/>
        <v>100949.58</v>
      </c>
      <c r="N15" s="334">
        <f t="shared" si="271"/>
        <v>16824.93</v>
      </c>
      <c r="O15" s="153">
        <f t="shared" si="271"/>
        <v>90</v>
      </c>
      <c r="P15" s="284">
        <f t="shared" si="271"/>
        <v>962700</v>
      </c>
      <c r="Q15" s="154">
        <f t="shared" si="271"/>
        <v>32090</v>
      </c>
      <c r="R15" s="337">
        <f t="shared" si="271"/>
        <v>455030.6902763102</v>
      </c>
      <c r="S15" s="291">
        <f>SUM(S5:S14)</f>
        <v>94521.696413059166</v>
      </c>
      <c r="T15" s="33">
        <f t="shared" ref="T15:CE15" si="272">SUM(T5:T14)</f>
        <v>85.820447101849751</v>
      </c>
      <c r="U15" s="33">
        <f t="shared" si="272"/>
        <v>15.276101359283597</v>
      </c>
      <c r="V15" s="34">
        <f t="shared" si="272"/>
        <v>16824.93</v>
      </c>
      <c r="W15" s="291">
        <f t="shared" si="272"/>
        <v>95336.81901963256</v>
      </c>
      <c r="X15" s="33">
        <f t="shared" si="272"/>
        <v>85.820447101849751</v>
      </c>
      <c r="Y15" s="33">
        <f t="shared" si="272"/>
        <v>15.14549184570528</v>
      </c>
      <c r="Z15" s="34">
        <f t="shared" si="272"/>
        <v>16824.93</v>
      </c>
      <c r="AA15" s="291">
        <f t="shared" si="272"/>
        <v>96018.233369621259</v>
      </c>
      <c r="AB15" s="33">
        <f t="shared" si="272"/>
        <v>85.820447101849751</v>
      </c>
      <c r="AC15" s="33">
        <f t="shared" si="272"/>
        <v>15.038008557176401</v>
      </c>
      <c r="AD15" s="34">
        <f t="shared" si="272"/>
        <v>16824.93</v>
      </c>
      <c r="AE15" s="291">
        <f t="shared" si="272"/>
        <v>96712.434966228117</v>
      </c>
      <c r="AF15" s="33">
        <f t="shared" si="272"/>
        <v>85.820447101849751</v>
      </c>
      <c r="AG15" s="33">
        <f t="shared" si="272"/>
        <v>14.930065772426694</v>
      </c>
      <c r="AH15" s="34">
        <f t="shared" si="272"/>
        <v>16824.93</v>
      </c>
      <c r="AI15" s="291">
        <f t="shared" si="272"/>
        <v>97386.897860001583</v>
      </c>
      <c r="AJ15" s="33">
        <f t="shared" si="272"/>
        <v>85.820447101849751</v>
      </c>
      <c r="AK15" s="33">
        <f t="shared" si="272"/>
        <v>14.826666079178692</v>
      </c>
      <c r="AL15" s="34">
        <f t="shared" si="272"/>
        <v>16824.93</v>
      </c>
      <c r="AM15" s="291">
        <f t="shared" si="272"/>
        <v>81732.467223992309</v>
      </c>
      <c r="AN15" s="33">
        <f t="shared" si="272"/>
        <v>71.607333484018994</v>
      </c>
      <c r="AO15" s="33">
        <f t="shared" si="272"/>
        <v>14.740633854273446</v>
      </c>
      <c r="AP15" s="34">
        <f t="shared" si="272"/>
        <v>16824.93</v>
      </c>
      <c r="AQ15" s="291">
        <f t="shared" si="272"/>
        <v>81792.22366164322</v>
      </c>
      <c r="AR15" s="33">
        <f t="shared" si="272"/>
        <v>71.17504256258276</v>
      </c>
      <c r="AS15" s="33">
        <f t="shared" si="272"/>
        <v>28.114645373480595</v>
      </c>
      <c r="AT15" s="34">
        <f t="shared" si="272"/>
        <v>32308.507023842696</v>
      </c>
      <c r="AU15" s="291">
        <f t="shared" si="272"/>
        <v>82116.425980515793</v>
      </c>
      <c r="AV15" s="33">
        <f t="shared" si="272"/>
        <v>71.175042562582746</v>
      </c>
      <c r="AW15" s="33">
        <f t="shared" si="272"/>
        <v>28.114645373480595</v>
      </c>
      <c r="AX15" s="34">
        <f t="shared" si="272"/>
        <v>32436.569233518894</v>
      </c>
      <c r="AY15" s="291">
        <f t="shared" si="272"/>
        <v>82530.024152846963</v>
      </c>
      <c r="AZ15" s="33">
        <f t="shared" si="272"/>
        <v>71.17504256258276</v>
      </c>
      <c r="BA15" s="33">
        <f t="shared" si="272"/>
        <v>28.114645373480592</v>
      </c>
      <c r="BB15" s="34">
        <f t="shared" si="272"/>
        <v>32599.94343778419</v>
      </c>
      <c r="BC15" s="291">
        <f t="shared" si="272"/>
        <v>83717.279293502332</v>
      </c>
      <c r="BD15" s="33">
        <f t="shared" si="272"/>
        <v>71.60733348401898</v>
      </c>
      <c r="BE15" s="33">
        <f t="shared" si="272"/>
        <v>28.114645373480592</v>
      </c>
      <c r="BF15" s="34">
        <f t="shared" si="272"/>
        <v>32869.281740462138</v>
      </c>
      <c r="BG15" s="291">
        <f t="shared" si="272"/>
        <v>84050.897860204394</v>
      </c>
      <c r="BH15" s="33">
        <f t="shared" si="272"/>
        <v>71.607333484018994</v>
      </c>
      <c r="BI15" s="33">
        <f t="shared" si="272"/>
        <v>28.114645373480592</v>
      </c>
      <c r="BJ15" s="34">
        <f t="shared" si="272"/>
        <v>33000.267873257188</v>
      </c>
      <c r="BK15" s="291">
        <f t="shared" si="272"/>
        <v>84381.079274899181</v>
      </c>
      <c r="BL15" s="33">
        <f t="shared" si="272"/>
        <v>71.60733348401898</v>
      </c>
      <c r="BM15" s="33">
        <f t="shared" si="272"/>
        <v>28.114645373480592</v>
      </c>
      <c r="BN15" s="34">
        <f t="shared" si="272"/>
        <v>33129.9045030743</v>
      </c>
      <c r="BO15" s="291">
        <f t="shared" si="272"/>
        <v>84816.165433148097</v>
      </c>
      <c r="BP15" s="33">
        <f t="shared" si="272"/>
        <v>71.607333484018994</v>
      </c>
      <c r="BQ15" s="33">
        <f t="shared" si="272"/>
        <v>28.114645373480595</v>
      </c>
      <c r="BR15" s="34">
        <f t="shared" si="272"/>
        <v>33300.729088363572</v>
      </c>
      <c r="BS15" s="291">
        <f t="shared" si="272"/>
        <v>85307.749777515899</v>
      </c>
      <c r="BT15" s="33">
        <f t="shared" si="272"/>
        <v>71.607333484018994</v>
      </c>
      <c r="BU15" s="33">
        <f t="shared" si="272"/>
        <v>28.114645373480592</v>
      </c>
      <c r="BV15" s="34">
        <f t="shared" si="272"/>
        <v>33493.736128852514</v>
      </c>
      <c r="BW15" s="291">
        <f t="shared" si="272"/>
        <v>85893.640980082127</v>
      </c>
      <c r="BX15" s="33">
        <f t="shared" si="272"/>
        <v>71.607333484018994</v>
      </c>
      <c r="BY15" s="33">
        <f t="shared" si="272"/>
        <v>28.114645373480592</v>
      </c>
      <c r="BZ15" s="34">
        <f t="shared" si="272"/>
        <v>33723.770157298335</v>
      </c>
      <c r="CA15" s="291">
        <f t="shared" si="272"/>
        <v>86678.600569733942</v>
      </c>
      <c r="CB15" s="33">
        <f t="shared" si="272"/>
        <v>71.607333484018994</v>
      </c>
      <c r="CC15" s="33">
        <f t="shared" si="272"/>
        <v>28.114645373480592</v>
      </c>
      <c r="CD15" s="34">
        <f t="shared" si="272"/>
        <v>34031.962899882426</v>
      </c>
      <c r="CE15" s="291">
        <f t="shared" si="272"/>
        <v>87125.072294006808</v>
      </c>
      <c r="CF15" s="33">
        <f t="shared" ref="CF15:EQ15" si="273">SUM(CF5:CF14)</f>
        <v>71.607333484018994</v>
      </c>
      <c r="CG15" s="33">
        <f t="shared" si="273"/>
        <v>28.114645373480592</v>
      </c>
      <c r="CH15" s="34">
        <f t="shared" si="273"/>
        <v>34207.257713786079</v>
      </c>
      <c r="CI15" s="291">
        <f t="shared" si="273"/>
        <v>87271.222861647708</v>
      </c>
      <c r="CJ15" s="33">
        <f t="shared" si="273"/>
        <v>71.607333484018994</v>
      </c>
      <c r="CK15" s="33">
        <f t="shared" si="273"/>
        <v>28.114645373480592</v>
      </c>
      <c r="CL15" s="34">
        <f t="shared" si="273"/>
        <v>34264.639704993358</v>
      </c>
      <c r="CM15" s="291">
        <f t="shared" si="273"/>
        <v>103539.47144679999</v>
      </c>
      <c r="CN15" s="33">
        <f t="shared" si="273"/>
        <v>84.704841671984241</v>
      </c>
      <c r="CO15" s="33">
        <f t="shared" si="273"/>
        <v>28.114645373480592</v>
      </c>
      <c r="CP15" s="34">
        <f t="shared" si="273"/>
        <v>34366.105460146246</v>
      </c>
      <c r="CQ15" s="291">
        <f t="shared" si="273"/>
        <v>112165.6491717318</v>
      </c>
      <c r="CR15" s="33">
        <f t="shared" si="273"/>
        <v>91.516505488781533</v>
      </c>
      <c r="CS15" s="33">
        <f t="shared" si="273"/>
        <v>7.4014498010334702</v>
      </c>
      <c r="CT15" s="34">
        <f t="shared" si="273"/>
        <v>9071.4611239900551</v>
      </c>
      <c r="CU15" s="291">
        <f t="shared" si="273"/>
        <v>112397.00289760745</v>
      </c>
      <c r="CV15" s="33">
        <f t="shared" si="273"/>
        <v>91.516505488781533</v>
      </c>
      <c r="CW15" s="33">
        <f t="shared" si="273"/>
        <v>7.4014498010334702</v>
      </c>
      <c r="CX15" s="34">
        <f t="shared" si="273"/>
        <v>9090.1719890870681</v>
      </c>
      <c r="CY15" s="291">
        <f t="shared" si="273"/>
        <v>113209.21188382038</v>
      </c>
      <c r="CZ15" s="33">
        <f t="shared" si="273"/>
        <v>91.516505488781547</v>
      </c>
      <c r="DA15" s="33">
        <f t="shared" si="273"/>
        <v>7.4014498010334702</v>
      </c>
      <c r="DB15" s="34">
        <f t="shared" si="273"/>
        <v>9155.8598560712398</v>
      </c>
      <c r="DC15" s="291">
        <f t="shared" si="273"/>
        <v>113524.48624522921</v>
      </c>
      <c r="DD15" s="33">
        <f t="shared" si="273"/>
        <v>91.516505488781533</v>
      </c>
      <c r="DE15" s="33">
        <f t="shared" si="273"/>
        <v>7.4014498010334711</v>
      </c>
      <c r="DF15" s="34">
        <f t="shared" si="273"/>
        <v>9181.3578506358008</v>
      </c>
      <c r="DG15" s="291">
        <f t="shared" si="273"/>
        <v>122633.02452270112</v>
      </c>
      <c r="DH15" s="33">
        <f t="shared" si="273"/>
        <v>98.328169305578825</v>
      </c>
      <c r="DI15" s="33">
        <f t="shared" si="273"/>
        <v>7.4014498010334693</v>
      </c>
      <c r="DJ15" s="34">
        <f t="shared" si="273"/>
        <v>9230.9475643027235</v>
      </c>
      <c r="DK15" s="291">
        <f t="shared" si="273"/>
        <v>123859.27512211101</v>
      </c>
      <c r="DL15" s="33">
        <f t="shared" si="273"/>
        <v>98.328169305578825</v>
      </c>
      <c r="DM15" s="33">
        <f t="shared" si="273"/>
        <v>7.4014498010334711</v>
      </c>
      <c r="DN15" s="34">
        <f t="shared" si="273"/>
        <v>9323.2510447714139</v>
      </c>
      <c r="DO15" s="291">
        <f t="shared" si="273"/>
        <v>124945.11309575247</v>
      </c>
      <c r="DP15" s="33">
        <f t="shared" si="273"/>
        <v>98.328169305578825</v>
      </c>
      <c r="DQ15" s="33">
        <f t="shared" si="273"/>
        <v>7.4014498010334693</v>
      </c>
      <c r="DR15" s="34">
        <f t="shared" si="273"/>
        <v>9404.9852549242241</v>
      </c>
      <c r="DS15" s="291">
        <f t="shared" si="273"/>
        <v>125923.08506766582</v>
      </c>
      <c r="DT15" s="33">
        <f t="shared" si="273"/>
        <v>98.328169305578825</v>
      </c>
      <c r="DU15" s="33">
        <f t="shared" si="273"/>
        <v>7.4014498010334702</v>
      </c>
      <c r="DV15" s="34">
        <f t="shared" si="273"/>
        <v>9478.6000746453046</v>
      </c>
      <c r="DW15" s="32">
        <f t="shared" si="273"/>
        <v>0</v>
      </c>
      <c r="DX15" s="33">
        <f t="shared" si="273"/>
        <v>0</v>
      </c>
      <c r="DY15" s="33">
        <f t="shared" si="273"/>
        <v>0</v>
      </c>
      <c r="DZ15" s="34">
        <f t="shared" si="273"/>
        <v>0</v>
      </c>
      <c r="EA15" s="32">
        <f t="shared" si="273"/>
        <v>0</v>
      </c>
      <c r="EB15" s="33">
        <f t="shared" si="273"/>
        <v>0</v>
      </c>
      <c r="EC15" s="33">
        <f t="shared" si="273"/>
        <v>0</v>
      </c>
      <c r="ED15" s="34">
        <f t="shared" si="273"/>
        <v>0</v>
      </c>
      <c r="EE15" s="32">
        <f t="shared" si="273"/>
        <v>0</v>
      </c>
      <c r="EF15" s="33">
        <f t="shared" si="273"/>
        <v>0</v>
      </c>
      <c r="EG15" s="33">
        <f t="shared" si="273"/>
        <v>0</v>
      </c>
      <c r="EH15" s="34">
        <f t="shared" si="273"/>
        <v>0</v>
      </c>
      <c r="EI15" s="32">
        <f t="shared" si="273"/>
        <v>0</v>
      </c>
      <c r="EJ15" s="33">
        <f t="shared" si="273"/>
        <v>0</v>
      </c>
      <c r="EK15" s="33">
        <f t="shared" si="273"/>
        <v>0</v>
      </c>
      <c r="EL15" s="34">
        <f t="shared" si="273"/>
        <v>0</v>
      </c>
      <c r="EM15" s="32">
        <f t="shared" si="273"/>
        <v>0</v>
      </c>
      <c r="EN15" s="33">
        <f t="shared" si="273"/>
        <v>0</v>
      </c>
      <c r="EO15" s="33">
        <f t="shared" si="273"/>
        <v>0</v>
      </c>
      <c r="EP15" s="34">
        <f t="shared" si="273"/>
        <v>0</v>
      </c>
      <c r="EQ15" s="32">
        <f t="shared" si="273"/>
        <v>0</v>
      </c>
      <c r="ER15" s="33">
        <f t="shared" ref="ER15:FF15" si="274">SUM(ER5:ER14)</f>
        <v>0</v>
      </c>
      <c r="ES15" s="33">
        <f t="shared" si="274"/>
        <v>0</v>
      </c>
      <c r="ET15" s="34">
        <f t="shared" si="274"/>
        <v>0</v>
      </c>
      <c r="EU15" s="32">
        <f t="shared" si="274"/>
        <v>0</v>
      </c>
      <c r="EV15" s="33">
        <f t="shared" si="274"/>
        <v>0</v>
      </c>
      <c r="EW15" s="33">
        <f t="shared" si="274"/>
        <v>0</v>
      </c>
      <c r="EX15" s="34">
        <f t="shared" si="274"/>
        <v>0</v>
      </c>
      <c r="EY15" s="32">
        <f t="shared" si="274"/>
        <v>0</v>
      </c>
      <c r="EZ15" s="33">
        <f t="shared" si="274"/>
        <v>0</v>
      </c>
      <c r="FA15" s="33">
        <f t="shared" si="274"/>
        <v>0</v>
      </c>
      <c r="FB15" s="34">
        <f t="shared" si="274"/>
        <v>0</v>
      </c>
      <c r="FC15" s="32">
        <f t="shared" si="274"/>
        <v>0</v>
      </c>
      <c r="FD15" s="33">
        <f t="shared" si="274"/>
        <v>0</v>
      </c>
      <c r="FE15" s="33">
        <f t="shared" si="274"/>
        <v>0</v>
      </c>
      <c r="FF15" s="34">
        <f t="shared" si="274"/>
        <v>0</v>
      </c>
    </row>
    <row r="16" spans="1:162">
      <c r="K16" s="59"/>
      <c r="CM16" t="s">
        <v>350</v>
      </c>
      <c r="CQ16" t="s">
        <v>350</v>
      </c>
    </row>
    <row r="17" spans="5:123">
      <c r="E17" s="59"/>
      <c r="G17" s="139"/>
      <c r="K17" s="59"/>
      <c r="AA17" s="82"/>
      <c r="DS17" s="59"/>
    </row>
    <row r="18" spans="5:123">
      <c r="F18" s="59"/>
      <c r="G18" s="59"/>
      <c r="K18" s="59"/>
      <c r="AK18" s="59"/>
    </row>
    <row r="19" spans="5:123">
      <c r="K19" s="59"/>
      <c r="AK19" s="59"/>
    </row>
    <row r="20" spans="5:123">
      <c r="K20" s="59"/>
      <c r="AK20" s="59"/>
    </row>
    <row r="21" spans="5:123">
      <c r="K21" s="59"/>
      <c r="AK21" s="59"/>
    </row>
    <row r="22" spans="5:123">
      <c r="K22" s="59"/>
      <c r="AK22" s="59"/>
    </row>
    <row r="23" spans="5:123">
      <c r="K23" s="59"/>
      <c r="AK23" s="59"/>
    </row>
    <row r="24" spans="5:123">
      <c r="K24" s="59"/>
      <c r="AK24" s="59"/>
    </row>
    <row r="25" spans="5:123">
      <c r="AK25" s="59"/>
    </row>
    <row r="26" spans="5:123">
      <c r="AK26" s="59"/>
    </row>
  </sheetData>
  <mergeCells count="93">
    <mergeCell ref="DO3:DR3"/>
    <mergeCell ref="BW3:BZ3"/>
    <mergeCell ref="CA3:CD3"/>
    <mergeCell ref="CE3:CH3"/>
    <mergeCell ref="CI3:CL3"/>
    <mergeCell ref="CM3:CP3"/>
    <mergeCell ref="CU3:CX3"/>
    <mergeCell ref="CY3:DB3"/>
    <mergeCell ref="DC3:DF3"/>
    <mergeCell ref="DG3:DJ3"/>
    <mergeCell ref="DK3:DN3"/>
    <mergeCell ref="CQ3:CT3"/>
    <mergeCell ref="EU3:EX3"/>
    <mergeCell ref="EY3:FB3"/>
    <mergeCell ref="FC3:FF3"/>
    <mergeCell ref="DS3:DV3"/>
    <mergeCell ref="DW3:DZ3"/>
    <mergeCell ref="EA3:ED3"/>
    <mergeCell ref="EE3:EH3"/>
    <mergeCell ref="EI3:EL3"/>
    <mergeCell ref="EM3:EP3"/>
    <mergeCell ref="EQ3:ET3"/>
    <mergeCell ref="AY3:BB3"/>
    <mergeCell ref="BC3:BF3"/>
    <mergeCell ref="BG3:BJ3"/>
    <mergeCell ref="BK3:BN3"/>
    <mergeCell ref="BO3:BR3"/>
    <mergeCell ref="BS3:BV3"/>
    <mergeCell ref="AU3:AX3"/>
    <mergeCell ref="L3:L4"/>
    <mergeCell ref="M3:M4"/>
    <mergeCell ref="N3:N4"/>
    <mergeCell ref="R3:R4"/>
    <mergeCell ref="S3:V3"/>
    <mergeCell ref="W3:Z3"/>
    <mergeCell ref="AA3:AD3"/>
    <mergeCell ref="AE3:AH3"/>
    <mergeCell ref="AI3:AL3"/>
    <mergeCell ref="AM3:AP3"/>
    <mergeCell ref="AQ3:AT3"/>
    <mergeCell ref="O3:O4"/>
    <mergeCell ref="P3:P4"/>
    <mergeCell ref="Q3:Q4"/>
    <mergeCell ref="A3:C3"/>
    <mergeCell ref="D3:D4"/>
    <mergeCell ref="E3:E4"/>
    <mergeCell ref="F3:F4"/>
    <mergeCell ref="G3:G4"/>
    <mergeCell ref="H3:H4"/>
    <mergeCell ref="I3:I4"/>
    <mergeCell ref="J3:J4"/>
    <mergeCell ref="K3:K4"/>
    <mergeCell ref="EQ2:ET2"/>
    <mergeCell ref="CU2:CX2"/>
    <mergeCell ref="CY2:DB2"/>
    <mergeCell ref="DC2:DF2"/>
    <mergeCell ref="DG2:DJ2"/>
    <mergeCell ref="DK2:DN2"/>
    <mergeCell ref="DO2:DR2"/>
    <mergeCell ref="BW2:BZ2"/>
    <mergeCell ref="CA2:CD2"/>
    <mergeCell ref="CE2:CH2"/>
    <mergeCell ref="CI2:CL2"/>
    <mergeCell ref="CM2:CP2"/>
    <mergeCell ref="EU2:EX2"/>
    <mergeCell ref="EY2:FB2"/>
    <mergeCell ref="FC2:FF2"/>
    <mergeCell ref="DS2:DV2"/>
    <mergeCell ref="DW2:DZ2"/>
    <mergeCell ref="EA2:ED2"/>
    <mergeCell ref="EE2:EH2"/>
    <mergeCell ref="EI2:EL2"/>
    <mergeCell ref="EM2:EP2"/>
    <mergeCell ref="CQ2:CT2"/>
    <mergeCell ref="AY2:BB2"/>
    <mergeCell ref="BC2:BF2"/>
    <mergeCell ref="BG2:BJ2"/>
    <mergeCell ref="BK2:BN2"/>
    <mergeCell ref="BO2:BR2"/>
    <mergeCell ref="BS2:BV2"/>
    <mergeCell ref="AU2:AX2"/>
    <mergeCell ref="D1:K1"/>
    <mergeCell ref="L1:R1"/>
    <mergeCell ref="D2:F2"/>
    <mergeCell ref="G2:K2"/>
    <mergeCell ref="S2:V2"/>
    <mergeCell ref="W2:Z2"/>
    <mergeCell ref="AA2:AD2"/>
    <mergeCell ref="AE2:AH2"/>
    <mergeCell ref="AI2:AL2"/>
    <mergeCell ref="AM2:AP2"/>
    <mergeCell ref="AQ2:AT2"/>
    <mergeCell ref="O2:P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AE8D-0D72-4DFC-8384-7099BD5DFC14}">
  <sheetPr>
    <tabColor theme="9" tint="0.39997558519241921"/>
  </sheetPr>
  <dimension ref="A1:DG36"/>
  <sheetViews>
    <sheetView workbookViewId="0">
      <pane xSplit="3" ySplit="4" topLeftCell="CX5" activePane="bottomRight" state="frozen"/>
      <selection activeCell="EZ24" sqref="EZ24"/>
      <selection pane="topRight" activeCell="EZ24" sqref="EZ24"/>
      <selection pane="bottomLeft" activeCell="EZ24" sqref="EZ24"/>
      <selection pane="bottomRight" activeCell="DD12" sqref="DD12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0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4.88671875" bestFit="1" customWidth="1"/>
    <col min="13" max="13" width="9.5546875" bestFit="1" customWidth="1"/>
    <col min="14" max="14" width="10.5546875" bestFit="1" customWidth="1"/>
    <col min="15" max="15" width="7.8867187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</cols>
  <sheetData>
    <row r="1" spans="1:111" ht="15" thickBot="1">
      <c r="A1" s="172" t="s">
        <v>230</v>
      </c>
      <c r="B1" s="171">
        <f>'IND. FIN.'!V1</f>
        <v>46204</v>
      </c>
      <c r="C1" s="288">
        <f>VLOOKUP(B1,'IND. FIN.'!$C$4:$D$97,2,0)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</row>
    <row r="2" spans="1:111" ht="15.75" customHeight="1" thickBot="1">
      <c r="A2" s="172" t="s">
        <v>30</v>
      </c>
      <c r="B2" s="171">
        <v>44682</v>
      </c>
      <c r="C2" s="229">
        <f>'IND. FIN.'!D37</f>
        <v>1084.242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95" t="s">
        <v>256</v>
      </c>
      <c r="M2" s="496"/>
      <c r="N2" s="496"/>
      <c r="O2" s="497"/>
      <c r="P2" s="480">
        <f>IF(P3&gt;$B$1,0,VLOOKUP(P$3,'IND. FIN.'!$C$4:$D$97,2,0))</f>
        <v>1110.8869999999999</v>
      </c>
      <c r="Q2" s="481"/>
      <c r="R2" s="481"/>
      <c r="S2" s="482"/>
      <c r="T2" s="480">
        <f>IF(T3&gt;$B$1,0,VLOOKUP(T$3,'IND. FIN.'!$C$4:$D$97,2,0))</f>
        <v>1118.827</v>
      </c>
      <c r="U2" s="481"/>
      <c r="V2" s="481"/>
      <c r="W2" s="482"/>
      <c r="X2" s="480">
        <f>IF(X3&gt;$B$1,0,VLOOKUP(X$3,'IND. FIN.'!$C$4:$D$97,2,0))</f>
        <v>1126.9159999999999</v>
      </c>
      <c r="Y2" s="481"/>
      <c r="Z2" s="481"/>
      <c r="AA2" s="482"/>
      <c r="AB2" s="480">
        <f>IF(AB3&gt;$B$1,0,VLOOKUP(AB$3,'IND. FIN.'!$C$4:$D$97,2,0))</f>
        <v>1134.7750000000001</v>
      </c>
      <c r="AC2" s="481"/>
      <c r="AD2" s="481"/>
      <c r="AE2" s="482"/>
      <c r="AF2" s="480">
        <f>IF(AF3&gt;$B$1,0,VLOOKUP(AF$3,'IND. FIN.'!$C$4:$D$97,2,0))</f>
        <v>1141.3979999999999</v>
      </c>
      <c r="AG2" s="481"/>
      <c r="AH2" s="481"/>
      <c r="AI2" s="482"/>
      <c r="AJ2" s="480">
        <f>IF(AJ3&gt;$B$1,0,VLOOKUP(AJ$3,'IND. FIN.'!$C$4:$D$97,2,0))</f>
        <v>1149.17</v>
      </c>
      <c r="AK2" s="481"/>
      <c r="AL2" s="481"/>
      <c r="AM2" s="482"/>
      <c r="AN2" s="480">
        <f>IF(AN3&gt;$B$1,0,VLOOKUP(AN$3,'IND. FIN.'!$C$4:$D$97,2,0))</f>
        <v>1153.7249999999999</v>
      </c>
      <c r="AO2" s="481"/>
      <c r="AP2" s="481"/>
      <c r="AQ2" s="482"/>
      <c r="AR2" s="480">
        <f>IF(AR3&gt;$B$1,0,VLOOKUP(AR$3,'IND. FIN.'!$C$4:$D$97,2,0))</f>
        <v>1159.5360000000001</v>
      </c>
      <c r="AS2" s="481"/>
      <c r="AT2" s="481"/>
      <c r="AU2" s="482"/>
      <c r="AV2" s="480">
        <f>IF(AV3&gt;$B$1,0,VLOOKUP(AV$3,'IND. FIN.'!$C$4:$D$97,2,0))</f>
        <v>1169.116</v>
      </c>
      <c r="AW2" s="481"/>
      <c r="AX2" s="481"/>
      <c r="AY2" s="482"/>
      <c r="AZ2" s="480">
        <f>IF(AZ3&gt;$B$1,0,VLOOKUP(AZ$3,'IND. FIN.'!$C$4:$D$97,2,0))</f>
        <v>1173.7750000000001</v>
      </c>
      <c r="BA2" s="481"/>
      <c r="BB2" s="481"/>
      <c r="BC2" s="482"/>
      <c r="BD2" s="480">
        <f>IF(BD3&gt;$B$1,0,VLOOKUP(BD$3,'IND. FIN.'!$C$4:$D$97,2,0))</f>
        <v>1178.386</v>
      </c>
      <c r="BE2" s="481"/>
      <c r="BF2" s="481"/>
      <c r="BG2" s="482"/>
      <c r="BH2" s="480">
        <f>IF(BH3&gt;$B$1,0,VLOOKUP(BH$3,'IND. FIN.'!$C$4:$D$97,2,0))</f>
        <v>1184.462</v>
      </c>
      <c r="BI2" s="481"/>
      <c r="BJ2" s="481"/>
      <c r="BK2" s="482"/>
      <c r="BL2" s="480">
        <f>IF(BL3&gt;$B$1,0,VLOOKUP(BL$3,'IND. FIN.'!$C$4:$D$97,2,0))</f>
        <v>1191.327</v>
      </c>
      <c r="BM2" s="481"/>
      <c r="BN2" s="481"/>
      <c r="BO2" s="482"/>
      <c r="BP2" s="480">
        <f>IF(BP3&gt;$B$1,0,VLOOKUP(BP$3,'IND. FIN.'!$C$4:$D$97,2,0))</f>
        <v>1199.509</v>
      </c>
      <c r="BQ2" s="481"/>
      <c r="BR2" s="481"/>
      <c r="BS2" s="482"/>
      <c r="BT2" s="480">
        <f>IF(BT3&gt;$B$1,0,VLOOKUP(BT$3,'IND. FIN.'!$C$4:$D$97,2,0))</f>
        <v>1210.471</v>
      </c>
      <c r="BU2" s="481"/>
      <c r="BV2" s="481"/>
      <c r="BW2" s="482"/>
      <c r="BX2" s="480">
        <f>IF(BX3&gt;$B$1,0,VLOOKUP(BX$3,'IND. FIN.'!$C$4:$D$97,2,0))</f>
        <v>1216.7059999999999</v>
      </c>
      <c r="BY2" s="481"/>
      <c r="BZ2" s="481"/>
      <c r="CA2" s="482"/>
      <c r="CB2" s="480">
        <f>IF(CB3&gt;$B$1,0,VLOOKUP(CB$3,'IND. FIN.'!$C$4:$D$97,2,0))</f>
        <v>1218.7470000000001</v>
      </c>
      <c r="CC2" s="481"/>
      <c r="CD2" s="481"/>
      <c r="CE2" s="482"/>
      <c r="CF2" s="480">
        <f>IF(CF3&gt;$B$1,0,VLOOKUP(CF$3,'IND. FIN.'!$C$4:$D$97,2,0))</f>
        <v>1222.356</v>
      </c>
      <c r="CG2" s="481"/>
      <c r="CH2" s="481"/>
      <c r="CI2" s="482"/>
      <c r="CJ2" s="480">
        <f>IF(CJ3&gt;$B$1,0,VLOOKUP(CJ$3,'IND. FIN.'!$C$4:$D$97,2,0))</f>
        <v>1225.633</v>
      </c>
      <c r="CK2" s="481"/>
      <c r="CL2" s="481"/>
      <c r="CM2" s="482"/>
      <c r="CN2" s="480">
        <f>IF(CN3&gt;$B$1,0,VLOOKUP(CN$3,'IND. FIN.'!$C$4:$D$97,2,0))</f>
        <v>1228.1610000000001</v>
      </c>
      <c r="CO2" s="481"/>
      <c r="CP2" s="481"/>
      <c r="CQ2" s="482"/>
      <c r="CR2" s="480">
        <f>IF(CR3&gt;$B$1,0,VLOOKUP(CR$3,'IND. FIN.'!$C$4:$D$97,2,0))</f>
        <v>1237.0360000000001</v>
      </c>
      <c r="CS2" s="481"/>
      <c r="CT2" s="481"/>
      <c r="CU2" s="482"/>
      <c r="CV2" s="480">
        <f>IF(CV3&gt;$B$1,0,VLOOKUP(CV$3,'IND. FIN.'!$C$4:$D$97,2,0))</f>
        <v>1240.481</v>
      </c>
      <c r="CW2" s="481"/>
      <c r="CX2" s="481"/>
      <c r="CY2" s="482"/>
      <c r="CZ2" s="480">
        <f>IF(CZ3&gt;$B$1,0,VLOOKUP(CZ$3,'IND. FIN.'!$C$4:$D$97,2,0))</f>
        <v>1247.181</v>
      </c>
      <c r="DA2" s="481"/>
      <c r="DB2" s="481"/>
      <c r="DC2" s="482"/>
      <c r="DD2" s="480">
        <f>IF(DD3&gt;$B$1,0,VLOOKUP(DD$3,'IND. FIN.'!$C$4:$D$97,2,0))</f>
        <v>1259.652</v>
      </c>
      <c r="DE2" s="481"/>
      <c r="DF2" s="481"/>
      <c r="DG2" s="482"/>
    </row>
    <row r="3" spans="1:111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35" t="s">
        <v>115</v>
      </c>
      <c r="L3" s="442" t="s">
        <v>25</v>
      </c>
      <c r="M3" s="444" t="s">
        <v>28</v>
      </c>
      <c r="N3" s="444" t="s">
        <v>29</v>
      </c>
      <c r="O3" s="493" t="s">
        <v>115</v>
      </c>
      <c r="P3" s="450">
        <v>45444</v>
      </c>
      <c r="Q3" s="440"/>
      <c r="R3" s="440"/>
      <c r="S3" s="441"/>
      <c r="T3" s="439">
        <f>EDATE(P3,1)</f>
        <v>45474</v>
      </c>
      <c r="U3" s="440"/>
      <c r="V3" s="440"/>
      <c r="W3" s="441"/>
      <c r="X3" s="439">
        <f t="shared" ref="X3" si="0">EDATE(T3,1)</f>
        <v>45505</v>
      </c>
      <c r="Y3" s="440"/>
      <c r="Z3" s="440"/>
      <c r="AA3" s="441"/>
      <c r="AB3" s="439">
        <f t="shared" ref="AB3" si="1">EDATE(X3,1)</f>
        <v>45536</v>
      </c>
      <c r="AC3" s="440"/>
      <c r="AD3" s="440"/>
      <c r="AE3" s="441"/>
      <c r="AF3" s="439">
        <f t="shared" ref="AF3" si="2">EDATE(AB3,1)</f>
        <v>45566</v>
      </c>
      <c r="AG3" s="440"/>
      <c r="AH3" s="440"/>
      <c r="AI3" s="441"/>
      <c r="AJ3" s="439">
        <f t="shared" ref="AJ3" si="3">EDATE(AF3,1)</f>
        <v>45597</v>
      </c>
      <c r="AK3" s="440"/>
      <c r="AL3" s="440"/>
      <c r="AM3" s="441"/>
      <c r="AN3" s="439">
        <f t="shared" ref="AN3" si="4">EDATE(AJ3,1)</f>
        <v>45627</v>
      </c>
      <c r="AO3" s="440"/>
      <c r="AP3" s="440"/>
      <c r="AQ3" s="441"/>
      <c r="AR3" s="439">
        <f t="shared" ref="AR3" si="5">EDATE(AN3,1)</f>
        <v>45658</v>
      </c>
      <c r="AS3" s="440"/>
      <c r="AT3" s="440"/>
      <c r="AU3" s="441"/>
      <c r="AV3" s="439">
        <f t="shared" ref="AV3" si="6">EDATE(AR3,1)</f>
        <v>45689</v>
      </c>
      <c r="AW3" s="440"/>
      <c r="AX3" s="440"/>
      <c r="AY3" s="441"/>
      <c r="AZ3" s="439">
        <f t="shared" ref="AZ3" si="7">EDATE(AV3,1)</f>
        <v>45717</v>
      </c>
      <c r="BA3" s="440"/>
      <c r="BB3" s="440"/>
      <c r="BC3" s="441"/>
      <c r="BD3" s="439">
        <f t="shared" ref="BD3" si="8">EDATE(AZ3,1)</f>
        <v>45748</v>
      </c>
      <c r="BE3" s="440"/>
      <c r="BF3" s="440"/>
      <c r="BG3" s="441"/>
      <c r="BH3" s="439">
        <f t="shared" ref="BH3" si="9">EDATE(BD3,1)</f>
        <v>45778</v>
      </c>
      <c r="BI3" s="440"/>
      <c r="BJ3" s="440"/>
      <c r="BK3" s="441"/>
      <c r="BL3" s="439">
        <f t="shared" ref="BL3" si="10">EDATE(BH3,1)</f>
        <v>45809</v>
      </c>
      <c r="BM3" s="440"/>
      <c r="BN3" s="440"/>
      <c r="BO3" s="441"/>
      <c r="BP3" s="439">
        <f t="shared" ref="BP3" si="11">EDATE(BL3,1)</f>
        <v>45839</v>
      </c>
      <c r="BQ3" s="440"/>
      <c r="BR3" s="440"/>
      <c r="BS3" s="441"/>
      <c r="BT3" s="439">
        <f t="shared" ref="BT3" si="12">EDATE(BP3,1)</f>
        <v>45870</v>
      </c>
      <c r="BU3" s="440"/>
      <c r="BV3" s="440"/>
      <c r="BW3" s="441"/>
      <c r="BX3" s="439">
        <f t="shared" ref="BX3" si="13">EDATE(BT3,1)</f>
        <v>45901</v>
      </c>
      <c r="BY3" s="440"/>
      <c r="BZ3" s="440"/>
      <c r="CA3" s="441"/>
      <c r="CB3" s="439">
        <f t="shared" ref="CB3" si="14">EDATE(BX3,1)</f>
        <v>45931</v>
      </c>
      <c r="CC3" s="440"/>
      <c r="CD3" s="440"/>
      <c r="CE3" s="441"/>
      <c r="CF3" s="439">
        <f t="shared" ref="CF3" si="15">EDATE(CB3,1)</f>
        <v>45962</v>
      </c>
      <c r="CG3" s="440"/>
      <c r="CH3" s="440"/>
      <c r="CI3" s="441"/>
      <c r="CJ3" s="439">
        <f t="shared" ref="CJ3" si="16">EDATE(CF3,1)</f>
        <v>45992</v>
      </c>
      <c r="CK3" s="440"/>
      <c r="CL3" s="440"/>
      <c r="CM3" s="441"/>
      <c r="CN3" s="439">
        <f t="shared" ref="CN3" si="17">EDATE(CJ3,1)</f>
        <v>46023</v>
      </c>
      <c r="CO3" s="440"/>
      <c r="CP3" s="440"/>
      <c r="CQ3" s="441"/>
      <c r="CR3" s="439">
        <f t="shared" ref="CR3" si="18">EDATE(CN3,1)</f>
        <v>46054</v>
      </c>
      <c r="CS3" s="440"/>
      <c r="CT3" s="440"/>
      <c r="CU3" s="441"/>
      <c r="CV3" s="439">
        <f t="shared" ref="CV3" si="19">EDATE(CR3,1)</f>
        <v>46082</v>
      </c>
      <c r="CW3" s="440"/>
      <c r="CX3" s="440"/>
      <c r="CY3" s="441"/>
      <c r="CZ3" s="439">
        <f t="shared" ref="CZ3" si="20">EDATE(CV3,1)</f>
        <v>46113</v>
      </c>
      <c r="DA3" s="440"/>
      <c r="DB3" s="440"/>
      <c r="DC3" s="441"/>
      <c r="DD3" s="439">
        <f t="shared" ref="DD3" si="21">EDATE(CZ3,1)</f>
        <v>46143</v>
      </c>
      <c r="DE3" s="440"/>
      <c r="DF3" s="440"/>
      <c r="DG3" s="441"/>
    </row>
    <row r="4" spans="1:111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425"/>
      <c r="K4" s="436"/>
      <c r="L4" s="443"/>
      <c r="M4" s="445"/>
      <c r="N4" s="445"/>
      <c r="O4" s="494"/>
      <c r="P4" s="278" t="s">
        <v>182</v>
      </c>
      <c r="Q4" s="261" t="s">
        <v>183</v>
      </c>
      <c r="R4" s="262" t="s">
        <v>181</v>
      </c>
      <c r="S4" s="263" t="s">
        <v>180</v>
      </c>
      <c r="T4" s="260" t="s">
        <v>182</v>
      </c>
      <c r="U4" s="261" t="s">
        <v>183</v>
      </c>
      <c r="V4" s="262" t="s">
        <v>181</v>
      </c>
      <c r="W4" s="263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</row>
    <row r="5" spans="1:111">
      <c r="A5" s="285" t="s">
        <v>2</v>
      </c>
      <c r="B5" s="240" t="s">
        <v>55</v>
      </c>
      <c r="C5" s="323">
        <v>24</v>
      </c>
      <c r="D5" s="252">
        <f>E5*C5</f>
        <v>212635.91999999998</v>
      </c>
      <c r="E5" s="74">
        <v>8859.83</v>
      </c>
      <c r="F5" s="18">
        <f t="shared" ref="F5:F11" si="22">K5*$C$1</f>
        <v>-1.0919401915998606E-10</v>
      </c>
      <c r="G5" s="95">
        <f t="shared" ref="G5:H11" si="23">D5/$C$2</f>
        <v>196.11481569612687</v>
      </c>
      <c r="H5" s="74">
        <f t="shared" si="23"/>
        <v>8.1714506540052874</v>
      </c>
      <c r="I5" s="74">
        <f>SUMIFS($P5:$DG5,$P$4:$DG$4,$Q$4)</f>
        <v>196.11481569612695</v>
      </c>
      <c r="J5" s="74">
        <f>SUMIFS($P5:$DG5,$P$4:$DG$4,$R$4)</f>
        <v>0</v>
      </c>
      <c r="K5" s="89">
        <f>G5-I5-J5</f>
        <v>-8.5265128291212022E-14</v>
      </c>
      <c r="L5" s="94"/>
      <c r="M5" s="73"/>
      <c r="N5" s="73"/>
      <c r="O5" s="54">
        <f t="shared" ref="O5:O11" si="24">M5-SUMIFS(P5:DG5,$P$4:$DG$4,$S$4)</f>
        <v>0</v>
      </c>
      <c r="P5" s="279">
        <f t="shared" ref="P5:P11" si="25">IF($E5*P$2/$C$2-S5&gt;0,$E5*P$2/$C$2-S5,0)</f>
        <v>9077.5583026759705</v>
      </c>
      <c r="Q5" s="265">
        <f t="shared" ref="Q5:Q11" si="26">IFERROR(P5/P$2,0)</f>
        <v>8.1714506540052874</v>
      </c>
      <c r="R5" s="265">
        <f t="shared" ref="R5:R11" si="27">IFERROR(S5/P$2,0)</f>
        <v>0</v>
      </c>
      <c r="S5" s="267"/>
      <c r="T5" s="264">
        <f t="shared" ref="T5:T11" si="28">IF($E5*T$2/$C$2-W5&gt;0,$E5*T$2/$C$2-W5,0)</f>
        <v>9142.4396208687722</v>
      </c>
      <c r="U5" s="265">
        <f t="shared" ref="U5:U11" si="29">IFERROR(T5/T$2,0)</f>
        <v>8.1714506540052856</v>
      </c>
      <c r="V5" s="265">
        <f t="shared" ref="V5:V11" si="30">IFERROR(W5/T$2,0)</f>
        <v>0</v>
      </c>
      <c r="W5" s="266"/>
      <c r="X5" s="264">
        <f t="shared" ref="X5:X11" si="31">IF($E5*X$2/$C$2-AA5&gt;0,$E5*X$2/$C$2-AA5,0)</f>
        <v>9208.538485209021</v>
      </c>
      <c r="Y5" s="265">
        <f t="shared" ref="Y5:Y11" si="32">IFERROR(X5/X$2,0)</f>
        <v>8.1714506540052874</v>
      </c>
      <c r="Z5" s="265">
        <f t="shared" ref="Z5:Z11" si="33">IFERROR(AA5/X$2,0)</f>
        <v>0</v>
      </c>
      <c r="AA5" s="266"/>
      <c r="AB5" s="264">
        <f t="shared" ref="AB5:AB11" si="34">IF($E5*AB$2/$C$2-AE5&gt;0,$E5*AB$2/$C$2-AE5,0)</f>
        <v>9272.7579158988501</v>
      </c>
      <c r="AC5" s="265">
        <f t="shared" ref="AC5:AC11" si="35">IFERROR(AB5/AB$2,0)</f>
        <v>8.1714506540052874</v>
      </c>
      <c r="AD5" s="265">
        <f t="shared" ref="AD5:AD11" si="36">IFERROR(AE5/AB$2,0)</f>
        <v>0</v>
      </c>
      <c r="AE5" s="266"/>
      <c r="AF5" s="264">
        <f t="shared" ref="AF5:AF11" si="37">IF($E5*AF$2/$C$2-AI5&gt;0,$E5*AF$2/$C$2-AI5,0)</f>
        <v>9326.8774335803246</v>
      </c>
      <c r="AG5" s="265">
        <f t="shared" ref="AG5:AG11" si="38">IFERROR(AF5/AF$2,0)</f>
        <v>8.1714506540052856</v>
      </c>
      <c r="AH5" s="265">
        <f t="shared" ref="AH5:AH11" si="39">IFERROR(AI5/AF$2,0)</f>
        <v>0</v>
      </c>
      <c r="AI5" s="266"/>
      <c r="AJ5" s="264">
        <f t="shared" ref="AJ5:AJ11" si="40">IF($E5*AJ$2/$C$2-AM5&gt;0,$E5*AJ$2/$C$2-AM5,0)</f>
        <v>9390.3859480632545</v>
      </c>
      <c r="AK5" s="265">
        <f t="shared" ref="AK5:AK11" si="41">IFERROR(AJ5/AJ$2,0)</f>
        <v>8.1714506540052856</v>
      </c>
      <c r="AL5" s="265">
        <f t="shared" ref="AL5:AL11" si="42">IFERROR(AM5/AJ$2,0)</f>
        <v>0</v>
      </c>
      <c r="AM5" s="266"/>
      <c r="AN5" s="264">
        <f t="shared" ref="AN5:AN11" si="43">IF($E5*AN$2/$C$2-AQ5&gt;0,$E5*AN$2/$C$2-AQ5,0)</f>
        <v>9427.6069057922487</v>
      </c>
      <c r="AO5" s="265">
        <f t="shared" ref="AO5:AO11" si="44">IFERROR(AN5/AN$2,0)</f>
        <v>8.1714506540052874</v>
      </c>
      <c r="AP5" s="265">
        <f t="shared" ref="AP5:AP11" si="45">IFERROR(AQ5/AN$2,0)</f>
        <v>0</v>
      </c>
      <c r="AQ5" s="266"/>
      <c r="AR5" s="264">
        <f t="shared" ref="AR5:AR11" si="46">IF($E5*AR$2/$C$2-AU5&gt;0,$E5*AR$2/$C$2-AU5,0)</f>
        <v>9475.0912055426743</v>
      </c>
      <c r="AS5" s="265">
        <f t="shared" ref="AS5:AS11" si="47">IFERROR(AR5/AR$2,0)</f>
        <v>8.1714506540052856</v>
      </c>
      <c r="AT5" s="265">
        <f t="shared" ref="AT5:AT11" si="48">IFERROR(AU5/AR$2,0)</f>
        <v>0</v>
      </c>
      <c r="AU5" s="266"/>
      <c r="AV5" s="264">
        <f t="shared" ref="AV5:AV11" si="49">IF($E5*AV$2/$C$2-AY5&gt;0,$E5*AV$2/$C$2-AY5,0)</f>
        <v>9553.373702808045</v>
      </c>
      <c r="AW5" s="265">
        <f t="shared" ref="AW5:AW11" si="50">IFERROR(AV5/AV$2,0)</f>
        <v>8.1714506540052874</v>
      </c>
      <c r="AX5" s="265">
        <f t="shared" ref="AX5:AX11" si="51">IFERROR(AY5/AV$2,0)</f>
        <v>0</v>
      </c>
      <c r="AY5" s="266"/>
      <c r="AZ5" s="264">
        <f t="shared" ref="AZ5:AZ11" si="52">IF($E5*AZ$2/$C$2-BC5&gt;0,$E5*AZ$2/$C$2-BC5,0)</f>
        <v>9591.4444914050564</v>
      </c>
      <c r="BA5" s="265">
        <f t="shared" ref="BA5:BA11" si="53">IFERROR(AZ5/AZ$2,0)</f>
        <v>8.1714506540052874</v>
      </c>
      <c r="BB5" s="265">
        <f t="shared" ref="BB5:BB11" si="54">IFERROR(BC5/AZ$2,0)</f>
        <v>0</v>
      </c>
      <c r="BC5" s="266"/>
      <c r="BD5" s="264">
        <f t="shared" ref="BD5:BD11" si="55">IF($E5*BD$2/$C$2-BG5&gt;0,$E5*BD$2/$C$2-BG5,0)</f>
        <v>9629.1230503706738</v>
      </c>
      <c r="BE5" s="265">
        <f t="shared" ref="BE5:BE11" si="56">IFERROR(BD5/BD$2,0)</f>
        <v>8.1714506540052874</v>
      </c>
      <c r="BF5" s="265">
        <f t="shared" ref="BF5:BF11" si="57">IFERROR(BG5/BD$2,0)</f>
        <v>0</v>
      </c>
      <c r="BG5" s="266"/>
      <c r="BH5" s="264">
        <f t="shared" ref="BH5:BH11" si="58">IF($E5*BH$2/$C$2-BK5&gt;0,$E5*BH$2/$C$2-BK5,0)</f>
        <v>9678.7727845444097</v>
      </c>
      <c r="BI5" s="265">
        <f t="shared" ref="BI5:BI11" si="59">IFERROR(BH5/BH$2,0)</f>
        <v>8.1714506540052874</v>
      </c>
      <c r="BJ5" s="265">
        <f t="shared" ref="BJ5:BJ11" si="60">IFERROR(BK5/BH$2,0)</f>
        <v>0</v>
      </c>
      <c r="BK5" s="266"/>
      <c r="BL5" s="264">
        <f t="shared" ref="BL5:BL11" si="61">IF($E5*BL$2/$C$2-BO5&gt;0,$E5*BL$2/$C$2-BO5,0)</f>
        <v>9734.8697932841569</v>
      </c>
      <c r="BM5" s="265">
        <f t="shared" ref="BM5:BM11" si="62">IFERROR(BL5/BL$2,0)</f>
        <v>8.1714506540052874</v>
      </c>
      <c r="BN5" s="265">
        <f t="shared" ref="BN5:BN11" si="63">IFERROR(BO5/BL$2,0)</f>
        <v>0</v>
      </c>
      <c r="BO5" s="266"/>
      <c r="BP5" s="264">
        <f t="shared" ref="BP5:BP11" si="64">IF($E5*BP$2/$C$2-BS5&gt;0,$E5*BP$2/$C$2-BS5,0)</f>
        <v>9801.7286025352278</v>
      </c>
      <c r="BQ5" s="265">
        <f t="shared" ref="BQ5:BQ11" si="65">IFERROR(BP5/BP$2,0)</f>
        <v>8.1714506540052874</v>
      </c>
      <c r="BR5" s="265">
        <f t="shared" ref="BR5:BR11" si="66">IFERROR(BS5/BP$2,0)</f>
        <v>0</v>
      </c>
      <c r="BS5" s="266"/>
      <c r="BT5" s="264">
        <f t="shared" ref="BT5:BT11" si="67">IF($E5*BT$2/$C$2-BW5&gt;0,$E5*BT$2/$C$2-BW5,0)</f>
        <v>9891.3040446044324</v>
      </c>
      <c r="BU5" s="265">
        <f t="shared" ref="BU5:BU11" si="68">IFERROR(BT5/BT$2,0)</f>
        <v>8.1714506540052856</v>
      </c>
      <c r="BV5" s="265">
        <f t="shared" ref="BV5:BV11" si="69">IFERROR(BW5/BT$2,0)</f>
        <v>0</v>
      </c>
      <c r="BW5" s="266"/>
      <c r="BX5" s="264">
        <f t="shared" ref="BX5:BX11" si="70">IF($E5*BX$2/$C$2-CA5&gt;0,$E5*BX$2/$C$2-CA5,0)</f>
        <v>9942.2530394321566</v>
      </c>
      <c r="BY5" s="265">
        <f t="shared" ref="BY5:BY11" si="71">IFERROR(BX5/BX$2,0)</f>
        <v>8.1714506540052874</v>
      </c>
      <c r="BZ5" s="265">
        <f t="shared" ref="BZ5:BZ11" si="72">IFERROR(CA5/BX$2,0)</f>
        <v>0</v>
      </c>
      <c r="CA5" s="266"/>
      <c r="CB5" s="264">
        <f t="shared" ref="CB5:CB11" si="73">IF($E5*CB$2/$C$2-CE5&gt;0,$E5*CB$2/$C$2-CE5,0)</f>
        <v>9958.9309702169812</v>
      </c>
      <c r="CC5" s="265">
        <f t="shared" ref="CC5:CC11" si="74">IFERROR(CB5/CB$2,0)</f>
        <v>8.1714506540052856</v>
      </c>
      <c r="CD5" s="265">
        <f t="shared" ref="CD5:CD11" si="75">IFERROR(CE5/CB$2,0)</f>
        <v>0</v>
      </c>
      <c r="CE5" s="266"/>
      <c r="CF5" s="264">
        <f t="shared" ref="CF5:CF11" si="76">IF($E5*CF$2/$C$2-CI5&gt;0,$E5*CF$2/$C$2-CI5,0)</f>
        <v>9988.4217356272857</v>
      </c>
      <c r="CG5" s="265">
        <f t="shared" ref="CG5:CG11" si="77">IFERROR(CF5/CF$2,0)</f>
        <v>8.1714506540052856</v>
      </c>
      <c r="CH5" s="265">
        <f t="shared" ref="CH5:CH11" si="78">IFERROR(CI5/CF$2,0)</f>
        <v>0</v>
      </c>
      <c r="CI5" s="266"/>
      <c r="CJ5" s="264">
        <f t="shared" ref="CJ5:CJ11" si="79">IF($E5*CJ$2/$C$2-CM5&gt;0,$E5*CJ$2/$C$2-CM5,0)</f>
        <v>10015.199579420463</v>
      </c>
      <c r="CK5" s="265">
        <f t="shared" ref="CK5:CK11" si="80">IFERROR(CJ5/CJ$2,0)</f>
        <v>8.1714506540052874</v>
      </c>
      <c r="CL5" s="265">
        <f t="shared" ref="CL5:CL11" si="81">IFERROR(CM5/CJ$2,0)</f>
        <v>0</v>
      </c>
      <c r="CM5" s="266"/>
      <c r="CN5" s="264">
        <f t="shared" ref="CN5:CN11" si="82">IF($E5*CN$2/$C$2-CQ5&gt;0,$E5*CN$2/$C$2-CQ5,0)</f>
        <v>10035.857006673788</v>
      </c>
      <c r="CO5" s="265">
        <f t="shared" ref="CO5:CO11" si="83">IFERROR(CN5/CN$2,0)</f>
        <v>8.1714506540052874</v>
      </c>
      <c r="CP5" s="265">
        <f t="shared" ref="CP5:CP11" si="84">IFERROR(CQ5/CN$2,0)</f>
        <v>0</v>
      </c>
      <c r="CQ5" s="266"/>
      <c r="CR5" s="264">
        <f t="shared" ref="CR5:CR11" si="85">IF($E5*CR$2/$C$2-CU5&gt;0,$E5*CR$2/$C$2-CU5,0)</f>
        <v>10108.378631228084</v>
      </c>
      <c r="CS5" s="265">
        <f t="shared" ref="CS5:CS11" si="86">IFERROR(CR5/CR$2,0)</f>
        <v>8.1714506540052874</v>
      </c>
      <c r="CT5" s="265">
        <f t="shared" ref="CT5:CT11" si="87">IFERROR(CU5/CR$2,0)</f>
        <v>0</v>
      </c>
      <c r="CU5" s="266"/>
      <c r="CV5" s="264">
        <f t="shared" ref="CV5:CV11" si="88">IF($E5*CV$2/$C$2-CY5&gt;0,$E5*CV$2/$C$2-CY5,0)</f>
        <v>10136.529278731132</v>
      </c>
      <c r="CW5" s="265">
        <f t="shared" ref="CW5:CW11" si="89">IFERROR(CV5/CV$2,0)</f>
        <v>8.1714506540052874</v>
      </c>
      <c r="CX5" s="265">
        <f t="shared" ref="CX5:CX11" si="90">IFERROR(CY5/CV$2,0)</f>
        <v>0</v>
      </c>
      <c r="CY5" s="266"/>
      <c r="CZ5" s="264">
        <f t="shared" ref="CZ5:CZ11" si="91">IF($E5*CZ$2/$C$2-DC5&gt;0,$E5*CZ$2/$C$2-DC5,0)</f>
        <v>10191.277998112968</v>
      </c>
      <c r="DA5" s="265">
        <f t="shared" ref="DA5:DA11" si="92">IFERROR(CZ5/CZ$2,0)</f>
        <v>8.1714506540052874</v>
      </c>
      <c r="DB5" s="265">
        <f t="shared" ref="DB5:DB11" si="93">IFERROR(DC5/CZ$2,0)</f>
        <v>0</v>
      </c>
      <c r="DC5" s="266"/>
      <c r="DD5" s="264">
        <f t="shared" ref="DD5:DD11" si="94">IF($E5*DD$2/$C$2-DG5&gt;0,$E5*DD$2/$C$2-DG5,0)</f>
        <v>10293.184159219069</v>
      </c>
      <c r="DE5" s="265">
        <f t="shared" ref="DE5:DE11" si="95">IFERROR(DD5/DD$2,0)</f>
        <v>8.1714506540052874</v>
      </c>
      <c r="DF5" s="265">
        <f t="shared" ref="DF5:DF11" si="96">IFERROR(DG5/DD$2,0)</f>
        <v>0</v>
      </c>
      <c r="DG5" s="266"/>
    </row>
    <row r="6" spans="1:111">
      <c r="A6" s="285" t="s">
        <v>4</v>
      </c>
      <c r="B6" s="240" t="s">
        <v>56</v>
      </c>
      <c r="C6" s="323">
        <v>24</v>
      </c>
      <c r="D6" s="252">
        <f t="shared" ref="D6:D11" si="97">E6*C6</f>
        <v>485693.04</v>
      </c>
      <c r="E6" s="74">
        <v>20237.21</v>
      </c>
      <c r="F6" s="18">
        <f t="shared" si="22"/>
        <v>2.9118405109329617E-10</v>
      </c>
      <c r="G6" s="95">
        <f t="shared" si="23"/>
        <v>447.9563049577493</v>
      </c>
      <c r="H6" s="74">
        <f t="shared" si="23"/>
        <v>18.664846039906219</v>
      </c>
      <c r="I6" s="74">
        <f t="shared" ref="I6:I11" si="98">SUMIFS($P6:$DG6,$P$4:$DG$4,$Q$4)</f>
        <v>447.95630495774907</v>
      </c>
      <c r="J6" s="74">
        <f t="shared" ref="J6:J11" si="99">SUMIFS($P6:$DG6,$P$4:$DG$4,$R$4)</f>
        <v>0</v>
      </c>
      <c r="K6" s="89">
        <f>G6-I6-J6</f>
        <v>2.2737367544323206E-13</v>
      </c>
      <c r="L6" s="95"/>
      <c r="M6" s="74"/>
      <c r="N6" s="74"/>
      <c r="O6" s="18">
        <f t="shared" si="24"/>
        <v>0</v>
      </c>
      <c r="P6" s="280">
        <f t="shared" si="25"/>
        <v>20734.534822733298</v>
      </c>
      <c r="Q6" s="13">
        <f t="shared" si="26"/>
        <v>18.664846039906219</v>
      </c>
      <c r="R6" s="13">
        <f t="shared" si="27"/>
        <v>0</v>
      </c>
      <c r="S6" s="268"/>
      <c r="T6" s="195">
        <f t="shared" si="28"/>
        <v>20882.733700290159</v>
      </c>
      <c r="U6" s="13">
        <f t="shared" si="29"/>
        <v>18.664846039906223</v>
      </c>
      <c r="V6" s="13">
        <f t="shared" si="30"/>
        <v>0</v>
      </c>
      <c r="W6" s="255"/>
      <c r="X6" s="195">
        <f t="shared" si="31"/>
        <v>21033.713639906957</v>
      </c>
      <c r="Y6" s="13">
        <f t="shared" si="32"/>
        <v>18.664846039906219</v>
      </c>
      <c r="Z6" s="13">
        <f t="shared" si="33"/>
        <v>0</v>
      </c>
      <c r="AA6" s="255"/>
      <c r="AB6" s="195">
        <f t="shared" si="34"/>
        <v>21180.400664934583</v>
      </c>
      <c r="AC6" s="13">
        <f t="shared" si="35"/>
        <v>18.664846039906219</v>
      </c>
      <c r="AD6" s="13">
        <f t="shared" si="36"/>
        <v>0</v>
      </c>
      <c r="AE6" s="255"/>
      <c r="AF6" s="195">
        <f t="shared" si="37"/>
        <v>21304.017940256876</v>
      </c>
      <c r="AG6" s="13">
        <f t="shared" si="38"/>
        <v>18.664846039906219</v>
      </c>
      <c r="AH6" s="13">
        <f t="shared" si="39"/>
        <v>0</v>
      </c>
      <c r="AI6" s="255"/>
      <c r="AJ6" s="195">
        <f t="shared" si="40"/>
        <v>21449.081123679032</v>
      </c>
      <c r="AK6" s="13">
        <f t="shared" si="41"/>
        <v>18.664846039906219</v>
      </c>
      <c r="AL6" s="13">
        <f t="shared" si="42"/>
        <v>0</v>
      </c>
      <c r="AM6" s="255"/>
      <c r="AN6" s="195">
        <f t="shared" si="43"/>
        <v>21534.099497390802</v>
      </c>
      <c r="AO6" s="13">
        <f t="shared" si="44"/>
        <v>18.664846039906219</v>
      </c>
      <c r="AP6" s="13">
        <f t="shared" si="45"/>
        <v>0</v>
      </c>
      <c r="AQ6" s="255"/>
      <c r="AR6" s="195">
        <f t="shared" si="46"/>
        <v>21642.560917728697</v>
      </c>
      <c r="AS6" s="13">
        <f t="shared" si="47"/>
        <v>18.664846039906216</v>
      </c>
      <c r="AT6" s="13">
        <f t="shared" si="48"/>
        <v>0</v>
      </c>
      <c r="AU6" s="255"/>
      <c r="AV6" s="195">
        <f t="shared" si="49"/>
        <v>21821.370142790998</v>
      </c>
      <c r="AW6" s="13">
        <f t="shared" si="50"/>
        <v>18.664846039906219</v>
      </c>
      <c r="AX6" s="13">
        <f t="shared" si="51"/>
        <v>0</v>
      </c>
      <c r="AY6" s="255"/>
      <c r="AZ6" s="195">
        <f t="shared" si="52"/>
        <v>21908.329660490926</v>
      </c>
      <c r="BA6" s="13">
        <f t="shared" si="53"/>
        <v>18.664846039906219</v>
      </c>
      <c r="BB6" s="13">
        <f t="shared" si="54"/>
        <v>0</v>
      </c>
      <c r="BC6" s="255"/>
      <c r="BD6" s="195">
        <f t="shared" si="55"/>
        <v>21994.393265580933</v>
      </c>
      <c r="BE6" s="13">
        <f t="shared" si="56"/>
        <v>18.664846039906223</v>
      </c>
      <c r="BF6" s="13">
        <f t="shared" si="57"/>
        <v>0</v>
      </c>
      <c r="BG6" s="255"/>
      <c r="BH6" s="195">
        <f t="shared" si="58"/>
        <v>22107.800870119401</v>
      </c>
      <c r="BI6" s="13">
        <f t="shared" si="59"/>
        <v>18.664846039906219</v>
      </c>
      <c r="BJ6" s="13">
        <f t="shared" si="60"/>
        <v>0</v>
      </c>
      <c r="BK6" s="255"/>
      <c r="BL6" s="195">
        <f t="shared" si="61"/>
        <v>22235.935038183357</v>
      </c>
      <c r="BM6" s="13">
        <f t="shared" si="62"/>
        <v>18.664846039906219</v>
      </c>
      <c r="BN6" s="13">
        <f t="shared" si="63"/>
        <v>0</v>
      </c>
      <c r="BO6" s="255"/>
      <c r="BP6" s="195">
        <f t="shared" si="64"/>
        <v>22388.650808481871</v>
      </c>
      <c r="BQ6" s="13">
        <f t="shared" si="65"/>
        <v>18.664846039906219</v>
      </c>
      <c r="BR6" s="13">
        <f t="shared" si="66"/>
        <v>0</v>
      </c>
      <c r="BS6" s="255"/>
      <c r="BT6" s="195">
        <f t="shared" si="67"/>
        <v>22593.254850771322</v>
      </c>
      <c r="BU6" s="13">
        <f t="shared" si="68"/>
        <v>18.664846039906219</v>
      </c>
      <c r="BV6" s="13">
        <f t="shared" si="69"/>
        <v>0</v>
      </c>
      <c r="BW6" s="255"/>
      <c r="BX6" s="195">
        <f t="shared" si="70"/>
        <v>22709.630165830135</v>
      </c>
      <c r="BY6" s="13">
        <f t="shared" si="71"/>
        <v>18.664846039906219</v>
      </c>
      <c r="BZ6" s="13">
        <f t="shared" si="72"/>
        <v>0</v>
      </c>
      <c r="CA6" s="255"/>
      <c r="CB6" s="195">
        <f t="shared" si="73"/>
        <v>22747.72511659759</v>
      </c>
      <c r="CC6" s="13">
        <f t="shared" si="74"/>
        <v>18.664846039906223</v>
      </c>
      <c r="CD6" s="13">
        <f t="shared" si="75"/>
        <v>0</v>
      </c>
      <c r="CE6" s="255"/>
      <c r="CF6" s="195">
        <f t="shared" si="76"/>
        <v>22815.086545955608</v>
      </c>
      <c r="CG6" s="13">
        <f t="shared" si="77"/>
        <v>18.664846039906219</v>
      </c>
      <c r="CH6" s="13">
        <f t="shared" si="78"/>
        <v>0</v>
      </c>
      <c r="CI6" s="255"/>
      <c r="CJ6" s="195">
        <f t="shared" si="79"/>
        <v>22876.251246428383</v>
      </c>
      <c r="CK6" s="13">
        <f t="shared" si="80"/>
        <v>18.664846039906223</v>
      </c>
      <c r="CL6" s="13">
        <f t="shared" si="81"/>
        <v>0</v>
      </c>
      <c r="CM6" s="255"/>
      <c r="CN6" s="195">
        <f t="shared" si="82"/>
        <v>22923.435977217265</v>
      </c>
      <c r="CO6" s="13">
        <f t="shared" si="83"/>
        <v>18.664846039906219</v>
      </c>
      <c r="CP6" s="13">
        <f t="shared" si="84"/>
        <v>0</v>
      </c>
      <c r="CQ6" s="255"/>
      <c r="CR6" s="195">
        <f t="shared" si="85"/>
        <v>23089.086485821434</v>
      </c>
      <c r="CS6" s="13">
        <f t="shared" si="86"/>
        <v>18.664846039906223</v>
      </c>
      <c r="CT6" s="13">
        <f t="shared" si="87"/>
        <v>0</v>
      </c>
      <c r="CU6" s="255"/>
      <c r="CV6" s="195">
        <f t="shared" si="88"/>
        <v>23153.386880428909</v>
      </c>
      <c r="CW6" s="13">
        <f t="shared" si="89"/>
        <v>18.664846039906219</v>
      </c>
      <c r="CX6" s="13">
        <f t="shared" si="90"/>
        <v>0</v>
      </c>
      <c r="CY6" s="255"/>
      <c r="CZ6" s="195">
        <f t="shared" si="91"/>
        <v>23278.441348896278</v>
      </c>
      <c r="DA6" s="13">
        <f t="shared" si="92"/>
        <v>18.664846039906219</v>
      </c>
      <c r="DB6" s="13">
        <f t="shared" si="93"/>
        <v>0</v>
      </c>
      <c r="DC6" s="255"/>
      <c r="DD6" s="195">
        <f t="shared" si="94"/>
        <v>23511.210643859951</v>
      </c>
      <c r="DE6" s="13">
        <f t="shared" si="95"/>
        <v>18.664846039906219</v>
      </c>
      <c r="DF6" s="13">
        <f t="shared" si="96"/>
        <v>0</v>
      </c>
      <c r="DG6" s="255"/>
    </row>
    <row r="7" spans="1:111">
      <c r="A7" s="285" t="s">
        <v>6</v>
      </c>
      <c r="B7" s="240" t="s">
        <v>111</v>
      </c>
      <c r="C7" s="323">
        <v>24</v>
      </c>
      <c r="D7" s="252">
        <f t="shared" si="97"/>
        <v>67101.84</v>
      </c>
      <c r="E7" s="74">
        <v>2795.91</v>
      </c>
      <c r="F7" s="18">
        <f t="shared" si="22"/>
        <v>-9.0995015966655052E-12</v>
      </c>
      <c r="G7" s="95">
        <f t="shared" si="23"/>
        <v>61.888250040120191</v>
      </c>
      <c r="H7" s="74">
        <f t="shared" si="23"/>
        <v>2.5786770850050083</v>
      </c>
      <c r="I7" s="74">
        <f t="shared" si="98"/>
        <v>61.888250040120198</v>
      </c>
      <c r="J7" s="74">
        <f t="shared" si="99"/>
        <v>0</v>
      </c>
      <c r="K7" s="89">
        <f t="shared" ref="K7:K11" si="100">G7-I7-J7</f>
        <v>-7.1054273576010019E-15</v>
      </c>
      <c r="L7" s="95"/>
      <c r="M7" s="74"/>
      <c r="N7" s="74"/>
      <c r="O7" s="18">
        <f t="shared" si="24"/>
        <v>0</v>
      </c>
      <c r="P7" s="280">
        <f t="shared" si="25"/>
        <v>2864.6188509299582</v>
      </c>
      <c r="Q7" s="13">
        <f t="shared" si="26"/>
        <v>2.5786770850050078</v>
      </c>
      <c r="R7" s="13">
        <f t="shared" si="27"/>
        <v>0</v>
      </c>
      <c r="S7" s="268"/>
      <c r="T7" s="195">
        <f t="shared" si="28"/>
        <v>2885.0935469848982</v>
      </c>
      <c r="U7" s="13">
        <f t="shared" si="29"/>
        <v>2.5786770850050083</v>
      </c>
      <c r="V7" s="13">
        <f t="shared" si="30"/>
        <v>0</v>
      </c>
      <c r="W7" s="255"/>
      <c r="X7" s="195">
        <f t="shared" si="31"/>
        <v>2905.9524659255035</v>
      </c>
      <c r="Y7" s="13">
        <f t="shared" si="32"/>
        <v>2.5786770850050083</v>
      </c>
      <c r="Z7" s="13">
        <f t="shared" si="33"/>
        <v>0</v>
      </c>
      <c r="AA7" s="255"/>
      <c r="AB7" s="195">
        <f t="shared" si="34"/>
        <v>2926.2182891365583</v>
      </c>
      <c r="AC7" s="13">
        <f t="shared" si="35"/>
        <v>2.5786770850050083</v>
      </c>
      <c r="AD7" s="13">
        <f t="shared" si="36"/>
        <v>0</v>
      </c>
      <c r="AE7" s="255"/>
      <c r="AF7" s="195">
        <f t="shared" si="37"/>
        <v>2943.2968674705457</v>
      </c>
      <c r="AG7" s="13">
        <f t="shared" si="38"/>
        <v>2.5786770850050078</v>
      </c>
      <c r="AH7" s="13">
        <f t="shared" si="39"/>
        <v>0</v>
      </c>
      <c r="AI7" s="255"/>
      <c r="AJ7" s="195">
        <f t="shared" si="40"/>
        <v>2963.3383457752052</v>
      </c>
      <c r="AK7" s="13">
        <f t="shared" si="41"/>
        <v>2.5786770850050078</v>
      </c>
      <c r="AL7" s="13">
        <f t="shared" si="42"/>
        <v>0</v>
      </c>
      <c r="AM7" s="255"/>
      <c r="AN7" s="195">
        <f t="shared" si="43"/>
        <v>2975.0842198974028</v>
      </c>
      <c r="AO7" s="13">
        <f t="shared" si="44"/>
        <v>2.5786770850050083</v>
      </c>
      <c r="AP7" s="13">
        <f t="shared" si="45"/>
        <v>0</v>
      </c>
      <c r="AQ7" s="255"/>
      <c r="AR7" s="195">
        <f t="shared" si="46"/>
        <v>2990.0689124383671</v>
      </c>
      <c r="AS7" s="13">
        <f t="shared" si="47"/>
        <v>2.5786770850050078</v>
      </c>
      <c r="AT7" s="13">
        <f t="shared" si="48"/>
        <v>0</v>
      </c>
      <c r="AU7" s="255"/>
      <c r="AV7" s="195">
        <f t="shared" si="49"/>
        <v>3014.7726389127151</v>
      </c>
      <c r="AW7" s="13">
        <f t="shared" si="50"/>
        <v>2.5786770850050083</v>
      </c>
      <c r="AX7" s="13">
        <f t="shared" si="51"/>
        <v>0</v>
      </c>
      <c r="AY7" s="255"/>
      <c r="AZ7" s="195">
        <f t="shared" si="52"/>
        <v>3026.786695451754</v>
      </c>
      <c r="BA7" s="13">
        <f t="shared" si="53"/>
        <v>2.5786770850050083</v>
      </c>
      <c r="BB7" s="13">
        <f t="shared" si="54"/>
        <v>0</v>
      </c>
      <c r="BC7" s="255"/>
      <c r="BD7" s="195">
        <f t="shared" si="55"/>
        <v>3038.6769754907114</v>
      </c>
      <c r="BE7" s="13">
        <f t="shared" si="56"/>
        <v>2.5786770850050083</v>
      </c>
      <c r="BF7" s="13">
        <f t="shared" si="57"/>
        <v>0</v>
      </c>
      <c r="BG7" s="255"/>
      <c r="BH7" s="195">
        <f t="shared" si="58"/>
        <v>3054.3450174592017</v>
      </c>
      <c r="BI7" s="13">
        <f t="shared" si="59"/>
        <v>2.5786770850050078</v>
      </c>
      <c r="BJ7" s="13">
        <f t="shared" si="60"/>
        <v>0</v>
      </c>
      <c r="BK7" s="255"/>
      <c r="BL7" s="195">
        <f t="shared" si="61"/>
        <v>3072.0476356477611</v>
      </c>
      <c r="BM7" s="13">
        <f t="shared" si="62"/>
        <v>2.5786770850050078</v>
      </c>
      <c r="BN7" s="13">
        <f t="shared" si="63"/>
        <v>0</v>
      </c>
      <c r="BO7" s="255"/>
      <c r="BP7" s="195">
        <f t="shared" si="64"/>
        <v>3093.1463715572722</v>
      </c>
      <c r="BQ7" s="13">
        <f t="shared" si="65"/>
        <v>2.5786770850050083</v>
      </c>
      <c r="BR7" s="13">
        <f t="shared" si="66"/>
        <v>0</v>
      </c>
      <c r="BS7" s="255"/>
      <c r="BT7" s="195">
        <f t="shared" si="67"/>
        <v>3121.4138297630971</v>
      </c>
      <c r="BU7" s="13">
        <f t="shared" si="68"/>
        <v>2.5786770850050078</v>
      </c>
      <c r="BV7" s="13">
        <f t="shared" si="69"/>
        <v>0</v>
      </c>
      <c r="BW7" s="255"/>
      <c r="BX7" s="195">
        <f t="shared" si="70"/>
        <v>3137.4918813881031</v>
      </c>
      <c r="BY7" s="13">
        <f t="shared" si="71"/>
        <v>2.5786770850050083</v>
      </c>
      <c r="BZ7" s="13">
        <f t="shared" si="72"/>
        <v>0</v>
      </c>
      <c r="CA7" s="255"/>
      <c r="CB7" s="195">
        <f t="shared" si="73"/>
        <v>3142.7549613185988</v>
      </c>
      <c r="CC7" s="13">
        <f t="shared" si="74"/>
        <v>2.5786770850050083</v>
      </c>
      <c r="CD7" s="13">
        <f t="shared" si="75"/>
        <v>0</v>
      </c>
      <c r="CE7" s="255"/>
      <c r="CF7" s="195">
        <f t="shared" si="76"/>
        <v>3152.0614069183816</v>
      </c>
      <c r="CG7" s="13">
        <f t="shared" si="77"/>
        <v>2.5786770850050083</v>
      </c>
      <c r="CH7" s="13">
        <f t="shared" si="78"/>
        <v>0</v>
      </c>
      <c r="CI7" s="255"/>
      <c r="CJ7" s="195">
        <f t="shared" si="79"/>
        <v>3160.5117317259433</v>
      </c>
      <c r="CK7" s="13">
        <f t="shared" si="80"/>
        <v>2.5786770850050083</v>
      </c>
      <c r="CL7" s="13">
        <f t="shared" si="81"/>
        <v>0</v>
      </c>
      <c r="CM7" s="255"/>
      <c r="CN7" s="195">
        <f t="shared" si="82"/>
        <v>3167.0306273968358</v>
      </c>
      <c r="CO7" s="13">
        <f t="shared" si="83"/>
        <v>2.5786770850050083</v>
      </c>
      <c r="CP7" s="13">
        <f t="shared" si="84"/>
        <v>0</v>
      </c>
      <c r="CQ7" s="255"/>
      <c r="CR7" s="195">
        <f t="shared" si="85"/>
        <v>3189.9163865262553</v>
      </c>
      <c r="CS7" s="13">
        <f t="shared" si="86"/>
        <v>2.5786770850050083</v>
      </c>
      <c r="CT7" s="13">
        <f t="shared" si="87"/>
        <v>0</v>
      </c>
      <c r="CU7" s="255"/>
      <c r="CV7" s="195">
        <f t="shared" si="88"/>
        <v>3198.7999290840971</v>
      </c>
      <c r="CW7" s="13">
        <f t="shared" si="89"/>
        <v>2.5786770850050078</v>
      </c>
      <c r="CX7" s="13">
        <f t="shared" si="90"/>
        <v>0</v>
      </c>
      <c r="CY7" s="255"/>
      <c r="CZ7" s="195">
        <f t="shared" si="91"/>
        <v>3216.0770655536307</v>
      </c>
      <c r="DA7" s="13">
        <f t="shared" si="92"/>
        <v>2.5786770850050078</v>
      </c>
      <c r="DB7" s="13">
        <f t="shared" si="93"/>
        <v>0</v>
      </c>
      <c r="DC7" s="255"/>
      <c r="DD7" s="195">
        <f t="shared" si="94"/>
        <v>3248.2357474807286</v>
      </c>
      <c r="DE7" s="13">
        <f t="shared" si="95"/>
        <v>2.5786770850050083</v>
      </c>
      <c r="DF7" s="13">
        <f t="shared" si="96"/>
        <v>0</v>
      </c>
      <c r="DG7" s="255"/>
    </row>
    <row r="8" spans="1:111">
      <c r="A8" s="285" t="s">
        <v>8</v>
      </c>
      <c r="B8" s="240" t="s">
        <v>7</v>
      </c>
      <c r="C8" s="323">
        <v>24</v>
      </c>
      <c r="D8" s="252">
        <f t="shared" si="97"/>
        <v>444000</v>
      </c>
      <c r="E8" s="74">
        <v>18500</v>
      </c>
      <c r="F8" s="18">
        <f t="shared" si="22"/>
        <v>-1.4559202554664808E-10</v>
      </c>
      <c r="G8" s="95">
        <f t="shared" si="23"/>
        <v>409.50267560194129</v>
      </c>
      <c r="H8" s="74">
        <f t="shared" si="23"/>
        <v>17.062611483414219</v>
      </c>
      <c r="I8" s="74">
        <f t="shared" si="98"/>
        <v>409.50267560194141</v>
      </c>
      <c r="J8" s="74">
        <f t="shared" si="99"/>
        <v>0</v>
      </c>
      <c r="K8" s="89">
        <f>G8-I8-J8</f>
        <v>-1.1368683772161603E-13</v>
      </c>
      <c r="L8" s="95"/>
      <c r="M8" s="74"/>
      <c r="N8" s="74"/>
      <c r="O8" s="18">
        <f t="shared" si="24"/>
        <v>0</v>
      </c>
      <c r="P8" s="280">
        <f t="shared" si="25"/>
        <v>18954.633282975574</v>
      </c>
      <c r="Q8" s="13">
        <f t="shared" si="26"/>
        <v>17.062611483414223</v>
      </c>
      <c r="R8" s="13">
        <f t="shared" si="27"/>
        <v>0</v>
      </c>
      <c r="S8" s="183"/>
      <c r="T8" s="195">
        <f t="shared" si="28"/>
        <v>19090.110418153883</v>
      </c>
      <c r="U8" s="13">
        <f t="shared" si="29"/>
        <v>17.062611483414223</v>
      </c>
      <c r="V8" s="13">
        <f t="shared" si="30"/>
        <v>0</v>
      </c>
      <c r="W8" s="28"/>
      <c r="X8" s="195">
        <f t="shared" si="31"/>
        <v>19228.12988244322</v>
      </c>
      <c r="Y8" s="13">
        <f t="shared" si="32"/>
        <v>17.062611483414223</v>
      </c>
      <c r="Z8" s="13">
        <f t="shared" si="33"/>
        <v>0</v>
      </c>
      <c r="AA8" s="28"/>
      <c r="AB8" s="195">
        <f t="shared" si="34"/>
        <v>19362.22494609137</v>
      </c>
      <c r="AC8" s="13">
        <f t="shared" si="35"/>
        <v>17.062611483414216</v>
      </c>
      <c r="AD8" s="13">
        <f t="shared" si="36"/>
        <v>0</v>
      </c>
      <c r="AE8" s="28"/>
      <c r="AF8" s="195">
        <f t="shared" si="37"/>
        <v>19475.230621946022</v>
      </c>
      <c r="AG8" s="13">
        <f t="shared" si="38"/>
        <v>17.062611483414219</v>
      </c>
      <c r="AH8" s="13">
        <f t="shared" si="39"/>
        <v>0</v>
      </c>
      <c r="AI8" s="28"/>
      <c r="AJ8" s="195">
        <f t="shared" si="40"/>
        <v>19607.841238395118</v>
      </c>
      <c r="AK8" s="13">
        <f t="shared" si="41"/>
        <v>17.062611483414219</v>
      </c>
      <c r="AL8" s="13">
        <f t="shared" si="42"/>
        <v>0</v>
      </c>
      <c r="AM8" s="28"/>
      <c r="AN8" s="195">
        <f t="shared" si="43"/>
        <v>19685.561433702071</v>
      </c>
      <c r="AO8" s="13">
        <f t="shared" si="44"/>
        <v>17.062611483414219</v>
      </c>
      <c r="AP8" s="13">
        <f t="shared" si="45"/>
        <v>0</v>
      </c>
      <c r="AQ8" s="28"/>
      <c r="AR8" s="195">
        <f t="shared" si="46"/>
        <v>19784.712269032192</v>
      </c>
      <c r="AS8" s="13">
        <f t="shared" si="47"/>
        <v>17.062611483414219</v>
      </c>
      <c r="AT8" s="13">
        <f t="shared" si="48"/>
        <v>0</v>
      </c>
      <c r="AU8" s="28"/>
      <c r="AV8" s="195">
        <f t="shared" si="49"/>
        <v>19948.172087043298</v>
      </c>
      <c r="AW8" s="13">
        <f t="shared" si="50"/>
        <v>17.062611483414219</v>
      </c>
      <c r="AX8" s="13">
        <f t="shared" si="51"/>
        <v>0</v>
      </c>
      <c r="AY8" s="28"/>
      <c r="AZ8" s="195">
        <f t="shared" si="52"/>
        <v>20027.666793944525</v>
      </c>
      <c r="BA8" s="13">
        <f t="shared" si="53"/>
        <v>17.062611483414219</v>
      </c>
      <c r="BB8" s="13">
        <f t="shared" si="54"/>
        <v>0</v>
      </c>
      <c r="BC8" s="28"/>
      <c r="BD8" s="195">
        <f t="shared" si="55"/>
        <v>20106.342495494548</v>
      </c>
      <c r="BE8" s="13">
        <f t="shared" si="56"/>
        <v>17.062611483414219</v>
      </c>
      <c r="BF8" s="13">
        <f t="shared" si="57"/>
        <v>0</v>
      </c>
      <c r="BG8" s="28"/>
      <c r="BH8" s="195">
        <f t="shared" si="58"/>
        <v>20210.014922867773</v>
      </c>
      <c r="BI8" s="13">
        <f t="shared" si="59"/>
        <v>17.062611483414219</v>
      </c>
      <c r="BJ8" s="13">
        <f t="shared" si="60"/>
        <v>0</v>
      </c>
      <c r="BK8" s="28"/>
      <c r="BL8" s="195">
        <f t="shared" si="61"/>
        <v>20327.149750701414</v>
      </c>
      <c r="BM8" s="13">
        <f t="shared" si="62"/>
        <v>17.062611483414223</v>
      </c>
      <c r="BN8" s="13">
        <f t="shared" si="63"/>
        <v>0</v>
      </c>
      <c r="BO8" s="28"/>
      <c r="BP8" s="195">
        <f t="shared" si="64"/>
        <v>20466.756037858708</v>
      </c>
      <c r="BQ8" s="13">
        <f t="shared" si="65"/>
        <v>17.062611483414219</v>
      </c>
      <c r="BR8" s="13">
        <f t="shared" si="66"/>
        <v>0</v>
      </c>
      <c r="BS8" s="28"/>
      <c r="BT8" s="195">
        <f t="shared" si="67"/>
        <v>20653.796384939895</v>
      </c>
      <c r="BU8" s="13">
        <f t="shared" si="68"/>
        <v>17.062611483414219</v>
      </c>
      <c r="BV8" s="13">
        <f t="shared" si="69"/>
        <v>0</v>
      </c>
      <c r="BW8" s="28"/>
      <c r="BX8" s="195">
        <f t="shared" si="70"/>
        <v>20760.181767538983</v>
      </c>
      <c r="BY8" s="13">
        <f t="shared" si="71"/>
        <v>17.062611483414223</v>
      </c>
      <c r="BZ8" s="13">
        <f t="shared" si="72"/>
        <v>0</v>
      </c>
      <c r="CA8" s="28"/>
      <c r="CB8" s="195">
        <f t="shared" si="73"/>
        <v>20795.006557576631</v>
      </c>
      <c r="CC8" s="13">
        <f t="shared" si="74"/>
        <v>17.062611483414219</v>
      </c>
      <c r="CD8" s="13">
        <f t="shared" si="75"/>
        <v>0</v>
      </c>
      <c r="CE8" s="28"/>
      <c r="CF8" s="195">
        <f t="shared" si="76"/>
        <v>20856.585522420271</v>
      </c>
      <c r="CG8" s="13">
        <f t="shared" si="77"/>
        <v>17.062611483414219</v>
      </c>
      <c r="CH8" s="13">
        <f t="shared" si="78"/>
        <v>0</v>
      </c>
      <c r="CI8" s="28"/>
      <c r="CJ8" s="195">
        <f t="shared" si="79"/>
        <v>20912.499700251421</v>
      </c>
      <c r="CK8" s="13">
        <f t="shared" si="80"/>
        <v>17.062611483414219</v>
      </c>
      <c r="CL8" s="13">
        <f t="shared" si="81"/>
        <v>0</v>
      </c>
      <c r="CM8" s="28"/>
      <c r="CN8" s="195">
        <f t="shared" si="82"/>
        <v>20955.63398208149</v>
      </c>
      <c r="CO8" s="13">
        <f t="shared" si="83"/>
        <v>17.062611483414219</v>
      </c>
      <c r="CP8" s="13">
        <f t="shared" si="84"/>
        <v>0</v>
      </c>
      <c r="CQ8" s="28"/>
      <c r="CR8" s="195">
        <f t="shared" si="85"/>
        <v>21107.064658996795</v>
      </c>
      <c r="CS8" s="13">
        <f t="shared" si="86"/>
        <v>17.062611483414219</v>
      </c>
      <c r="CT8" s="13">
        <f t="shared" si="87"/>
        <v>0</v>
      </c>
      <c r="CU8" s="28"/>
      <c r="CV8" s="195">
        <f t="shared" si="88"/>
        <v>21165.845355557154</v>
      </c>
      <c r="CW8" s="13">
        <f t="shared" si="89"/>
        <v>17.062611483414219</v>
      </c>
      <c r="CX8" s="13">
        <f t="shared" si="90"/>
        <v>0</v>
      </c>
      <c r="CY8" s="28"/>
      <c r="CZ8" s="195">
        <f t="shared" si="91"/>
        <v>21280.164852496029</v>
      </c>
      <c r="DA8" s="13">
        <f t="shared" si="92"/>
        <v>17.062611483414219</v>
      </c>
      <c r="DB8" s="13">
        <f t="shared" si="93"/>
        <v>0</v>
      </c>
      <c r="DC8" s="28"/>
      <c r="DD8" s="195">
        <f t="shared" si="94"/>
        <v>21492.952680305691</v>
      </c>
      <c r="DE8" s="13">
        <f t="shared" si="95"/>
        <v>17.062611483414219</v>
      </c>
      <c r="DF8" s="13">
        <f t="shared" si="96"/>
        <v>0</v>
      </c>
      <c r="DG8" s="28"/>
    </row>
    <row r="9" spans="1:111">
      <c r="A9" s="285" t="s">
        <v>12</v>
      </c>
      <c r="B9" s="240" t="s">
        <v>112</v>
      </c>
      <c r="C9" s="323">
        <v>24</v>
      </c>
      <c r="D9" s="252">
        <f t="shared" si="97"/>
        <v>195572.63999999998</v>
      </c>
      <c r="E9" s="74">
        <v>8148.86</v>
      </c>
      <c r="F9" s="18">
        <f t="shared" si="22"/>
        <v>1.0919401915998606E-10</v>
      </c>
      <c r="G9" s="95">
        <f t="shared" si="23"/>
        <v>180.37729584354784</v>
      </c>
      <c r="H9" s="74">
        <f t="shared" si="23"/>
        <v>7.515720660147827</v>
      </c>
      <c r="I9" s="74">
        <f t="shared" si="98"/>
        <v>180.37729584354776</v>
      </c>
      <c r="J9" s="74">
        <f t="shared" si="99"/>
        <v>0</v>
      </c>
      <c r="K9" s="89">
        <f t="shared" si="100"/>
        <v>8.5265128291212022E-14</v>
      </c>
      <c r="L9" s="95"/>
      <c r="M9" s="74"/>
      <c r="N9" s="74"/>
      <c r="O9" s="18">
        <f t="shared" si="24"/>
        <v>0</v>
      </c>
      <c r="P9" s="280">
        <f t="shared" si="25"/>
        <v>8349.1163769896393</v>
      </c>
      <c r="Q9" s="13">
        <f t="shared" si="26"/>
        <v>7.5157206601478279</v>
      </c>
      <c r="R9" s="13">
        <f t="shared" si="27"/>
        <v>0</v>
      </c>
      <c r="S9" s="269"/>
      <c r="T9" s="195">
        <f t="shared" si="28"/>
        <v>8408.7911990312132</v>
      </c>
      <c r="U9" s="13">
        <f t="shared" si="29"/>
        <v>7.515720660147827</v>
      </c>
      <c r="V9" s="13">
        <f t="shared" si="30"/>
        <v>0</v>
      </c>
      <c r="W9" s="259"/>
      <c r="X9" s="195">
        <f t="shared" si="31"/>
        <v>8469.5858634511478</v>
      </c>
      <c r="Y9" s="13">
        <f t="shared" si="32"/>
        <v>7.515720660147827</v>
      </c>
      <c r="Z9" s="13">
        <f t="shared" si="33"/>
        <v>0</v>
      </c>
      <c r="AA9" s="259"/>
      <c r="AB9" s="195">
        <f t="shared" si="34"/>
        <v>8528.6519121192505</v>
      </c>
      <c r="AC9" s="13">
        <f t="shared" si="35"/>
        <v>7.5157206601478261</v>
      </c>
      <c r="AD9" s="13">
        <f t="shared" si="36"/>
        <v>0</v>
      </c>
      <c r="AE9" s="259"/>
      <c r="AF9" s="195">
        <f t="shared" si="37"/>
        <v>8578.4285300514093</v>
      </c>
      <c r="AG9" s="13">
        <f t="shared" si="38"/>
        <v>7.5157206601478279</v>
      </c>
      <c r="AH9" s="13">
        <f t="shared" si="39"/>
        <v>0</v>
      </c>
      <c r="AI9" s="259"/>
      <c r="AJ9" s="195">
        <f t="shared" si="40"/>
        <v>8636.8407110220778</v>
      </c>
      <c r="AK9" s="13">
        <f t="shared" si="41"/>
        <v>7.5157206601478261</v>
      </c>
      <c r="AL9" s="13">
        <f t="shared" si="42"/>
        <v>0</v>
      </c>
      <c r="AM9" s="259"/>
      <c r="AN9" s="195">
        <f t="shared" si="43"/>
        <v>8671.0748186290512</v>
      </c>
      <c r="AO9" s="13">
        <f t="shared" si="44"/>
        <v>7.515720660147827</v>
      </c>
      <c r="AP9" s="13">
        <f t="shared" si="45"/>
        <v>0</v>
      </c>
      <c r="AQ9" s="259"/>
      <c r="AR9" s="195">
        <f t="shared" si="46"/>
        <v>8714.7486713851722</v>
      </c>
      <c r="AS9" s="13">
        <f t="shared" si="47"/>
        <v>7.5157206601478279</v>
      </c>
      <c r="AT9" s="13">
        <f t="shared" si="48"/>
        <v>0</v>
      </c>
      <c r="AU9" s="259"/>
      <c r="AV9" s="195">
        <f t="shared" si="49"/>
        <v>8786.7492753093866</v>
      </c>
      <c r="AW9" s="13">
        <f t="shared" si="50"/>
        <v>7.515720660147827</v>
      </c>
      <c r="AX9" s="13">
        <f t="shared" si="51"/>
        <v>0</v>
      </c>
      <c r="AY9" s="259"/>
      <c r="AZ9" s="195">
        <f t="shared" si="52"/>
        <v>8821.7650178650165</v>
      </c>
      <c r="BA9" s="13">
        <f t="shared" si="53"/>
        <v>7.515720660147827</v>
      </c>
      <c r="BB9" s="13">
        <f t="shared" si="54"/>
        <v>0</v>
      </c>
      <c r="BC9" s="259"/>
      <c r="BD9" s="195">
        <f t="shared" si="55"/>
        <v>8856.4200058289571</v>
      </c>
      <c r="BE9" s="13">
        <f t="shared" si="56"/>
        <v>7.515720660147827</v>
      </c>
      <c r="BF9" s="13">
        <f t="shared" si="57"/>
        <v>0</v>
      </c>
      <c r="BG9" s="259"/>
      <c r="BH9" s="195">
        <f t="shared" si="58"/>
        <v>8902.0855245600142</v>
      </c>
      <c r="BI9" s="13">
        <f t="shared" si="59"/>
        <v>7.5157206601478261</v>
      </c>
      <c r="BJ9" s="13">
        <f t="shared" si="60"/>
        <v>0</v>
      </c>
      <c r="BK9" s="259"/>
      <c r="BL9" s="195">
        <f t="shared" si="61"/>
        <v>8953.6809468919309</v>
      </c>
      <c r="BM9" s="13">
        <f t="shared" si="62"/>
        <v>7.5157206601478279</v>
      </c>
      <c r="BN9" s="13">
        <f t="shared" si="63"/>
        <v>0</v>
      </c>
      <c r="BO9" s="259"/>
      <c r="BP9" s="195">
        <f t="shared" si="64"/>
        <v>9015.1745733332591</v>
      </c>
      <c r="BQ9" s="13">
        <f t="shared" si="65"/>
        <v>7.5157206601478261</v>
      </c>
      <c r="BR9" s="13">
        <f t="shared" si="66"/>
        <v>0</v>
      </c>
      <c r="BS9" s="259"/>
      <c r="BT9" s="195">
        <f t="shared" si="67"/>
        <v>9097.5619032098002</v>
      </c>
      <c r="BU9" s="13">
        <f t="shared" si="68"/>
        <v>7.515720660147827</v>
      </c>
      <c r="BV9" s="13">
        <f t="shared" si="69"/>
        <v>0</v>
      </c>
      <c r="BW9" s="259"/>
      <c r="BX9" s="195">
        <f t="shared" si="70"/>
        <v>9144.42242152582</v>
      </c>
      <c r="BY9" s="13">
        <f t="shared" si="71"/>
        <v>7.5157206601478261</v>
      </c>
      <c r="BZ9" s="13">
        <f t="shared" si="72"/>
        <v>0</v>
      </c>
      <c r="CA9" s="259"/>
      <c r="CB9" s="195">
        <f t="shared" si="73"/>
        <v>9159.762007393183</v>
      </c>
      <c r="CC9" s="13">
        <f t="shared" si="74"/>
        <v>7.5157206601478261</v>
      </c>
      <c r="CD9" s="13">
        <f t="shared" si="75"/>
        <v>0</v>
      </c>
      <c r="CE9" s="259"/>
      <c r="CF9" s="195">
        <f t="shared" si="76"/>
        <v>9186.886243255658</v>
      </c>
      <c r="CG9" s="13">
        <f t="shared" si="77"/>
        <v>7.5157206601478279</v>
      </c>
      <c r="CH9" s="13">
        <f t="shared" si="78"/>
        <v>0</v>
      </c>
      <c r="CI9" s="259"/>
      <c r="CJ9" s="195">
        <f t="shared" si="79"/>
        <v>9211.5152598589611</v>
      </c>
      <c r="CK9" s="13">
        <f t="shared" si="80"/>
        <v>7.5157206601478261</v>
      </c>
      <c r="CL9" s="13">
        <f t="shared" si="81"/>
        <v>0</v>
      </c>
      <c r="CM9" s="259"/>
      <c r="CN9" s="195">
        <f t="shared" si="82"/>
        <v>9230.515001687816</v>
      </c>
      <c r="CO9" s="13">
        <f t="shared" si="83"/>
        <v>7.515720660147827</v>
      </c>
      <c r="CP9" s="13">
        <f t="shared" si="84"/>
        <v>0</v>
      </c>
      <c r="CQ9" s="259"/>
      <c r="CR9" s="195">
        <f t="shared" si="85"/>
        <v>9297.217022546627</v>
      </c>
      <c r="CS9" s="13">
        <f t="shared" si="86"/>
        <v>7.5157206601478261</v>
      </c>
      <c r="CT9" s="13">
        <f t="shared" si="87"/>
        <v>0</v>
      </c>
      <c r="CU9" s="259"/>
      <c r="CV9" s="195">
        <f t="shared" si="88"/>
        <v>9323.1086802208356</v>
      </c>
      <c r="CW9" s="13">
        <f t="shared" si="89"/>
        <v>7.5157206601478261</v>
      </c>
      <c r="CX9" s="13">
        <f t="shared" si="90"/>
        <v>0</v>
      </c>
      <c r="CY9" s="259"/>
      <c r="CZ9" s="195">
        <f t="shared" si="91"/>
        <v>9373.4640086438267</v>
      </c>
      <c r="DA9" s="13">
        <f t="shared" si="92"/>
        <v>7.5157206601478261</v>
      </c>
      <c r="DB9" s="13">
        <f t="shared" si="93"/>
        <v>0</v>
      </c>
      <c r="DC9" s="259"/>
      <c r="DD9" s="195">
        <f t="shared" si="94"/>
        <v>9467.192560996531</v>
      </c>
      <c r="DE9" s="13">
        <f t="shared" si="95"/>
        <v>7.515720660147827</v>
      </c>
      <c r="DF9" s="13">
        <f t="shared" si="96"/>
        <v>0</v>
      </c>
      <c r="DG9" s="259"/>
    </row>
    <row r="10" spans="1:111">
      <c r="A10" s="285" t="s">
        <v>27</v>
      </c>
      <c r="B10" s="240" t="s">
        <v>61</v>
      </c>
      <c r="C10" s="323">
        <v>24</v>
      </c>
      <c r="D10" s="252">
        <f t="shared" si="97"/>
        <v>151200</v>
      </c>
      <c r="E10" s="74">
        <v>6300</v>
      </c>
      <c r="F10" s="18">
        <f t="shared" si="22"/>
        <v>-917.2400051012678</v>
      </c>
      <c r="G10" s="95">
        <f t="shared" si="23"/>
        <v>139.45226250228271</v>
      </c>
      <c r="H10" s="74">
        <f t="shared" si="23"/>
        <v>5.8105109375951125</v>
      </c>
      <c r="I10" s="74">
        <f t="shared" si="98"/>
        <v>122.02072968949736</v>
      </c>
      <c r="J10" s="74">
        <f t="shared" si="99"/>
        <v>18.147767889673617</v>
      </c>
      <c r="K10" s="89">
        <f t="shared" si="100"/>
        <v>-0.71623507688826749</v>
      </c>
      <c r="L10" s="95">
        <v>4</v>
      </c>
      <c r="M10" s="74">
        <f>N10*L10</f>
        <v>27780</v>
      </c>
      <c r="N10" s="74">
        <v>6945</v>
      </c>
      <c r="O10" s="18">
        <f t="shared" si="24"/>
        <v>6945</v>
      </c>
      <c r="P10" s="280">
        <f t="shared" si="25"/>
        <v>6454.8210639322215</v>
      </c>
      <c r="Q10" s="13">
        <f t="shared" si="26"/>
        <v>5.8105109375951125</v>
      </c>
      <c r="R10" s="13">
        <f t="shared" si="27"/>
        <v>0</v>
      </c>
      <c r="S10" s="269"/>
      <c r="T10" s="195">
        <f t="shared" si="28"/>
        <v>6500.9565207767273</v>
      </c>
      <c r="U10" s="13">
        <f t="shared" si="29"/>
        <v>5.8105109375951125</v>
      </c>
      <c r="V10" s="13">
        <f t="shared" si="30"/>
        <v>0</v>
      </c>
      <c r="W10" s="259"/>
      <c r="X10" s="195">
        <f t="shared" si="31"/>
        <v>6547.9577437509342</v>
      </c>
      <c r="Y10" s="13">
        <f t="shared" si="32"/>
        <v>5.8105109375951134</v>
      </c>
      <c r="Z10" s="13">
        <f t="shared" si="33"/>
        <v>0</v>
      </c>
      <c r="AA10" s="259"/>
      <c r="AB10" s="195">
        <f t="shared" si="34"/>
        <v>6593.6225492094945</v>
      </c>
      <c r="AC10" s="13">
        <f t="shared" si="35"/>
        <v>5.8105109375951125</v>
      </c>
      <c r="AD10" s="13">
        <f t="shared" si="36"/>
        <v>0</v>
      </c>
      <c r="AE10" s="259"/>
      <c r="AF10" s="195">
        <f t="shared" si="37"/>
        <v>0</v>
      </c>
      <c r="AG10" s="13">
        <f t="shared" si="38"/>
        <v>0</v>
      </c>
      <c r="AH10" s="13">
        <f t="shared" si="39"/>
        <v>6.0846435686763076</v>
      </c>
      <c r="AI10" s="18">
        <v>6945</v>
      </c>
      <c r="AJ10" s="195">
        <f t="shared" si="40"/>
        <v>0</v>
      </c>
      <c r="AK10" s="13">
        <f t="shared" si="41"/>
        <v>0</v>
      </c>
      <c r="AL10" s="13">
        <f t="shared" si="42"/>
        <v>6.043492259630864</v>
      </c>
      <c r="AM10" s="18">
        <v>6945</v>
      </c>
      <c r="AN10" s="195">
        <f t="shared" si="43"/>
        <v>0</v>
      </c>
      <c r="AO10" s="13">
        <f t="shared" si="44"/>
        <v>0</v>
      </c>
      <c r="AP10" s="13">
        <f t="shared" si="45"/>
        <v>6.019632061366444</v>
      </c>
      <c r="AQ10" s="18">
        <v>6945</v>
      </c>
      <c r="AR10" s="195"/>
      <c r="AS10" s="13">
        <f t="shared" si="47"/>
        <v>0</v>
      </c>
      <c r="AT10" s="13">
        <f t="shared" si="48"/>
        <v>0</v>
      </c>
      <c r="AU10" s="18"/>
      <c r="AV10" s="195">
        <f>IF($E10*AV$2/$C$2-AY10&gt;0,$E10*AV$2/$C$2-AY10,0)*2</f>
        <v>13586.322610634896</v>
      </c>
      <c r="AW10" s="13">
        <f t="shared" si="50"/>
        <v>11.621021875190225</v>
      </c>
      <c r="AX10" s="13">
        <f t="shared" si="51"/>
        <v>0</v>
      </c>
      <c r="AY10" s="259"/>
      <c r="AZ10" s="195">
        <f t="shared" si="52"/>
        <v>6820.2324757757042</v>
      </c>
      <c r="BA10" s="13">
        <f t="shared" si="53"/>
        <v>5.8105109375951125</v>
      </c>
      <c r="BB10" s="13">
        <f t="shared" si="54"/>
        <v>0</v>
      </c>
      <c r="BC10" s="259"/>
      <c r="BD10" s="195">
        <f t="shared" si="55"/>
        <v>6847.024741708954</v>
      </c>
      <c r="BE10" s="13">
        <f t="shared" si="56"/>
        <v>5.8105109375951125</v>
      </c>
      <c r="BF10" s="13">
        <f t="shared" si="57"/>
        <v>0</v>
      </c>
      <c r="BG10" s="259"/>
      <c r="BH10" s="195">
        <f t="shared" si="58"/>
        <v>6882.3294061657825</v>
      </c>
      <c r="BI10" s="13">
        <f t="shared" si="59"/>
        <v>5.8105109375951125</v>
      </c>
      <c r="BJ10" s="13">
        <f t="shared" si="60"/>
        <v>0</v>
      </c>
      <c r="BK10" s="259"/>
      <c r="BL10" s="195">
        <f t="shared" si="61"/>
        <v>6922.2185637523726</v>
      </c>
      <c r="BM10" s="13">
        <f t="shared" si="62"/>
        <v>5.8105109375951125</v>
      </c>
      <c r="BN10" s="13">
        <f t="shared" si="63"/>
        <v>0</v>
      </c>
      <c r="BO10" s="259"/>
      <c r="BP10" s="195">
        <f t="shared" si="64"/>
        <v>6969.7601642437767</v>
      </c>
      <c r="BQ10" s="13">
        <f t="shared" si="65"/>
        <v>5.8105109375951134</v>
      </c>
      <c r="BR10" s="13">
        <f t="shared" si="66"/>
        <v>0</v>
      </c>
      <c r="BS10" s="259"/>
      <c r="BT10" s="195">
        <f t="shared" si="67"/>
        <v>7033.4549851416932</v>
      </c>
      <c r="BU10" s="13">
        <f t="shared" si="68"/>
        <v>5.8105109375951125</v>
      </c>
      <c r="BV10" s="13">
        <f t="shared" si="69"/>
        <v>0</v>
      </c>
      <c r="BW10" s="259"/>
      <c r="BX10" s="195">
        <f t="shared" si="70"/>
        <v>7069.6835208375987</v>
      </c>
      <c r="BY10" s="13">
        <f t="shared" si="71"/>
        <v>5.8105109375951125</v>
      </c>
      <c r="BZ10" s="13">
        <f t="shared" si="72"/>
        <v>0</v>
      </c>
      <c r="CA10" s="259"/>
      <c r="CB10" s="195">
        <f t="shared" si="73"/>
        <v>7081.542773661231</v>
      </c>
      <c r="CC10" s="13">
        <f t="shared" si="74"/>
        <v>5.8105109375951125</v>
      </c>
      <c r="CD10" s="13">
        <f t="shared" si="75"/>
        <v>0</v>
      </c>
      <c r="CE10" s="259"/>
      <c r="CF10" s="195">
        <f t="shared" si="76"/>
        <v>7102.5129076350113</v>
      </c>
      <c r="CG10" s="13">
        <f t="shared" si="77"/>
        <v>5.8105109375951125</v>
      </c>
      <c r="CH10" s="13">
        <f t="shared" si="78"/>
        <v>0</v>
      </c>
      <c r="CI10" s="259"/>
      <c r="CJ10" s="195">
        <f t="shared" si="79"/>
        <v>7121.5539519775111</v>
      </c>
      <c r="CK10" s="13">
        <f t="shared" si="80"/>
        <v>5.8105109375951125</v>
      </c>
      <c r="CL10" s="13">
        <f t="shared" si="81"/>
        <v>0</v>
      </c>
      <c r="CM10" s="259"/>
      <c r="CN10" s="195">
        <f t="shared" si="82"/>
        <v>7136.2429236277521</v>
      </c>
      <c r="CO10" s="13">
        <f t="shared" si="83"/>
        <v>5.8105109375951134</v>
      </c>
      <c r="CP10" s="13">
        <f t="shared" si="84"/>
        <v>0</v>
      </c>
      <c r="CQ10" s="259"/>
      <c r="CR10" s="195">
        <f t="shared" si="85"/>
        <v>7187.8112081989084</v>
      </c>
      <c r="CS10" s="13">
        <f t="shared" si="86"/>
        <v>5.8105109375951125</v>
      </c>
      <c r="CT10" s="13">
        <f t="shared" si="87"/>
        <v>0</v>
      </c>
      <c r="CU10" s="259"/>
      <c r="CV10" s="195">
        <f t="shared" si="88"/>
        <v>7207.8284183789228</v>
      </c>
      <c r="CW10" s="13">
        <f t="shared" si="89"/>
        <v>5.8105109375951125</v>
      </c>
      <c r="CX10" s="13">
        <f t="shared" si="90"/>
        <v>0</v>
      </c>
      <c r="CY10" s="259"/>
      <c r="CZ10" s="195">
        <f t="shared" si="91"/>
        <v>7246.7588416608105</v>
      </c>
      <c r="DA10" s="13">
        <f t="shared" si="92"/>
        <v>5.8105109375951125</v>
      </c>
      <c r="DB10" s="13">
        <f t="shared" si="93"/>
        <v>0</v>
      </c>
      <c r="DC10" s="259"/>
      <c r="DD10" s="195">
        <f t="shared" si="94"/>
        <v>7319.2217235635599</v>
      </c>
      <c r="DE10" s="13">
        <f t="shared" si="95"/>
        <v>5.8105109375951134</v>
      </c>
      <c r="DF10" s="13">
        <f t="shared" si="96"/>
        <v>0</v>
      </c>
      <c r="DG10" s="259"/>
    </row>
    <row r="11" spans="1:111" ht="15" thickBot="1">
      <c r="A11" s="286" t="s">
        <v>18</v>
      </c>
      <c r="B11" s="241" t="s">
        <v>62</v>
      </c>
      <c r="C11" s="324">
        <v>24</v>
      </c>
      <c r="D11" s="252">
        <f t="shared" si="97"/>
        <v>114956.88</v>
      </c>
      <c r="E11" s="74">
        <v>4789.87</v>
      </c>
      <c r="F11" s="18">
        <f t="shared" si="22"/>
        <v>-1.819900319333101E-11</v>
      </c>
      <c r="G11" s="95">
        <f t="shared" si="23"/>
        <v>106.02511247489031</v>
      </c>
      <c r="H11" s="74">
        <f t="shared" si="23"/>
        <v>4.4177130197870955</v>
      </c>
      <c r="I11" s="74">
        <f t="shared" si="98"/>
        <v>106.02511247489032</v>
      </c>
      <c r="J11" s="74">
        <f t="shared" si="99"/>
        <v>0</v>
      </c>
      <c r="K11" s="89">
        <f t="shared" si="100"/>
        <v>-1.4210854715202004E-14</v>
      </c>
      <c r="L11" s="95"/>
      <c r="M11" s="74"/>
      <c r="N11" s="74"/>
      <c r="O11" s="18">
        <f t="shared" si="24"/>
        <v>0</v>
      </c>
      <c r="P11" s="280">
        <f t="shared" si="25"/>
        <v>4907.5799634122268</v>
      </c>
      <c r="Q11" s="13">
        <f t="shared" si="26"/>
        <v>4.4177130197870955</v>
      </c>
      <c r="R11" s="13">
        <f t="shared" si="27"/>
        <v>0</v>
      </c>
      <c r="S11" s="269"/>
      <c r="T11" s="195">
        <f t="shared" si="28"/>
        <v>4942.6566047893366</v>
      </c>
      <c r="U11" s="13">
        <f t="shared" si="29"/>
        <v>4.4177130197870955</v>
      </c>
      <c r="V11" s="13">
        <f t="shared" si="30"/>
        <v>0</v>
      </c>
      <c r="W11" s="259"/>
      <c r="X11" s="195">
        <f t="shared" si="31"/>
        <v>4978.3914854063942</v>
      </c>
      <c r="Y11" s="13">
        <f t="shared" si="32"/>
        <v>4.4177130197870955</v>
      </c>
      <c r="Z11" s="13">
        <f t="shared" si="33"/>
        <v>0</v>
      </c>
      <c r="AA11" s="259"/>
      <c r="AB11" s="195">
        <f t="shared" si="34"/>
        <v>5013.1102920289013</v>
      </c>
      <c r="AC11" s="13">
        <f t="shared" si="35"/>
        <v>4.4177130197870955</v>
      </c>
      <c r="AD11" s="13">
        <f t="shared" si="36"/>
        <v>0</v>
      </c>
      <c r="AE11" s="259"/>
      <c r="AF11" s="195">
        <f t="shared" si="37"/>
        <v>5042.3688053589512</v>
      </c>
      <c r="AG11" s="13">
        <f t="shared" si="38"/>
        <v>4.4177130197870955</v>
      </c>
      <c r="AH11" s="13">
        <f t="shared" si="39"/>
        <v>0</v>
      </c>
      <c r="AI11" s="259"/>
      <c r="AJ11" s="195">
        <f t="shared" si="40"/>
        <v>5076.7032709487366</v>
      </c>
      <c r="AK11" s="13">
        <f t="shared" si="41"/>
        <v>4.4177130197870955</v>
      </c>
      <c r="AL11" s="13">
        <f t="shared" si="42"/>
        <v>0</v>
      </c>
      <c r="AM11" s="259"/>
      <c r="AN11" s="195">
        <f t="shared" si="43"/>
        <v>5096.8259537538661</v>
      </c>
      <c r="AO11" s="13">
        <f t="shared" si="44"/>
        <v>4.4177130197870955</v>
      </c>
      <c r="AP11" s="13">
        <f t="shared" si="45"/>
        <v>0</v>
      </c>
      <c r="AQ11" s="259"/>
      <c r="AR11" s="195">
        <f t="shared" si="46"/>
        <v>5122.4972841118497</v>
      </c>
      <c r="AS11" s="13">
        <f t="shared" si="47"/>
        <v>4.4177130197870955</v>
      </c>
      <c r="AT11" s="13">
        <f t="shared" si="48"/>
        <v>0</v>
      </c>
      <c r="AU11" s="259"/>
      <c r="AV11" s="195">
        <f t="shared" si="49"/>
        <v>5164.8189748414097</v>
      </c>
      <c r="AW11" s="13">
        <f t="shared" si="50"/>
        <v>4.4177130197870955</v>
      </c>
      <c r="AX11" s="13">
        <f t="shared" si="51"/>
        <v>0</v>
      </c>
      <c r="AY11" s="259"/>
      <c r="AZ11" s="197">
        <f t="shared" si="52"/>
        <v>5185.4010998005988</v>
      </c>
      <c r="BA11" s="184">
        <f t="shared" si="53"/>
        <v>4.4177130197870955</v>
      </c>
      <c r="BB11" s="184">
        <f t="shared" si="54"/>
        <v>0</v>
      </c>
      <c r="BC11" s="325"/>
      <c r="BD11" s="197">
        <f t="shared" si="55"/>
        <v>5205.7711745348361</v>
      </c>
      <c r="BE11" s="184">
        <f t="shared" si="56"/>
        <v>4.4177130197870955</v>
      </c>
      <c r="BF11" s="184">
        <f t="shared" si="57"/>
        <v>0</v>
      </c>
      <c r="BG11" s="325"/>
      <c r="BH11" s="197">
        <f t="shared" si="58"/>
        <v>5232.6131988430625</v>
      </c>
      <c r="BI11" s="184">
        <f t="shared" si="59"/>
        <v>4.4177130197870955</v>
      </c>
      <c r="BJ11" s="184">
        <f t="shared" si="60"/>
        <v>0</v>
      </c>
      <c r="BK11" s="325"/>
      <c r="BL11" s="197">
        <f t="shared" si="61"/>
        <v>5262.940798723901</v>
      </c>
      <c r="BM11" s="184">
        <f t="shared" si="62"/>
        <v>4.4177130197870955</v>
      </c>
      <c r="BN11" s="184">
        <f t="shared" si="63"/>
        <v>0</v>
      </c>
      <c r="BO11" s="325"/>
      <c r="BP11" s="197">
        <f t="shared" si="64"/>
        <v>5299.0865266517994</v>
      </c>
      <c r="BQ11" s="184">
        <f t="shared" si="65"/>
        <v>4.4177130197870955</v>
      </c>
      <c r="BR11" s="184">
        <f t="shared" si="66"/>
        <v>0</v>
      </c>
      <c r="BS11" s="325"/>
      <c r="BT11" s="197">
        <f t="shared" si="67"/>
        <v>5347.5134967747053</v>
      </c>
      <c r="BU11" s="184">
        <f t="shared" si="68"/>
        <v>4.4177130197870955</v>
      </c>
      <c r="BV11" s="184">
        <f t="shared" si="69"/>
        <v>0</v>
      </c>
      <c r="BW11" s="325"/>
      <c r="BX11" s="197">
        <f t="shared" si="70"/>
        <v>5375.057937453078</v>
      </c>
      <c r="BY11" s="184">
        <f t="shared" si="71"/>
        <v>4.4177130197870964</v>
      </c>
      <c r="BZ11" s="184">
        <f t="shared" si="72"/>
        <v>0</v>
      </c>
      <c r="CA11" s="325"/>
      <c r="CB11" s="197">
        <f t="shared" si="73"/>
        <v>5384.074489726464</v>
      </c>
      <c r="CC11" s="184">
        <f t="shared" si="74"/>
        <v>4.4177130197870955</v>
      </c>
      <c r="CD11" s="184">
        <f t="shared" si="75"/>
        <v>0</v>
      </c>
      <c r="CE11" s="325"/>
      <c r="CF11" s="197">
        <f t="shared" si="76"/>
        <v>5400.0180160148748</v>
      </c>
      <c r="CG11" s="184">
        <f t="shared" si="77"/>
        <v>4.4177130197870955</v>
      </c>
      <c r="CH11" s="184">
        <f t="shared" si="78"/>
        <v>0</v>
      </c>
      <c r="CI11" s="325"/>
      <c r="CJ11" s="197">
        <f t="shared" si="79"/>
        <v>5414.494861580717</v>
      </c>
      <c r="CK11" s="184">
        <f t="shared" si="80"/>
        <v>4.4177130197870955</v>
      </c>
      <c r="CL11" s="184">
        <f t="shared" si="81"/>
        <v>0</v>
      </c>
      <c r="CM11" s="325"/>
      <c r="CN11" s="197">
        <f t="shared" si="82"/>
        <v>5425.6628400947393</v>
      </c>
      <c r="CO11" s="184">
        <f t="shared" si="83"/>
        <v>4.4177130197870955</v>
      </c>
      <c r="CP11" s="184">
        <f t="shared" si="84"/>
        <v>0</v>
      </c>
      <c r="CQ11" s="325"/>
      <c r="CR11" s="197">
        <f t="shared" si="85"/>
        <v>5464.8700431453499</v>
      </c>
      <c r="CS11" s="184">
        <f t="shared" si="86"/>
        <v>4.4177130197870955</v>
      </c>
      <c r="CT11" s="184">
        <f t="shared" si="87"/>
        <v>0</v>
      </c>
      <c r="CU11" s="325"/>
      <c r="CV11" s="197">
        <f t="shared" si="88"/>
        <v>5480.0890644985166</v>
      </c>
      <c r="CW11" s="184">
        <f t="shared" si="89"/>
        <v>4.4177130197870964</v>
      </c>
      <c r="CX11" s="184">
        <f t="shared" si="90"/>
        <v>0</v>
      </c>
      <c r="CY11" s="325"/>
      <c r="CZ11" s="197">
        <f t="shared" si="91"/>
        <v>5509.6877417310898</v>
      </c>
      <c r="DA11" s="184">
        <f t="shared" si="92"/>
        <v>4.4177130197870955</v>
      </c>
      <c r="DB11" s="184">
        <f t="shared" si="93"/>
        <v>0</v>
      </c>
      <c r="DC11" s="325"/>
      <c r="DD11" s="197">
        <f t="shared" si="94"/>
        <v>5564.7810408008545</v>
      </c>
      <c r="DE11" s="184">
        <f t="shared" si="95"/>
        <v>4.4177130197870955</v>
      </c>
      <c r="DF11" s="184">
        <f t="shared" si="96"/>
        <v>0</v>
      </c>
      <c r="DG11" s="325"/>
    </row>
    <row r="12" spans="1:111" ht="16.2" thickBot="1">
      <c r="D12" s="32">
        <f t="shared" ref="D12:W12" si="101">SUM(D5:D11)</f>
        <v>1671160.3199999998</v>
      </c>
      <c r="E12" s="33">
        <f t="shared" si="101"/>
        <v>69631.679999999993</v>
      </c>
      <c r="F12" s="34">
        <f t="shared" si="101"/>
        <v>-917.24000510114945</v>
      </c>
      <c r="G12" s="32">
        <f t="shared" si="101"/>
        <v>1541.3167171166588</v>
      </c>
      <c r="H12" s="33">
        <f t="shared" si="101"/>
        <v>64.221529879860768</v>
      </c>
      <c r="I12" s="33">
        <f t="shared" si="101"/>
        <v>1523.8851843038731</v>
      </c>
      <c r="J12" s="33">
        <f t="shared" si="101"/>
        <v>18.147767889673617</v>
      </c>
      <c r="K12" s="34">
        <f t="shared" si="101"/>
        <v>-0.71623507688817512</v>
      </c>
      <c r="L12" s="284">
        <f t="shared" si="101"/>
        <v>4</v>
      </c>
      <c r="M12" s="284">
        <f t="shared" si="101"/>
        <v>27780</v>
      </c>
      <c r="N12" s="284">
        <f t="shared" si="101"/>
        <v>6945</v>
      </c>
      <c r="O12" s="284">
        <f t="shared" si="101"/>
        <v>6945</v>
      </c>
      <c r="P12" s="291">
        <f t="shared" si="101"/>
        <v>71342.862663648877</v>
      </c>
      <c r="Q12" s="33">
        <f t="shared" si="101"/>
        <v>64.221529879860768</v>
      </c>
      <c r="R12" s="33">
        <f t="shared" si="101"/>
        <v>0</v>
      </c>
      <c r="S12" s="146">
        <f t="shared" si="101"/>
        <v>0</v>
      </c>
      <c r="T12" s="291">
        <f t="shared" si="101"/>
        <v>71852.781610894992</v>
      </c>
      <c r="U12" s="33">
        <f t="shared" si="101"/>
        <v>64.221529879860768</v>
      </c>
      <c r="V12" s="33">
        <f t="shared" si="101"/>
        <v>0</v>
      </c>
      <c r="W12" s="34">
        <f t="shared" si="101"/>
        <v>0</v>
      </c>
      <c r="X12" s="291">
        <f t="shared" ref="X12:AY12" si="102">SUM(X5:X11)</f>
        <v>72372.269566093179</v>
      </c>
      <c r="Y12" s="33">
        <f t="shared" si="102"/>
        <v>64.221529879860768</v>
      </c>
      <c r="Z12" s="33">
        <f t="shared" si="102"/>
        <v>0</v>
      </c>
      <c r="AA12" s="34">
        <f t="shared" si="102"/>
        <v>0</v>
      </c>
      <c r="AB12" s="291">
        <f t="shared" si="102"/>
        <v>72876.986569419008</v>
      </c>
      <c r="AC12" s="33">
        <f t="shared" si="102"/>
        <v>64.221529879860768</v>
      </c>
      <c r="AD12" s="33">
        <f t="shared" si="102"/>
        <v>0</v>
      </c>
      <c r="AE12" s="34">
        <f t="shared" si="102"/>
        <v>0</v>
      </c>
      <c r="AF12" s="291">
        <f t="shared" si="102"/>
        <v>66670.22019866413</v>
      </c>
      <c r="AG12" s="33">
        <f t="shared" si="102"/>
        <v>58.411018942265656</v>
      </c>
      <c r="AH12" s="33">
        <f t="shared" si="102"/>
        <v>6.0846435686763076</v>
      </c>
      <c r="AI12" s="34">
        <f t="shared" si="102"/>
        <v>6945</v>
      </c>
      <c r="AJ12" s="291">
        <f t="shared" si="102"/>
        <v>67124.190637883425</v>
      </c>
      <c r="AK12" s="33">
        <f t="shared" si="102"/>
        <v>58.411018942265656</v>
      </c>
      <c r="AL12" s="33">
        <f t="shared" si="102"/>
        <v>6.043492259630864</v>
      </c>
      <c r="AM12" s="34">
        <f t="shared" si="102"/>
        <v>6945</v>
      </c>
      <c r="AN12" s="291">
        <f t="shared" si="102"/>
        <v>67390.252829165445</v>
      </c>
      <c r="AO12" s="33">
        <f t="shared" si="102"/>
        <v>58.411018942265656</v>
      </c>
      <c r="AP12" s="33">
        <f t="shared" si="102"/>
        <v>6.019632061366444</v>
      </c>
      <c r="AQ12" s="34">
        <f t="shared" si="102"/>
        <v>6945</v>
      </c>
      <c r="AR12" s="291">
        <f t="shared" si="102"/>
        <v>67729.679260238947</v>
      </c>
      <c r="AS12" s="33">
        <f t="shared" si="102"/>
        <v>58.411018942265649</v>
      </c>
      <c r="AT12" s="33">
        <f t="shared" si="102"/>
        <v>0</v>
      </c>
      <c r="AU12" s="34">
        <f t="shared" si="102"/>
        <v>0</v>
      </c>
      <c r="AV12" s="291">
        <f t="shared" si="102"/>
        <v>81875.579432340746</v>
      </c>
      <c r="AW12" s="33">
        <f t="shared" si="102"/>
        <v>70.032040817455893</v>
      </c>
      <c r="AX12" s="33">
        <f t="shared" si="102"/>
        <v>0</v>
      </c>
      <c r="AY12" s="34">
        <f t="shared" si="102"/>
        <v>0</v>
      </c>
      <c r="AZ12" s="291">
        <f t="shared" ref="AZ12" si="103">SUM(AZ5:AZ11)</f>
        <v>75381.626234733572</v>
      </c>
      <c r="BA12" s="33">
        <f t="shared" ref="BA12" si="104">SUM(BA5:BA11)</f>
        <v>64.221529879860768</v>
      </c>
      <c r="BB12" s="33">
        <f t="shared" ref="BB12" si="105">SUM(BB5:BB11)</f>
        <v>0</v>
      </c>
      <c r="BC12" s="34">
        <f t="shared" ref="BC12" si="106">SUM(BC5:BC11)</f>
        <v>0</v>
      </c>
      <c r="BD12" s="291">
        <f t="shared" ref="BD12" si="107">SUM(BD5:BD11)</f>
        <v>75677.751709009623</v>
      </c>
      <c r="BE12" s="33">
        <f t="shared" ref="BE12" si="108">SUM(BE5:BE11)</f>
        <v>64.221529879860768</v>
      </c>
      <c r="BF12" s="33">
        <f t="shared" ref="BF12" si="109">SUM(BF5:BF11)</f>
        <v>0</v>
      </c>
      <c r="BG12" s="34">
        <f t="shared" ref="BG12" si="110">SUM(BG5:BG11)</f>
        <v>0</v>
      </c>
      <c r="BH12" s="291">
        <f t="shared" ref="BH12" si="111">SUM(BH5:BH11)</f>
        <v>76067.961724559631</v>
      </c>
      <c r="BI12" s="33">
        <f t="shared" ref="BI12" si="112">SUM(BI5:BI11)</f>
        <v>64.221529879860768</v>
      </c>
      <c r="BJ12" s="33">
        <f t="shared" ref="BJ12" si="113">SUM(BJ5:BJ11)</f>
        <v>0</v>
      </c>
      <c r="BK12" s="34">
        <f t="shared" ref="BK12" si="114">SUM(BK5:BK11)</f>
        <v>0</v>
      </c>
      <c r="BL12" s="291">
        <f t="shared" ref="BL12" si="115">SUM(BL5:BL11)</f>
        <v>76508.842527184897</v>
      </c>
      <c r="BM12" s="33">
        <f t="shared" ref="BM12" si="116">SUM(BM5:BM11)</f>
        <v>64.221529879860768</v>
      </c>
      <c r="BN12" s="33">
        <f t="shared" ref="BN12" si="117">SUM(BN5:BN11)</f>
        <v>0</v>
      </c>
      <c r="BO12" s="34">
        <f t="shared" ref="BO12" si="118">SUM(BO5:BO11)</f>
        <v>0</v>
      </c>
      <c r="BP12" s="291">
        <f t="shared" ref="BP12" si="119">SUM(BP5:BP11)</f>
        <v>77034.303084661908</v>
      </c>
      <c r="BQ12" s="33">
        <f t="shared" ref="BQ12" si="120">SUM(BQ5:BQ11)</f>
        <v>64.221529879860768</v>
      </c>
      <c r="BR12" s="33">
        <f t="shared" ref="BR12" si="121">SUM(BR5:BR11)</f>
        <v>0</v>
      </c>
      <c r="BS12" s="34">
        <f t="shared" ref="BS12" si="122">SUM(BS5:BS11)</f>
        <v>0</v>
      </c>
      <c r="BT12" s="291">
        <f t="shared" ref="BT12" si="123">SUM(BT5:BT11)</f>
        <v>77738.299495204948</v>
      </c>
      <c r="BU12" s="33">
        <f t="shared" ref="BU12" si="124">SUM(BU5:BU11)</f>
        <v>64.221529879860768</v>
      </c>
      <c r="BV12" s="33">
        <f t="shared" ref="BV12" si="125">SUM(BV5:BV11)</f>
        <v>0</v>
      </c>
      <c r="BW12" s="34">
        <f t="shared" ref="BW12" si="126">SUM(BW5:BW11)</f>
        <v>0</v>
      </c>
      <c r="BX12" s="291">
        <f t="shared" ref="BX12" si="127">SUM(BX5:BX11)</f>
        <v>78138.720734005867</v>
      </c>
      <c r="BY12" s="33">
        <f t="shared" ref="BY12" si="128">SUM(BY5:BY11)</f>
        <v>64.221529879860768</v>
      </c>
      <c r="BZ12" s="33">
        <f t="shared" ref="BZ12" si="129">SUM(BZ5:BZ11)</f>
        <v>0</v>
      </c>
      <c r="CA12" s="34">
        <f t="shared" ref="CA12" si="130">SUM(CA5:CA11)</f>
        <v>0</v>
      </c>
      <c r="CB12" s="291">
        <f t="shared" ref="CB12" si="131">SUM(CB5:CB11)</f>
        <v>78269.796876490684</v>
      </c>
      <c r="CC12" s="33">
        <f t="shared" ref="CC12" si="132">SUM(CC5:CC11)</f>
        <v>64.221529879860768</v>
      </c>
      <c r="CD12" s="33">
        <f t="shared" ref="CD12" si="133">SUM(CD5:CD11)</f>
        <v>0</v>
      </c>
      <c r="CE12" s="34">
        <f t="shared" ref="CE12" si="134">SUM(CE5:CE11)</f>
        <v>0</v>
      </c>
      <c r="CF12" s="291">
        <f t="shared" ref="CF12" si="135">SUM(CF5:CF11)</f>
        <v>78501.572377827091</v>
      </c>
      <c r="CG12" s="33">
        <f t="shared" ref="CG12" si="136">SUM(CG5:CG11)</f>
        <v>64.221529879860768</v>
      </c>
      <c r="CH12" s="33">
        <f t="shared" ref="CH12" si="137">SUM(CH5:CH11)</f>
        <v>0</v>
      </c>
      <c r="CI12" s="34">
        <f t="shared" ref="CI12" si="138">SUM(CI5:CI11)</f>
        <v>0</v>
      </c>
      <c r="CJ12" s="291">
        <f t="shared" ref="CJ12" si="139">SUM(CJ5:CJ11)</f>
        <v>78712.026331243396</v>
      </c>
      <c r="CK12" s="33">
        <f t="shared" ref="CK12" si="140">SUM(CK5:CK11)</f>
        <v>64.221529879860768</v>
      </c>
      <c r="CL12" s="33">
        <f t="shared" ref="CL12" si="141">SUM(CL5:CL11)</f>
        <v>0</v>
      </c>
      <c r="CM12" s="34">
        <f t="shared" ref="CM12" si="142">SUM(CM5:CM11)</f>
        <v>0</v>
      </c>
      <c r="CN12" s="291">
        <f t="shared" ref="CN12" si="143">SUM(CN5:CN11)</f>
        <v>78874.378358779679</v>
      </c>
      <c r="CO12" s="33">
        <f t="shared" ref="CO12" si="144">SUM(CO5:CO11)</f>
        <v>64.221529879860768</v>
      </c>
      <c r="CP12" s="33">
        <f t="shared" ref="CP12" si="145">SUM(CP5:CP11)</f>
        <v>0</v>
      </c>
      <c r="CQ12" s="34">
        <f t="shared" ref="CQ12" si="146">SUM(CQ5:CQ11)</f>
        <v>0</v>
      </c>
      <c r="CR12" s="291">
        <f t="shared" ref="CR12" si="147">SUM(CR5:CR11)</f>
        <v>79444.344436463449</v>
      </c>
      <c r="CS12" s="33">
        <f t="shared" ref="CS12" si="148">SUM(CS5:CS11)</f>
        <v>64.221529879860768</v>
      </c>
      <c r="CT12" s="33">
        <f t="shared" ref="CT12" si="149">SUM(CT5:CT11)</f>
        <v>0</v>
      </c>
      <c r="CU12" s="34">
        <f t="shared" ref="CU12" si="150">SUM(CU5:CU11)</f>
        <v>0</v>
      </c>
      <c r="CV12" s="291">
        <f t="shared" ref="CV12" si="151">SUM(CV5:CV11)</f>
        <v>79665.587606899571</v>
      </c>
      <c r="CW12" s="33">
        <f t="shared" ref="CW12" si="152">SUM(CW5:CW11)</f>
        <v>64.221529879860768</v>
      </c>
      <c r="CX12" s="33">
        <f t="shared" ref="CX12" si="153">SUM(CX5:CX11)</f>
        <v>0</v>
      </c>
      <c r="CY12" s="34">
        <f t="shared" ref="CY12" si="154">SUM(CY5:CY11)</f>
        <v>0</v>
      </c>
      <c r="CZ12" s="291">
        <f t="shared" ref="CZ12" si="155">SUM(CZ5:CZ11)</f>
        <v>80095.871857094637</v>
      </c>
      <c r="DA12" s="33">
        <f t="shared" ref="DA12" si="156">SUM(DA5:DA11)</f>
        <v>64.221529879860768</v>
      </c>
      <c r="DB12" s="33">
        <f t="shared" ref="DB12" si="157">SUM(DB5:DB11)</f>
        <v>0</v>
      </c>
      <c r="DC12" s="34">
        <f t="shared" ref="DC12" si="158">SUM(DC5:DC11)</f>
        <v>0</v>
      </c>
      <c r="DD12" s="291">
        <f t="shared" ref="DD12" si="159">SUM(DD5:DD11)</f>
        <v>80896.778556226374</v>
      </c>
      <c r="DE12" s="33">
        <f t="shared" ref="DE12" si="160">SUM(DE5:DE11)</f>
        <v>64.221529879860768</v>
      </c>
      <c r="DF12" s="33">
        <f t="shared" ref="DF12" si="161">SUM(DF5:DF11)</f>
        <v>0</v>
      </c>
      <c r="DG12" s="34">
        <f t="shared" ref="DG12" si="162">SUM(DG5:DG11)</f>
        <v>0</v>
      </c>
    </row>
    <row r="13" spans="1:111">
      <c r="K13" s="59"/>
      <c r="AV13" s="237" t="s">
        <v>259</v>
      </c>
    </row>
    <row r="14" spans="1:111">
      <c r="G14" s="139"/>
      <c r="K14" s="59"/>
      <c r="X14" s="82"/>
    </row>
    <row r="15" spans="1:111">
      <c r="F15" s="59"/>
      <c r="G15" s="59"/>
      <c r="K15" s="59"/>
    </row>
    <row r="16" spans="1:111">
      <c r="K16" s="59"/>
      <c r="M16" s="59"/>
      <c r="CR16" s="59">
        <f>CR6*4</f>
        <v>92356.345943285734</v>
      </c>
    </row>
    <row r="17" spans="11:90">
      <c r="K17" s="59"/>
    </row>
    <row r="18" spans="11:90">
      <c r="K18" s="59"/>
    </row>
    <row r="19" spans="11:90">
      <c r="K19" s="59"/>
    </row>
    <row r="20" spans="11:90">
      <c r="K20" s="59"/>
    </row>
    <row r="21" spans="11:90">
      <c r="K21" s="59"/>
    </row>
    <row r="22" spans="11:90">
      <c r="CL22" s="59"/>
    </row>
    <row r="23" spans="11:90">
      <c r="CL23" s="59"/>
    </row>
    <row r="24" spans="11:90">
      <c r="CL24" s="59"/>
    </row>
    <row r="25" spans="11:90">
      <c r="CL25" s="59"/>
    </row>
    <row r="26" spans="11:90">
      <c r="CL26" s="59"/>
    </row>
    <row r="27" spans="11:90">
      <c r="CL27" s="59"/>
    </row>
    <row r="28" spans="11:90">
      <c r="CL28" s="59"/>
    </row>
    <row r="29" spans="11:90">
      <c r="CL29" s="59"/>
    </row>
    <row r="30" spans="11:90">
      <c r="CL30" s="59"/>
    </row>
    <row r="31" spans="11:90">
      <c r="CL31" s="59"/>
    </row>
    <row r="32" spans="11:90">
      <c r="CL32" s="59"/>
    </row>
    <row r="33" spans="90:90">
      <c r="CL33" s="59"/>
    </row>
    <row r="34" spans="90:90">
      <c r="CL34" s="59"/>
    </row>
    <row r="35" spans="90:90">
      <c r="CL35" s="59"/>
    </row>
    <row r="36" spans="90:90">
      <c r="CL36" s="59"/>
    </row>
  </sheetData>
  <mergeCells count="66">
    <mergeCell ref="AN2:AQ2"/>
    <mergeCell ref="D1:K1"/>
    <mergeCell ref="L1:O1"/>
    <mergeCell ref="D2:F2"/>
    <mergeCell ref="G2:K2"/>
    <mergeCell ref="L2:O2"/>
    <mergeCell ref="P2:S2"/>
    <mergeCell ref="T2:W2"/>
    <mergeCell ref="X2:AA2"/>
    <mergeCell ref="AB2:AE2"/>
    <mergeCell ref="AF2:AI2"/>
    <mergeCell ref="AJ2:AM2"/>
    <mergeCell ref="CJ2:CM2"/>
    <mergeCell ref="AR2:AU2"/>
    <mergeCell ref="AV2:AY2"/>
    <mergeCell ref="AZ2:BC2"/>
    <mergeCell ref="BD2:BG2"/>
    <mergeCell ref="BH2:BK2"/>
    <mergeCell ref="BL2:BO2"/>
    <mergeCell ref="BP2:BS2"/>
    <mergeCell ref="BT2:BW2"/>
    <mergeCell ref="BX2:CA2"/>
    <mergeCell ref="CB2:CE2"/>
    <mergeCell ref="CF2:CI2"/>
    <mergeCell ref="CN2:CQ2"/>
    <mergeCell ref="CR2:CU2"/>
    <mergeCell ref="CV2:CY2"/>
    <mergeCell ref="CZ2:DC2"/>
    <mergeCell ref="DD2:DG2"/>
    <mergeCell ref="O3:O4"/>
    <mergeCell ref="A3:C3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BH3:BK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DD3:DG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CZ3:DC3"/>
  </mergeCells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88FD-8712-4DFA-818B-8337ED0ADABE}">
  <sheetPr>
    <tabColor theme="9" tint="0.39997558519241921"/>
  </sheetPr>
  <dimension ref="A1:FO26"/>
  <sheetViews>
    <sheetView tabSelected="1" workbookViewId="0">
      <pane xSplit="3" ySplit="4" topLeftCell="DC5" activePane="bottomRight" state="frozen"/>
      <selection activeCell="EZ24" sqref="EZ24"/>
      <selection pane="topRight" activeCell="EZ24" sqref="EZ24"/>
      <selection pane="bottomLeft" activeCell="EZ24" sqref="EZ24"/>
      <selection pane="bottomRight" activeCell="DL31" sqref="DL31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6.5546875" bestFit="1" customWidth="1"/>
    <col min="13" max="13" width="10.88671875" bestFit="1" customWidth="1"/>
    <col min="14" max="14" width="10.5546875" bestFit="1" customWidth="1"/>
    <col min="15" max="15" width="10.8867187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  <col min="148" max="148" width="13.33203125" bestFit="1" customWidth="1"/>
    <col min="149" max="149" width="16.6640625" bestFit="1" customWidth="1"/>
    <col min="150" max="150" width="16.33203125" bestFit="1" customWidth="1"/>
    <col min="151" max="151" width="12.6640625" bestFit="1" customWidth="1"/>
    <col min="152" max="152" width="13.33203125" bestFit="1" customWidth="1"/>
    <col min="153" max="153" width="16.6640625" bestFit="1" customWidth="1"/>
    <col min="154" max="154" width="16.33203125" bestFit="1" customWidth="1"/>
    <col min="155" max="155" width="12.6640625" bestFit="1" customWidth="1"/>
    <col min="156" max="156" width="13.33203125" bestFit="1" customWidth="1"/>
    <col min="157" max="157" width="16.6640625" bestFit="1" customWidth="1"/>
    <col min="158" max="158" width="16.33203125" bestFit="1" customWidth="1"/>
    <col min="159" max="159" width="12.6640625" bestFit="1" customWidth="1"/>
    <col min="160" max="160" width="13.33203125" bestFit="1" customWidth="1"/>
    <col min="161" max="161" width="16.6640625" bestFit="1" customWidth="1"/>
    <col min="162" max="162" width="16.33203125" bestFit="1" customWidth="1"/>
    <col min="163" max="163" width="12.6640625" bestFit="1" customWidth="1"/>
    <col min="164" max="164" width="13.33203125" bestFit="1" customWidth="1"/>
    <col min="165" max="165" width="16.6640625" bestFit="1" customWidth="1"/>
    <col min="166" max="166" width="16.33203125" bestFit="1" customWidth="1"/>
    <col min="167" max="167" width="12.6640625" bestFit="1" customWidth="1"/>
    <col min="168" max="168" width="13.33203125" bestFit="1" customWidth="1"/>
    <col min="169" max="169" width="16.6640625" bestFit="1" customWidth="1"/>
    <col min="170" max="170" width="16.33203125" bestFit="1" customWidth="1"/>
    <col min="171" max="171" width="12.6640625" bestFit="1" customWidth="1"/>
  </cols>
  <sheetData>
    <row r="1" spans="1:171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</row>
    <row r="2" spans="1:171" ht="15.75" customHeight="1" thickBot="1">
      <c r="A2" s="172" t="s">
        <v>30</v>
      </c>
      <c r="B2" s="171">
        <v>45413</v>
      </c>
      <c r="C2" s="229">
        <f>'IND. FIN.'!D43</f>
        <v>1101.3889999999999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329" t="s">
        <v>240</v>
      </c>
      <c r="M2" s="330"/>
      <c r="N2" s="330" t="s">
        <v>30</v>
      </c>
      <c r="O2" s="331">
        <f>'IND. FIN.'!D47</f>
        <v>1134.7750000000001</v>
      </c>
      <c r="P2" s="411">
        <f>IF(P3&gt;$B$1,0,VLOOKUP(P$3,'IND. FIN.'!$C$4:$D$1000,2,0))</f>
        <v>1118.827</v>
      </c>
      <c r="Q2" s="412"/>
      <c r="R2" s="412"/>
      <c r="S2" s="413"/>
      <c r="T2" s="411">
        <f>IF(T3&gt;$B$1,0,VLOOKUP(T$3,'IND. FIN.'!$C$4:$D$1000,2,0))</f>
        <v>1126.9159999999999</v>
      </c>
      <c r="U2" s="412"/>
      <c r="V2" s="412"/>
      <c r="W2" s="413"/>
      <c r="X2" s="411">
        <f>IF(X3&gt;$B$1,0,VLOOKUP(X$3,'IND. FIN.'!$C$4:$D$1000,2,0))</f>
        <v>1134.7750000000001</v>
      </c>
      <c r="Y2" s="412"/>
      <c r="Z2" s="412"/>
      <c r="AA2" s="413"/>
      <c r="AB2" s="411">
        <f>IF(AB3&gt;$B$1,0,VLOOKUP(AB$3,'IND. FIN.'!$C$4:$D$1000,2,0))</f>
        <v>1141.3979999999999</v>
      </c>
      <c r="AC2" s="412"/>
      <c r="AD2" s="412"/>
      <c r="AE2" s="413"/>
      <c r="AF2" s="411">
        <f>IF(AF3&gt;$B$1,0,VLOOKUP(AF$3,'IND. FIN.'!$C$4:$D$1000,2,0))</f>
        <v>1149.17</v>
      </c>
      <c r="AG2" s="412"/>
      <c r="AH2" s="412"/>
      <c r="AI2" s="413"/>
      <c r="AJ2" s="411">
        <f>IF(AJ3&gt;$B$1,0,VLOOKUP(AJ$3,'IND. FIN.'!$C$4:$D$1000,2,0))</f>
        <v>1153.7249999999999</v>
      </c>
      <c r="AK2" s="412"/>
      <c r="AL2" s="412"/>
      <c r="AM2" s="413"/>
      <c r="AN2" s="411">
        <f>IF(AN3&gt;$B$1,0,VLOOKUP(AN$3,'IND. FIN.'!$C$4:$D$1000,2,0))</f>
        <v>1159.5360000000001</v>
      </c>
      <c r="AO2" s="412"/>
      <c r="AP2" s="412"/>
      <c r="AQ2" s="413"/>
      <c r="AR2" s="411">
        <f>IF(AR3&gt;$B$1,0,VLOOKUP(AR$3,'IND. FIN.'!$C$4:$D$1000,2,0))</f>
        <v>1169.116</v>
      </c>
      <c r="AS2" s="412"/>
      <c r="AT2" s="412"/>
      <c r="AU2" s="413"/>
      <c r="AV2" s="411">
        <f>IF(AV3&gt;$B$1,0,VLOOKUP(AV$3,'IND. FIN.'!$C$4:$D$1000,2,0))</f>
        <v>1173.7750000000001</v>
      </c>
      <c r="AW2" s="412"/>
      <c r="AX2" s="412"/>
      <c r="AY2" s="413"/>
      <c r="AZ2" s="411">
        <f>IF(AZ3&gt;$B$1,0,VLOOKUP(AZ$3,'IND. FIN.'!$C$4:$D$1000,2,0))</f>
        <v>1178.386</v>
      </c>
      <c r="BA2" s="412"/>
      <c r="BB2" s="412"/>
      <c r="BC2" s="413"/>
      <c r="BD2" s="411">
        <f>IF(BD3&gt;$B$1,0,VLOOKUP(BD$3,'IND. FIN.'!$C$4:$D$1000,2,0))</f>
        <v>1184.462</v>
      </c>
      <c r="BE2" s="412"/>
      <c r="BF2" s="412"/>
      <c r="BG2" s="413"/>
      <c r="BH2" s="411">
        <f>IF(BH3&gt;$B$1,0,VLOOKUP(BH$3,'IND. FIN.'!$C$4:$D$1000,2,0))</f>
        <v>1191.327</v>
      </c>
      <c r="BI2" s="412"/>
      <c r="BJ2" s="412"/>
      <c r="BK2" s="413"/>
      <c r="BL2" s="411">
        <f>IF(BL3&gt;$B$1,0,VLOOKUP(BL$3,'IND. FIN.'!$C$4:$D$1000,2,0))</f>
        <v>1199.509</v>
      </c>
      <c r="BM2" s="412"/>
      <c r="BN2" s="412"/>
      <c r="BO2" s="413"/>
      <c r="BP2" s="411">
        <f>IF(BP3&gt;$B$1,0,VLOOKUP(BP$3,'IND. FIN.'!$C$4:$D$1000,2,0))</f>
        <v>1210.471</v>
      </c>
      <c r="BQ2" s="412"/>
      <c r="BR2" s="412"/>
      <c r="BS2" s="413"/>
      <c r="BT2" s="411">
        <f>IF(BT3&gt;$B$1,0,VLOOKUP(BT$3,'IND. FIN.'!$C$4:$D$1000,2,0))</f>
        <v>1216.7059999999999</v>
      </c>
      <c r="BU2" s="412"/>
      <c r="BV2" s="412"/>
      <c r="BW2" s="413"/>
      <c r="BX2" s="411">
        <f>IF(BX3&gt;$B$1,0,VLOOKUP(BX$3,'IND. FIN.'!$C$4:$D$1000,2,0))</f>
        <v>1218.7470000000001</v>
      </c>
      <c r="BY2" s="412"/>
      <c r="BZ2" s="412"/>
      <c r="CA2" s="413"/>
      <c r="CB2" s="411">
        <f>IF(CB3&gt;$B$1,0,VLOOKUP(CB$3,'IND. FIN.'!$C$4:$D$1000,2,0))</f>
        <v>1222.356</v>
      </c>
      <c r="CC2" s="412"/>
      <c r="CD2" s="412"/>
      <c r="CE2" s="413"/>
      <c r="CF2" s="411">
        <f>IF(CF3&gt;$B$1,0,VLOOKUP(CF$3,'IND. FIN.'!$C$4:$D$1000,2,0))</f>
        <v>1225.633</v>
      </c>
      <c r="CG2" s="412"/>
      <c r="CH2" s="412"/>
      <c r="CI2" s="413"/>
      <c r="CJ2" s="411">
        <f>IF(CJ3&gt;$B$1,0,VLOOKUP(CJ$3,'IND. FIN.'!$C$4:$D$1000,2,0))</f>
        <v>1228.1610000000001</v>
      </c>
      <c r="CK2" s="412"/>
      <c r="CL2" s="412"/>
      <c r="CM2" s="413"/>
      <c r="CN2" s="411">
        <f>IF(CN3&gt;$B$1,0,VLOOKUP(CN$3,'IND. FIN.'!$C$4:$D$1000,2,0))</f>
        <v>1237.0360000000001</v>
      </c>
      <c r="CO2" s="412"/>
      <c r="CP2" s="412"/>
      <c r="CQ2" s="413"/>
      <c r="CR2" s="411">
        <f>IF(CR3&gt;$B$1,0,VLOOKUP(CR$3,'IND. FIN.'!$C$4:$D$1000,2,0))</f>
        <v>1240.481</v>
      </c>
      <c r="CS2" s="412"/>
      <c r="CT2" s="412"/>
      <c r="CU2" s="413"/>
      <c r="CV2" s="411">
        <f>IF(CV3&gt;$B$1,0,VLOOKUP(CV$3,'IND. FIN.'!$C$4:$D$1000,2,0))</f>
        <v>1247.181</v>
      </c>
      <c r="CW2" s="412"/>
      <c r="CX2" s="412"/>
      <c r="CY2" s="413"/>
      <c r="CZ2" s="411">
        <f>IF(CZ3&gt;$B$1,0,VLOOKUP(CZ$3,'IND. FIN.'!$C$4:$D$1000,2,0))</f>
        <v>1259.652</v>
      </c>
      <c r="DA2" s="412"/>
      <c r="DB2" s="412"/>
      <c r="DC2" s="413"/>
      <c r="DD2" s="411">
        <f>IF(DD3&gt;$B$1,0,VLOOKUP(DD$3,'IND. FIN.'!$C$4:$D$1000,2,0))</f>
        <v>1270.6949999999999</v>
      </c>
      <c r="DE2" s="412"/>
      <c r="DF2" s="412"/>
      <c r="DG2" s="413"/>
      <c r="DH2" s="411">
        <f>IF(DH3&gt;$B$1,0,VLOOKUP(DH$3,'IND. FIN.'!$C$4:$D$1000,2,0))</f>
        <v>1280.6410000000001</v>
      </c>
      <c r="DI2" s="412"/>
      <c r="DJ2" s="412"/>
      <c r="DK2" s="413"/>
      <c r="DL2" s="411">
        <f>IF(DL3&gt;$B$1,0,VLOOKUP(DL$3,'IND. FIN.'!$C$4:$D$1000,2,0))</f>
        <v>0</v>
      </c>
      <c r="DM2" s="412"/>
      <c r="DN2" s="412"/>
      <c r="DO2" s="413"/>
      <c r="DP2" s="411">
        <f>IF(DP3&gt;$B$1,0,VLOOKUP(DP$3,'IND. FIN.'!$C$4:$D$1000,2,0))</f>
        <v>0</v>
      </c>
      <c r="DQ2" s="412"/>
      <c r="DR2" s="412"/>
      <c r="DS2" s="413"/>
      <c r="DT2" s="411">
        <f>IF(DT3&gt;$B$1,0,VLOOKUP(DT$3,'IND. FIN.'!$C$4:$D$1000,2,0))</f>
        <v>0</v>
      </c>
      <c r="DU2" s="412"/>
      <c r="DV2" s="412"/>
      <c r="DW2" s="413"/>
      <c r="DX2" s="411">
        <f>IF(DX3&gt;$B$1,0,VLOOKUP(DX$3,'IND. FIN.'!$C$4:$D$1000,2,0))</f>
        <v>0</v>
      </c>
      <c r="DY2" s="412"/>
      <c r="DZ2" s="412"/>
      <c r="EA2" s="413"/>
      <c r="EB2" s="411">
        <f>IF(EB3&gt;$B$1,0,VLOOKUP(EB$3,'IND. FIN.'!$C$4:$D$1000,2,0))</f>
        <v>0</v>
      </c>
      <c r="EC2" s="412"/>
      <c r="ED2" s="412"/>
      <c r="EE2" s="413"/>
      <c r="EF2" s="411">
        <f>IF(EF3&gt;$B$1,0,VLOOKUP(EF$3,'IND. FIN.'!$C$4:$D$1000,2,0))</f>
        <v>0</v>
      </c>
      <c r="EG2" s="412"/>
      <c r="EH2" s="412"/>
      <c r="EI2" s="413"/>
      <c r="EJ2" s="411">
        <f>IF(EJ3&gt;$B$1,0,VLOOKUP(EJ$3,'IND. FIN.'!$C$4:$D$1000,2,0))</f>
        <v>0</v>
      </c>
      <c r="EK2" s="412"/>
      <c r="EL2" s="412"/>
      <c r="EM2" s="413"/>
      <c r="EN2" s="411">
        <f>IF(EN3&gt;$B$1,0,VLOOKUP(EN$3,'IND. FIN.'!$C$4:$D$1000,2,0))</f>
        <v>0</v>
      </c>
      <c r="EO2" s="412"/>
      <c r="EP2" s="412"/>
      <c r="EQ2" s="413"/>
      <c r="ER2" s="411">
        <f>IF(ER3&gt;$B$1,0,VLOOKUP(ER$3,'IND. FIN.'!$C$4:$D$1000,2,0))</f>
        <v>0</v>
      </c>
      <c r="ES2" s="412"/>
      <c r="ET2" s="412"/>
      <c r="EU2" s="413"/>
      <c r="EV2" s="411">
        <f>IF(EV3&gt;$B$1,0,VLOOKUP(EV$3,'IND. FIN.'!$C$4:$D$1000,2,0))</f>
        <v>0</v>
      </c>
      <c r="EW2" s="412"/>
      <c r="EX2" s="412"/>
      <c r="EY2" s="413"/>
      <c r="EZ2" s="411">
        <f>IF(EZ3&gt;$B$1,0,VLOOKUP(EZ$3,'IND. FIN.'!$C$4:$D$1000,2,0))</f>
        <v>0</v>
      </c>
      <c r="FA2" s="412"/>
      <c r="FB2" s="412"/>
      <c r="FC2" s="413"/>
      <c r="FD2" s="411">
        <f>IF(FD3&gt;$B$1,0,VLOOKUP(FD$3,'IND. FIN.'!$C$4:$D$1000,2,0))</f>
        <v>0</v>
      </c>
      <c r="FE2" s="412"/>
      <c r="FF2" s="412"/>
      <c r="FG2" s="413"/>
      <c r="FH2" s="411">
        <f>IF(FH3&gt;$B$1,0,VLOOKUP(FH$3,'IND. FIN.'!$C$4:$D$1000,2,0))</f>
        <v>0</v>
      </c>
      <c r="FI2" s="412"/>
      <c r="FJ2" s="412"/>
      <c r="FK2" s="413"/>
      <c r="FL2" s="411">
        <f>IF(FL3&gt;$B$1,0,VLOOKUP(FL$3,'IND. FIN.'!$C$4:$D$1000,2,0))</f>
        <v>0</v>
      </c>
      <c r="FM2" s="412"/>
      <c r="FN2" s="412"/>
      <c r="FO2" s="413"/>
    </row>
    <row r="3" spans="1:171">
      <c r="A3" s="428" t="s">
        <v>24</v>
      </c>
      <c r="B3" s="429"/>
      <c r="C3" s="429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83" t="s">
        <v>25</v>
      </c>
      <c r="M3" s="444" t="s">
        <v>28</v>
      </c>
      <c r="N3" s="444" t="s">
        <v>29</v>
      </c>
      <c r="O3" s="493" t="s">
        <v>115</v>
      </c>
      <c r="P3" s="450">
        <v>45474</v>
      </c>
      <c r="Q3" s="440"/>
      <c r="R3" s="440"/>
      <c r="S3" s="441"/>
      <c r="T3" s="439">
        <f>EDATE(P3,1)</f>
        <v>45505</v>
      </c>
      <c r="U3" s="440"/>
      <c r="V3" s="440"/>
      <c r="W3" s="441"/>
      <c r="X3" s="439">
        <f t="shared" ref="X3" si="0">EDATE(T3,1)</f>
        <v>45536</v>
      </c>
      <c r="Y3" s="440"/>
      <c r="Z3" s="440"/>
      <c r="AA3" s="441"/>
      <c r="AB3" s="439">
        <f t="shared" ref="AB3" si="1">EDATE(X3,1)</f>
        <v>45566</v>
      </c>
      <c r="AC3" s="440"/>
      <c r="AD3" s="440"/>
      <c r="AE3" s="441"/>
      <c r="AF3" s="439">
        <f t="shared" ref="AF3" si="2">EDATE(AB3,1)</f>
        <v>45597</v>
      </c>
      <c r="AG3" s="440"/>
      <c r="AH3" s="440"/>
      <c r="AI3" s="441"/>
      <c r="AJ3" s="439">
        <f t="shared" ref="AJ3" si="3">EDATE(AF3,1)</f>
        <v>45627</v>
      </c>
      <c r="AK3" s="440"/>
      <c r="AL3" s="440"/>
      <c r="AM3" s="441"/>
      <c r="AN3" s="439">
        <f t="shared" ref="AN3" si="4">EDATE(AJ3,1)</f>
        <v>45658</v>
      </c>
      <c r="AO3" s="440"/>
      <c r="AP3" s="440"/>
      <c r="AQ3" s="441"/>
      <c r="AR3" s="439">
        <f t="shared" ref="AR3" si="5">EDATE(AN3,1)</f>
        <v>45689</v>
      </c>
      <c r="AS3" s="440"/>
      <c r="AT3" s="440"/>
      <c r="AU3" s="441"/>
      <c r="AV3" s="439">
        <f t="shared" ref="AV3" si="6">EDATE(AR3,1)</f>
        <v>45717</v>
      </c>
      <c r="AW3" s="440"/>
      <c r="AX3" s="440"/>
      <c r="AY3" s="441"/>
      <c r="AZ3" s="439">
        <f t="shared" ref="AZ3" si="7">EDATE(AV3,1)</f>
        <v>45748</v>
      </c>
      <c r="BA3" s="440"/>
      <c r="BB3" s="440"/>
      <c r="BC3" s="441"/>
      <c r="BD3" s="439">
        <f t="shared" ref="BD3" si="8">EDATE(AZ3,1)</f>
        <v>45778</v>
      </c>
      <c r="BE3" s="440"/>
      <c r="BF3" s="440"/>
      <c r="BG3" s="441"/>
      <c r="BH3" s="439">
        <f t="shared" ref="BH3" si="9">EDATE(BD3,1)</f>
        <v>45809</v>
      </c>
      <c r="BI3" s="440"/>
      <c r="BJ3" s="440"/>
      <c r="BK3" s="441"/>
      <c r="BL3" s="439">
        <f t="shared" ref="BL3" si="10">EDATE(BH3,1)</f>
        <v>45839</v>
      </c>
      <c r="BM3" s="440"/>
      <c r="BN3" s="440"/>
      <c r="BO3" s="441"/>
      <c r="BP3" s="439">
        <f t="shared" ref="BP3" si="11">EDATE(BL3,1)</f>
        <v>45870</v>
      </c>
      <c r="BQ3" s="440"/>
      <c r="BR3" s="440"/>
      <c r="BS3" s="441"/>
      <c r="BT3" s="439">
        <f t="shared" ref="BT3" si="12">EDATE(BP3,1)</f>
        <v>45901</v>
      </c>
      <c r="BU3" s="440"/>
      <c r="BV3" s="440"/>
      <c r="BW3" s="441"/>
      <c r="BX3" s="439">
        <f t="shared" ref="BX3" si="13">EDATE(BT3,1)</f>
        <v>45931</v>
      </c>
      <c r="BY3" s="440"/>
      <c r="BZ3" s="440"/>
      <c r="CA3" s="441"/>
      <c r="CB3" s="439">
        <f t="shared" ref="CB3" si="14">EDATE(BX3,1)</f>
        <v>45962</v>
      </c>
      <c r="CC3" s="440"/>
      <c r="CD3" s="440"/>
      <c r="CE3" s="441"/>
      <c r="CF3" s="439">
        <f t="shared" ref="CF3" si="15">EDATE(CB3,1)</f>
        <v>45992</v>
      </c>
      <c r="CG3" s="440"/>
      <c r="CH3" s="440"/>
      <c r="CI3" s="441"/>
      <c r="CJ3" s="439">
        <f t="shared" ref="CJ3" si="16">EDATE(CF3,1)</f>
        <v>46023</v>
      </c>
      <c r="CK3" s="440"/>
      <c r="CL3" s="440"/>
      <c r="CM3" s="441"/>
      <c r="CN3" s="439">
        <f t="shared" ref="CN3" si="17">EDATE(CJ3,1)</f>
        <v>46054</v>
      </c>
      <c r="CO3" s="440"/>
      <c r="CP3" s="440"/>
      <c r="CQ3" s="441"/>
      <c r="CR3" s="439">
        <f t="shared" ref="CR3" si="18">EDATE(CN3,1)</f>
        <v>46082</v>
      </c>
      <c r="CS3" s="440"/>
      <c r="CT3" s="440"/>
      <c r="CU3" s="441"/>
      <c r="CV3" s="439">
        <f t="shared" ref="CV3" si="19">EDATE(CR3,1)</f>
        <v>46113</v>
      </c>
      <c r="CW3" s="440"/>
      <c r="CX3" s="440"/>
      <c r="CY3" s="441"/>
      <c r="CZ3" s="439">
        <f t="shared" ref="CZ3" si="20">EDATE(CV3,1)</f>
        <v>46143</v>
      </c>
      <c r="DA3" s="440"/>
      <c r="DB3" s="440"/>
      <c r="DC3" s="441"/>
      <c r="DD3" s="439">
        <f t="shared" ref="DD3" si="21">EDATE(CZ3,1)</f>
        <v>46174</v>
      </c>
      <c r="DE3" s="440"/>
      <c r="DF3" s="440"/>
      <c r="DG3" s="441"/>
      <c r="DH3" s="439">
        <f t="shared" ref="DH3" si="22">EDATE(DD3,1)</f>
        <v>46204</v>
      </c>
      <c r="DI3" s="440"/>
      <c r="DJ3" s="440"/>
      <c r="DK3" s="441"/>
      <c r="DL3" s="439">
        <f t="shared" ref="DL3" si="23">EDATE(DH3,1)</f>
        <v>46235</v>
      </c>
      <c r="DM3" s="440"/>
      <c r="DN3" s="440"/>
      <c r="DO3" s="441"/>
      <c r="DP3" s="439">
        <f t="shared" ref="DP3" si="24">EDATE(DL3,1)</f>
        <v>46266</v>
      </c>
      <c r="DQ3" s="440"/>
      <c r="DR3" s="440"/>
      <c r="DS3" s="441"/>
      <c r="DT3" s="439">
        <f t="shared" ref="DT3" si="25">EDATE(DP3,1)</f>
        <v>46296</v>
      </c>
      <c r="DU3" s="440"/>
      <c r="DV3" s="440"/>
      <c r="DW3" s="441"/>
      <c r="DX3" s="439">
        <f t="shared" ref="DX3" si="26">EDATE(DT3,1)</f>
        <v>46327</v>
      </c>
      <c r="DY3" s="440"/>
      <c r="DZ3" s="440"/>
      <c r="EA3" s="441"/>
      <c r="EB3" s="439">
        <f t="shared" ref="EB3" si="27">EDATE(DX3,1)</f>
        <v>46357</v>
      </c>
      <c r="EC3" s="440"/>
      <c r="ED3" s="440"/>
      <c r="EE3" s="441"/>
      <c r="EF3" s="439">
        <f t="shared" ref="EF3" si="28">EDATE(EB3,1)</f>
        <v>46388</v>
      </c>
      <c r="EG3" s="440"/>
      <c r="EH3" s="440"/>
      <c r="EI3" s="441"/>
      <c r="EJ3" s="453">
        <f t="shared" ref="EJ3" si="29">EDATE(EF3,1)</f>
        <v>46419</v>
      </c>
      <c r="EK3" s="454"/>
      <c r="EL3" s="454"/>
      <c r="EM3" s="455"/>
      <c r="EN3" s="453">
        <f t="shared" ref="EN3" si="30">EDATE(EJ3,1)</f>
        <v>46447</v>
      </c>
      <c r="EO3" s="454"/>
      <c r="EP3" s="454"/>
      <c r="EQ3" s="455"/>
      <c r="ER3" s="453">
        <f t="shared" ref="ER3" si="31">EDATE(EN3,1)</f>
        <v>46478</v>
      </c>
      <c r="ES3" s="454"/>
      <c r="ET3" s="454"/>
      <c r="EU3" s="455"/>
      <c r="EV3" s="453">
        <f t="shared" ref="EV3" si="32">EDATE(ER3,1)</f>
        <v>46508</v>
      </c>
      <c r="EW3" s="454"/>
      <c r="EX3" s="454"/>
      <c r="EY3" s="455"/>
      <c r="EZ3" s="453">
        <f t="shared" ref="EZ3" si="33">EDATE(EV3,1)</f>
        <v>46539</v>
      </c>
      <c r="FA3" s="454"/>
      <c r="FB3" s="454"/>
      <c r="FC3" s="455"/>
      <c r="FD3" s="453">
        <f t="shared" ref="FD3" si="34">EDATE(EZ3,1)</f>
        <v>46569</v>
      </c>
      <c r="FE3" s="454"/>
      <c r="FF3" s="454"/>
      <c r="FG3" s="455"/>
      <c r="FH3" s="453">
        <f t="shared" ref="FH3" si="35">EDATE(FD3,1)</f>
        <v>46600</v>
      </c>
      <c r="FI3" s="454"/>
      <c r="FJ3" s="454"/>
      <c r="FK3" s="455"/>
      <c r="FL3" s="453">
        <f t="shared" ref="FL3" si="36">EDATE(FH3,1)</f>
        <v>46631</v>
      </c>
      <c r="FM3" s="454"/>
      <c r="FN3" s="454"/>
      <c r="FO3" s="455"/>
    </row>
    <row r="4" spans="1:171" ht="15.75" customHeight="1" thickBot="1">
      <c r="A4" s="16" t="s">
        <v>0</v>
      </c>
      <c r="B4" s="1" t="s">
        <v>1</v>
      </c>
      <c r="C4" s="294" t="s">
        <v>25</v>
      </c>
      <c r="D4" s="432"/>
      <c r="E4" s="434"/>
      <c r="F4" s="436"/>
      <c r="G4" s="438"/>
      <c r="H4" s="425"/>
      <c r="I4" s="425"/>
      <c r="J4" s="425"/>
      <c r="K4" s="427"/>
      <c r="L4" s="484"/>
      <c r="M4" s="445"/>
      <c r="N4" s="445"/>
      <c r="O4" s="494"/>
      <c r="P4" s="278" t="s">
        <v>182</v>
      </c>
      <c r="Q4" s="261" t="s">
        <v>183</v>
      </c>
      <c r="R4" s="262" t="s">
        <v>181</v>
      </c>
      <c r="S4" s="263" t="s">
        <v>180</v>
      </c>
      <c r="T4" s="260" t="s">
        <v>182</v>
      </c>
      <c r="U4" s="261" t="s">
        <v>183</v>
      </c>
      <c r="V4" s="262" t="s">
        <v>181</v>
      </c>
      <c r="W4" s="263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  <c r="DH4" s="272" t="s">
        <v>182</v>
      </c>
      <c r="DI4" s="273" t="s">
        <v>183</v>
      </c>
      <c r="DJ4" s="274" t="s">
        <v>181</v>
      </c>
      <c r="DK4" s="275" t="s">
        <v>180</v>
      </c>
      <c r="DL4" s="272" t="s">
        <v>182</v>
      </c>
      <c r="DM4" s="273" t="s">
        <v>183</v>
      </c>
      <c r="DN4" s="274" t="s">
        <v>181</v>
      </c>
      <c r="DO4" s="275" t="s">
        <v>180</v>
      </c>
      <c r="DP4" s="272" t="s">
        <v>182</v>
      </c>
      <c r="DQ4" s="273" t="s">
        <v>183</v>
      </c>
      <c r="DR4" s="274" t="s">
        <v>181</v>
      </c>
      <c r="DS4" s="275" t="s">
        <v>180</v>
      </c>
      <c r="DT4" s="272" t="s">
        <v>182</v>
      </c>
      <c r="DU4" s="273" t="s">
        <v>183</v>
      </c>
      <c r="DV4" s="274" t="s">
        <v>181</v>
      </c>
      <c r="DW4" s="275" t="s">
        <v>180</v>
      </c>
      <c r="DX4" s="272" t="s">
        <v>182</v>
      </c>
      <c r="DY4" s="273" t="s">
        <v>183</v>
      </c>
      <c r="DZ4" s="274" t="s">
        <v>181</v>
      </c>
      <c r="EA4" s="275" t="s">
        <v>180</v>
      </c>
      <c r="EB4" s="272" t="s">
        <v>182</v>
      </c>
      <c r="EC4" s="273" t="s">
        <v>183</v>
      </c>
      <c r="ED4" s="274" t="s">
        <v>181</v>
      </c>
      <c r="EE4" s="275" t="s">
        <v>180</v>
      </c>
      <c r="EF4" s="272" t="s">
        <v>182</v>
      </c>
      <c r="EG4" s="273" t="s">
        <v>183</v>
      </c>
      <c r="EH4" s="274" t="s">
        <v>181</v>
      </c>
      <c r="EI4" s="275" t="s">
        <v>180</v>
      </c>
      <c r="EJ4" s="272" t="s">
        <v>182</v>
      </c>
      <c r="EK4" s="273" t="s">
        <v>183</v>
      </c>
      <c r="EL4" s="274" t="s">
        <v>181</v>
      </c>
      <c r="EM4" s="275" t="s">
        <v>180</v>
      </c>
      <c r="EN4" s="272" t="s">
        <v>182</v>
      </c>
      <c r="EO4" s="273" t="s">
        <v>183</v>
      </c>
      <c r="EP4" s="274" t="s">
        <v>181</v>
      </c>
      <c r="EQ4" s="275" t="s">
        <v>180</v>
      </c>
      <c r="ER4" s="272" t="s">
        <v>182</v>
      </c>
      <c r="ES4" s="273" t="s">
        <v>183</v>
      </c>
      <c r="ET4" s="274" t="s">
        <v>181</v>
      </c>
      <c r="EU4" s="275" t="s">
        <v>180</v>
      </c>
      <c r="EV4" s="272" t="s">
        <v>182</v>
      </c>
      <c r="EW4" s="273" t="s">
        <v>183</v>
      </c>
      <c r="EX4" s="274" t="s">
        <v>181</v>
      </c>
      <c r="EY4" s="275" t="s">
        <v>180</v>
      </c>
      <c r="EZ4" s="272" t="s">
        <v>182</v>
      </c>
      <c r="FA4" s="273" t="s">
        <v>183</v>
      </c>
      <c r="FB4" s="274" t="s">
        <v>181</v>
      </c>
      <c r="FC4" s="275" t="s">
        <v>180</v>
      </c>
      <c r="FD4" s="272" t="s">
        <v>182</v>
      </c>
      <c r="FE4" s="273" t="s">
        <v>183</v>
      </c>
      <c r="FF4" s="274" t="s">
        <v>181</v>
      </c>
      <c r="FG4" s="275" t="s">
        <v>180</v>
      </c>
      <c r="FH4" s="272" t="s">
        <v>182</v>
      </c>
      <c r="FI4" s="273" t="s">
        <v>183</v>
      </c>
      <c r="FJ4" s="274" t="s">
        <v>181</v>
      </c>
      <c r="FK4" s="275" t="s">
        <v>180</v>
      </c>
      <c r="FL4" s="272" t="s">
        <v>182</v>
      </c>
      <c r="FM4" s="273" t="s">
        <v>183</v>
      </c>
      <c r="FN4" s="274" t="s">
        <v>181</v>
      </c>
      <c r="FO4" s="275" t="s">
        <v>180</v>
      </c>
    </row>
    <row r="5" spans="1:171">
      <c r="A5" s="285" t="s">
        <v>2</v>
      </c>
      <c r="B5" s="240" t="s">
        <v>55</v>
      </c>
      <c r="C5" s="321">
        <v>34</v>
      </c>
      <c r="D5" s="252">
        <f>E5*C5</f>
        <v>233277.74</v>
      </c>
      <c r="E5" s="74">
        <v>6861.11</v>
      </c>
      <c r="F5" s="89">
        <f t="shared" ref="F5:F14" si="37">K5*$C$1</f>
        <v>71799.853588141923</v>
      </c>
      <c r="G5" s="95">
        <f t="shared" ref="G5:H14" si="38">D5/$C$2</f>
        <v>211.80322302111244</v>
      </c>
      <c r="H5" s="74">
        <f t="shared" si="38"/>
        <v>6.2295065594444834</v>
      </c>
      <c r="I5" s="74">
        <f t="shared" ref="I5:I14" si="39">SUMIFS($P5:$FO5,$P$4:$FO$4,$Q$4)</f>
        <v>155.73766398611207</v>
      </c>
      <c r="J5" s="74">
        <f t="shared" ref="J5:J14" si="40">SUMIFS($P5:$FO5,$P$4:$FO$4,$R$4)</f>
        <v>0</v>
      </c>
      <c r="K5" s="18">
        <f>G5-I5-J5</f>
        <v>56.065559035000376</v>
      </c>
      <c r="L5" s="215"/>
      <c r="M5" s="73"/>
      <c r="N5" s="73"/>
      <c r="O5" s="242">
        <f t="shared" ref="O5:O12" si="41">M5-SUMIFS(P5:EQ5,$P$4:$EQ$4,$S$4)</f>
        <v>0</v>
      </c>
      <c r="P5" s="264">
        <f t="shared" ref="P5:P14" si="42">IF($E5*P$2/$C$2-S5&gt;0,$E5*P$2/$C$2-S5,0)</f>
        <v>6969.740135383594</v>
      </c>
      <c r="Q5" s="265">
        <f t="shared" ref="Q5:Q14" si="43">IFERROR(P5/P$2,0)</f>
        <v>6.2295065594444843</v>
      </c>
      <c r="R5" s="265">
        <f t="shared" ref="R5:R14" si="44">IFERROR(S5/P$2,0)</f>
        <v>0</v>
      </c>
      <c r="S5" s="266"/>
      <c r="T5" s="264">
        <f t="shared" ref="T5:T14" si="45">IF($E5*T$2/$C$2-W5&gt;0,$E5*T$2/$C$2-W5,0)</f>
        <v>7020.1306139429389</v>
      </c>
      <c r="U5" s="265">
        <f t="shared" ref="U5:U14" si="46">IFERROR(T5/T$2,0)</f>
        <v>6.2295065594444834</v>
      </c>
      <c r="V5" s="265">
        <f t="shared" ref="V5:V14" si="47">IFERROR(W5/T$2,0)</f>
        <v>0</v>
      </c>
      <c r="W5" s="266"/>
      <c r="X5" s="264">
        <f t="shared" ref="X5:X14" si="48">IF($E5*X$2/$C$2-AA5&gt;0,$E5*X$2/$C$2-AA5,0)</f>
        <v>7069.0883059936141</v>
      </c>
      <c r="Y5" s="265">
        <f t="shared" ref="Y5:Y14" si="49">IFERROR(X5/X$2,0)</f>
        <v>6.2295065594444834</v>
      </c>
      <c r="Z5" s="265">
        <f t="shared" ref="Z5:Z14" si="50">IFERROR(AA5/X$2,0)</f>
        <v>0</v>
      </c>
      <c r="AA5" s="266"/>
      <c r="AB5" s="264">
        <f t="shared" ref="AB5:AB14" si="51">IF($E5*AB$2/$C$2-AE5&gt;0,$E5*AB$2/$C$2-AE5,0)</f>
        <v>7110.3463279368143</v>
      </c>
      <c r="AC5" s="265">
        <f t="shared" ref="AC5:AC14" si="52">IFERROR(AB5/AB$2,0)</f>
        <v>6.2295065594444834</v>
      </c>
      <c r="AD5" s="265">
        <f t="shared" ref="AD5:AD14" si="53">IFERROR(AE5/AB$2,0)</f>
        <v>0</v>
      </c>
      <c r="AE5" s="266"/>
      <c r="AF5" s="264">
        <f t="shared" ref="AF5:AF14" si="54">IF($E5*AF$2/$C$2-AI5&gt;0,$E5*AF$2/$C$2-AI5,0)</f>
        <v>7158.7620529168171</v>
      </c>
      <c r="AG5" s="265">
        <f t="shared" ref="AG5:AG14" si="55">IFERROR(AF5/AF$2,0)</f>
        <v>6.2295065594444834</v>
      </c>
      <c r="AH5" s="265">
        <f t="shared" ref="AH5:AH14" si="56">IFERROR(AI5/AF$2,0)</f>
        <v>0</v>
      </c>
      <c r="AI5" s="266"/>
      <c r="AJ5" s="264">
        <f t="shared" ref="AJ5:AJ14" si="57">IF($E5*AJ$2/$C$2-AM5&gt;0,$E5*AJ$2/$C$2-AM5,0)</f>
        <v>7187.1374552950865</v>
      </c>
      <c r="AK5" s="265">
        <f t="shared" ref="AK5:AK14" si="58">IFERROR(AJ5/AJ$2,0)</f>
        <v>6.2295065594444834</v>
      </c>
      <c r="AL5" s="265">
        <f t="shared" ref="AL5:AL14" si="59">IFERROR(AM5/AJ$2,0)</f>
        <v>0</v>
      </c>
      <c r="AM5" s="266"/>
      <c r="AN5" s="264">
        <f t="shared" ref="AN5:AN14" si="60">IF($E5*AN$2/$C$2-AQ5&gt;0,$E5*AN$2/$C$2-AQ5,0)</f>
        <v>7223.3371179120186</v>
      </c>
      <c r="AO5" s="265">
        <f t="shared" ref="AO5:AO14" si="61">IFERROR(AN5/AN$2,0)</f>
        <v>6.2295065594444834</v>
      </c>
      <c r="AP5" s="265">
        <f t="shared" ref="AP5:AP14" si="62">IFERROR(AQ5/AN$2,0)</f>
        <v>0</v>
      </c>
      <c r="AQ5" s="266"/>
      <c r="AR5" s="264">
        <f t="shared" ref="AR5:AR14" si="63">IF($E5*AR$2/$C$2-AU5&gt;0,$E5*AR$2/$C$2-AU5,0)</f>
        <v>7283.0157907514968</v>
      </c>
      <c r="AS5" s="265">
        <f t="shared" ref="AS5:AS14" si="64">IFERROR(AR5/AR$2,0)</f>
        <v>6.2295065594444834</v>
      </c>
      <c r="AT5" s="265">
        <f t="shared" ref="AT5:AT14" si="65">IFERROR(AU5/AR$2,0)</f>
        <v>0</v>
      </c>
      <c r="AU5" s="266"/>
      <c r="AV5" s="264">
        <f t="shared" ref="AV5:AV14" si="66">IF($E5*AV$2/$C$2-AY5&gt;0,$E5*AV$2/$C$2-AY5,0)</f>
        <v>7312.0390618119491</v>
      </c>
      <c r="AW5" s="265">
        <f t="shared" ref="AW5:AW14" si="67">IFERROR(AV5/AV$2,0)</f>
        <v>6.2295065594444834</v>
      </c>
      <c r="AX5" s="265">
        <f t="shared" ref="AX5:AX14" si="68">IFERROR(AY5/AV$2,0)</f>
        <v>0</v>
      </c>
      <c r="AY5" s="266"/>
      <c r="AZ5" s="264">
        <f t="shared" ref="AZ5:AZ14" si="69">IF($E5*AZ$2/$C$2-BC5&gt;0,$E5*AZ$2/$C$2-BC5,0)</f>
        <v>7340.7633165575471</v>
      </c>
      <c r="BA5" s="265">
        <f t="shared" ref="BA5:DI14" si="70">IFERROR(AZ5/AZ$2,0)</f>
        <v>6.2295065594444834</v>
      </c>
      <c r="BB5" s="265">
        <f t="shared" ref="BB5:BB14" si="71">IFERROR(BC5/AZ$2,0)</f>
        <v>0</v>
      </c>
      <c r="BC5" s="266"/>
      <c r="BD5" s="264">
        <f t="shared" ref="BD5:BD6" si="72">IF($E5*BD$2/$C$2-BG5&gt;0,$E5*BD$2/$C$2-BG5,0)</f>
        <v>7378.6137984127317</v>
      </c>
      <c r="BE5" s="265">
        <f t="shared" si="70"/>
        <v>6.2295065594444834</v>
      </c>
      <c r="BF5" s="265">
        <f t="shared" ref="BF5:BF14" si="73">IFERROR(BG5/BD$2,0)</f>
        <v>0</v>
      </c>
      <c r="BG5" s="266"/>
      <c r="BH5" s="264">
        <f t="shared" ref="BH5:BH6" si="74">IF($E5*BH$2/$C$2-BK5&gt;0,$E5*BH$2/$C$2-BK5,0)</f>
        <v>7421.3793609433187</v>
      </c>
      <c r="BI5" s="265">
        <f t="shared" si="70"/>
        <v>6.2295065594444843</v>
      </c>
      <c r="BJ5" s="265">
        <f t="shared" ref="BJ5:BJ14" si="75">IFERROR(BK5/BH$2,0)</f>
        <v>0</v>
      </c>
      <c r="BK5" s="266"/>
      <c r="BL5" s="264">
        <f t="shared" ref="BL5:BL6" si="76">IF($E5*BL$2/$C$2-BO5&gt;0,$E5*BL$2/$C$2-BO5,0)</f>
        <v>7472.3491836126932</v>
      </c>
      <c r="BM5" s="265">
        <f t="shared" si="70"/>
        <v>6.2295065594444834</v>
      </c>
      <c r="BN5" s="265">
        <f t="shared" ref="BN5:BN14" si="77">IFERROR(BO5/BL$2,0)</f>
        <v>0</v>
      </c>
      <c r="BO5" s="266"/>
      <c r="BP5" s="264">
        <f t="shared" ref="BP5:BP6" si="78">IF($E5*BP$2/$C$2-BS5&gt;0,$E5*BP$2/$C$2-BS5,0)</f>
        <v>7540.6370345173227</v>
      </c>
      <c r="BQ5" s="265">
        <f t="shared" si="70"/>
        <v>6.2295065594444825</v>
      </c>
      <c r="BR5" s="265">
        <f t="shared" ref="BR5:BR14" si="79">IFERROR(BS5/BP$2,0)</f>
        <v>0</v>
      </c>
      <c r="BS5" s="266"/>
      <c r="BT5" s="264">
        <f t="shared" ref="BT5:BT6" si="80">IF($E5*BT$2/$C$2-BW5&gt;0,$E5*BT$2/$C$2-BW5,0)</f>
        <v>7579.4780079154598</v>
      </c>
      <c r="BU5" s="265">
        <f t="shared" si="70"/>
        <v>6.2295065594444843</v>
      </c>
      <c r="BV5" s="265">
        <f t="shared" ref="BV5:BV14" si="81">IFERROR(BW5/BT$2,0)</f>
        <v>0</v>
      </c>
      <c r="BW5" s="266"/>
      <c r="BX5" s="264">
        <f t="shared" ref="BX5:BX6" si="82">IF($E5*BX$2/$C$2-CA5&gt;0,$E5*BX$2/$C$2-CA5,0)</f>
        <v>7592.1924308032867</v>
      </c>
      <c r="BY5" s="265">
        <f t="shared" si="70"/>
        <v>6.2295065594444834</v>
      </c>
      <c r="BZ5" s="265">
        <f t="shared" ref="BZ5:BZ14" si="83">IFERROR(CA5/BX$2,0)</f>
        <v>0</v>
      </c>
      <c r="CA5" s="266"/>
      <c r="CB5" s="264">
        <f t="shared" ref="CB5:CB6" si="84">IF($E5*CB$2/$C$2-CE5&gt;0,$E5*CB$2/$C$2-CE5,0)</f>
        <v>7614.6747199763213</v>
      </c>
      <c r="CC5" s="265">
        <f t="shared" si="70"/>
        <v>6.2295065594444834</v>
      </c>
      <c r="CD5" s="265">
        <f t="shared" ref="CD5:CD14" si="85">IFERROR(CE5/CB$2,0)</f>
        <v>0</v>
      </c>
      <c r="CE5" s="266"/>
      <c r="CF5" s="264">
        <f t="shared" ref="CF5:CF6" si="86">IF($E5*CF$2/$C$2-CI5&gt;0,$E5*CF$2/$C$2-CI5,0)</f>
        <v>7635.0888129716204</v>
      </c>
      <c r="CG5" s="265">
        <f t="shared" si="70"/>
        <v>6.2295065594444834</v>
      </c>
      <c r="CH5" s="265">
        <f t="shared" ref="CH5:CH14" si="87">IFERROR(CI5/CF$2,0)</f>
        <v>0</v>
      </c>
      <c r="CI5" s="266"/>
      <c r="CJ5" s="264">
        <f t="shared" ref="CJ5:CJ6" si="88">IF($E5*CJ$2/$C$2-CM5&gt;0,$E5*CJ$2/$C$2-CM5,0)</f>
        <v>7650.8370055538962</v>
      </c>
      <c r="CK5" s="265">
        <f t="shared" si="70"/>
        <v>6.2295065594444834</v>
      </c>
      <c r="CL5" s="265">
        <f t="shared" ref="CL5:CL14" si="89">IFERROR(CM5/CJ$2,0)</f>
        <v>0</v>
      </c>
      <c r="CM5" s="266"/>
      <c r="CN5" s="264">
        <f t="shared" ref="CN5:CN6" si="90">IF($E5*CN$2/$C$2-CQ5&gt;0,$E5*CN$2/$C$2-CQ5,0)</f>
        <v>7706.1238762689663</v>
      </c>
      <c r="CO5" s="265">
        <f t="shared" si="70"/>
        <v>6.2295065594444834</v>
      </c>
      <c r="CP5" s="265">
        <f t="shared" ref="CP5:CP14" si="91">IFERROR(CQ5/CN$2,0)</f>
        <v>0</v>
      </c>
      <c r="CQ5" s="266"/>
      <c r="CR5" s="264">
        <f t="shared" ref="CR5:CR6" si="92">IF($E5*CR$2/$C$2-CU5&gt;0,$E5*CR$2/$C$2-CU5,0)</f>
        <v>7727.5845263662522</v>
      </c>
      <c r="CS5" s="265">
        <f t="shared" si="70"/>
        <v>6.2295065594444834</v>
      </c>
      <c r="CT5" s="265">
        <f t="shared" ref="CT5:CT14" si="93">IFERROR(CU5/CR$2,0)</f>
        <v>0</v>
      </c>
      <c r="CU5" s="266"/>
      <c r="CV5" s="264">
        <f t="shared" ref="CV5:CV6" si="94">IF($E5*CV$2/$C$2-CY5&gt;0,$E5*CV$2/$C$2-CY5,0)</f>
        <v>7769.3222203145315</v>
      </c>
      <c r="CW5" s="265">
        <f t="shared" si="70"/>
        <v>6.2295065594444843</v>
      </c>
      <c r="CX5" s="265">
        <f t="shared" ref="CX5:CX14" si="95">IFERROR(CY5/CV$2,0)</f>
        <v>0</v>
      </c>
      <c r="CY5" s="266"/>
      <c r="CZ5" s="264">
        <f t="shared" ref="CZ5:CZ6" si="96">IF($E5*CZ$2/$C$2-DC5&gt;0,$E5*CZ$2/$C$2-DC5,0)</f>
        <v>7847.0103966173629</v>
      </c>
      <c r="DA5" s="265">
        <f t="shared" si="70"/>
        <v>6.2295065594444834</v>
      </c>
      <c r="DB5" s="265">
        <f t="shared" ref="DB5:DB14" si="97">IFERROR(DC5/CZ$2,0)</f>
        <v>0</v>
      </c>
      <c r="DC5" s="266"/>
      <c r="DD5" s="264">
        <f t="shared" ref="DD5:DD6" si="98">IF($E5*DD$2/$C$2-DG5&gt;0,$E5*DD$2/$C$2-DG5,0)</f>
        <v>7915.8028375533067</v>
      </c>
      <c r="DE5" s="265">
        <f t="shared" si="70"/>
        <v>6.2295065594444825</v>
      </c>
      <c r="DF5" s="265">
        <f t="shared" ref="DF5:DF14" si="99">IFERROR(DG5/DD$2,0)</f>
        <v>0</v>
      </c>
      <c r="DG5" s="266"/>
      <c r="DH5" s="264">
        <f t="shared" ref="DH5:DH6" si="100">IF($E5*DH$2/$C$2-DK5&gt;0,$E5*DH$2/$C$2-DK5,0)</f>
        <v>7977.7615097935432</v>
      </c>
      <c r="DI5" s="265">
        <f t="shared" si="70"/>
        <v>6.2295065594444834</v>
      </c>
      <c r="DJ5" s="265">
        <f t="shared" ref="DJ5:DJ14" si="101">IFERROR(DK5/DH$2,0)</f>
        <v>0</v>
      </c>
      <c r="DK5" s="266"/>
      <c r="DL5" s="264">
        <f t="shared" ref="DL5:DL6" si="102">IF($E5*DL$2/$C$2-DO5&gt;0,$E5*DL$2/$C$2-DO5,0)</f>
        <v>0</v>
      </c>
      <c r="DM5" s="265">
        <f t="shared" ref="DM5:FM10" si="103">IFERROR(DL5/DL$2,0)</f>
        <v>0</v>
      </c>
      <c r="DN5" s="265">
        <f t="shared" ref="DN5:DN14" si="104">IFERROR(DO5/DL$2,0)</f>
        <v>0</v>
      </c>
      <c r="DO5" s="266"/>
      <c r="DP5" s="264">
        <f t="shared" ref="DP5:DP6" si="105">IF($E5*DP$2/$C$2-DS5&gt;0,$E5*DP$2/$C$2-DS5,0)</f>
        <v>0</v>
      </c>
      <c r="DQ5" s="265">
        <f t="shared" si="103"/>
        <v>0</v>
      </c>
      <c r="DR5" s="265">
        <f t="shared" ref="DR5:DR14" si="106">IFERROR(DS5/DP$2,0)</f>
        <v>0</v>
      </c>
      <c r="DS5" s="266"/>
      <c r="DT5" s="264">
        <f t="shared" ref="DT5:DT6" si="107">IF($E5*DT$2/$C$2-DW5&gt;0,$E5*DT$2/$C$2-DW5,0)</f>
        <v>0</v>
      </c>
      <c r="DU5" s="265">
        <f t="shared" si="103"/>
        <v>0</v>
      </c>
      <c r="DV5" s="265">
        <f t="shared" ref="DV5:DV14" si="108">IFERROR(DW5/DT$2,0)</f>
        <v>0</v>
      </c>
      <c r="DW5" s="266"/>
      <c r="DX5" s="264">
        <f t="shared" ref="DX5:DX6" si="109">IF($E5*DX$2/$C$2-EA5&gt;0,$E5*DX$2/$C$2-EA5,0)</f>
        <v>0</v>
      </c>
      <c r="DY5" s="265">
        <f t="shared" si="103"/>
        <v>0</v>
      </c>
      <c r="DZ5" s="265">
        <f t="shared" ref="DZ5:DZ14" si="110">IFERROR(EA5/DX$2,0)</f>
        <v>0</v>
      </c>
      <c r="EA5" s="266"/>
      <c r="EB5" s="264">
        <f t="shared" ref="EB5:EB6" si="111">IF($E5*EB$2/$C$2-EE5&gt;0,$E5*EB$2/$C$2-EE5,0)</f>
        <v>0</v>
      </c>
      <c r="EC5" s="265">
        <f t="shared" si="103"/>
        <v>0</v>
      </c>
      <c r="ED5" s="265">
        <f t="shared" ref="ED5:ED14" si="112">IFERROR(EE5/EB$2,0)</f>
        <v>0</v>
      </c>
      <c r="EE5" s="266"/>
      <c r="EF5" s="264">
        <f t="shared" ref="EF5:EF6" si="113">IF($E5*EF$2/$C$2-EI5&gt;0,$E5*EF$2/$C$2-EI5,0)</f>
        <v>0</v>
      </c>
      <c r="EG5" s="265">
        <f t="shared" si="103"/>
        <v>0</v>
      </c>
      <c r="EH5" s="265">
        <f t="shared" ref="EH5:EH14" si="114">IFERROR(EI5/EF$2,0)</f>
        <v>0</v>
      </c>
      <c r="EI5" s="266"/>
      <c r="EJ5" s="264">
        <f t="shared" ref="EJ5:EJ6" si="115">IF($E5*EJ$2/$C$2-EM5&gt;0,$E5*EJ$2/$C$2-EM5,0)</f>
        <v>0</v>
      </c>
      <c r="EK5" s="265">
        <f t="shared" si="103"/>
        <v>0</v>
      </c>
      <c r="EL5" s="265">
        <f t="shared" ref="EL5:EL14" si="116">IFERROR(EM5/EJ$2,0)</f>
        <v>0</v>
      </c>
      <c r="EM5" s="266"/>
      <c r="EN5" s="264">
        <f t="shared" ref="EN5:EN6" si="117">IF($E5*EN$2/$C$2-EQ5&gt;0,$E5*EN$2/$C$2-EQ5,0)</f>
        <v>0</v>
      </c>
      <c r="EO5" s="265">
        <f t="shared" si="103"/>
        <v>0</v>
      </c>
      <c r="EP5" s="265">
        <f t="shared" ref="EP5:EP14" si="118">IFERROR(EQ5/EN$2,0)</f>
        <v>0</v>
      </c>
      <c r="EQ5" s="266"/>
      <c r="ER5" s="264">
        <f t="shared" ref="ER5:ER6" si="119">IF($E5*ER$2/$C$2-EU5&gt;0,$E5*ER$2/$C$2-EU5,0)</f>
        <v>0</v>
      </c>
      <c r="ES5" s="265">
        <f t="shared" si="103"/>
        <v>0</v>
      </c>
      <c r="ET5" s="265">
        <f t="shared" ref="ET5:ET14" si="120">IFERROR(EU5/ER$2,0)</f>
        <v>0</v>
      </c>
      <c r="EU5" s="266"/>
      <c r="EV5" s="264"/>
      <c r="EW5" s="265"/>
      <c r="EX5" s="265"/>
      <c r="EY5" s="266"/>
      <c r="EZ5" s="264"/>
      <c r="FA5" s="265"/>
      <c r="FB5" s="265"/>
      <c r="FC5" s="266"/>
      <c r="FD5" s="264"/>
      <c r="FE5" s="265"/>
      <c r="FF5" s="265"/>
      <c r="FG5" s="266"/>
      <c r="FH5" s="264"/>
      <c r="FI5" s="265"/>
      <c r="FJ5" s="265"/>
      <c r="FK5" s="266"/>
      <c r="FL5" s="264"/>
      <c r="FM5" s="265"/>
      <c r="FN5" s="265"/>
      <c r="FO5" s="266"/>
    </row>
    <row r="6" spans="1:171">
      <c r="A6" s="285" t="s">
        <v>4</v>
      </c>
      <c r="B6" s="240" t="s">
        <v>56</v>
      </c>
      <c r="C6" s="321">
        <v>39</v>
      </c>
      <c r="D6" s="252">
        <f t="shared" ref="D6:D14" si="121">E6*C6</f>
        <v>591500.13</v>
      </c>
      <c r="E6" s="74">
        <v>15166.67</v>
      </c>
      <c r="F6" s="89">
        <f t="shared" si="37"/>
        <v>246890.81886289039</v>
      </c>
      <c r="G6" s="95">
        <f t="shared" si="38"/>
        <v>537.04924418166524</v>
      </c>
      <c r="H6" s="74">
        <f t="shared" si="38"/>
        <v>13.770493440555517</v>
      </c>
      <c r="I6" s="74">
        <f t="shared" si="39"/>
        <v>344.26233601388805</v>
      </c>
      <c r="J6" s="74">
        <f t="shared" si="40"/>
        <v>0</v>
      </c>
      <c r="K6" s="18">
        <f>G6-I6-J6</f>
        <v>192.7869081677772</v>
      </c>
      <c r="L6" s="67"/>
      <c r="M6" s="74"/>
      <c r="N6" s="74"/>
      <c r="O6" s="89">
        <f t="shared" si="41"/>
        <v>0</v>
      </c>
      <c r="P6" s="195">
        <f t="shared" si="42"/>
        <v>15406.799864616409</v>
      </c>
      <c r="Q6" s="13">
        <f t="shared" si="43"/>
        <v>13.770493440555517</v>
      </c>
      <c r="R6" s="13">
        <f t="shared" si="44"/>
        <v>0</v>
      </c>
      <c r="S6" s="255"/>
      <c r="T6" s="195">
        <f t="shared" si="45"/>
        <v>15518.189386057062</v>
      </c>
      <c r="U6" s="13">
        <f t="shared" si="46"/>
        <v>13.770493440555517</v>
      </c>
      <c r="V6" s="13">
        <f t="shared" si="47"/>
        <v>0</v>
      </c>
      <c r="W6" s="255"/>
      <c r="X6" s="195">
        <f t="shared" si="48"/>
        <v>15626.411694006389</v>
      </c>
      <c r="Y6" s="13">
        <f t="shared" si="49"/>
        <v>13.770493440555517</v>
      </c>
      <c r="Z6" s="13">
        <f t="shared" si="50"/>
        <v>0</v>
      </c>
      <c r="AA6" s="255"/>
      <c r="AB6" s="195">
        <f t="shared" si="51"/>
        <v>15717.613672063188</v>
      </c>
      <c r="AC6" s="13">
        <f t="shared" si="52"/>
        <v>13.770493440555519</v>
      </c>
      <c r="AD6" s="13">
        <f t="shared" si="53"/>
        <v>0</v>
      </c>
      <c r="AE6" s="255"/>
      <c r="AF6" s="195">
        <f t="shared" si="54"/>
        <v>15824.637947083187</v>
      </c>
      <c r="AG6" s="13">
        <f t="shared" si="55"/>
        <v>13.770493440555519</v>
      </c>
      <c r="AH6" s="13">
        <f t="shared" si="56"/>
        <v>0</v>
      </c>
      <c r="AI6" s="255"/>
      <c r="AJ6" s="195">
        <f t="shared" si="57"/>
        <v>15887.362544704916</v>
      </c>
      <c r="AK6" s="13">
        <f t="shared" si="58"/>
        <v>13.770493440555519</v>
      </c>
      <c r="AL6" s="13">
        <f t="shared" si="59"/>
        <v>0</v>
      </c>
      <c r="AM6" s="255"/>
      <c r="AN6" s="195">
        <f t="shared" si="60"/>
        <v>15967.382882087984</v>
      </c>
      <c r="AO6" s="13">
        <f t="shared" si="61"/>
        <v>13.770493440555519</v>
      </c>
      <c r="AP6" s="13">
        <f t="shared" si="62"/>
        <v>0</v>
      </c>
      <c r="AQ6" s="255"/>
      <c r="AR6" s="195">
        <f t="shared" si="63"/>
        <v>16099.304209248505</v>
      </c>
      <c r="AS6" s="13">
        <f t="shared" si="64"/>
        <v>13.770493440555517</v>
      </c>
      <c r="AT6" s="13">
        <f t="shared" si="65"/>
        <v>0</v>
      </c>
      <c r="AU6" s="255"/>
      <c r="AV6" s="195">
        <f t="shared" si="66"/>
        <v>16163.460938188053</v>
      </c>
      <c r="AW6" s="13">
        <f t="shared" si="67"/>
        <v>13.770493440555516</v>
      </c>
      <c r="AX6" s="13">
        <f t="shared" si="68"/>
        <v>0</v>
      </c>
      <c r="AY6" s="255"/>
      <c r="AZ6" s="195">
        <f t="shared" si="69"/>
        <v>16226.956683442455</v>
      </c>
      <c r="BA6" s="13">
        <f t="shared" si="70"/>
        <v>13.770493440555519</v>
      </c>
      <c r="BB6" s="13">
        <f t="shared" si="71"/>
        <v>0</v>
      </c>
      <c r="BC6" s="255"/>
      <c r="BD6" s="195">
        <f t="shared" si="72"/>
        <v>16310.626201587269</v>
      </c>
      <c r="BE6" s="13">
        <f t="shared" ref="BE6" si="122">IFERROR(BD6/BD$2,0)</f>
        <v>13.770493440555517</v>
      </c>
      <c r="BF6" s="13">
        <f t="shared" si="73"/>
        <v>0</v>
      </c>
      <c r="BG6" s="255"/>
      <c r="BH6" s="195">
        <f t="shared" si="74"/>
        <v>16405.160639056685</v>
      </c>
      <c r="BI6" s="13">
        <f t="shared" ref="BI6" si="123">IFERROR(BH6/BH$2,0)</f>
        <v>13.770493440555519</v>
      </c>
      <c r="BJ6" s="13">
        <f t="shared" si="75"/>
        <v>0</v>
      </c>
      <c r="BK6" s="255"/>
      <c r="BL6" s="195">
        <f t="shared" si="76"/>
        <v>16517.830816387308</v>
      </c>
      <c r="BM6" s="13">
        <f t="shared" ref="BM6" si="124">IFERROR(BL6/BL$2,0)</f>
        <v>13.770493440555517</v>
      </c>
      <c r="BN6" s="13">
        <f t="shared" si="77"/>
        <v>0</v>
      </c>
      <c r="BO6" s="255"/>
      <c r="BP6" s="195">
        <f t="shared" si="78"/>
        <v>16668.782965482678</v>
      </c>
      <c r="BQ6" s="13">
        <f t="shared" ref="BQ6" si="125">IFERROR(BP6/BP$2,0)</f>
        <v>13.770493440555517</v>
      </c>
      <c r="BR6" s="13">
        <f t="shared" si="79"/>
        <v>0</v>
      </c>
      <c r="BS6" s="255"/>
      <c r="BT6" s="195">
        <f t="shared" si="80"/>
        <v>16754.64199208454</v>
      </c>
      <c r="BU6" s="13">
        <f t="shared" ref="BU6" si="126">IFERROR(BT6/BT$2,0)</f>
        <v>13.770493440555517</v>
      </c>
      <c r="BV6" s="13">
        <f t="shared" si="81"/>
        <v>0</v>
      </c>
      <c r="BW6" s="255"/>
      <c r="BX6" s="195">
        <f t="shared" si="82"/>
        <v>16782.747569196716</v>
      </c>
      <c r="BY6" s="13">
        <f t="shared" ref="BY6" si="127">IFERROR(BX6/BX$2,0)</f>
        <v>13.770493440555517</v>
      </c>
      <c r="BZ6" s="13">
        <f t="shared" si="83"/>
        <v>0</v>
      </c>
      <c r="CA6" s="255"/>
      <c r="CB6" s="195">
        <f t="shared" si="84"/>
        <v>16832.44528002368</v>
      </c>
      <c r="CC6" s="13">
        <f t="shared" ref="CC6" si="128">IFERROR(CB6/CB$2,0)</f>
        <v>13.770493440555517</v>
      </c>
      <c r="CD6" s="13">
        <f t="shared" si="85"/>
        <v>0</v>
      </c>
      <c r="CE6" s="255"/>
      <c r="CF6" s="195">
        <f t="shared" si="86"/>
        <v>16877.571187028381</v>
      </c>
      <c r="CG6" s="13">
        <f t="shared" ref="CG6" si="129">IFERROR(CF6/CF$2,0)</f>
        <v>13.770493440555517</v>
      </c>
      <c r="CH6" s="13">
        <f t="shared" si="87"/>
        <v>0</v>
      </c>
      <c r="CI6" s="255"/>
      <c r="CJ6" s="195">
        <f t="shared" si="88"/>
        <v>16912.382994446107</v>
      </c>
      <c r="CK6" s="13">
        <f t="shared" ref="CK6" si="130">IFERROR(CJ6/CJ$2,0)</f>
        <v>13.770493440555517</v>
      </c>
      <c r="CL6" s="13">
        <f t="shared" si="89"/>
        <v>0</v>
      </c>
      <c r="CM6" s="255"/>
      <c r="CN6" s="195">
        <f t="shared" si="90"/>
        <v>17034.596123731037</v>
      </c>
      <c r="CO6" s="13">
        <f t="shared" ref="CO6" si="131">IFERROR(CN6/CN$2,0)</f>
        <v>13.770493440555517</v>
      </c>
      <c r="CP6" s="13">
        <f t="shared" si="91"/>
        <v>0</v>
      </c>
      <c r="CQ6" s="255"/>
      <c r="CR6" s="195">
        <f t="shared" si="92"/>
        <v>17082.03547363375</v>
      </c>
      <c r="CS6" s="13">
        <f t="shared" ref="CS6" si="132">IFERROR(CR6/CR$2,0)</f>
        <v>13.770493440555519</v>
      </c>
      <c r="CT6" s="13">
        <f t="shared" si="93"/>
        <v>0</v>
      </c>
      <c r="CU6" s="255"/>
      <c r="CV6" s="195">
        <f t="shared" si="94"/>
        <v>17174.297779685472</v>
      </c>
      <c r="CW6" s="13">
        <f t="shared" ref="CW6" si="133">IFERROR(CV6/CV$2,0)</f>
        <v>13.770493440555517</v>
      </c>
      <c r="CX6" s="13">
        <f t="shared" si="95"/>
        <v>0</v>
      </c>
      <c r="CY6" s="255"/>
      <c r="CZ6" s="195">
        <f t="shared" si="96"/>
        <v>17346.029603382638</v>
      </c>
      <c r="DA6" s="13">
        <f t="shared" ref="DA6" si="134">IFERROR(CZ6/CZ$2,0)</f>
        <v>13.770493440555516</v>
      </c>
      <c r="DB6" s="13">
        <f t="shared" si="97"/>
        <v>0</v>
      </c>
      <c r="DC6" s="255"/>
      <c r="DD6" s="195">
        <f t="shared" si="98"/>
        <v>17498.097162446695</v>
      </c>
      <c r="DE6" s="13">
        <f t="shared" ref="DE6" si="135">IFERROR(DD6/DD$2,0)</f>
        <v>13.770493440555519</v>
      </c>
      <c r="DF6" s="13">
        <f t="shared" si="99"/>
        <v>0</v>
      </c>
      <c r="DG6" s="255"/>
      <c r="DH6" s="195">
        <f t="shared" si="100"/>
        <v>17635.058490206458</v>
      </c>
      <c r="DI6" s="13">
        <f t="shared" ref="DI6" si="136">IFERROR(DH6/DH$2,0)</f>
        <v>13.770493440555516</v>
      </c>
      <c r="DJ6" s="13">
        <f t="shared" si="101"/>
        <v>0</v>
      </c>
      <c r="DK6" s="255"/>
      <c r="DL6" s="195">
        <f t="shared" si="102"/>
        <v>0</v>
      </c>
      <c r="DM6" s="13">
        <f t="shared" ref="DM6" si="137">IFERROR(DL6/DL$2,0)</f>
        <v>0</v>
      </c>
      <c r="DN6" s="13">
        <f t="shared" si="104"/>
        <v>0</v>
      </c>
      <c r="DO6" s="255"/>
      <c r="DP6" s="195">
        <f t="shared" si="105"/>
        <v>0</v>
      </c>
      <c r="DQ6" s="13">
        <f t="shared" ref="DQ6" si="138">IFERROR(DP6/DP$2,0)</f>
        <v>0</v>
      </c>
      <c r="DR6" s="13">
        <f t="shared" si="106"/>
        <v>0</v>
      </c>
      <c r="DS6" s="255"/>
      <c r="DT6" s="195">
        <f t="shared" si="107"/>
        <v>0</v>
      </c>
      <c r="DU6" s="13">
        <f t="shared" ref="DU6" si="139">IFERROR(DT6/DT$2,0)</f>
        <v>0</v>
      </c>
      <c r="DV6" s="13">
        <f t="shared" si="108"/>
        <v>0</v>
      </c>
      <c r="DW6" s="255"/>
      <c r="DX6" s="195">
        <f t="shared" si="109"/>
        <v>0</v>
      </c>
      <c r="DY6" s="13">
        <f t="shared" ref="DY6" si="140">IFERROR(DX6/DX$2,0)</f>
        <v>0</v>
      </c>
      <c r="DZ6" s="13">
        <f t="shared" si="110"/>
        <v>0</v>
      </c>
      <c r="EA6" s="255"/>
      <c r="EB6" s="195">
        <f t="shared" si="111"/>
        <v>0</v>
      </c>
      <c r="EC6" s="13">
        <f t="shared" ref="EC6" si="141">IFERROR(EB6/EB$2,0)</f>
        <v>0</v>
      </c>
      <c r="ED6" s="13">
        <f t="shared" si="112"/>
        <v>0</v>
      </c>
      <c r="EE6" s="255"/>
      <c r="EF6" s="195">
        <f t="shared" si="113"/>
        <v>0</v>
      </c>
      <c r="EG6" s="13">
        <f t="shared" ref="EG6" si="142">IFERROR(EF6/EF$2,0)</f>
        <v>0</v>
      </c>
      <c r="EH6" s="13">
        <f t="shared" si="114"/>
        <v>0</v>
      </c>
      <c r="EI6" s="255"/>
      <c r="EJ6" s="195">
        <f t="shared" si="115"/>
        <v>0</v>
      </c>
      <c r="EK6" s="13">
        <f t="shared" ref="EK6" si="143">IFERROR(EJ6/EJ$2,0)</f>
        <v>0</v>
      </c>
      <c r="EL6" s="13">
        <f t="shared" si="116"/>
        <v>0</v>
      </c>
      <c r="EM6" s="255"/>
      <c r="EN6" s="195">
        <f t="shared" si="117"/>
        <v>0</v>
      </c>
      <c r="EO6" s="13">
        <f t="shared" ref="EO6" si="144">IFERROR(EN6/EN$2,0)</f>
        <v>0</v>
      </c>
      <c r="EP6" s="13">
        <f t="shared" si="118"/>
        <v>0</v>
      </c>
      <c r="EQ6" s="255"/>
      <c r="ER6" s="195">
        <f t="shared" si="119"/>
        <v>0</v>
      </c>
      <c r="ES6" s="13">
        <f t="shared" ref="ES6" si="145">IFERROR(ER6/ER$2,0)</f>
        <v>0</v>
      </c>
      <c r="ET6" s="13">
        <f t="shared" si="120"/>
        <v>0</v>
      </c>
      <c r="EU6" s="255"/>
      <c r="EV6" s="195">
        <f t="shared" ref="EV6" si="146">IF($E6*EV$2/$C$2-EY6&gt;0,$E6*EV$2/$C$2-EY6,0)</f>
        <v>0</v>
      </c>
      <c r="EW6" s="13">
        <f t="shared" ref="EW6" si="147">IFERROR(EV6/EV$2,0)</f>
        <v>0</v>
      </c>
      <c r="EX6" s="13">
        <f t="shared" ref="EX6" si="148">IFERROR(EY6/EV$2,0)</f>
        <v>0</v>
      </c>
      <c r="EY6" s="255"/>
      <c r="EZ6" s="195">
        <f t="shared" ref="EZ6" si="149">IF($E6*EZ$2/$C$2-FC6&gt;0,$E6*EZ$2/$C$2-FC6,0)</f>
        <v>0</v>
      </c>
      <c r="FA6" s="13">
        <f t="shared" ref="FA6" si="150">IFERROR(EZ6/EZ$2,0)</f>
        <v>0</v>
      </c>
      <c r="FB6" s="13">
        <f t="shared" ref="FB6" si="151">IFERROR(FC6/EZ$2,0)</f>
        <v>0</v>
      </c>
      <c r="FC6" s="255"/>
      <c r="FD6" s="195">
        <f t="shared" ref="FD6" si="152">IF($E6*FD$2/$C$2-FG6&gt;0,$E6*FD$2/$C$2-FG6,0)</f>
        <v>0</v>
      </c>
      <c r="FE6" s="13">
        <f t="shared" ref="FE6" si="153">IFERROR(FD6/FD$2,0)</f>
        <v>0</v>
      </c>
      <c r="FF6" s="13">
        <f t="shared" ref="FF6" si="154">IFERROR(FG6/FD$2,0)</f>
        <v>0</v>
      </c>
      <c r="FG6" s="255"/>
      <c r="FH6" s="195">
        <f t="shared" ref="FH6" si="155">IF($E6*FH$2/$C$2-FK6&gt;0,$E6*FH$2/$C$2-FK6,0)</f>
        <v>0</v>
      </c>
      <c r="FI6" s="13">
        <f t="shared" ref="FI6" si="156">IFERROR(FH6/FH$2,0)</f>
        <v>0</v>
      </c>
      <c r="FJ6" s="13">
        <f t="shared" ref="FJ6" si="157">IFERROR(FK6/FH$2,0)</f>
        <v>0</v>
      </c>
      <c r="FK6" s="255"/>
      <c r="FL6" s="195">
        <f t="shared" ref="FL6:FL10" si="158">IF($E6*FL$2/$C$2-FO6&gt;0,$E6*FL$2/$C$2-FO6,0)</f>
        <v>0</v>
      </c>
      <c r="FM6" s="13">
        <f t="shared" si="103"/>
        <v>0</v>
      </c>
      <c r="FN6" s="13">
        <f t="shared" ref="FN6:FN10" si="159">IFERROR(FO6/FL$2,0)</f>
        <v>0</v>
      </c>
      <c r="FO6" s="255"/>
    </row>
    <row r="7" spans="1:171">
      <c r="A7" s="285" t="s">
        <v>6</v>
      </c>
      <c r="B7" s="240" t="s">
        <v>111</v>
      </c>
      <c r="C7" s="321">
        <v>84</v>
      </c>
      <c r="D7" s="252">
        <f t="shared" si="121"/>
        <v>231840</v>
      </c>
      <c r="E7" s="74">
        <v>2760</v>
      </c>
      <c r="F7" s="89">
        <f t="shared" si="37"/>
        <v>86648.193617332247</v>
      </c>
      <c r="G7" s="95">
        <f t="shared" si="38"/>
        <v>210.49783500652359</v>
      </c>
      <c r="H7" s="74">
        <f t="shared" si="38"/>
        <v>2.5059266072205189</v>
      </c>
      <c r="I7" s="74">
        <f t="shared" si="39"/>
        <v>142.83781661156962</v>
      </c>
      <c r="J7" s="74">
        <f t="shared" si="40"/>
        <v>0</v>
      </c>
      <c r="K7" s="18">
        <f t="shared" ref="K7:K12" si="160">G7-I7-J7</f>
        <v>67.660018394953966</v>
      </c>
      <c r="L7" s="67"/>
      <c r="M7" s="74"/>
      <c r="N7" s="74"/>
      <c r="O7" s="89">
        <f t="shared" si="41"/>
        <v>0</v>
      </c>
      <c r="P7" s="195">
        <f t="shared" si="42"/>
        <v>2803.6983481767115</v>
      </c>
      <c r="Q7" s="13">
        <f t="shared" si="43"/>
        <v>2.5059266072205189</v>
      </c>
      <c r="R7" s="13">
        <f t="shared" si="44"/>
        <v>0</v>
      </c>
      <c r="S7" s="255"/>
      <c r="T7" s="195">
        <f t="shared" si="45"/>
        <v>2823.9687885025182</v>
      </c>
      <c r="U7" s="13">
        <f t="shared" si="46"/>
        <v>2.5059266072205189</v>
      </c>
      <c r="V7" s="13">
        <f t="shared" si="47"/>
        <v>0</v>
      </c>
      <c r="W7" s="255"/>
      <c r="X7" s="195">
        <f t="shared" si="48"/>
        <v>2843.6628657086649</v>
      </c>
      <c r="Y7" s="13">
        <f t="shared" si="49"/>
        <v>2.5059266072205193</v>
      </c>
      <c r="Z7" s="13">
        <f t="shared" si="50"/>
        <v>0</v>
      </c>
      <c r="AA7" s="255"/>
      <c r="AB7" s="195">
        <f t="shared" si="51"/>
        <v>2860.2596176282859</v>
      </c>
      <c r="AC7" s="13">
        <f t="shared" si="52"/>
        <v>2.5059266072205193</v>
      </c>
      <c r="AD7" s="13">
        <f t="shared" si="53"/>
        <v>0</v>
      </c>
      <c r="AE7" s="255"/>
      <c r="AF7" s="195">
        <f t="shared" si="54"/>
        <v>2879.7356792196042</v>
      </c>
      <c r="AG7" s="13">
        <f t="shared" si="55"/>
        <v>2.5059266072205193</v>
      </c>
      <c r="AH7" s="13">
        <f t="shared" si="56"/>
        <v>0</v>
      </c>
      <c r="AI7" s="255"/>
      <c r="AJ7" s="195">
        <f t="shared" si="57"/>
        <v>2891.1501749154927</v>
      </c>
      <c r="AK7" s="13">
        <f t="shared" si="58"/>
        <v>2.5059266072205189</v>
      </c>
      <c r="AL7" s="13">
        <f t="shared" si="59"/>
        <v>0</v>
      </c>
      <c r="AM7" s="255"/>
      <c r="AN7" s="195">
        <f t="shared" si="60"/>
        <v>2905.7121144300522</v>
      </c>
      <c r="AO7" s="13">
        <f t="shared" si="61"/>
        <v>2.5059266072205193</v>
      </c>
      <c r="AP7" s="13">
        <f t="shared" si="62"/>
        <v>0</v>
      </c>
      <c r="AQ7" s="255"/>
      <c r="AR7" s="195">
        <f t="shared" si="63"/>
        <v>2929.7188913272244</v>
      </c>
      <c r="AS7" s="13">
        <f t="shared" si="64"/>
        <v>2.5059266072205193</v>
      </c>
      <c r="AT7" s="13">
        <f t="shared" si="65"/>
        <v>0</v>
      </c>
      <c r="AU7" s="255"/>
      <c r="AV7" s="195">
        <f t="shared" si="66"/>
        <v>2941.394003390265</v>
      </c>
      <c r="AW7" s="13">
        <f t="shared" si="67"/>
        <v>2.5059266072205189</v>
      </c>
      <c r="AX7" s="13">
        <f t="shared" si="68"/>
        <v>0</v>
      </c>
      <c r="AY7" s="255"/>
      <c r="AZ7" s="195">
        <f>IF($E7*AZ$2/$C$2-BC7&gt;0,$E7*AZ$2/$C$2-BC7,0)*3</f>
        <v>8858.8464929284764</v>
      </c>
      <c r="BA7" s="13">
        <f t="shared" si="70"/>
        <v>7.5177798216615583</v>
      </c>
      <c r="BB7" s="13">
        <f t="shared" si="71"/>
        <v>0</v>
      </c>
      <c r="BC7" s="255"/>
      <c r="BD7" s="195">
        <f t="shared" ref="BD7" si="161">IF($E7*BD$2/$C$2-BG7&gt;0,$E7*BD$2/$C$2-BG7,0)*3</f>
        <v>8904.5245231248919</v>
      </c>
      <c r="BE7" s="13">
        <f t="shared" ref="BE7" si="162">IFERROR(BD7/BD$2,0)</f>
        <v>7.5177798216615574</v>
      </c>
      <c r="BF7" s="13">
        <f t="shared" si="73"/>
        <v>0</v>
      </c>
      <c r="BG7" s="255"/>
      <c r="BH7" s="195">
        <f t="shared" ref="BH7" si="163">IF($E7*BH$2/$C$2-BK7&gt;0,$E7*BH$2/$C$2-BK7,0)*3</f>
        <v>8956.1340816005977</v>
      </c>
      <c r="BI7" s="13">
        <f t="shared" ref="BI7" si="164">IFERROR(BH7/BH$2,0)</f>
        <v>7.5177798216615574</v>
      </c>
      <c r="BJ7" s="13">
        <f t="shared" si="75"/>
        <v>0</v>
      </c>
      <c r="BK7" s="255"/>
      <c r="BL7" s="195">
        <f t="shared" ref="BL7" si="165">IF($E7*BL$2/$C$2-BO7&gt;0,$E7*BL$2/$C$2-BO7,0)*3</f>
        <v>9017.6445561014334</v>
      </c>
      <c r="BM7" s="13">
        <f t="shared" ref="BM7" si="166">IFERROR(BL7/BL$2,0)</f>
        <v>7.5177798216615574</v>
      </c>
      <c r="BN7" s="13">
        <f t="shared" si="77"/>
        <v>0</v>
      </c>
      <c r="BO7" s="255"/>
      <c r="BP7" s="195">
        <f t="shared" ref="BP7" si="167">IF($E7*BP$2/$C$2-BS7&gt;0,$E7*BP$2/$C$2-BS7,0)*3</f>
        <v>9100.0544585064872</v>
      </c>
      <c r="BQ7" s="13">
        <f t="shared" ref="BQ7" si="168">IFERROR(BP7/BP$2,0)</f>
        <v>7.5177798216615574</v>
      </c>
      <c r="BR7" s="13">
        <f t="shared" si="79"/>
        <v>0</v>
      </c>
      <c r="BS7" s="255"/>
      <c r="BT7" s="195">
        <f t="shared" ref="BT7" si="169">IF($E7*BT$2/$C$2-BW7&gt;0,$E7*BT$2/$C$2-BW7,0)*3</f>
        <v>9146.9278156945456</v>
      </c>
      <c r="BU7" s="13">
        <f t="shared" ref="BU7" si="170">IFERROR(BT7/BT$2,0)</f>
        <v>7.5177798216615566</v>
      </c>
      <c r="BV7" s="13">
        <f t="shared" si="81"/>
        <v>0</v>
      </c>
      <c r="BW7" s="255"/>
      <c r="BX7" s="195">
        <f t="shared" ref="BX7" si="171">IF($E7*BX$2/$C$2-CA7&gt;0,$E7*BX$2/$C$2-CA7,0)*3</f>
        <v>9162.2716043105574</v>
      </c>
      <c r="BY7" s="13">
        <f t="shared" ref="BY7" si="172">IFERROR(BX7/BX$2,0)</f>
        <v>7.5177798216615566</v>
      </c>
      <c r="BZ7" s="13">
        <f t="shared" si="83"/>
        <v>0</v>
      </c>
      <c r="CA7" s="255"/>
      <c r="CB7" s="195">
        <f t="shared" ref="CB7" si="173">IF($E7*CB$2/$C$2-CE7&gt;0,$E7*CB$2/$C$2-CE7,0)*3</f>
        <v>9189.4032716869351</v>
      </c>
      <c r="CC7" s="13">
        <f t="shared" ref="CC7" si="174">IFERROR(CB7/CB$2,0)</f>
        <v>7.5177798216615574</v>
      </c>
      <c r="CD7" s="13">
        <f t="shared" si="85"/>
        <v>0</v>
      </c>
      <c r="CE7" s="255"/>
      <c r="CF7" s="195">
        <f t="shared" ref="CF7" si="175">IF($E7*CF$2/$C$2-CI7&gt;0,$E7*CF$2/$C$2-CI7,0)*3</f>
        <v>9214.0390361625196</v>
      </c>
      <c r="CG7" s="13">
        <f t="shared" ref="CG7" si="176">IFERROR(CF7/CF$2,0)</f>
        <v>7.5177798216615574</v>
      </c>
      <c r="CH7" s="13">
        <f t="shared" si="87"/>
        <v>0</v>
      </c>
      <c r="CI7" s="255"/>
      <c r="CJ7" s="195">
        <f t="shared" ref="CJ7" si="177">IF($E7*CJ$2/$C$2-CM7&gt;0,$E7*CJ$2/$C$2-CM7,0)*3</f>
        <v>9233.0439835516809</v>
      </c>
      <c r="CK7" s="13">
        <f t="shared" ref="CK7" si="178">IFERROR(CJ7/CJ$2,0)</f>
        <v>7.5177798216615574</v>
      </c>
      <c r="CL7" s="13">
        <f t="shared" si="89"/>
        <v>0</v>
      </c>
      <c r="CM7" s="255"/>
      <c r="CN7" s="195">
        <f t="shared" ref="CN7" si="179">IF($E7*CN$2/$C$2-CQ7&gt;0,$E7*CN$2/$C$2-CQ7,0)*3</f>
        <v>9299.7642794689273</v>
      </c>
      <c r="CO7" s="13">
        <f t="shared" ref="CO7" si="180">IFERROR(CN7/CN$2,0)</f>
        <v>7.5177798216615574</v>
      </c>
      <c r="CP7" s="13">
        <f t="shared" si="91"/>
        <v>0</v>
      </c>
      <c r="CQ7" s="255"/>
      <c r="CR7" s="195">
        <f t="shared" ref="CR7" si="181">IF($E7*CR$2/$C$2-CU7&gt;0,$E7*CR$2/$C$2-CU7,0)*3</f>
        <v>9325.6630309545508</v>
      </c>
      <c r="CS7" s="13">
        <f t="shared" ref="CS7" si="182">IFERROR(CR7/CR$2,0)</f>
        <v>7.5177798216615574</v>
      </c>
      <c r="CT7" s="13">
        <f t="shared" si="93"/>
        <v>0</v>
      </c>
      <c r="CU7" s="255"/>
      <c r="CV7" s="195">
        <f t="shared" ref="CV7" si="183">IF($E7*CV$2/$C$2-CY7&gt;0,$E7*CV$2/$C$2-CY7,0)*3</f>
        <v>9376.0321557596835</v>
      </c>
      <c r="CW7" s="13">
        <f t="shared" ref="CW7" si="184">IFERROR(CV7/CV$2,0)</f>
        <v>7.5177798216615574</v>
      </c>
      <c r="CX7" s="13">
        <f t="shared" si="95"/>
        <v>0</v>
      </c>
      <c r="CY7" s="255"/>
      <c r="CZ7" s="195">
        <f t="shared" ref="CZ7" si="185">IF($E7*CZ$2/$C$2-DC7&gt;0,$E7*CZ$2/$C$2-DC7,0)*3</f>
        <v>9469.7863879156248</v>
      </c>
      <c r="DA7" s="13">
        <f t="shared" ref="DA7" si="186">IFERROR(CZ7/CZ$2,0)</f>
        <v>7.5177798216615574</v>
      </c>
      <c r="DB7" s="13">
        <f t="shared" si="97"/>
        <v>0</v>
      </c>
      <c r="DC7" s="255"/>
      <c r="DD7" s="195">
        <f t="shared" ref="DD7" si="187">IF($E7*DD$2/$C$2-DG7&gt;0,$E7*DD$2/$C$2-DG7,0)*3</f>
        <v>9552.8052304862322</v>
      </c>
      <c r="DE7" s="13">
        <f t="shared" ref="DE7" si="188">IFERROR(DD7/DD$2,0)</f>
        <v>7.5177798216615574</v>
      </c>
      <c r="DF7" s="13">
        <f t="shared" si="99"/>
        <v>0</v>
      </c>
      <c r="DG7" s="255"/>
      <c r="DH7" s="195">
        <f t="shared" ref="DH7" si="189">IF($E7*DH$2/$C$2-DK7&gt;0,$E7*DH$2/$C$2-DK7,0)*3</f>
        <v>9627.5770685924781</v>
      </c>
      <c r="DI7" s="13">
        <f t="shared" ref="DI7" si="190">IFERROR(DH7/DH$2,0)</f>
        <v>7.5177798216615566</v>
      </c>
      <c r="DJ7" s="13">
        <f t="shared" si="101"/>
        <v>0</v>
      </c>
      <c r="DK7" s="255"/>
      <c r="DL7" s="195">
        <f t="shared" ref="DL7" si="191">IF($E7*DL$2/$C$2-DO7&gt;0,$E7*DL$2/$C$2-DO7,0)*3</f>
        <v>0</v>
      </c>
      <c r="DM7" s="13">
        <f t="shared" ref="DM7" si="192">IFERROR(DL7/DL$2,0)</f>
        <v>0</v>
      </c>
      <c r="DN7" s="13">
        <f t="shared" si="104"/>
        <v>0</v>
      </c>
      <c r="DO7" s="255"/>
      <c r="DP7" s="195">
        <f t="shared" ref="DP7" si="193">IF($E7*DP$2/$C$2-DS7&gt;0,$E7*DP$2/$C$2-DS7,0)*3</f>
        <v>0</v>
      </c>
      <c r="DQ7" s="13">
        <f t="shared" ref="DQ7" si="194">IFERROR(DP7/DP$2,0)</f>
        <v>0</v>
      </c>
      <c r="DR7" s="13">
        <f t="shared" si="106"/>
        <v>0</v>
      </c>
      <c r="DS7" s="255"/>
      <c r="DT7" s="195">
        <f t="shared" ref="DT7" si="195">IF($E7*DT$2/$C$2-DW7&gt;0,$E7*DT$2/$C$2-DW7,0)*3</f>
        <v>0</v>
      </c>
      <c r="DU7" s="13">
        <f t="shared" ref="DU7" si="196">IFERROR(DT7/DT$2,0)</f>
        <v>0</v>
      </c>
      <c r="DV7" s="13">
        <f t="shared" si="108"/>
        <v>0</v>
      </c>
      <c r="DW7" s="255"/>
      <c r="DX7" s="195">
        <f t="shared" ref="DX7" si="197">IF($E7*DX$2/$C$2-EA7&gt;0,$E7*DX$2/$C$2-EA7,0)*3</f>
        <v>0</v>
      </c>
      <c r="DY7" s="13">
        <f t="shared" ref="DY7" si="198">IFERROR(DX7/DX$2,0)</f>
        <v>0</v>
      </c>
      <c r="DZ7" s="13">
        <f t="shared" si="110"/>
        <v>0</v>
      </c>
      <c r="EA7" s="255"/>
      <c r="EB7" s="195">
        <f t="shared" ref="EB7" si="199">IF($E7*EB$2/$C$2-EE7&gt;0,$E7*EB$2/$C$2-EE7,0)*3</f>
        <v>0</v>
      </c>
      <c r="EC7" s="13">
        <f t="shared" ref="EC7" si="200">IFERROR(EB7/EB$2,0)</f>
        <v>0</v>
      </c>
      <c r="ED7" s="13">
        <f t="shared" si="112"/>
        <v>0</v>
      </c>
      <c r="EE7" s="255"/>
      <c r="EF7" s="195">
        <f t="shared" ref="EF7" si="201">IF($E7*EF$2/$C$2-EI7&gt;0,$E7*EF$2/$C$2-EI7,0)*3</f>
        <v>0</v>
      </c>
      <c r="EG7" s="13">
        <f t="shared" ref="EG7" si="202">IFERROR(EF7/EF$2,0)</f>
        <v>0</v>
      </c>
      <c r="EH7" s="13">
        <f t="shared" si="114"/>
        <v>0</v>
      </c>
      <c r="EI7" s="255"/>
      <c r="EJ7" s="195">
        <f t="shared" ref="EJ7" si="203">IF($E7*EJ$2/$C$2-EM7&gt;0,$E7*EJ$2/$C$2-EM7,0)*3</f>
        <v>0</v>
      </c>
      <c r="EK7" s="13">
        <f t="shared" ref="EK7" si="204">IFERROR(EJ7/EJ$2,0)</f>
        <v>0</v>
      </c>
      <c r="EL7" s="13">
        <f t="shared" si="116"/>
        <v>0</v>
      </c>
      <c r="EM7" s="255"/>
      <c r="EN7" s="195">
        <f t="shared" ref="EN7" si="205">IF($E7*EN$2/$C$2-EQ7&gt;0,$E7*EN$2/$C$2-EQ7,0)*3</f>
        <v>0</v>
      </c>
      <c r="EO7" s="13">
        <f t="shared" ref="EO7" si="206">IFERROR(EN7/EN$2,0)</f>
        <v>0</v>
      </c>
      <c r="EP7" s="13">
        <f t="shared" si="118"/>
        <v>0</v>
      </c>
      <c r="EQ7" s="255"/>
      <c r="ER7" s="195">
        <f t="shared" ref="ER7" si="207">IF($E7*ER$2/$C$2-EU7&gt;0,$E7*ER$2/$C$2-EU7,0)*3</f>
        <v>0</v>
      </c>
      <c r="ES7" s="13">
        <f t="shared" ref="ES7" si="208">IFERROR(ER7/ER$2,0)</f>
        <v>0</v>
      </c>
      <c r="ET7" s="13">
        <f t="shared" si="120"/>
        <v>0</v>
      </c>
      <c r="EU7" s="255"/>
      <c r="EV7" s="195"/>
      <c r="EW7" s="13"/>
      <c r="EX7" s="13"/>
      <c r="EY7" s="255"/>
      <c r="EZ7" s="195"/>
      <c r="FA7" s="13"/>
      <c r="FB7" s="13"/>
      <c r="FC7" s="255"/>
      <c r="FD7" s="195"/>
      <c r="FE7" s="13"/>
      <c r="FF7" s="13"/>
      <c r="FG7" s="255"/>
      <c r="FH7" s="195"/>
      <c r="FI7" s="13"/>
      <c r="FJ7" s="13"/>
      <c r="FK7" s="255"/>
      <c r="FL7" s="195"/>
      <c r="FM7" s="13"/>
      <c r="FN7" s="13"/>
      <c r="FO7" s="255"/>
    </row>
    <row r="8" spans="1:171">
      <c r="A8" s="285" t="s">
        <v>8</v>
      </c>
      <c r="B8" s="240" t="s">
        <v>7</v>
      </c>
      <c r="C8" s="321">
        <v>34</v>
      </c>
      <c r="D8" s="252">
        <f t="shared" si="121"/>
        <v>524960</v>
      </c>
      <c r="E8" s="74">
        <v>15440</v>
      </c>
      <c r="F8" s="89">
        <f t="shared" si="37"/>
        <v>161817.84524263092</v>
      </c>
      <c r="G8" s="95">
        <f t="shared" si="38"/>
        <v>476.63450424872599</v>
      </c>
      <c r="H8" s="74">
        <f t="shared" si="38"/>
        <v>14.018661889668412</v>
      </c>
      <c r="I8" s="74">
        <f t="shared" si="39"/>
        <v>78.488338225320035</v>
      </c>
      <c r="J8" s="74">
        <f t="shared" si="40"/>
        <v>271.78925160115108</v>
      </c>
      <c r="K8" s="18">
        <f>G8-I8-J8</f>
        <v>126.35691442225487</v>
      </c>
      <c r="L8" s="67">
        <v>34</v>
      </c>
      <c r="M8" s="74">
        <f>N8*L8</f>
        <v>524960</v>
      </c>
      <c r="N8" s="74">
        <v>15440</v>
      </c>
      <c r="O8" s="89">
        <f t="shared" si="41"/>
        <v>195195.50046132499</v>
      </c>
      <c r="P8" s="195">
        <f t="shared" si="42"/>
        <v>15684.457426032039</v>
      </c>
      <c r="Q8" s="13">
        <f t="shared" si="43"/>
        <v>14.01866188966841</v>
      </c>
      <c r="R8" s="13">
        <f t="shared" si="44"/>
        <v>0</v>
      </c>
      <c r="S8" s="255"/>
      <c r="T8" s="195">
        <f t="shared" si="45"/>
        <v>15797.854382057567</v>
      </c>
      <c r="U8" s="13">
        <f t="shared" si="46"/>
        <v>14.018661889668412</v>
      </c>
      <c r="V8" s="13">
        <f t="shared" si="47"/>
        <v>0</v>
      </c>
      <c r="W8" s="255"/>
      <c r="X8" s="195">
        <f t="shared" si="48"/>
        <v>15908.02704584847</v>
      </c>
      <c r="Y8" s="13">
        <f t="shared" si="49"/>
        <v>14.01866188966841</v>
      </c>
      <c r="Z8" s="13">
        <f t="shared" si="50"/>
        <v>0</v>
      </c>
      <c r="AA8" s="255"/>
      <c r="AB8" s="195">
        <f t="shared" si="51"/>
        <v>16000.872643543742</v>
      </c>
      <c r="AC8" s="13">
        <f t="shared" si="52"/>
        <v>14.01866188966841</v>
      </c>
      <c r="AD8" s="13">
        <f t="shared" si="53"/>
        <v>0</v>
      </c>
      <c r="AE8" s="255"/>
      <c r="AF8" s="195">
        <f t="shared" si="54"/>
        <v>16109.825683750249</v>
      </c>
      <c r="AG8" s="13">
        <f t="shared" si="55"/>
        <v>14.01866188966841</v>
      </c>
      <c r="AH8" s="13">
        <f t="shared" si="56"/>
        <v>0</v>
      </c>
      <c r="AI8" s="255"/>
      <c r="AJ8" s="195">
        <v>733.68068865768691</v>
      </c>
      <c r="AK8" s="13">
        <f t="shared" si="58"/>
        <v>0.63592336879038502</v>
      </c>
      <c r="AL8" s="13">
        <f t="shared" si="59"/>
        <v>13.606221497653721</v>
      </c>
      <c r="AM8" s="28">
        <f>IF($N8*AJ$2/$O$2&gt;0,$N8*AJ$2/$O$2,0)</f>
        <v>15697.837897380537</v>
      </c>
      <c r="AN8" s="195">
        <v>0</v>
      </c>
      <c r="AO8" s="13">
        <f t="shared" si="61"/>
        <v>0</v>
      </c>
      <c r="AP8" s="13">
        <f t="shared" si="62"/>
        <v>13.606221497653717</v>
      </c>
      <c r="AQ8" s="28">
        <f>IF($N8*AN$2/$O$2&gt;0,$N8*AN$2/$O$2,0)</f>
        <v>15776.903650503402</v>
      </c>
      <c r="AR8" s="195">
        <f t="shared" si="63"/>
        <v>482.19066135064895</v>
      </c>
      <c r="AS8" s="13">
        <f t="shared" si="64"/>
        <v>0.41244039201469224</v>
      </c>
      <c r="AT8" s="13">
        <f t="shared" si="65"/>
        <v>13.606221497653717</v>
      </c>
      <c r="AU8" s="28">
        <f>IF($N8*AR$2/$O$2&gt;0,$N8*AR$2/$O$2,0)</f>
        <v>15907.251252450924</v>
      </c>
      <c r="AV8" s="195">
        <f t="shared" si="66"/>
        <v>484.11222113704389</v>
      </c>
      <c r="AW8" s="13">
        <f t="shared" si="67"/>
        <v>0.41244039201469096</v>
      </c>
      <c r="AX8" s="13">
        <f t="shared" si="68"/>
        <v>13.606221497653717</v>
      </c>
      <c r="AY8" s="28">
        <f>IF($N8*AV$2/$O$2&gt;0,$N8*AV$2/$O$2,0)</f>
        <v>15970.642638408493</v>
      </c>
      <c r="AZ8" s="195">
        <f t="shared" si="69"/>
        <v>486.01398378462545</v>
      </c>
      <c r="BA8" s="13">
        <f t="shared" si="70"/>
        <v>0.41244039201469251</v>
      </c>
      <c r="BB8" s="13">
        <f t="shared" si="71"/>
        <v>13.606221497653719</v>
      </c>
      <c r="BC8" s="28">
        <f>IF($N8*AZ$2/$O$2&gt;0,$N8*AZ$2/$O$2,0)</f>
        <v>16033.380925734175</v>
      </c>
      <c r="BD8" s="195">
        <f t="shared" ref="BD8:BD14" si="209">IF($E8*BD$2/$C$2-BG8&gt;0,$E8*BD$2/$C$2-BG8,0)</f>
        <v>488.51997160650717</v>
      </c>
      <c r="BE8" s="13">
        <f t="shared" ref="BE8" si="210">IFERROR(BD8/BD$2,0)</f>
        <v>0.4124403920146929</v>
      </c>
      <c r="BF8" s="13">
        <f t="shared" si="73"/>
        <v>13.606221497653719</v>
      </c>
      <c r="BG8" s="28">
        <f>IF($N8*BD$2/$O$2&gt;0,$N8*BD$2/$O$2,0)</f>
        <v>16116.05232755392</v>
      </c>
      <c r="BH8" s="195">
        <f t="shared" ref="BH8:BH14" si="211">IF($E8*BH$2/$C$2-BK8&gt;0,$E8*BH$2/$C$2-BK8,0)</f>
        <v>491.35137489768749</v>
      </c>
      <c r="BI8" s="13">
        <f t="shared" ref="BI8" si="212">IFERROR(BH8/BH$2,0)</f>
        <v>0.41244039201469246</v>
      </c>
      <c r="BJ8" s="13">
        <f t="shared" si="75"/>
        <v>13.606221497653719</v>
      </c>
      <c r="BK8" s="28">
        <f>IF($N8*BH$2/$O$2&gt;0,$N8*BH$2/$O$2,0)</f>
        <v>16209.459038135312</v>
      </c>
      <c r="BL8" s="195">
        <f t="shared" ref="BL8:BL14" si="213">IF($E8*BL$2/$C$2-BO8&gt;0,$E8*BL$2/$C$2-BO8,0)</f>
        <v>494.72596218515173</v>
      </c>
      <c r="BM8" s="13">
        <f t="shared" ref="BM8" si="214">IFERROR(BL8/BL$2,0)</f>
        <v>0.41244039201469246</v>
      </c>
      <c r="BN8" s="13">
        <f t="shared" si="77"/>
        <v>13.606221497653719</v>
      </c>
      <c r="BO8" s="28">
        <f>IF($N8*BL$2/$O$2&gt;0,$N8*BL$2/$O$2,0)</f>
        <v>16320.785142429115</v>
      </c>
      <c r="BP8" s="195">
        <f t="shared" ref="BP8:BP14" si="215">IF($E8*BP$2/$C$2-BS8&gt;0,$E8*BP$2/$C$2-BS8,0)</f>
        <v>499.24713376241561</v>
      </c>
      <c r="BQ8" s="13">
        <f t="shared" ref="BQ8" si="216">IFERROR(BP8/BP$2,0)</f>
        <v>0.41244039201469146</v>
      </c>
      <c r="BR8" s="13">
        <f t="shared" si="79"/>
        <v>13.606221497653717</v>
      </c>
      <c r="BS8" s="28">
        <f>IF($N8*BP$2/$O$2&gt;0,$N8*BP$2/$O$2,0)</f>
        <v>16469.936542486394</v>
      </c>
      <c r="BT8" s="195">
        <f t="shared" ref="BT8:BT14" si="217">IF($E8*BT$2/$C$2-BW8&gt;0,$E8*BT$2/$C$2-BW8,0)</f>
        <v>501.8186996066288</v>
      </c>
      <c r="BU8" s="13">
        <f t="shared" ref="BU8" si="218">IFERROR(BT8/BT$2,0)</f>
        <v>0.41244039201469279</v>
      </c>
      <c r="BV8" s="13">
        <f t="shared" si="81"/>
        <v>13.606221497653717</v>
      </c>
      <c r="BW8" s="28">
        <f>IF($N8*BT$2/$O$2&gt;0,$N8*BT$2/$O$2,0)</f>
        <v>16554.771333524262</v>
      </c>
      <c r="BX8" s="195">
        <f t="shared" ref="BX8:BX14" si="219">IF($E8*BX$2/$C$2-CA8&gt;0,$E8*BX$2/$C$2-CA8,0)</f>
        <v>502.66049044673127</v>
      </c>
      <c r="BY8" s="13">
        <f t="shared" ref="BY8" si="220">IFERROR(BX8/BX$2,0)</f>
        <v>0.41244039201469318</v>
      </c>
      <c r="BZ8" s="13">
        <f t="shared" si="83"/>
        <v>13.606221497653717</v>
      </c>
      <c r="CA8" s="28">
        <f>IF($N8*BX$2/$O$2&gt;0,$N8*BX$2/$O$2,0)</f>
        <v>16582.541631600976</v>
      </c>
      <c r="CB8" s="195">
        <f t="shared" ref="CB8:CB14" si="221">IF($E8*CB$2/$C$2-CE8&gt;0,$E8*CB$2/$C$2-CE8,0)</f>
        <v>504.14898782151067</v>
      </c>
      <c r="CC8" s="13">
        <f t="shared" ref="CC8" si="222">IFERROR(CB8/CB$2,0)</f>
        <v>0.41244039201469185</v>
      </c>
      <c r="CD8" s="13">
        <f t="shared" si="85"/>
        <v>13.606221497653719</v>
      </c>
      <c r="CE8" s="28">
        <f>IF($N8*CB$2/$O$2&gt;0,$N8*CB$2/$O$2,0)</f>
        <v>16631.646484986009</v>
      </c>
      <c r="CF8" s="195">
        <f t="shared" ref="CF8:CF14" si="223">IF($E8*CF$2/$C$2-CI8&gt;0,$E8*CF$2/$C$2-CI8,0)</f>
        <v>505.50055498614165</v>
      </c>
      <c r="CG8" s="13">
        <f t="shared" ref="CG8" si="224">IFERROR(CF8/CF$2,0)</f>
        <v>0.4124403920146909</v>
      </c>
      <c r="CH8" s="13">
        <f t="shared" si="87"/>
        <v>13.606221497653719</v>
      </c>
      <c r="CI8" s="28">
        <f>IF($N8*CF$2/$O$2&gt;0,$N8*CF$2/$O$2,0)</f>
        <v>16676.23407283382</v>
      </c>
      <c r="CJ8" s="195">
        <f t="shared" ref="CJ8:CJ14" si="225">IF($E8*CJ$2/$C$2-CM8&gt;0,$E8*CJ$2/$C$2-CM8,0)</f>
        <v>506.54320429715517</v>
      </c>
      <c r="CK8" s="13">
        <f t="shared" ref="CK8" si="226">IFERROR(CJ8/CJ$2,0)</f>
        <v>0.41244039201469118</v>
      </c>
      <c r="CL8" s="13">
        <f t="shared" si="89"/>
        <v>13.606221497653717</v>
      </c>
      <c r="CM8" s="28">
        <f>IF($N8*CJ$2/$O$2&gt;0,$N8*CJ$2/$O$2,0)</f>
        <v>16710.630600779888</v>
      </c>
      <c r="CN8" s="195">
        <f t="shared" ref="CN8:CN14" si="227">IF($E8*CN$2/$C$2-CQ8&gt;0,$E8*CN$2/$C$2-CQ8,0)</f>
        <v>510.20361277628763</v>
      </c>
      <c r="CO8" s="13">
        <f t="shared" ref="CO8" si="228">IFERROR(CN8/CN$2,0)</f>
        <v>0.41244039201469285</v>
      </c>
      <c r="CP8" s="13">
        <f t="shared" si="91"/>
        <v>13.606221497653717</v>
      </c>
      <c r="CQ8" s="28">
        <f>IF($N8*CN$2/$O$2&gt;0,$N8*CN$2/$O$2,0)</f>
        <v>16831.385816571565</v>
      </c>
      <c r="CR8" s="195">
        <f t="shared" ref="CR8:CR14" si="229">IF($E8*CR$2/$C$2-CU8&gt;0,$E8*CR$2/$C$2-CU8,0)</f>
        <v>511.62446992677724</v>
      </c>
      <c r="CS8" s="13">
        <f t="shared" ref="CS8" si="230">IFERROR(CR8/CR$2,0)</f>
        <v>0.41244039201469207</v>
      </c>
      <c r="CT8" s="13">
        <f t="shared" si="93"/>
        <v>13.606221497653721</v>
      </c>
      <c r="CU8" s="28">
        <f>IF($N8*CR$2/$O$2&gt;0,$N8*CR$2/$O$2,0)</f>
        <v>16878.259249630984</v>
      </c>
      <c r="CV8" s="195">
        <f t="shared" ref="CV8:CV14" si="231">IF($E8*CV$2/$C$2-CY8&gt;0,$E8*CV$2/$C$2-CY8,0)</f>
        <v>514.38782055327465</v>
      </c>
      <c r="CW8" s="13">
        <f t="shared" ref="CW8" si="232">IFERROR(CV8/CV$2,0)</f>
        <v>0.41244039201469124</v>
      </c>
      <c r="CX8" s="13">
        <f t="shared" si="95"/>
        <v>13.606221497653719</v>
      </c>
      <c r="CY8" s="28">
        <f>IF($N8*CV$2/$O$2&gt;0,$N8*CV$2/$O$2,0)</f>
        <v>16969.420933665264</v>
      </c>
      <c r="CZ8" s="195">
        <f t="shared" ref="CZ8:CZ14" si="233">IF($E8*CZ$2/$C$2-DC8&gt;0,$E8*CZ$2/$C$2-DC8,0)</f>
        <v>660.27548664459027</v>
      </c>
      <c r="DA8" s="13">
        <f t="shared" ref="DA8" si="234">IFERROR(CZ8/CZ$2,0)</f>
        <v>0.52417293557632605</v>
      </c>
      <c r="DB8" s="13">
        <f t="shared" si="97"/>
        <v>13.494488954092082</v>
      </c>
      <c r="DC8" s="28">
        <v>16998.36</v>
      </c>
      <c r="DD8" s="195">
        <f t="shared" ref="DD8:DD14" si="235">IF($E8*DD$2/$C$2-DG8&gt;0,$E8*DD$2/$C$2-DG8,0)</f>
        <v>666.04356989220105</v>
      </c>
      <c r="DE8" s="13">
        <f t="shared" ref="DE8" si="236">IFERROR(DD8/DD$2,0)</f>
        <v>0.52415691404483455</v>
      </c>
      <c r="DF8" s="13">
        <f t="shared" si="99"/>
        <v>13.494504975623578</v>
      </c>
      <c r="DG8" s="28">
        <v>17147.400000000001</v>
      </c>
      <c r="DH8" s="195">
        <f t="shared" ref="DH8:DH14" si="237">IF($E8*DH$2/$C$2-DK8&gt;0,$E8*DH$2/$C$2-DK8,0)</f>
        <v>671.27318104684673</v>
      </c>
      <c r="DI8" s="13">
        <f t="shared" ref="DI8" si="238">IFERROR(DH8/DH$2,0)</f>
        <v>0.52416967834611472</v>
      </c>
      <c r="DJ8" s="13">
        <f t="shared" si="101"/>
        <v>13.494492211322298</v>
      </c>
      <c r="DK8" s="28">
        <v>17281.599999999999</v>
      </c>
      <c r="DL8" s="195">
        <f t="shared" ref="DL8:DL14" si="239">IF($E8*DL$2/$C$2-DO8&gt;0,$E8*DL$2/$C$2-DO8,0)</f>
        <v>0</v>
      </c>
      <c r="DM8" s="13">
        <f t="shared" ref="DM8" si="240">IFERROR(DL8/DL$2,0)</f>
        <v>0</v>
      </c>
      <c r="DN8" s="13">
        <f t="shared" si="104"/>
        <v>0</v>
      </c>
      <c r="DO8" s="28"/>
      <c r="DP8" s="195">
        <f t="shared" ref="DP8:DP14" si="241">IF($E8*DP$2/$C$2-DS8&gt;0,$E8*DP$2/$C$2-DS8,0)</f>
        <v>0</v>
      </c>
      <c r="DQ8" s="13">
        <f t="shared" ref="DQ8" si="242">IFERROR(DP8/DP$2,0)</f>
        <v>0</v>
      </c>
      <c r="DR8" s="13">
        <f t="shared" si="106"/>
        <v>0</v>
      </c>
      <c r="DS8" s="28"/>
      <c r="DT8" s="195">
        <f t="shared" ref="DT8:DT14" si="243">IF($E8*DT$2/$C$2-DW8&gt;0,$E8*DT$2/$C$2-DW8,0)</f>
        <v>0</v>
      </c>
      <c r="DU8" s="13">
        <f t="shared" ref="DU8" si="244">IFERROR(DT8/DT$2,0)</f>
        <v>0</v>
      </c>
      <c r="DV8" s="13">
        <f t="shared" si="108"/>
        <v>0</v>
      </c>
      <c r="DW8" s="28"/>
      <c r="DX8" s="195">
        <f t="shared" ref="DX8:DX14" si="245">IF($E8*DX$2/$C$2-EA8&gt;0,$E8*DX$2/$C$2-EA8,0)</f>
        <v>0</v>
      </c>
      <c r="DY8" s="13">
        <f t="shared" ref="DY8" si="246">IFERROR(DX8/DX$2,0)</f>
        <v>0</v>
      </c>
      <c r="DZ8" s="13">
        <f t="shared" si="110"/>
        <v>0</v>
      </c>
      <c r="EA8" s="28"/>
      <c r="EB8" s="195">
        <f t="shared" ref="EB8:EB14" si="247">IF($E8*EB$2/$C$2-EE8&gt;0,$E8*EB$2/$C$2-EE8,0)</f>
        <v>0</v>
      </c>
      <c r="EC8" s="13">
        <f t="shared" ref="EC8" si="248">IFERROR(EB8/EB$2,0)</f>
        <v>0</v>
      </c>
      <c r="ED8" s="13">
        <f t="shared" si="112"/>
        <v>0</v>
      </c>
      <c r="EE8" s="28"/>
      <c r="EF8" s="195">
        <f t="shared" ref="EF8:EF14" si="249">IF($E8*EF$2/$C$2-EI8&gt;0,$E8*EF$2/$C$2-EI8,0)</f>
        <v>0</v>
      </c>
      <c r="EG8" s="13">
        <f t="shared" ref="EG8" si="250">IFERROR(EF8/EF$2,0)</f>
        <v>0</v>
      </c>
      <c r="EH8" s="13">
        <f t="shared" si="114"/>
        <v>0</v>
      </c>
      <c r="EI8" s="28"/>
      <c r="EJ8" s="195">
        <f t="shared" ref="EJ8:EJ14" si="251">IF($E8*EJ$2/$C$2-EM8&gt;0,$E8*EJ$2/$C$2-EM8,0)</f>
        <v>0</v>
      </c>
      <c r="EK8" s="13">
        <f t="shared" ref="EK8" si="252">IFERROR(EJ8/EJ$2,0)</f>
        <v>0</v>
      </c>
      <c r="EL8" s="13">
        <f t="shared" si="116"/>
        <v>0</v>
      </c>
      <c r="EM8" s="28"/>
      <c r="EN8" s="195">
        <f t="shared" ref="EN8:EN14" si="253">IF($E8*EN$2/$C$2-EQ8&gt;0,$E8*EN$2/$C$2-EQ8,0)</f>
        <v>0</v>
      </c>
      <c r="EO8" s="13">
        <f t="shared" ref="EO8" si="254">IFERROR(EN8/EN$2,0)</f>
        <v>0</v>
      </c>
      <c r="EP8" s="13">
        <f t="shared" si="118"/>
        <v>0</v>
      </c>
      <c r="EQ8" s="28"/>
      <c r="ER8" s="195">
        <f t="shared" ref="ER8:ER14" si="255">IF($E8*ER$2/$C$2-EU8&gt;0,$E8*ER$2/$C$2-EU8,0)</f>
        <v>0</v>
      </c>
      <c r="ES8" s="13">
        <f t="shared" ref="ES8" si="256">IFERROR(ER8/ER$2,0)</f>
        <v>0</v>
      </c>
      <c r="ET8" s="13">
        <f t="shared" si="120"/>
        <v>0</v>
      </c>
      <c r="EU8" s="28"/>
      <c r="EV8" s="195"/>
      <c r="EW8" s="13"/>
      <c r="EX8" s="13"/>
      <c r="EY8" s="28"/>
      <c r="EZ8" s="195"/>
      <c r="FA8" s="13"/>
      <c r="FB8" s="13"/>
      <c r="FC8" s="28"/>
      <c r="FD8" s="195"/>
      <c r="FE8" s="13"/>
      <c r="FF8" s="13"/>
      <c r="FG8" s="28"/>
      <c r="FH8" s="195"/>
      <c r="FI8" s="13"/>
      <c r="FJ8" s="13"/>
      <c r="FK8" s="28"/>
      <c r="FL8" s="195"/>
      <c r="FM8" s="13"/>
      <c r="FN8" s="13"/>
      <c r="FO8" s="28"/>
    </row>
    <row r="9" spans="1:171">
      <c r="A9" s="285" t="s">
        <v>10</v>
      </c>
      <c r="B9" s="240" t="s">
        <v>171</v>
      </c>
      <c r="C9" s="321">
        <v>34</v>
      </c>
      <c r="D9" s="252">
        <f t="shared" si="121"/>
        <v>290054.34000000003</v>
      </c>
      <c r="E9" s="74">
        <v>8531.01</v>
      </c>
      <c r="F9" s="89">
        <f t="shared" si="37"/>
        <v>-39210.97649455558</v>
      </c>
      <c r="G9" s="95">
        <f t="shared" si="38"/>
        <v>263.35322034267642</v>
      </c>
      <c r="H9" s="74">
        <f t="shared" si="38"/>
        <v>7.7456829512551888</v>
      </c>
      <c r="I9" s="74">
        <f t="shared" si="39"/>
        <v>38.728414756275946</v>
      </c>
      <c r="J9" s="74">
        <f t="shared" si="40"/>
        <v>255.24304793109783</v>
      </c>
      <c r="K9" s="18">
        <f t="shared" si="160"/>
        <v>-30.618242344697364</v>
      </c>
      <c r="L9" s="67">
        <v>34</v>
      </c>
      <c r="M9" s="74">
        <f>N9*L9</f>
        <v>493000</v>
      </c>
      <c r="N9" s="74">
        <v>14500</v>
      </c>
      <c r="O9" s="89">
        <f t="shared" si="41"/>
        <v>183311.13626225467</v>
      </c>
      <c r="P9" s="195">
        <f t="shared" si="42"/>
        <v>8666.0792193039888</v>
      </c>
      <c r="Q9" s="13">
        <f t="shared" si="43"/>
        <v>7.7456829512551888</v>
      </c>
      <c r="R9" s="13">
        <f t="shared" si="44"/>
        <v>0</v>
      </c>
      <c r="S9" s="255"/>
      <c r="T9" s="195">
        <f t="shared" si="45"/>
        <v>8728.7340486966914</v>
      </c>
      <c r="U9" s="13">
        <f t="shared" si="46"/>
        <v>7.7456829512551888</v>
      </c>
      <c r="V9" s="13">
        <f t="shared" si="47"/>
        <v>0</v>
      </c>
      <c r="W9" s="255"/>
      <c r="X9" s="195">
        <f t="shared" si="48"/>
        <v>8789.6073710106066</v>
      </c>
      <c r="Y9" s="13">
        <f t="shared" si="49"/>
        <v>7.7456829512551879</v>
      </c>
      <c r="Z9" s="13">
        <f t="shared" si="50"/>
        <v>0</v>
      </c>
      <c r="AA9" s="255"/>
      <c r="AB9" s="195">
        <f t="shared" si="51"/>
        <v>8840.9070291967691</v>
      </c>
      <c r="AC9" s="13">
        <f t="shared" si="52"/>
        <v>7.7456829512551888</v>
      </c>
      <c r="AD9" s="13">
        <f t="shared" si="53"/>
        <v>0</v>
      </c>
      <c r="AE9" s="255"/>
      <c r="AF9" s="195">
        <f t="shared" si="54"/>
        <v>8901.1064770939247</v>
      </c>
      <c r="AG9" s="13">
        <f t="shared" si="55"/>
        <v>7.7456829512551879</v>
      </c>
      <c r="AH9" s="13">
        <f t="shared" si="56"/>
        <v>0</v>
      </c>
      <c r="AI9" s="255"/>
      <c r="AJ9" s="195">
        <f t="shared" si="57"/>
        <v>0</v>
      </c>
      <c r="AK9" s="13">
        <f t="shared" si="58"/>
        <v>0</v>
      </c>
      <c r="AL9" s="13">
        <f t="shared" si="59"/>
        <v>12.777863453107443</v>
      </c>
      <c r="AM9" s="28">
        <f>IF($N9*AJ$2/$O$2&gt;0,$N9*AJ$2/$O$2,0)</f>
        <v>14742.140512436383</v>
      </c>
      <c r="AN9" s="195">
        <f t="shared" si="60"/>
        <v>0</v>
      </c>
      <c r="AO9" s="13">
        <f t="shared" si="61"/>
        <v>0</v>
      </c>
      <c r="AP9" s="13">
        <f t="shared" si="62"/>
        <v>12.777863453107443</v>
      </c>
      <c r="AQ9" s="28">
        <f>IF($N9*AN$2/$O$2&gt;0,$N9*AN$2/$O$2,0)</f>
        <v>14816.392676962392</v>
      </c>
      <c r="AR9" s="195">
        <f t="shared" si="63"/>
        <v>0</v>
      </c>
      <c r="AS9" s="13">
        <f t="shared" si="64"/>
        <v>0</v>
      </c>
      <c r="AT9" s="13">
        <f t="shared" si="65"/>
        <v>12.777863453107443</v>
      </c>
      <c r="AU9" s="28">
        <f>IF($N9*AR$2/$O$2&gt;0,$N9*AR$2/$O$2,0)</f>
        <v>14938.804608843162</v>
      </c>
      <c r="AV9" s="195">
        <f t="shared" si="66"/>
        <v>0</v>
      </c>
      <c r="AW9" s="13">
        <f t="shared" si="67"/>
        <v>0</v>
      </c>
      <c r="AX9" s="13">
        <f t="shared" si="68"/>
        <v>12.777863453107441</v>
      </c>
      <c r="AY9" s="28">
        <f>IF($N9*AV$2/$O$2&gt;0,$N9*AV$2/$O$2,0)</f>
        <v>14998.336674671189</v>
      </c>
      <c r="AZ9" s="195">
        <f t="shared" si="69"/>
        <v>0</v>
      </c>
      <c r="BA9" s="13">
        <f t="shared" si="70"/>
        <v>0</v>
      </c>
      <c r="BB9" s="13">
        <f t="shared" si="71"/>
        <v>12.777863453107445</v>
      </c>
      <c r="BC9" s="28">
        <f>IF($N9*AZ$2/$O$2&gt;0,$N9*AZ$2/$O$2,0)</f>
        <v>15057.255403053468</v>
      </c>
      <c r="BD9" s="195">
        <f t="shared" si="209"/>
        <v>0</v>
      </c>
      <c r="BE9" s="13">
        <f t="shared" ref="BE9" si="257">IFERROR(BD9/BD$2,0)</f>
        <v>0</v>
      </c>
      <c r="BF9" s="13">
        <f t="shared" si="73"/>
        <v>12.777863453107443</v>
      </c>
      <c r="BG9" s="28">
        <f>IF($N9*BD$2/$O$2&gt;0,$N9*BD$2/$O$2,0)</f>
        <v>15134.893701394549</v>
      </c>
      <c r="BH9" s="195">
        <f t="shared" si="211"/>
        <v>0</v>
      </c>
      <c r="BI9" s="13">
        <f t="shared" ref="BI9" si="258">IFERROR(BH9/BH$2,0)</f>
        <v>0</v>
      </c>
      <c r="BJ9" s="13">
        <f t="shared" si="75"/>
        <v>12.777863453107443</v>
      </c>
      <c r="BK9" s="28">
        <f>IF($N9*BH$2/$O$2&gt;0,$N9*BH$2/$O$2,0)</f>
        <v>15222.613734000131</v>
      </c>
      <c r="BL9" s="195">
        <f t="shared" si="213"/>
        <v>0</v>
      </c>
      <c r="BM9" s="13">
        <f t="shared" ref="BM9" si="259">IFERROR(BL9/BL$2,0)</f>
        <v>0</v>
      </c>
      <c r="BN9" s="13">
        <f t="shared" si="77"/>
        <v>12.777863453107443</v>
      </c>
      <c r="BO9" s="28">
        <f>IF($N9*BL$2/$O$2&gt;0,$N9*BL$2/$O$2,0)</f>
        <v>15327.162212773455</v>
      </c>
      <c r="BP9" s="195">
        <f t="shared" si="215"/>
        <v>0</v>
      </c>
      <c r="BQ9" s="13">
        <f t="shared" ref="BQ9" si="260">IFERROR(BP9/BP$2,0)</f>
        <v>0</v>
      </c>
      <c r="BR9" s="13">
        <f t="shared" si="79"/>
        <v>12.777863453107443</v>
      </c>
      <c r="BS9" s="28">
        <f>IF($N9*BP$2/$O$2&gt;0,$N9*BP$2/$O$2,0)</f>
        <v>15467.233151946421</v>
      </c>
      <c r="BT9" s="195">
        <f t="shared" si="217"/>
        <v>0</v>
      </c>
      <c r="BU9" s="13">
        <f t="shared" ref="BU9" si="261">IFERROR(BT9/BT$2,0)</f>
        <v>0</v>
      </c>
      <c r="BV9" s="13">
        <f t="shared" si="81"/>
        <v>12.777863453107445</v>
      </c>
      <c r="BW9" s="28">
        <f>IF($N9*BT$2/$O$2&gt;0,$N9*BT$2/$O$2,0)</f>
        <v>15546.903130576546</v>
      </c>
      <c r="BX9" s="195">
        <f t="shared" si="219"/>
        <v>0</v>
      </c>
      <c r="BY9" s="13">
        <f t="shared" ref="BY9" si="262">IFERROR(BX9/BX$2,0)</f>
        <v>0</v>
      </c>
      <c r="BZ9" s="13">
        <f t="shared" si="83"/>
        <v>12.777863453107443</v>
      </c>
      <c r="CA9" s="28">
        <f>IF($N9*BX$2/$O$2&gt;0,$N9*BX$2/$O$2,0)</f>
        <v>15572.982749884337</v>
      </c>
      <c r="CB9" s="195">
        <f t="shared" si="221"/>
        <v>0</v>
      </c>
      <c r="CC9" s="13">
        <f t="shared" ref="CC9" si="263">IFERROR(CB9/CB$2,0)</f>
        <v>0</v>
      </c>
      <c r="CD9" s="13">
        <f t="shared" si="85"/>
        <v>12.777863453107443</v>
      </c>
      <c r="CE9" s="28">
        <f>IF($N9*CB$2/$O$2&gt;0,$N9*CB$2/$O$2,0)</f>
        <v>15619.098059086602</v>
      </c>
      <c r="CF9" s="195">
        <f t="shared" si="223"/>
        <v>0</v>
      </c>
      <c r="CG9" s="13">
        <f t="shared" ref="CG9" si="264">IFERROR(CF9/CF$2,0)</f>
        <v>0</v>
      </c>
      <c r="CH9" s="13">
        <f t="shared" si="87"/>
        <v>12.777863453107443</v>
      </c>
      <c r="CI9" s="28">
        <f>IF($N9*CF$2/$O$2&gt;0,$N9*CF$2/$O$2,0)</f>
        <v>15660.971117622435</v>
      </c>
      <c r="CJ9" s="195">
        <f t="shared" si="225"/>
        <v>0</v>
      </c>
      <c r="CK9" s="13">
        <f t="shared" ref="CK9" si="265">IFERROR(CJ9/CJ$2,0)</f>
        <v>0</v>
      </c>
      <c r="CL9" s="13">
        <f t="shared" si="89"/>
        <v>12.777863453107441</v>
      </c>
      <c r="CM9" s="28">
        <f>IF($N9*CJ$2/$O$2&gt;0,$N9*CJ$2/$O$2,0)</f>
        <v>15693.27355643189</v>
      </c>
      <c r="CN9" s="195">
        <f t="shared" si="227"/>
        <v>0</v>
      </c>
      <c r="CO9" s="13">
        <f t="shared" ref="CO9" si="266">IFERROR(CN9/CN$2,0)</f>
        <v>0</v>
      </c>
      <c r="CP9" s="13">
        <f t="shared" si="91"/>
        <v>12.777863453107443</v>
      </c>
      <c r="CQ9" s="28">
        <f>IF($N9*CN$2/$O$2&gt;0,$N9*CN$2/$O$2,0)</f>
        <v>15806.677094578219</v>
      </c>
      <c r="CR9" s="195">
        <f t="shared" si="229"/>
        <v>0</v>
      </c>
      <c r="CS9" s="13">
        <f t="shared" ref="CS9" si="267">IFERROR(CR9/CR$2,0)</f>
        <v>0</v>
      </c>
      <c r="CT9" s="13">
        <f t="shared" si="93"/>
        <v>12.777863453107443</v>
      </c>
      <c r="CU9" s="28">
        <f>IF($N9*CR$2/$O$2&gt;0,$N9*CR$2/$O$2,0)</f>
        <v>15850.696834174174</v>
      </c>
      <c r="CV9" s="195">
        <f t="shared" si="231"/>
        <v>0</v>
      </c>
      <c r="CW9" s="13">
        <f t="shared" ref="CW9" si="268">IFERROR(CV9/CV$2,0)</f>
        <v>0</v>
      </c>
      <c r="CX9" s="13">
        <f t="shared" si="95"/>
        <v>12.777863453107443</v>
      </c>
      <c r="CY9" s="28">
        <f>IF($N9*CV$2/$O$2&gt;0,$N9*CV$2/$O$2,0)</f>
        <v>15936.308519309994</v>
      </c>
      <c r="CZ9" s="195">
        <f t="shared" si="233"/>
        <v>0</v>
      </c>
      <c r="DA9" s="13">
        <f t="shared" ref="DA9" si="269">IFERROR(CZ9/CZ$2,0)</f>
        <v>0</v>
      </c>
      <c r="DB9" s="13">
        <f t="shared" si="97"/>
        <v>12.673119242457439</v>
      </c>
      <c r="DC9" s="28">
        <v>15963.72</v>
      </c>
      <c r="DD9" s="195">
        <f t="shared" si="235"/>
        <v>0</v>
      </c>
      <c r="DE9" s="13">
        <f t="shared" ref="DE9" si="270">IFERROR(DD9/DD$2,0)</f>
        <v>0</v>
      </c>
      <c r="DF9" s="13">
        <f t="shared" si="99"/>
        <v>12.67312769783465</v>
      </c>
      <c r="DG9" s="28">
        <v>16103.68</v>
      </c>
      <c r="DH9" s="195">
        <f t="shared" si="237"/>
        <v>0</v>
      </c>
      <c r="DI9" s="13">
        <f t="shared" ref="DI9" si="271">IFERROR(DH9/DH$2,0)</f>
        <v>0</v>
      </c>
      <c r="DJ9" s="13">
        <f t="shared" si="101"/>
        <v>12.673122287979222</v>
      </c>
      <c r="DK9" s="28">
        <v>16229.72</v>
      </c>
      <c r="DL9" s="195">
        <f t="shared" si="239"/>
        <v>0</v>
      </c>
      <c r="DM9" s="13">
        <f t="shared" ref="DM9" si="272">IFERROR(DL9/DL$2,0)</f>
        <v>0</v>
      </c>
      <c r="DN9" s="13">
        <f t="shared" si="104"/>
        <v>0</v>
      </c>
      <c r="DO9" s="28">
        <f>IF($N9*DL$2/$O$2&gt;0,$N9*DL$2/$O$2,0)</f>
        <v>0</v>
      </c>
      <c r="DP9" s="195">
        <f t="shared" si="241"/>
        <v>0</v>
      </c>
      <c r="DQ9" s="13">
        <f t="shared" ref="DQ9" si="273">IFERROR(DP9/DP$2,0)</f>
        <v>0</v>
      </c>
      <c r="DR9" s="13">
        <f t="shared" si="106"/>
        <v>0</v>
      </c>
      <c r="DS9" s="28">
        <f>IF($N9*DP$2/$O$2&gt;0,$N9*DP$2/$O$2,0)</f>
        <v>0</v>
      </c>
      <c r="DT9" s="195">
        <f t="shared" si="243"/>
        <v>0</v>
      </c>
      <c r="DU9" s="13">
        <f t="shared" ref="DU9" si="274">IFERROR(DT9/DT$2,0)</f>
        <v>0</v>
      </c>
      <c r="DV9" s="13">
        <f t="shared" si="108"/>
        <v>0</v>
      </c>
      <c r="DW9" s="28">
        <f>IF($N9*DT$2/$O$2&gt;0,$N9*DT$2/$O$2,0)</f>
        <v>0</v>
      </c>
      <c r="DX9" s="195">
        <f t="shared" si="245"/>
        <v>0</v>
      </c>
      <c r="DY9" s="13">
        <f t="shared" ref="DY9" si="275">IFERROR(DX9/DX$2,0)</f>
        <v>0</v>
      </c>
      <c r="DZ9" s="13">
        <f t="shared" si="110"/>
        <v>0</v>
      </c>
      <c r="EA9" s="28">
        <f>IF($N9*DX$2/$O$2&gt;0,$N9*DX$2/$O$2,0)</f>
        <v>0</v>
      </c>
      <c r="EB9" s="195">
        <f t="shared" si="247"/>
        <v>0</v>
      </c>
      <c r="EC9" s="13">
        <f t="shared" ref="EC9" si="276">IFERROR(EB9/EB$2,0)</f>
        <v>0</v>
      </c>
      <c r="ED9" s="13">
        <f t="shared" si="112"/>
        <v>0</v>
      </c>
      <c r="EE9" s="28">
        <f>IF($N9*EB$2/$O$2&gt;0,$N9*EB$2/$O$2,0)</f>
        <v>0</v>
      </c>
      <c r="EF9" s="195">
        <f t="shared" si="249"/>
        <v>0</v>
      </c>
      <c r="EG9" s="13">
        <f t="shared" ref="EG9" si="277">IFERROR(EF9/EF$2,0)</f>
        <v>0</v>
      </c>
      <c r="EH9" s="13">
        <f t="shared" si="114"/>
        <v>0</v>
      </c>
      <c r="EI9" s="28">
        <f>IF($N9*EF$2/$O$2&gt;0,$N9*EF$2/$O$2,0)</f>
        <v>0</v>
      </c>
      <c r="EJ9" s="195">
        <f t="shared" si="251"/>
        <v>0</v>
      </c>
      <c r="EK9" s="13">
        <f t="shared" ref="EK9" si="278">IFERROR(EJ9/EJ$2,0)</f>
        <v>0</v>
      </c>
      <c r="EL9" s="13">
        <f t="shared" si="116"/>
        <v>0</v>
      </c>
      <c r="EM9" s="28">
        <f>IF($N9*EJ$2/$O$2&gt;0,$N9*EJ$2/$O$2,0)</f>
        <v>0</v>
      </c>
      <c r="EN9" s="195">
        <f t="shared" si="253"/>
        <v>0</v>
      </c>
      <c r="EO9" s="13">
        <f t="shared" ref="EO9" si="279">IFERROR(EN9/EN$2,0)</f>
        <v>0</v>
      </c>
      <c r="EP9" s="13">
        <f t="shared" si="118"/>
        <v>0</v>
      </c>
      <c r="EQ9" s="28">
        <f>IF($N9*EN$2/$O$2&gt;0,$N9*EN$2/$O$2,0)</f>
        <v>0</v>
      </c>
      <c r="ER9" s="195">
        <f t="shared" si="255"/>
        <v>0</v>
      </c>
      <c r="ES9" s="13">
        <f t="shared" ref="ES9" si="280">IFERROR(ER9/ER$2,0)</f>
        <v>0</v>
      </c>
      <c r="ET9" s="13">
        <f t="shared" si="120"/>
        <v>0</v>
      </c>
      <c r="EU9" s="28">
        <f>IF($N9*ER$2/$O$2&gt;0,$N9*ER$2/$O$2,0)</f>
        <v>0</v>
      </c>
      <c r="EV9" s="195"/>
      <c r="EW9" s="13"/>
      <c r="EX9" s="13"/>
      <c r="EY9" s="28">
        <f>IF($N9*EV$2/$O$2&gt;0,$N9*EV$2/$O$2,0)</f>
        <v>0</v>
      </c>
      <c r="EZ9" s="195"/>
      <c r="FA9" s="13"/>
      <c r="FB9" s="13"/>
      <c r="FC9" s="28">
        <f>IF($N9*EZ$2/$O$2&gt;0,$N9*EZ$2/$O$2,0)</f>
        <v>0</v>
      </c>
      <c r="FD9" s="195"/>
      <c r="FE9" s="13"/>
      <c r="FF9" s="13"/>
      <c r="FG9" s="28">
        <f>IF($N9*FD$2/$O$2&gt;0,$N9*FD$2/$O$2,0)</f>
        <v>0</v>
      </c>
      <c r="FH9" s="195"/>
      <c r="FI9" s="13"/>
      <c r="FJ9" s="13"/>
      <c r="FK9" s="28">
        <f>IF($N9*FH$2/$O$2&gt;0,$N9*FH$2/$O$2,0)</f>
        <v>0</v>
      </c>
      <c r="FL9" s="195"/>
      <c r="FM9" s="13"/>
      <c r="FN9" s="13"/>
      <c r="FO9" s="28">
        <f>IF($N9*FL$2/$O$2&gt;0,$N9*FL$2/$O$2,0)</f>
        <v>0</v>
      </c>
    </row>
    <row r="10" spans="1:171">
      <c r="A10" s="285" t="s">
        <v>12</v>
      </c>
      <c r="B10" s="240" t="s">
        <v>112</v>
      </c>
      <c r="C10" s="321">
        <v>39</v>
      </c>
      <c r="D10" s="252">
        <f t="shared" si="121"/>
        <v>338130</v>
      </c>
      <c r="E10" s="74">
        <v>8670</v>
      </c>
      <c r="F10" s="89">
        <f t="shared" si="37"/>
        <v>141134.69862146789</v>
      </c>
      <c r="G10" s="95">
        <f t="shared" si="38"/>
        <v>307.00324771720074</v>
      </c>
      <c r="H10" s="74">
        <f t="shared" si="38"/>
        <v>7.8718781465948915</v>
      </c>
      <c r="I10" s="74">
        <f t="shared" si="39"/>
        <v>196.79695366487235</v>
      </c>
      <c r="J10" s="74">
        <f t="shared" si="40"/>
        <v>0</v>
      </c>
      <c r="K10" s="18">
        <f t="shared" si="160"/>
        <v>110.20629405232839</v>
      </c>
      <c r="L10" s="67"/>
      <c r="M10" s="74"/>
      <c r="N10" s="74"/>
      <c r="O10" s="89">
        <f t="shared" si="41"/>
        <v>0</v>
      </c>
      <c r="P10" s="195">
        <f t="shared" si="42"/>
        <v>8807.2698111203226</v>
      </c>
      <c r="Q10" s="13">
        <f t="shared" si="43"/>
        <v>7.8718781465948915</v>
      </c>
      <c r="R10" s="13">
        <f t="shared" si="44"/>
        <v>0</v>
      </c>
      <c r="S10" s="255"/>
      <c r="T10" s="195">
        <f t="shared" si="45"/>
        <v>8870.945433448127</v>
      </c>
      <c r="U10" s="13">
        <f t="shared" si="46"/>
        <v>7.8718781465948906</v>
      </c>
      <c r="V10" s="13">
        <f t="shared" si="47"/>
        <v>0</v>
      </c>
      <c r="W10" s="255"/>
      <c r="X10" s="195">
        <f t="shared" si="48"/>
        <v>8932.8105238022181</v>
      </c>
      <c r="Y10" s="13">
        <f t="shared" si="49"/>
        <v>7.8718781465948906</v>
      </c>
      <c r="Z10" s="13">
        <f t="shared" si="50"/>
        <v>0</v>
      </c>
      <c r="AA10" s="255"/>
      <c r="AB10" s="195">
        <f t="shared" si="51"/>
        <v>8984.9459727671165</v>
      </c>
      <c r="AC10" s="13">
        <f t="shared" si="52"/>
        <v>7.8718781465948924</v>
      </c>
      <c r="AD10" s="13">
        <f t="shared" si="53"/>
        <v>0</v>
      </c>
      <c r="AE10" s="255"/>
      <c r="AF10" s="195">
        <f t="shared" si="54"/>
        <v>9046.1262097224517</v>
      </c>
      <c r="AG10" s="13">
        <f t="shared" si="55"/>
        <v>7.8718781465948915</v>
      </c>
      <c r="AH10" s="13">
        <f t="shared" si="56"/>
        <v>0</v>
      </c>
      <c r="AI10" s="255"/>
      <c r="AJ10" s="195">
        <f t="shared" si="57"/>
        <v>9081.9826146801915</v>
      </c>
      <c r="AK10" s="13">
        <f t="shared" si="58"/>
        <v>7.8718781465948924</v>
      </c>
      <c r="AL10" s="13">
        <f t="shared" si="59"/>
        <v>0</v>
      </c>
      <c r="AM10" s="255"/>
      <c r="AN10" s="195">
        <f t="shared" si="60"/>
        <v>9127.7260985900557</v>
      </c>
      <c r="AO10" s="13">
        <f t="shared" si="61"/>
        <v>7.8718781465948924</v>
      </c>
      <c r="AP10" s="13">
        <f t="shared" si="62"/>
        <v>0</v>
      </c>
      <c r="AQ10" s="255"/>
      <c r="AR10" s="195">
        <f t="shared" si="63"/>
        <v>9203.1386912344333</v>
      </c>
      <c r="AS10" s="13">
        <f t="shared" si="64"/>
        <v>7.8718781465948915</v>
      </c>
      <c r="AT10" s="13">
        <f t="shared" si="65"/>
        <v>0</v>
      </c>
      <c r="AU10" s="255"/>
      <c r="AV10" s="195">
        <f t="shared" si="66"/>
        <v>9239.8137715194189</v>
      </c>
      <c r="AW10" s="13">
        <f t="shared" si="67"/>
        <v>7.8718781465948906</v>
      </c>
      <c r="AX10" s="13">
        <f t="shared" si="68"/>
        <v>0</v>
      </c>
      <c r="AY10" s="255"/>
      <c r="AZ10" s="195">
        <f t="shared" si="69"/>
        <v>9276.1110016533676</v>
      </c>
      <c r="BA10" s="13">
        <f t="shared" si="70"/>
        <v>7.8718781465948915</v>
      </c>
      <c r="BB10" s="13">
        <f t="shared" si="71"/>
        <v>0</v>
      </c>
      <c r="BC10" s="255"/>
      <c r="BD10" s="195">
        <f t="shared" si="209"/>
        <v>9323.940533272078</v>
      </c>
      <c r="BE10" s="13">
        <f t="shared" ref="BE10" si="281">IFERROR(BD10/BD$2,0)</f>
        <v>7.8718781465948915</v>
      </c>
      <c r="BF10" s="13">
        <f t="shared" si="73"/>
        <v>0</v>
      </c>
      <c r="BG10" s="255"/>
      <c r="BH10" s="195">
        <f t="shared" si="211"/>
        <v>9377.9809767484512</v>
      </c>
      <c r="BI10" s="13">
        <f t="shared" ref="BI10" si="282">IFERROR(BH10/BH$2,0)</f>
        <v>7.8718781465948906</v>
      </c>
      <c r="BJ10" s="13">
        <f t="shared" si="75"/>
        <v>0</v>
      </c>
      <c r="BK10" s="255"/>
      <c r="BL10" s="195">
        <f t="shared" si="213"/>
        <v>9442.3886837438913</v>
      </c>
      <c r="BM10" s="13">
        <f t="shared" ref="BM10" si="283">IFERROR(BL10/BL$2,0)</f>
        <v>7.8718781465948915</v>
      </c>
      <c r="BN10" s="13">
        <f t="shared" si="77"/>
        <v>0</v>
      </c>
      <c r="BO10" s="255"/>
      <c r="BP10" s="195">
        <f t="shared" si="215"/>
        <v>9528.6802119868644</v>
      </c>
      <c r="BQ10" s="13">
        <f t="shared" ref="BQ10" si="284">IFERROR(BP10/BP$2,0)</f>
        <v>7.8718781465948906</v>
      </c>
      <c r="BR10" s="13">
        <f t="shared" si="79"/>
        <v>0</v>
      </c>
      <c r="BS10" s="255"/>
      <c r="BT10" s="195">
        <f t="shared" si="217"/>
        <v>9577.7613722308834</v>
      </c>
      <c r="BU10" s="13">
        <f t="shared" ref="BU10" si="285">IFERROR(BT10/BT$2,0)</f>
        <v>7.8718781465948915</v>
      </c>
      <c r="BV10" s="13">
        <f t="shared" si="81"/>
        <v>0</v>
      </c>
      <c r="BW10" s="255"/>
      <c r="BX10" s="195">
        <f t="shared" si="219"/>
        <v>9593.8278755280844</v>
      </c>
      <c r="BY10" s="13">
        <f t="shared" ref="BY10" si="286">IFERROR(BX10/BX$2,0)</f>
        <v>7.8718781465948915</v>
      </c>
      <c r="BZ10" s="13">
        <f t="shared" si="83"/>
        <v>0</v>
      </c>
      <c r="CA10" s="255"/>
      <c r="CB10" s="195">
        <f t="shared" si="221"/>
        <v>9622.2374837591451</v>
      </c>
      <c r="CC10" s="13">
        <f t="shared" ref="CC10" si="287">IFERROR(CB10/CB$2,0)</f>
        <v>7.8718781465948915</v>
      </c>
      <c r="CD10" s="13">
        <f t="shared" si="85"/>
        <v>0</v>
      </c>
      <c r="CE10" s="255"/>
      <c r="CF10" s="195">
        <f t="shared" si="223"/>
        <v>9648.0336284455352</v>
      </c>
      <c r="CG10" s="13">
        <f t="shared" ref="CG10" si="288">IFERROR(CF10/CF$2,0)</f>
        <v>7.8718781465948897</v>
      </c>
      <c r="CH10" s="13">
        <f t="shared" si="87"/>
        <v>0</v>
      </c>
      <c r="CI10" s="255"/>
      <c r="CJ10" s="195">
        <f t="shared" si="225"/>
        <v>9667.9337364001294</v>
      </c>
      <c r="CK10" s="13">
        <f t="shared" ref="CK10" si="289">IFERROR(CJ10/CJ$2,0)</f>
        <v>7.8718781465948915</v>
      </c>
      <c r="CL10" s="13">
        <f t="shared" si="89"/>
        <v>0</v>
      </c>
      <c r="CM10" s="255"/>
      <c r="CN10" s="195">
        <f t="shared" si="227"/>
        <v>9737.7966549511584</v>
      </c>
      <c r="CO10" s="13">
        <f t="shared" ref="CO10" si="290">IFERROR(CN10/CN$2,0)</f>
        <v>7.8718781465948915</v>
      </c>
      <c r="CP10" s="13">
        <f t="shared" si="91"/>
        <v>0</v>
      </c>
      <c r="CQ10" s="255"/>
      <c r="CR10" s="195">
        <f t="shared" si="229"/>
        <v>9764.9152751661768</v>
      </c>
      <c r="CS10" s="13">
        <f t="shared" ref="CS10" si="291">IFERROR(CR10/CR$2,0)</f>
        <v>7.8718781465948906</v>
      </c>
      <c r="CT10" s="13">
        <f t="shared" si="93"/>
        <v>0</v>
      </c>
      <c r="CU10" s="255"/>
      <c r="CV10" s="195">
        <f t="shared" si="231"/>
        <v>9817.6568587483634</v>
      </c>
      <c r="CW10" s="13">
        <f t="shared" ref="CW10" si="292">IFERROR(CV10/CV$2,0)</f>
        <v>7.8718781465948915</v>
      </c>
      <c r="CX10" s="13">
        <f t="shared" si="95"/>
        <v>0</v>
      </c>
      <c r="CY10" s="255"/>
      <c r="CZ10" s="195">
        <f t="shared" si="233"/>
        <v>9915.8270511145474</v>
      </c>
      <c r="DA10" s="13">
        <f t="shared" ref="DA10" si="293">IFERROR(CZ10/CZ$2,0)</f>
        <v>7.8718781465948906</v>
      </c>
      <c r="DB10" s="13">
        <f t="shared" si="97"/>
        <v>0</v>
      </c>
      <c r="DC10" s="255"/>
      <c r="DD10" s="195">
        <f t="shared" si="235"/>
        <v>10002.756201487397</v>
      </c>
      <c r="DE10" s="13">
        <f t="shared" ref="DE10" si="294">IFERROR(DD10/DD$2,0)</f>
        <v>7.8718781465948924</v>
      </c>
      <c r="DF10" s="13">
        <f t="shared" si="99"/>
        <v>0</v>
      </c>
      <c r="DG10" s="255"/>
      <c r="DH10" s="195">
        <f t="shared" si="237"/>
        <v>10081.049901533428</v>
      </c>
      <c r="DI10" s="13">
        <f t="shared" ref="DI10" si="295">IFERROR(DH10/DH$2,0)</f>
        <v>7.8718781465948906</v>
      </c>
      <c r="DJ10" s="13">
        <f t="shared" si="101"/>
        <v>0</v>
      </c>
      <c r="DK10" s="255"/>
      <c r="DL10" s="195">
        <f t="shared" si="239"/>
        <v>0</v>
      </c>
      <c r="DM10" s="13">
        <f t="shared" ref="DM10" si="296">IFERROR(DL10/DL$2,0)</f>
        <v>0</v>
      </c>
      <c r="DN10" s="13">
        <f t="shared" si="104"/>
        <v>0</v>
      </c>
      <c r="DO10" s="255"/>
      <c r="DP10" s="195">
        <f t="shared" si="241"/>
        <v>0</v>
      </c>
      <c r="DQ10" s="13">
        <f t="shared" ref="DQ10" si="297">IFERROR(DP10/DP$2,0)</f>
        <v>0</v>
      </c>
      <c r="DR10" s="13">
        <f t="shared" si="106"/>
        <v>0</v>
      </c>
      <c r="DS10" s="255"/>
      <c r="DT10" s="195">
        <f t="shared" si="243"/>
        <v>0</v>
      </c>
      <c r="DU10" s="13">
        <f t="shared" ref="DU10" si="298">IFERROR(DT10/DT$2,0)</f>
        <v>0</v>
      </c>
      <c r="DV10" s="13">
        <f t="shared" si="108"/>
        <v>0</v>
      </c>
      <c r="DW10" s="255"/>
      <c r="DX10" s="195">
        <f t="shared" si="245"/>
        <v>0</v>
      </c>
      <c r="DY10" s="13">
        <f t="shared" ref="DY10" si="299">IFERROR(DX10/DX$2,0)</f>
        <v>0</v>
      </c>
      <c r="DZ10" s="13">
        <f t="shared" si="110"/>
        <v>0</v>
      </c>
      <c r="EA10" s="255"/>
      <c r="EB10" s="195">
        <f t="shared" si="247"/>
        <v>0</v>
      </c>
      <c r="EC10" s="13">
        <f t="shared" ref="EC10" si="300">IFERROR(EB10/EB$2,0)</f>
        <v>0</v>
      </c>
      <c r="ED10" s="13">
        <f t="shared" si="112"/>
        <v>0</v>
      </c>
      <c r="EE10" s="255"/>
      <c r="EF10" s="195">
        <f t="shared" si="249"/>
        <v>0</v>
      </c>
      <c r="EG10" s="13">
        <f t="shared" ref="EG10" si="301">IFERROR(EF10/EF$2,0)</f>
        <v>0</v>
      </c>
      <c r="EH10" s="13">
        <f t="shared" si="114"/>
        <v>0</v>
      </c>
      <c r="EI10" s="255"/>
      <c r="EJ10" s="195">
        <f t="shared" si="251"/>
        <v>0</v>
      </c>
      <c r="EK10" s="13">
        <f t="shared" ref="EK10" si="302">IFERROR(EJ10/EJ$2,0)</f>
        <v>0</v>
      </c>
      <c r="EL10" s="13">
        <f t="shared" si="116"/>
        <v>0</v>
      </c>
      <c r="EM10" s="255"/>
      <c r="EN10" s="195">
        <f t="shared" si="253"/>
        <v>0</v>
      </c>
      <c r="EO10" s="13">
        <f t="shared" ref="EO10" si="303">IFERROR(EN10/EN$2,0)</f>
        <v>0</v>
      </c>
      <c r="EP10" s="13">
        <f t="shared" si="118"/>
        <v>0</v>
      </c>
      <c r="EQ10" s="255"/>
      <c r="ER10" s="195">
        <f t="shared" si="255"/>
        <v>0</v>
      </c>
      <c r="ES10" s="13">
        <f t="shared" ref="ES10" si="304">IFERROR(ER10/ER$2,0)</f>
        <v>0</v>
      </c>
      <c r="ET10" s="13">
        <f t="shared" si="120"/>
        <v>0</v>
      </c>
      <c r="EU10" s="255"/>
      <c r="EV10" s="195">
        <f t="shared" ref="EV10" si="305">IF($E10*EV$2/$C$2-EY10&gt;0,$E10*EV$2/$C$2-EY10,0)</f>
        <v>0</v>
      </c>
      <c r="EW10" s="13">
        <f t="shared" ref="EW10" si="306">IFERROR(EV10/EV$2,0)</f>
        <v>0</v>
      </c>
      <c r="EX10" s="13">
        <f t="shared" ref="EX10" si="307">IFERROR(EY10/EV$2,0)</f>
        <v>0</v>
      </c>
      <c r="EY10" s="255"/>
      <c r="EZ10" s="195">
        <f t="shared" ref="EZ10" si="308">IF($E10*EZ$2/$C$2-FC10&gt;0,$E10*EZ$2/$C$2-FC10,0)</f>
        <v>0</v>
      </c>
      <c r="FA10" s="13">
        <f t="shared" ref="FA10" si="309">IFERROR(EZ10/EZ$2,0)</f>
        <v>0</v>
      </c>
      <c r="FB10" s="13">
        <f t="shared" ref="FB10" si="310">IFERROR(FC10/EZ$2,0)</f>
        <v>0</v>
      </c>
      <c r="FC10" s="255"/>
      <c r="FD10" s="195">
        <f t="shared" ref="FD10" si="311">IF($E10*FD$2/$C$2-FG10&gt;0,$E10*FD$2/$C$2-FG10,0)</f>
        <v>0</v>
      </c>
      <c r="FE10" s="13">
        <f t="shared" ref="FE10" si="312">IFERROR(FD10/FD$2,0)</f>
        <v>0</v>
      </c>
      <c r="FF10" s="13">
        <f t="shared" ref="FF10" si="313">IFERROR(FG10/FD$2,0)</f>
        <v>0</v>
      </c>
      <c r="FG10" s="255"/>
      <c r="FH10" s="195">
        <f t="shared" ref="FH10" si="314">IF($E10*FH$2/$C$2-FK10&gt;0,$E10*FH$2/$C$2-FK10,0)</f>
        <v>0</v>
      </c>
      <c r="FI10" s="13">
        <f t="shared" ref="FI10" si="315">IFERROR(FH10/FH$2,0)</f>
        <v>0</v>
      </c>
      <c r="FJ10" s="13">
        <f t="shared" ref="FJ10" si="316">IFERROR(FK10/FH$2,0)</f>
        <v>0</v>
      </c>
      <c r="FK10" s="255"/>
      <c r="FL10" s="195">
        <f t="shared" si="158"/>
        <v>0</v>
      </c>
      <c r="FM10" s="13">
        <f t="shared" si="103"/>
        <v>0</v>
      </c>
      <c r="FN10" s="13">
        <f t="shared" si="159"/>
        <v>0</v>
      </c>
      <c r="FO10" s="255"/>
    </row>
    <row r="11" spans="1:171">
      <c r="A11" s="285" t="s">
        <v>16</v>
      </c>
      <c r="B11" s="240" t="s">
        <v>13</v>
      </c>
      <c r="C11" s="321">
        <v>34</v>
      </c>
      <c r="D11" s="252">
        <f t="shared" si="121"/>
        <v>278868</v>
      </c>
      <c r="E11" s="74">
        <v>8202</v>
      </c>
      <c r="F11" s="89">
        <f t="shared" si="37"/>
        <v>85960.490069951891</v>
      </c>
      <c r="G11" s="95">
        <f t="shared" si="38"/>
        <v>253.19664532694628</v>
      </c>
      <c r="H11" s="74">
        <f t="shared" si="38"/>
        <v>7.4469601566748906</v>
      </c>
      <c r="I11" s="74">
        <f t="shared" si="39"/>
        <v>45.278087500453417</v>
      </c>
      <c r="J11" s="74">
        <f t="shared" si="40"/>
        <v>140.7955389086604</v>
      </c>
      <c r="K11" s="18">
        <f t="shared" si="160"/>
        <v>67.123018917832468</v>
      </c>
      <c r="L11" s="67">
        <v>34</v>
      </c>
      <c r="M11" s="74">
        <f>N11*L11</f>
        <v>278868</v>
      </c>
      <c r="N11" s="74">
        <v>8202</v>
      </c>
      <c r="O11" s="89">
        <f t="shared" si="41"/>
        <v>108280.72812848364</v>
      </c>
      <c r="P11" s="195">
        <f t="shared" si="42"/>
        <v>8331.8600912120964</v>
      </c>
      <c r="Q11" s="13">
        <f t="shared" si="43"/>
        <v>7.4469601566748898</v>
      </c>
      <c r="R11" s="13">
        <f t="shared" si="44"/>
        <v>0</v>
      </c>
      <c r="S11" s="255"/>
      <c r="T11" s="195">
        <f t="shared" si="45"/>
        <v>8392.0985519194401</v>
      </c>
      <c r="U11" s="13">
        <f t="shared" si="46"/>
        <v>7.4469601566748898</v>
      </c>
      <c r="V11" s="13">
        <f t="shared" si="47"/>
        <v>0</v>
      </c>
      <c r="W11" s="255"/>
      <c r="X11" s="195">
        <f t="shared" si="48"/>
        <v>8450.6242117907495</v>
      </c>
      <c r="Y11" s="13">
        <f t="shared" si="49"/>
        <v>7.4469601566748906</v>
      </c>
      <c r="Z11" s="13">
        <f t="shared" si="50"/>
        <v>0</v>
      </c>
      <c r="AA11" s="255"/>
      <c r="AB11" s="195">
        <f t="shared" si="51"/>
        <v>8499.945428908406</v>
      </c>
      <c r="AC11" s="13">
        <f t="shared" si="52"/>
        <v>7.4469601566748906</v>
      </c>
      <c r="AD11" s="13">
        <f t="shared" si="53"/>
        <v>0</v>
      </c>
      <c r="AE11" s="255"/>
      <c r="AF11" s="195">
        <f t="shared" si="54"/>
        <v>8557.8232032460837</v>
      </c>
      <c r="AG11" s="13">
        <f t="shared" si="55"/>
        <v>7.4469601566748898</v>
      </c>
      <c r="AH11" s="13">
        <f t="shared" si="56"/>
        <v>0</v>
      </c>
      <c r="AI11" s="255"/>
      <c r="AJ11" s="195">
        <v>389.74410675973741</v>
      </c>
      <c r="AK11" s="13">
        <f t="shared" si="58"/>
        <v>0.33781369629655023</v>
      </c>
      <c r="AL11" s="13">
        <f t="shared" si="59"/>
        <v>7.2278645546473959</v>
      </c>
      <c r="AM11" s="28">
        <f>IF($N11*AJ$2/$O$2&gt;0,$N11*AJ$2/$O$2,0)</f>
        <v>8338.9680333105662</v>
      </c>
      <c r="AN11" s="195">
        <v>0</v>
      </c>
      <c r="AO11" s="13">
        <f t="shared" si="61"/>
        <v>0</v>
      </c>
      <c r="AP11" s="13">
        <f t="shared" si="62"/>
        <v>7.2278645546473967</v>
      </c>
      <c r="AQ11" s="28">
        <f>IF($N11*AN$2/$O$2&gt;0,$N11*AN$2/$O$2,0)</f>
        <v>8380.969154237624</v>
      </c>
      <c r="AR11" s="195">
        <f t="shared" si="63"/>
        <v>256.14817385997412</v>
      </c>
      <c r="AS11" s="13">
        <f t="shared" si="64"/>
        <v>0.21909560202749268</v>
      </c>
      <c r="AT11" s="13">
        <f t="shared" si="65"/>
        <v>7.2278645546473976</v>
      </c>
      <c r="AU11" s="28">
        <f>IF($N11*AR$2/$O$2&gt;0,$N11*AR$2/$O$2,0)</f>
        <v>8450.2120966711464</v>
      </c>
      <c r="AV11" s="195">
        <f t="shared" si="66"/>
        <v>257.16894026982118</v>
      </c>
      <c r="AW11" s="13">
        <f t="shared" si="67"/>
        <v>0.21909560202749348</v>
      </c>
      <c r="AX11" s="13">
        <f t="shared" si="68"/>
        <v>7.2278645546473967</v>
      </c>
      <c r="AY11" s="28">
        <f>IF($N11*AV$2/$O$2&gt;0,$N11*AV$2/$O$2,0)</f>
        <v>8483.8867176312488</v>
      </c>
      <c r="AZ11" s="195">
        <f t="shared" si="69"/>
        <v>258.17919009077013</v>
      </c>
      <c r="BA11" s="13">
        <f t="shared" si="70"/>
        <v>0.21909560202749365</v>
      </c>
      <c r="BB11" s="13">
        <f t="shared" si="71"/>
        <v>7.2278645546473959</v>
      </c>
      <c r="BC11" s="28">
        <f>IF($N11*AZ$2/$O$2&gt;0,$N11*AZ$2/$O$2,0)</f>
        <v>8517.2144010927259</v>
      </c>
      <c r="BD11" s="195">
        <f t="shared" si="209"/>
        <v>259.51041496868856</v>
      </c>
      <c r="BE11" s="13">
        <f t="shared" ref="BE11" si="317">IFERROR(BD11/BD$2,0)</f>
        <v>0.21909560202749312</v>
      </c>
      <c r="BF11" s="13">
        <f t="shared" si="73"/>
        <v>7.2278645546473959</v>
      </c>
      <c r="BG11" s="28">
        <f>IF($N11*BD$2/$O$2&gt;0,$N11*BD$2/$O$2,0)</f>
        <v>8561.1309061267639</v>
      </c>
      <c r="BH11" s="195">
        <f t="shared" si="211"/>
        <v>261.01450627660779</v>
      </c>
      <c r="BI11" s="13">
        <f t="shared" ref="BI11" si="318">IFERROR(BH11/BH$2,0)</f>
        <v>0.21909560202749354</v>
      </c>
      <c r="BJ11" s="13">
        <f t="shared" si="75"/>
        <v>7.2278645546473967</v>
      </c>
      <c r="BK11" s="28">
        <f>IF($N11*BH$2/$O$2&gt;0,$N11*BH$2/$O$2,0)</f>
        <v>8610.7501962944189</v>
      </c>
      <c r="BL11" s="195">
        <f t="shared" si="213"/>
        <v>262.80714649239781</v>
      </c>
      <c r="BM11" s="13">
        <f t="shared" ref="BM11" si="319">IFERROR(BL11/BL$2,0)</f>
        <v>0.21909560202749442</v>
      </c>
      <c r="BN11" s="13">
        <f t="shared" si="77"/>
        <v>7.2278645546473959</v>
      </c>
      <c r="BO11" s="28">
        <f>IF($N11*BL$2/$O$2&gt;0,$N11*BL$2/$O$2,0)</f>
        <v>8669.8885840805433</v>
      </c>
      <c r="BP11" s="195">
        <f t="shared" si="215"/>
        <v>265.20887248182225</v>
      </c>
      <c r="BQ11" s="13">
        <f t="shared" ref="BQ11" si="320">IFERROR(BP11/BP$2,0)</f>
        <v>0.21909560202749365</v>
      </c>
      <c r="BR11" s="13">
        <f t="shared" si="79"/>
        <v>7.2278645546473976</v>
      </c>
      <c r="BS11" s="28">
        <f>IF($N11*BP$2/$O$2&gt;0,$N11*BP$2/$O$2,0)</f>
        <v>8749.1204353285902</v>
      </c>
      <c r="BT11" s="195">
        <f t="shared" si="217"/>
        <v>266.57493356046325</v>
      </c>
      <c r="BU11" s="13">
        <f t="shared" ref="BU11" si="321">IFERROR(BT11/BT$2,0)</f>
        <v>0.21909560202749331</v>
      </c>
      <c r="BV11" s="13">
        <f t="shared" si="81"/>
        <v>7.2278645546473967</v>
      </c>
      <c r="BW11" s="28">
        <f>IF($N11*BT$2/$O$2&gt;0,$N11*BT$2/$O$2,0)</f>
        <v>8794.1861708268152</v>
      </c>
      <c r="BX11" s="195">
        <f t="shared" si="219"/>
        <v>267.02210768420082</v>
      </c>
      <c r="BY11" s="13">
        <f t="shared" ref="BY11" si="322">IFERROR(BX11/BX$2,0)</f>
        <v>0.21909560202749284</v>
      </c>
      <c r="BZ11" s="13">
        <f t="shared" si="83"/>
        <v>7.2278645546473976</v>
      </c>
      <c r="CA11" s="28">
        <f>IF($N11*BX$2/$O$2&gt;0,$N11*BX$2/$O$2,0)</f>
        <v>8808.938242382852</v>
      </c>
      <c r="CB11" s="195">
        <f t="shared" si="221"/>
        <v>267.81282371191992</v>
      </c>
      <c r="CC11" s="13">
        <f t="shared" ref="CC11" si="323">IFERROR(CB11/CB$2,0)</f>
        <v>0.21909560202749437</v>
      </c>
      <c r="CD11" s="13">
        <f t="shared" si="85"/>
        <v>7.2278645546473967</v>
      </c>
      <c r="CE11" s="28">
        <f>IF($N11*CB$2/$O$2&gt;0,$N11*CB$2/$O$2,0)</f>
        <v>8835.0236055605728</v>
      </c>
      <c r="CF11" s="195">
        <f t="shared" si="223"/>
        <v>268.53079999976399</v>
      </c>
      <c r="CG11" s="13">
        <f t="shared" ref="CG11" si="324">IFERROR(CF11/CF$2,0)</f>
        <v>0.21909560202749434</v>
      </c>
      <c r="CH11" s="13">
        <f t="shared" si="87"/>
        <v>7.2278645546473959</v>
      </c>
      <c r="CI11" s="28">
        <f>IF($N11*CF$2/$O$2&gt;0,$N11*CF$2/$O$2,0)</f>
        <v>8858.7093177061524</v>
      </c>
      <c r="CJ11" s="195">
        <f t="shared" si="225"/>
        <v>269.08467368168749</v>
      </c>
      <c r="CK11" s="13">
        <f t="shared" ref="CK11" si="325">IFERROR(CJ11/CJ$2,0)</f>
        <v>0.2190956020274927</v>
      </c>
      <c r="CL11" s="13">
        <f t="shared" si="89"/>
        <v>7.2278645546473967</v>
      </c>
      <c r="CM11" s="28">
        <f>IF($N11*CJ$2/$O$2&gt;0,$N11*CJ$2/$O$2,0)</f>
        <v>8876.9813593003018</v>
      </c>
      <c r="CN11" s="195">
        <f t="shared" si="227"/>
        <v>271.02914714968392</v>
      </c>
      <c r="CO11" s="13">
        <f t="shared" ref="CO11" si="326">IFERROR(CN11/CN$2,0)</f>
        <v>0.21909560202749467</v>
      </c>
      <c r="CP11" s="13">
        <f t="shared" si="91"/>
        <v>7.2278645546473959</v>
      </c>
      <c r="CQ11" s="28">
        <f>IF($N11*CN$2/$O$2&gt;0,$N11*CN$2/$O$2,0)</f>
        <v>8941.1286572227964</v>
      </c>
      <c r="CR11" s="195">
        <f t="shared" si="229"/>
        <v>271.78393149866679</v>
      </c>
      <c r="CS11" s="13">
        <f t="shared" ref="CS11" si="327">IFERROR(CR11/CR$2,0)</f>
        <v>0.2190956020274932</v>
      </c>
      <c r="CT11" s="13">
        <f t="shared" si="93"/>
        <v>7.2278645546473976</v>
      </c>
      <c r="CU11" s="28">
        <f>IF($N11*CR$2/$O$2&gt;0,$N11*CR$2/$O$2,0)</f>
        <v>8966.0286506135581</v>
      </c>
      <c r="CV11" s="195">
        <f t="shared" si="231"/>
        <v>273.25187203225141</v>
      </c>
      <c r="CW11" s="13">
        <f t="shared" ref="CW11" si="328">IFERROR(CV11/CV$2,0)</f>
        <v>0.21909560202749354</v>
      </c>
      <c r="CX11" s="13">
        <f t="shared" si="95"/>
        <v>7.2278645546473967</v>
      </c>
      <c r="CY11" s="28">
        <f>IF($N11*CV$2/$O$2&gt;0,$N11*CV$2/$O$2,0)</f>
        <v>9014.4553431296954</v>
      </c>
      <c r="CZ11" s="195">
        <f t="shared" si="233"/>
        <v>350.45825527583838</v>
      </c>
      <c r="DA11" s="13">
        <f t="shared" ref="DA11" si="329">IFERROR(CZ11/CZ$2,0)</f>
        <v>0.27821831368968442</v>
      </c>
      <c r="DB11" s="13">
        <f t="shared" si="97"/>
        <v>7.1687418429852059</v>
      </c>
      <c r="DC11" s="28">
        <v>9030.1200000000008</v>
      </c>
      <c r="DD11" s="195">
        <f t="shared" si="235"/>
        <v>353.53503628599719</v>
      </c>
      <c r="DE11" s="13">
        <f t="shared" ref="DE11" si="330">IFERROR(DD11/DD$2,0)</f>
        <v>0.27822178908864614</v>
      </c>
      <c r="DF11" s="13">
        <f t="shared" si="99"/>
        <v>7.1687383675862426</v>
      </c>
      <c r="DG11" s="28">
        <v>9109.2800000000007</v>
      </c>
      <c r="DH11" s="195">
        <f t="shared" si="237"/>
        <v>4946.6025020042898</v>
      </c>
      <c r="DI11" s="13">
        <f t="shared" ref="DI11" si="331">IFERROR(DH11/DH$2,0)</f>
        <v>3.8625988875916746</v>
      </c>
      <c r="DJ11" s="13">
        <f t="shared" si="101"/>
        <v>3.5843612690832165</v>
      </c>
      <c r="DK11" s="28">
        <v>4590.28</v>
      </c>
      <c r="DL11" s="195">
        <f t="shared" si="239"/>
        <v>0</v>
      </c>
      <c r="DM11" s="13">
        <f t="shared" ref="DM11" si="332">IFERROR(DL11/DL$2,0)</f>
        <v>0</v>
      </c>
      <c r="DN11" s="13">
        <f t="shared" si="104"/>
        <v>0</v>
      </c>
      <c r="DO11" s="28">
        <f>IF($N11*DL$2/$O$2&gt;0,$N11*DL$2/$O$2,0)</f>
        <v>0</v>
      </c>
      <c r="DP11" s="195">
        <f t="shared" si="241"/>
        <v>0</v>
      </c>
      <c r="DQ11" s="13">
        <f t="shared" ref="DQ11" si="333">IFERROR(DP11/DP$2,0)</f>
        <v>0</v>
      </c>
      <c r="DR11" s="13">
        <f t="shared" si="106"/>
        <v>0</v>
      </c>
      <c r="DS11" s="28">
        <f>IF($N11*DP$2/$O$2&gt;0,$N11*DP$2/$O$2,0)</f>
        <v>0</v>
      </c>
      <c r="DT11" s="195">
        <f t="shared" si="243"/>
        <v>0</v>
      </c>
      <c r="DU11" s="13">
        <f t="shared" ref="DU11" si="334">IFERROR(DT11/DT$2,0)</f>
        <v>0</v>
      </c>
      <c r="DV11" s="13">
        <f t="shared" si="108"/>
        <v>0</v>
      </c>
      <c r="DW11" s="28">
        <f>IF($N11*DT$2/$O$2&gt;0,$N11*DT$2/$O$2,0)</f>
        <v>0</v>
      </c>
      <c r="DX11" s="195">
        <f t="shared" si="245"/>
        <v>0</v>
      </c>
      <c r="DY11" s="13">
        <f t="shared" ref="DY11" si="335">IFERROR(DX11/DX$2,0)</f>
        <v>0</v>
      </c>
      <c r="DZ11" s="13">
        <f t="shared" si="110"/>
        <v>0</v>
      </c>
      <c r="EA11" s="28">
        <f>IF($N11*DX$2/$O$2&gt;0,$N11*DX$2/$O$2,0)</f>
        <v>0</v>
      </c>
      <c r="EB11" s="195">
        <f t="shared" si="247"/>
        <v>0</v>
      </c>
      <c r="EC11" s="13">
        <f t="shared" ref="EC11" si="336">IFERROR(EB11/EB$2,0)</f>
        <v>0</v>
      </c>
      <c r="ED11" s="13">
        <f t="shared" si="112"/>
        <v>0</v>
      </c>
      <c r="EE11" s="28">
        <f>IF($N11*EB$2/$O$2&gt;0,$N11*EB$2/$O$2,0)</f>
        <v>0</v>
      </c>
      <c r="EF11" s="195">
        <f t="shared" si="249"/>
        <v>0</v>
      </c>
      <c r="EG11" s="13">
        <f t="shared" ref="EG11" si="337">IFERROR(EF11/EF$2,0)</f>
        <v>0</v>
      </c>
      <c r="EH11" s="13">
        <f t="shared" si="114"/>
        <v>0</v>
      </c>
      <c r="EI11" s="28">
        <f>IF($N11*EF$2/$O$2&gt;0,$N11*EF$2/$O$2,0)</f>
        <v>0</v>
      </c>
      <c r="EJ11" s="195">
        <f t="shared" si="251"/>
        <v>0</v>
      </c>
      <c r="EK11" s="13">
        <f t="shared" ref="EK11" si="338">IFERROR(EJ11/EJ$2,0)</f>
        <v>0</v>
      </c>
      <c r="EL11" s="13">
        <f t="shared" si="116"/>
        <v>0</v>
      </c>
      <c r="EM11" s="28">
        <f>IF($N11*EJ$2/$O$2&gt;0,$N11*EJ$2/$O$2,0)</f>
        <v>0</v>
      </c>
      <c r="EN11" s="195">
        <f t="shared" si="253"/>
        <v>0</v>
      </c>
      <c r="EO11" s="13">
        <f t="shared" ref="EO11" si="339">IFERROR(EN11/EN$2,0)</f>
        <v>0</v>
      </c>
      <c r="EP11" s="13">
        <f t="shared" si="118"/>
        <v>0</v>
      </c>
      <c r="EQ11" s="28">
        <f>IF($N11*EN$2/$O$2&gt;0,$N11*EN$2/$O$2,0)</f>
        <v>0</v>
      </c>
      <c r="ER11" s="195">
        <f t="shared" si="255"/>
        <v>0</v>
      </c>
      <c r="ES11" s="13">
        <f t="shared" ref="ES11" si="340">IFERROR(ER11/ER$2,0)</f>
        <v>0</v>
      </c>
      <c r="ET11" s="13">
        <f t="shared" si="120"/>
        <v>0</v>
      </c>
      <c r="EU11" s="28">
        <f>IF($N11*ER$2/$O$2&gt;0,$N11*ER$2/$O$2,0)</f>
        <v>0</v>
      </c>
      <c r="EV11" s="195"/>
      <c r="EW11" s="13"/>
      <c r="EX11" s="13"/>
      <c r="EY11" s="28">
        <f>IF($N11*EV$2/$O$2&gt;0,$N11*EV$2/$O$2,0)</f>
        <v>0</v>
      </c>
      <c r="EZ11" s="195"/>
      <c r="FA11" s="13"/>
      <c r="FB11" s="13"/>
      <c r="FC11" s="28">
        <f>IF($N11*EZ$2/$O$2&gt;0,$N11*EZ$2/$O$2,0)</f>
        <v>0</v>
      </c>
      <c r="FD11" s="195"/>
      <c r="FE11" s="13"/>
      <c r="FF11" s="13"/>
      <c r="FG11" s="28">
        <f>IF($N11*FD$2/$O$2&gt;0,$N11*FD$2/$O$2,0)</f>
        <v>0</v>
      </c>
      <c r="FH11" s="195"/>
      <c r="FI11" s="13"/>
      <c r="FJ11" s="13"/>
      <c r="FK11" s="28">
        <f>IF($N11*FH$2/$O$2&gt;0,$N11*FH$2/$O$2,0)</f>
        <v>0</v>
      </c>
      <c r="FL11" s="195"/>
      <c r="FM11" s="13"/>
      <c r="FN11" s="13"/>
      <c r="FO11" s="28">
        <f>IF($N11*FL$2/$O$2&gt;0,$N11*FL$2/$O$2,0)</f>
        <v>0</v>
      </c>
    </row>
    <row r="12" spans="1:171">
      <c r="A12" s="285" t="s">
        <v>27</v>
      </c>
      <c r="B12" s="240" t="s">
        <v>61</v>
      </c>
      <c r="C12" s="321">
        <v>34</v>
      </c>
      <c r="D12" s="252">
        <f t="shared" si="121"/>
        <v>213303.76</v>
      </c>
      <c r="E12" s="74">
        <v>6273.64</v>
      </c>
      <c r="F12" s="89">
        <f t="shared" si="37"/>
        <v>65750.447320464897</v>
      </c>
      <c r="G12" s="95">
        <f t="shared" si="38"/>
        <v>193.66795927687676</v>
      </c>
      <c r="H12" s="74">
        <f t="shared" si="38"/>
        <v>5.6961164493199048</v>
      </c>
      <c r="I12" s="74">
        <f t="shared" si="39"/>
        <v>31.892723281631749</v>
      </c>
      <c r="J12" s="74">
        <f t="shared" si="40"/>
        <v>110.43341004990599</v>
      </c>
      <c r="K12" s="18">
        <f t="shared" si="160"/>
        <v>51.341825945339011</v>
      </c>
      <c r="L12" s="67">
        <v>34</v>
      </c>
      <c r="M12" s="74">
        <f>N12*L12</f>
        <v>213303.76</v>
      </c>
      <c r="N12" s="74">
        <v>6273.64</v>
      </c>
      <c r="O12" s="89">
        <f t="shared" si="41"/>
        <v>79313.90626325045</v>
      </c>
      <c r="P12" s="195">
        <f t="shared" si="42"/>
        <v>6372.9688786432416</v>
      </c>
      <c r="Q12" s="13">
        <f t="shared" si="43"/>
        <v>5.6961164493199057</v>
      </c>
      <c r="R12" s="13">
        <f t="shared" si="44"/>
        <v>0</v>
      </c>
      <c r="S12" s="255"/>
      <c r="T12" s="195">
        <f t="shared" si="45"/>
        <v>6419.0447646017892</v>
      </c>
      <c r="U12" s="13">
        <f t="shared" si="46"/>
        <v>5.6961164493199048</v>
      </c>
      <c r="V12" s="13">
        <f t="shared" si="47"/>
        <v>0</v>
      </c>
      <c r="W12" s="255"/>
      <c r="X12" s="195">
        <f t="shared" si="48"/>
        <v>6463.8105437769964</v>
      </c>
      <c r="Y12" s="13">
        <f t="shared" si="49"/>
        <v>5.6961164493199057</v>
      </c>
      <c r="Z12" s="13">
        <f t="shared" si="50"/>
        <v>0</v>
      </c>
      <c r="AA12" s="255"/>
      <c r="AB12" s="195">
        <f t="shared" si="51"/>
        <v>6501.5359230208405</v>
      </c>
      <c r="AC12" s="13">
        <f t="shared" si="52"/>
        <v>5.6961164493199048</v>
      </c>
      <c r="AD12" s="13">
        <f t="shared" si="53"/>
        <v>0</v>
      </c>
      <c r="AE12" s="255"/>
      <c r="AF12" s="195">
        <f t="shared" si="54"/>
        <v>6545.8061400649558</v>
      </c>
      <c r="AG12" s="13">
        <f t="shared" si="55"/>
        <v>5.6961164493199048</v>
      </c>
      <c r="AH12" s="13">
        <f t="shared" si="56"/>
        <v>0</v>
      </c>
      <c r="AI12" s="255"/>
      <c r="AJ12" s="195">
        <v>298.11195049160597</v>
      </c>
      <c r="AK12" s="13">
        <f t="shared" si="58"/>
        <v>0.25839082146231207</v>
      </c>
      <c r="AL12" s="13">
        <f t="shared" si="59"/>
        <v>5.5285320878588262</v>
      </c>
      <c r="AM12" s="28">
        <f>IF($N12*AJ$2/$O$2&gt;0,$N12*AJ$2/$O$2,0)</f>
        <v>6378.4056830649233</v>
      </c>
      <c r="AN12" s="195">
        <v>0</v>
      </c>
      <c r="AO12" s="13">
        <f t="shared" si="61"/>
        <v>0</v>
      </c>
      <c r="AP12" s="13">
        <f t="shared" si="62"/>
        <v>5.5285320878588271</v>
      </c>
      <c r="AQ12" s="28">
        <f>IF($N12*AN$2/$O$2&gt;0,$N12*AN$2/$O$2,0)</f>
        <v>6410.531983027473</v>
      </c>
      <c r="AR12" s="195">
        <f t="shared" si="63"/>
        <v>195.92555833393089</v>
      </c>
      <c r="AS12" s="13">
        <f t="shared" si="64"/>
        <v>0.16758436146107905</v>
      </c>
      <c r="AT12" s="13">
        <f t="shared" si="65"/>
        <v>5.5285320878588262</v>
      </c>
      <c r="AU12" s="28">
        <f>IF($N12*AR$2/$O$2&gt;0,$N12*AR$2/$O$2,0)</f>
        <v>6463.4953204291596</v>
      </c>
      <c r="AV12" s="195">
        <f t="shared" si="66"/>
        <v>196.7063338739772</v>
      </c>
      <c r="AW12" s="13">
        <f t="shared" si="67"/>
        <v>0.1675843614610783</v>
      </c>
      <c r="AX12" s="13">
        <f t="shared" si="68"/>
        <v>5.5285320878588271</v>
      </c>
      <c r="AY12" s="28">
        <f>IF($N12*AV$2/$O$2&gt;0,$N12*AV$2/$O$2,0)</f>
        <v>6489.2527514264948</v>
      </c>
      <c r="AZ12" s="195">
        <f t="shared" si="69"/>
        <v>197.47906536467417</v>
      </c>
      <c r="BA12" s="13">
        <f t="shared" si="70"/>
        <v>0.16758436146107827</v>
      </c>
      <c r="BB12" s="13">
        <f t="shared" si="71"/>
        <v>5.5285320878588271</v>
      </c>
      <c r="BC12" s="28">
        <f>IF($N12*AZ$2/$O$2&gt;0,$N12*AZ$2/$O$2,0)</f>
        <v>6514.7448128836113</v>
      </c>
      <c r="BD12" s="195">
        <f t="shared" si="209"/>
        <v>198.49730794491188</v>
      </c>
      <c r="BE12" s="13">
        <f t="shared" ref="BE12" si="341">IFERROR(BD12/BD$2,0)</f>
        <v>0.16758436146107844</v>
      </c>
      <c r="BF12" s="13">
        <f t="shared" si="73"/>
        <v>5.5285320878588262</v>
      </c>
      <c r="BG12" s="28">
        <f>IF($N12*BD$2/$O$2&gt;0,$N12*BD$2/$O$2,0)</f>
        <v>6548.3361738494414</v>
      </c>
      <c r="BH12" s="195">
        <f t="shared" si="211"/>
        <v>199.64777458634217</v>
      </c>
      <c r="BI12" s="13">
        <f t="shared" ref="BI12" si="342">IFERROR(BH12/BH$2,0)</f>
        <v>0.16758436146107841</v>
      </c>
      <c r="BJ12" s="13">
        <f t="shared" si="75"/>
        <v>5.5285320878588262</v>
      </c>
      <c r="BK12" s="28">
        <f>IF($N12*BH$2/$O$2&gt;0,$N12*BH$2/$O$2,0)</f>
        <v>6586.2895466325917</v>
      </c>
      <c r="BL12" s="195">
        <f t="shared" si="213"/>
        <v>201.01894983181683</v>
      </c>
      <c r="BM12" s="13">
        <f t="shared" ref="BM12" si="343">IFERROR(BL12/BL$2,0)</f>
        <v>0.16758436146107852</v>
      </c>
      <c r="BN12" s="13">
        <f t="shared" si="77"/>
        <v>5.5285320878588262</v>
      </c>
      <c r="BO12" s="28">
        <f>IF($N12*BL$2/$O$2&gt;0,$N12*BL$2/$O$2,0)</f>
        <v>6631.5239961754532</v>
      </c>
      <c r="BP12" s="195">
        <f t="shared" si="215"/>
        <v>202.85600960215379</v>
      </c>
      <c r="BQ12" s="13">
        <f t="shared" ref="BQ12" si="344">IFERROR(BP12/BP$2,0)</f>
        <v>0.16758436146107902</v>
      </c>
      <c r="BR12" s="13">
        <f t="shared" si="79"/>
        <v>5.5285320878588262</v>
      </c>
      <c r="BS12" s="28">
        <f>IF($N12*BP$2/$O$2&gt;0,$N12*BP$2/$O$2,0)</f>
        <v>6692.1277649225613</v>
      </c>
      <c r="BT12" s="195">
        <f t="shared" si="217"/>
        <v>203.90089809586243</v>
      </c>
      <c r="BU12" s="13">
        <f t="shared" ref="BU12" si="345">IFERROR(BT12/BT$2,0)</f>
        <v>0.16758436146107805</v>
      </c>
      <c r="BV12" s="13">
        <f t="shared" si="81"/>
        <v>5.5285320878588262</v>
      </c>
      <c r="BW12" s="28">
        <f>IF($N12*BT$2/$O$2&gt;0,$N12*BT$2/$O$2,0)</f>
        <v>6726.5981624903607</v>
      </c>
      <c r="BX12" s="195">
        <f t="shared" si="219"/>
        <v>204.24293777760522</v>
      </c>
      <c r="BY12" s="13">
        <f t="shared" ref="BY12" si="346">IFERROR(BX12/BX$2,0)</f>
        <v>0.16758436146107863</v>
      </c>
      <c r="BZ12" s="13">
        <f t="shared" si="83"/>
        <v>5.5285320878588271</v>
      </c>
      <c r="CA12" s="28">
        <f>IF($N12*BX$2/$O$2&gt;0,$N12*BX$2/$O$2,0)</f>
        <v>6737.8818964816819</v>
      </c>
      <c r="CB12" s="195">
        <f t="shared" si="221"/>
        <v>204.84774973811818</v>
      </c>
      <c r="CC12" s="13">
        <f t="shared" ref="CC12" si="347">IFERROR(CB12/CB$2,0)</f>
        <v>0.16758436146107858</v>
      </c>
      <c r="CD12" s="13">
        <f t="shared" si="85"/>
        <v>5.5285320878588262</v>
      </c>
      <c r="CE12" s="28">
        <f>IF($N12*CB$2/$O$2&gt;0,$N12*CB$2/$O$2,0)</f>
        <v>6757.8343687867637</v>
      </c>
      <c r="CF12" s="195">
        <f t="shared" si="223"/>
        <v>205.39692369062595</v>
      </c>
      <c r="CG12" s="13">
        <f t="shared" ref="CG12" si="348">IFERROR(CF12/CF$2,0)</f>
        <v>0.16758436146107844</v>
      </c>
      <c r="CH12" s="13">
        <f t="shared" si="87"/>
        <v>5.5285320878588262</v>
      </c>
      <c r="CI12" s="28">
        <f>IF($N12*CF$2/$O$2&gt;0,$N12*CF$2/$O$2,0)</f>
        <v>6775.9513684386775</v>
      </c>
      <c r="CJ12" s="195">
        <f t="shared" si="225"/>
        <v>205.82057695639924</v>
      </c>
      <c r="CK12" s="13">
        <f t="shared" ref="CK12" si="349">IFERROR(CJ12/CJ$2,0)</f>
        <v>0.16758436146107816</v>
      </c>
      <c r="CL12" s="13">
        <f t="shared" si="89"/>
        <v>5.5285320878588271</v>
      </c>
      <c r="CM12" s="28">
        <f>IF($N12*CJ$2/$O$2&gt;0,$N12*CJ$2/$O$2,0)</f>
        <v>6789.9274975567851</v>
      </c>
      <c r="CN12" s="195">
        <f t="shared" si="227"/>
        <v>207.30788816436689</v>
      </c>
      <c r="CO12" s="13">
        <f t="shared" ref="CO12" si="350">IFERROR(CN12/CN$2,0)</f>
        <v>0.16758436146107863</v>
      </c>
      <c r="CP12" s="13">
        <f t="shared" si="91"/>
        <v>5.5285320878588262</v>
      </c>
      <c r="CQ12" s="28">
        <f>IF($N12*CN$2/$O$2&gt;0,$N12*CN$2/$O$2,0)</f>
        <v>6838.9932198365314</v>
      </c>
      <c r="CR12" s="195">
        <f t="shared" si="229"/>
        <v>207.88521628960007</v>
      </c>
      <c r="CS12" s="13">
        <f t="shared" ref="CS12" si="351">IFERROR(CR12/CR$2,0)</f>
        <v>0.16758436146107847</v>
      </c>
      <c r="CT12" s="13">
        <f t="shared" si="93"/>
        <v>5.5285320878588262</v>
      </c>
      <c r="CU12" s="28">
        <f>IF($N12*CR$2/$O$2&gt;0,$N12*CR$2/$O$2,0)</f>
        <v>6858.0390128792051</v>
      </c>
      <c r="CV12" s="195">
        <f t="shared" si="231"/>
        <v>209.00803151138916</v>
      </c>
      <c r="CW12" s="13">
        <f t="shared" ref="CW12" si="352">IFERROR(CV12/CV$2,0)</f>
        <v>0.16758436146107836</v>
      </c>
      <c r="CX12" s="13">
        <f t="shared" si="95"/>
        <v>5.5285320878588271</v>
      </c>
      <c r="CY12" s="28">
        <f>IF($N12*CV$2/$O$2&gt;0,$N12*CV$2/$O$2,0)</f>
        <v>6895.0801778678597</v>
      </c>
      <c r="CZ12" s="195">
        <f t="shared" si="233"/>
        <v>268.72447761871808</v>
      </c>
      <c r="DA12" s="13">
        <f t="shared" ref="DA12" si="353">IFERROR(CZ12/CZ$2,0)</f>
        <v>0.21333231528923707</v>
      </c>
      <c r="DB12" s="13">
        <f t="shared" si="97"/>
        <v>5.482784134030668</v>
      </c>
      <c r="DC12" s="28">
        <v>6906.4</v>
      </c>
      <c r="DD12" s="195">
        <f t="shared" si="235"/>
        <v>271.06669156855605</v>
      </c>
      <c r="DE12" s="13">
        <f t="shared" ref="DE12" si="354">IFERROR(DD12/DD$2,0)</f>
        <v>0.21332160083147889</v>
      </c>
      <c r="DF12" s="13">
        <f t="shared" si="99"/>
        <v>5.4827948484884264</v>
      </c>
      <c r="DG12" s="28">
        <v>6966.96</v>
      </c>
      <c r="DH12" s="195">
        <f t="shared" si="237"/>
        <v>273.20026577349381</v>
      </c>
      <c r="DI12" s="13">
        <f t="shared" ref="DI12" si="355">IFERROR(DH12/DH$2,0)</f>
        <v>0.21333087553302901</v>
      </c>
      <c r="DJ12" s="13">
        <f t="shared" si="101"/>
        <v>5.4827855737868765</v>
      </c>
      <c r="DK12" s="28">
        <v>7021.48</v>
      </c>
      <c r="DL12" s="195">
        <f t="shared" si="239"/>
        <v>0</v>
      </c>
      <c r="DM12" s="13">
        <f t="shared" ref="DM12" si="356">IFERROR(DL12/DL$2,0)</f>
        <v>0</v>
      </c>
      <c r="DN12" s="13">
        <f t="shared" si="104"/>
        <v>0</v>
      </c>
      <c r="DO12" s="28">
        <f>IF($N12*DL$2/$O$2&gt;0,$N12*DL$2/$O$2,0)</f>
        <v>0</v>
      </c>
      <c r="DP12" s="195">
        <f t="shared" si="241"/>
        <v>0</v>
      </c>
      <c r="DQ12" s="13">
        <f t="shared" ref="DQ12" si="357">IFERROR(DP12/DP$2,0)</f>
        <v>0</v>
      </c>
      <c r="DR12" s="13">
        <f t="shared" si="106"/>
        <v>0</v>
      </c>
      <c r="DS12" s="28">
        <f>IF($N12*DP$2/$O$2&gt;0,$N12*DP$2/$O$2,0)</f>
        <v>0</v>
      </c>
      <c r="DT12" s="195">
        <f t="shared" si="243"/>
        <v>0</v>
      </c>
      <c r="DU12" s="13">
        <f t="shared" ref="DU12" si="358">IFERROR(DT12/DT$2,0)</f>
        <v>0</v>
      </c>
      <c r="DV12" s="13">
        <f t="shared" si="108"/>
        <v>0</v>
      </c>
      <c r="DW12" s="28">
        <f>IF($N12*DT$2/$O$2&gt;0,$N12*DT$2/$O$2,0)</f>
        <v>0</v>
      </c>
      <c r="DX12" s="195">
        <f t="shared" si="245"/>
        <v>0</v>
      </c>
      <c r="DY12" s="13">
        <f t="shared" ref="DY12" si="359">IFERROR(DX12/DX$2,0)</f>
        <v>0</v>
      </c>
      <c r="DZ12" s="13">
        <f t="shared" si="110"/>
        <v>0</v>
      </c>
      <c r="EA12" s="28">
        <f>IF($N12*DX$2/$O$2&gt;0,$N12*DX$2/$O$2,0)</f>
        <v>0</v>
      </c>
      <c r="EB12" s="195">
        <f t="shared" si="247"/>
        <v>0</v>
      </c>
      <c r="EC12" s="13">
        <f t="shared" ref="EC12" si="360">IFERROR(EB12/EB$2,0)</f>
        <v>0</v>
      </c>
      <c r="ED12" s="13">
        <f t="shared" si="112"/>
        <v>0</v>
      </c>
      <c r="EE12" s="28">
        <f>IF($N12*EB$2/$O$2&gt;0,$N12*EB$2/$O$2,0)</f>
        <v>0</v>
      </c>
      <c r="EF12" s="195">
        <f t="shared" si="249"/>
        <v>0</v>
      </c>
      <c r="EG12" s="13">
        <f t="shared" ref="EG12" si="361">IFERROR(EF12/EF$2,0)</f>
        <v>0</v>
      </c>
      <c r="EH12" s="13">
        <f t="shared" si="114"/>
        <v>0</v>
      </c>
      <c r="EI12" s="28">
        <f>IF($N12*EF$2/$O$2&gt;0,$N12*EF$2/$O$2,0)</f>
        <v>0</v>
      </c>
      <c r="EJ12" s="195">
        <f t="shared" si="251"/>
        <v>0</v>
      </c>
      <c r="EK12" s="13">
        <f t="shared" ref="EK12" si="362">IFERROR(EJ12/EJ$2,0)</f>
        <v>0</v>
      </c>
      <c r="EL12" s="13">
        <f t="shared" si="116"/>
        <v>0</v>
      </c>
      <c r="EM12" s="28">
        <f>IF($N12*EJ$2/$O$2&gt;0,$N12*EJ$2/$O$2,0)</f>
        <v>0</v>
      </c>
      <c r="EN12" s="195">
        <f t="shared" si="253"/>
        <v>0</v>
      </c>
      <c r="EO12" s="13">
        <f t="shared" ref="EO12" si="363">IFERROR(EN12/EN$2,0)</f>
        <v>0</v>
      </c>
      <c r="EP12" s="13">
        <f t="shared" si="118"/>
        <v>0</v>
      </c>
      <c r="EQ12" s="28">
        <f>IF($N12*EN$2/$O$2&gt;0,$N12*EN$2/$O$2,0)</f>
        <v>0</v>
      </c>
      <c r="ER12" s="195">
        <f t="shared" si="255"/>
        <v>0</v>
      </c>
      <c r="ES12" s="13">
        <f t="shared" ref="ES12" si="364">IFERROR(ER12/ER$2,0)</f>
        <v>0</v>
      </c>
      <c r="ET12" s="13">
        <f t="shared" si="120"/>
        <v>0</v>
      </c>
      <c r="EU12" s="28">
        <f>IF($N12*ER$2/$O$2&gt;0,$N12*ER$2/$O$2,0)</f>
        <v>0</v>
      </c>
      <c r="EV12" s="195"/>
      <c r="EW12" s="13"/>
      <c r="EX12" s="13"/>
      <c r="EY12" s="28">
        <f>IF($N12*EV$2/$O$2&gt;0,$N12*EV$2/$O$2,0)</f>
        <v>0</v>
      </c>
      <c r="EZ12" s="195"/>
      <c r="FA12" s="13"/>
      <c r="FB12" s="13"/>
      <c r="FC12" s="28">
        <f>IF($N12*EZ$2/$O$2&gt;0,$N12*EZ$2/$O$2,0)</f>
        <v>0</v>
      </c>
      <c r="FD12" s="195"/>
      <c r="FE12" s="13"/>
      <c r="FF12" s="13"/>
      <c r="FG12" s="28">
        <f>IF($N12*FD$2/$O$2&gt;0,$N12*FD$2/$O$2,0)</f>
        <v>0</v>
      </c>
      <c r="FH12" s="195"/>
      <c r="FI12" s="13"/>
      <c r="FJ12" s="13"/>
      <c r="FK12" s="28">
        <f>IF($N12*FH$2/$O$2&gt;0,$N12*FH$2/$O$2,0)</f>
        <v>0</v>
      </c>
      <c r="FL12" s="195"/>
      <c r="FM12" s="13"/>
      <c r="FN12" s="13"/>
      <c r="FO12" s="28">
        <f>IF($N12*FL$2/$O$2&gt;0,$N12*FL$2/$O$2,0)</f>
        <v>0</v>
      </c>
    </row>
    <row r="13" spans="1:171">
      <c r="A13" s="285" t="s">
        <v>18</v>
      </c>
      <c r="B13" s="240" t="s">
        <v>62</v>
      </c>
      <c r="C13" s="321">
        <v>34</v>
      </c>
      <c r="D13" s="252">
        <f t="shared" si="121"/>
        <v>210712.62</v>
      </c>
      <c r="E13" s="74">
        <v>6197.43</v>
      </c>
      <c r="F13" s="89">
        <f t="shared" si="37"/>
        <v>64854.6032089207</v>
      </c>
      <c r="G13" s="95">
        <f t="shared" si="38"/>
        <v>191.31534816490813</v>
      </c>
      <c r="H13" s="74">
        <f t="shared" ref="H13:H14" si="365">E13/$C$2</f>
        <v>5.6269220048502397</v>
      </c>
      <c r="I13" s="74">
        <f t="shared" si="39"/>
        <v>140.67305012125601</v>
      </c>
      <c r="J13" s="74">
        <f t="shared" si="40"/>
        <v>0</v>
      </c>
      <c r="K13" s="18">
        <f t="shared" ref="K13:K14" si="366">G13-I13-J13</f>
        <v>50.642298043652119</v>
      </c>
      <c r="L13" s="67"/>
      <c r="M13" s="74"/>
      <c r="N13" s="74"/>
      <c r="O13" s="89"/>
      <c r="P13" s="195">
        <f t="shared" si="42"/>
        <v>6295.552265920579</v>
      </c>
      <c r="Q13" s="13">
        <f t="shared" si="43"/>
        <v>5.6269220048502397</v>
      </c>
      <c r="R13" s="13">
        <f t="shared" si="44"/>
        <v>0</v>
      </c>
      <c r="S13" s="255"/>
      <c r="T13" s="195">
        <f t="shared" si="45"/>
        <v>6341.0684380178127</v>
      </c>
      <c r="U13" s="13">
        <f t="shared" si="46"/>
        <v>5.6269220048502397</v>
      </c>
      <c r="V13" s="13">
        <f t="shared" si="47"/>
        <v>0</v>
      </c>
      <c r="W13" s="255"/>
      <c r="X13" s="195">
        <f t="shared" si="48"/>
        <v>6385.2904180539317</v>
      </c>
      <c r="Y13" s="13">
        <f t="shared" si="49"/>
        <v>5.6269220048502397</v>
      </c>
      <c r="Z13" s="13">
        <f t="shared" si="50"/>
        <v>0</v>
      </c>
      <c r="AA13" s="255"/>
      <c r="AB13" s="195">
        <f t="shared" si="51"/>
        <v>6422.5575224920531</v>
      </c>
      <c r="AC13" s="13">
        <f t="shared" si="52"/>
        <v>5.6269220048502397</v>
      </c>
      <c r="AD13" s="13">
        <f t="shared" si="53"/>
        <v>0</v>
      </c>
      <c r="AE13" s="255"/>
      <c r="AF13" s="195">
        <f t="shared" si="54"/>
        <v>6466.2899603137512</v>
      </c>
      <c r="AG13" s="13">
        <f t="shared" si="55"/>
        <v>5.6269220048502406</v>
      </c>
      <c r="AH13" s="13">
        <f t="shared" si="56"/>
        <v>0</v>
      </c>
      <c r="AI13" s="255"/>
      <c r="AJ13" s="195">
        <f t="shared" si="57"/>
        <v>6491.9205900458428</v>
      </c>
      <c r="AK13" s="13">
        <f t="shared" si="58"/>
        <v>5.6269220048502397</v>
      </c>
      <c r="AL13" s="13">
        <f t="shared" si="59"/>
        <v>0</v>
      </c>
      <c r="AM13" s="255"/>
      <c r="AN13" s="195">
        <f t="shared" si="60"/>
        <v>6524.6186338160278</v>
      </c>
      <c r="AO13" s="13">
        <f t="shared" si="61"/>
        <v>5.6269220048502397</v>
      </c>
      <c r="AP13" s="13">
        <f t="shared" si="62"/>
        <v>0</v>
      </c>
      <c r="AQ13" s="255"/>
      <c r="AR13" s="195">
        <f t="shared" si="63"/>
        <v>6578.5245466224933</v>
      </c>
      <c r="AS13" s="13">
        <f t="shared" si="64"/>
        <v>5.6269220048502397</v>
      </c>
      <c r="AT13" s="13">
        <f t="shared" si="65"/>
        <v>0</v>
      </c>
      <c r="AU13" s="255"/>
      <c r="AV13" s="195">
        <f t="shared" si="66"/>
        <v>6604.7403762430904</v>
      </c>
      <c r="AW13" s="13">
        <f t="shared" si="67"/>
        <v>5.6269220048502397</v>
      </c>
      <c r="AX13" s="13">
        <f t="shared" si="68"/>
        <v>0</v>
      </c>
      <c r="AY13" s="255"/>
      <c r="AZ13" s="195">
        <f t="shared" si="69"/>
        <v>6630.6861136074549</v>
      </c>
      <c r="BA13" s="13">
        <f t="shared" si="70"/>
        <v>5.6269220048502397</v>
      </c>
      <c r="BB13" s="13">
        <f t="shared" si="71"/>
        <v>0</v>
      </c>
      <c r="BC13" s="255"/>
      <c r="BD13" s="195">
        <f t="shared" si="209"/>
        <v>6664.8752917089241</v>
      </c>
      <c r="BE13" s="13">
        <f t="shared" ref="BE13" si="367">IFERROR(BD13/BD$2,0)</f>
        <v>5.6269220048502397</v>
      </c>
      <c r="BF13" s="13">
        <f t="shared" si="73"/>
        <v>0</v>
      </c>
      <c r="BG13" s="255"/>
      <c r="BH13" s="195">
        <f t="shared" si="211"/>
        <v>6703.504111272222</v>
      </c>
      <c r="BI13" s="13">
        <f t="shared" ref="BI13" si="368">IFERROR(BH13/BH$2,0)</f>
        <v>5.6269220048502397</v>
      </c>
      <c r="BJ13" s="13">
        <f t="shared" si="75"/>
        <v>0</v>
      </c>
      <c r="BK13" s="255"/>
      <c r="BL13" s="195">
        <f t="shared" si="213"/>
        <v>6749.5435871159061</v>
      </c>
      <c r="BM13" s="13">
        <f t="shared" ref="BM13" si="369">IFERROR(BL13/BL$2,0)</f>
        <v>5.6269220048502397</v>
      </c>
      <c r="BN13" s="13">
        <f t="shared" si="77"/>
        <v>0</v>
      </c>
      <c r="BO13" s="255"/>
      <c r="BP13" s="195">
        <f t="shared" si="215"/>
        <v>6811.2259061330751</v>
      </c>
      <c r="BQ13" s="13">
        <f t="shared" ref="BQ13" si="370">IFERROR(BP13/BP$2,0)</f>
        <v>5.6269220048502406</v>
      </c>
      <c r="BR13" s="13">
        <f t="shared" si="79"/>
        <v>0</v>
      </c>
      <c r="BS13" s="255"/>
      <c r="BT13" s="195">
        <f t="shared" si="217"/>
        <v>6846.3097648333151</v>
      </c>
      <c r="BU13" s="13">
        <f t="shared" ref="BU13" si="371">IFERROR(BT13/BT$2,0)</f>
        <v>5.6269220048502397</v>
      </c>
      <c r="BV13" s="13">
        <f t="shared" si="81"/>
        <v>0</v>
      </c>
      <c r="BW13" s="255"/>
      <c r="BX13" s="195">
        <f t="shared" si="219"/>
        <v>6857.7943126452155</v>
      </c>
      <c r="BY13" s="13">
        <f t="shared" ref="BY13" si="372">IFERROR(BX13/BX$2,0)</f>
        <v>5.6269220048502397</v>
      </c>
      <c r="BZ13" s="13">
        <f t="shared" si="83"/>
        <v>0</v>
      </c>
      <c r="CA13" s="255"/>
      <c r="CB13" s="195">
        <f t="shared" si="221"/>
        <v>6878.1018741607204</v>
      </c>
      <c r="CC13" s="13">
        <f t="shared" ref="CC13" si="373">IFERROR(CB13/CB$2,0)</f>
        <v>5.6269220048502406</v>
      </c>
      <c r="CD13" s="13">
        <f t="shared" si="85"/>
        <v>0</v>
      </c>
      <c r="CE13" s="255"/>
      <c r="CF13" s="195">
        <f t="shared" si="223"/>
        <v>6896.541297570614</v>
      </c>
      <c r="CG13" s="13">
        <f t="shared" ref="CG13" si="374">IFERROR(CF13/CF$2,0)</f>
        <v>5.6269220048502397</v>
      </c>
      <c r="CH13" s="13">
        <f t="shared" si="87"/>
        <v>0</v>
      </c>
      <c r="CI13" s="255"/>
      <c r="CJ13" s="195">
        <f t="shared" si="225"/>
        <v>6910.7661563988759</v>
      </c>
      <c r="CK13" s="13">
        <f t="shared" ref="CK13" si="375">IFERROR(CJ13/CJ$2,0)</f>
        <v>5.6269220048502397</v>
      </c>
      <c r="CL13" s="13">
        <f t="shared" si="89"/>
        <v>0</v>
      </c>
      <c r="CM13" s="255"/>
      <c r="CN13" s="195">
        <f t="shared" si="227"/>
        <v>6960.7050891919216</v>
      </c>
      <c r="CO13" s="13">
        <f t="shared" ref="CO13" si="376">IFERROR(CN13/CN$2,0)</f>
        <v>5.6269220048502397</v>
      </c>
      <c r="CP13" s="13">
        <f t="shared" si="91"/>
        <v>0</v>
      </c>
      <c r="CQ13" s="255"/>
      <c r="CR13" s="195">
        <f t="shared" si="229"/>
        <v>6980.0898354986302</v>
      </c>
      <c r="CS13" s="13">
        <f t="shared" ref="CS13" si="377">IFERROR(CR13/CR$2,0)</f>
        <v>5.6269220048502397</v>
      </c>
      <c r="CT13" s="13">
        <f t="shared" si="93"/>
        <v>0</v>
      </c>
      <c r="CU13" s="255"/>
      <c r="CV13" s="195">
        <f t="shared" si="231"/>
        <v>7017.7902129311269</v>
      </c>
      <c r="CW13" s="13">
        <f t="shared" ref="CW13" si="378">IFERROR(CV13/CV$2,0)</f>
        <v>5.6269220048502397</v>
      </c>
      <c r="CX13" s="13">
        <f t="shared" si="95"/>
        <v>0</v>
      </c>
      <c r="CY13" s="255"/>
      <c r="CZ13" s="195">
        <f t="shared" si="233"/>
        <v>7087.9635572536145</v>
      </c>
      <c r="DA13" s="13">
        <f t="shared" ref="DA13" si="379">IFERROR(CZ13/CZ$2,0)</f>
        <v>5.6269220048502397</v>
      </c>
      <c r="DB13" s="13">
        <f t="shared" si="97"/>
        <v>0</v>
      </c>
      <c r="DC13" s="255"/>
      <c r="DD13" s="195">
        <f t="shared" si="235"/>
        <v>7150.1016569531748</v>
      </c>
      <c r="DE13" s="13">
        <f t="shared" ref="DE13" si="380">IFERROR(DD13/DD$2,0)</f>
        <v>5.6269220048502397</v>
      </c>
      <c r="DF13" s="13">
        <f t="shared" si="99"/>
        <v>0</v>
      </c>
      <c r="DG13" s="255"/>
      <c r="DH13" s="195">
        <f t="shared" si="237"/>
        <v>7206.0670232134171</v>
      </c>
      <c r="DI13" s="13">
        <f t="shared" ref="DI13" si="381">IFERROR(DH13/DH$2,0)</f>
        <v>5.6269220048502406</v>
      </c>
      <c r="DJ13" s="13">
        <f t="shared" si="101"/>
        <v>0</v>
      </c>
      <c r="DK13" s="255"/>
      <c r="DL13" s="195">
        <f t="shared" si="239"/>
        <v>0</v>
      </c>
      <c r="DM13" s="13">
        <f t="shared" ref="DM13" si="382">IFERROR(DL13/DL$2,0)</f>
        <v>0</v>
      </c>
      <c r="DN13" s="13">
        <f t="shared" si="104"/>
        <v>0</v>
      </c>
      <c r="DO13" s="255"/>
      <c r="DP13" s="195">
        <f t="shared" si="241"/>
        <v>0</v>
      </c>
      <c r="DQ13" s="13">
        <f t="shared" ref="DQ13" si="383">IFERROR(DP13/DP$2,0)</f>
        <v>0</v>
      </c>
      <c r="DR13" s="13">
        <f t="shared" si="106"/>
        <v>0</v>
      </c>
      <c r="DS13" s="255"/>
      <c r="DT13" s="195">
        <f t="shared" si="243"/>
        <v>0</v>
      </c>
      <c r="DU13" s="13">
        <f t="shared" ref="DU13" si="384">IFERROR(DT13/DT$2,0)</f>
        <v>0</v>
      </c>
      <c r="DV13" s="13">
        <f t="shared" si="108"/>
        <v>0</v>
      </c>
      <c r="DW13" s="255"/>
      <c r="DX13" s="195">
        <f t="shared" si="245"/>
        <v>0</v>
      </c>
      <c r="DY13" s="13">
        <f t="shared" ref="DY13" si="385">IFERROR(DX13/DX$2,0)</f>
        <v>0</v>
      </c>
      <c r="DZ13" s="13">
        <f t="shared" si="110"/>
        <v>0</v>
      </c>
      <c r="EA13" s="255"/>
      <c r="EB13" s="195">
        <f t="shared" si="247"/>
        <v>0</v>
      </c>
      <c r="EC13" s="13">
        <f t="shared" ref="EC13" si="386">IFERROR(EB13/EB$2,0)</f>
        <v>0</v>
      </c>
      <c r="ED13" s="13">
        <f t="shared" si="112"/>
        <v>0</v>
      </c>
      <c r="EE13" s="255"/>
      <c r="EF13" s="195">
        <f t="shared" si="249"/>
        <v>0</v>
      </c>
      <c r="EG13" s="13">
        <f t="shared" ref="EG13" si="387">IFERROR(EF13/EF$2,0)</f>
        <v>0</v>
      </c>
      <c r="EH13" s="13">
        <f t="shared" si="114"/>
        <v>0</v>
      </c>
      <c r="EI13" s="255"/>
      <c r="EJ13" s="195">
        <f t="shared" si="251"/>
        <v>0</v>
      </c>
      <c r="EK13" s="13">
        <f t="shared" ref="EK13" si="388">IFERROR(EJ13/EJ$2,0)</f>
        <v>0</v>
      </c>
      <c r="EL13" s="13">
        <f t="shared" si="116"/>
        <v>0</v>
      </c>
      <c r="EM13" s="255"/>
      <c r="EN13" s="195">
        <f t="shared" si="253"/>
        <v>0</v>
      </c>
      <c r="EO13" s="13">
        <f t="shared" ref="EO13" si="389">IFERROR(EN13/EN$2,0)</f>
        <v>0</v>
      </c>
      <c r="EP13" s="13">
        <f t="shared" si="118"/>
        <v>0</v>
      </c>
      <c r="EQ13" s="255"/>
      <c r="ER13" s="195">
        <f t="shared" si="255"/>
        <v>0</v>
      </c>
      <c r="ES13" s="13">
        <f t="shared" ref="ES13" si="390">IFERROR(ER13/ER$2,0)</f>
        <v>0</v>
      </c>
      <c r="ET13" s="13">
        <f t="shared" si="120"/>
        <v>0</v>
      </c>
      <c r="EU13" s="255"/>
      <c r="EV13" s="195"/>
      <c r="EW13" s="13"/>
      <c r="EX13" s="13"/>
      <c r="EY13" s="255"/>
      <c r="EZ13" s="195"/>
      <c r="FA13" s="13"/>
      <c r="FB13" s="13"/>
      <c r="FC13" s="255"/>
      <c r="FD13" s="195"/>
      <c r="FE13" s="13"/>
      <c r="FF13" s="13"/>
      <c r="FG13" s="255"/>
      <c r="FH13" s="195"/>
      <c r="FI13" s="13"/>
      <c r="FJ13" s="13"/>
      <c r="FK13" s="255"/>
      <c r="FL13" s="195"/>
      <c r="FM13" s="13"/>
      <c r="FN13" s="13"/>
      <c r="FO13" s="255"/>
    </row>
    <row r="14" spans="1:171" ht="15" thickBot="1">
      <c r="A14" s="286" t="s">
        <v>20</v>
      </c>
      <c r="B14" s="241" t="s">
        <v>172</v>
      </c>
      <c r="C14" s="322">
        <v>34</v>
      </c>
      <c r="D14" s="332">
        <f t="shared" si="121"/>
        <v>299880</v>
      </c>
      <c r="E14" s="75">
        <v>8820</v>
      </c>
      <c r="F14" s="174">
        <f t="shared" si="37"/>
        <v>92299.162766288646</v>
      </c>
      <c r="G14" s="96">
        <f t="shared" si="38"/>
        <v>272.27437354104683</v>
      </c>
      <c r="H14" s="75">
        <f t="shared" si="365"/>
        <v>8.0080698100307899</v>
      </c>
      <c r="I14" s="75">
        <f t="shared" si="39"/>
        <v>200.20174525076982</v>
      </c>
      <c r="J14" s="75">
        <f t="shared" si="40"/>
        <v>0</v>
      </c>
      <c r="K14" s="24">
        <f t="shared" si="366"/>
        <v>72.072628290277009</v>
      </c>
      <c r="L14" s="67"/>
      <c r="M14" s="74"/>
      <c r="N14" s="74"/>
      <c r="O14" s="89"/>
      <c r="P14" s="200">
        <f t="shared" si="42"/>
        <v>8959.6447213473184</v>
      </c>
      <c r="Q14" s="29">
        <f t="shared" si="43"/>
        <v>8.0080698100307899</v>
      </c>
      <c r="R14" s="29">
        <f t="shared" si="44"/>
        <v>0</v>
      </c>
      <c r="S14" s="270"/>
      <c r="T14" s="200">
        <f t="shared" si="45"/>
        <v>9024.421998040656</v>
      </c>
      <c r="U14" s="29">
        <f t="shared" si="46"/>
        <v>8.0080698100307881</v>
      </c>
      <c r="V14" s="29">
        <f t="shared" si="47"/>
        <v>0</v>
      </c>
      <c r="W14" s="270"/>
      <c r="X14" s="200">
        <f t="shared" si="48"/>
        <v>9087.3574186776896</v>
      </c>
      <c r="Y14" s="29">
        <f t="shared" si="49"/>
        <v>8.0080698100307899</v>
      </c>
      <c r="Z14" s="29">
        <f t="shared" si="50"/>
        <v>0</v>
      </c>
      <c r="AA14" s="270"/>
      <c r="AB14" s="200">
        <f t="shared" si="51"/>
        <v>9140.3948650295224</v>
      </c>
      <c r="AC14" s="29">
        <f t="shared" si="52"/>
        <v>8.0080698100307899</v>
      </c>
      <c r="AD14" s="29">
        <f t="shared" si="53"/>
        <v>0</v>
      </c>
      <c r="AE14" s="270"/>
      <c r="AF14" s="200">
        <f t="shared" si="54"/>
        <v>9202.6335835930822</v>
      </c>
      <c r="AG14" s="29">
        <f t="shared" si="55"/>
        <v>8.0080698100307881</v>
      </c>
      <c r="AH14" s="29">
        <f t="shared" si="56"/>
        <v>0</v>
      </c>
      <c r="AI14" s="270"/>
      <c r="AJ14" s="195">
        <f t="shared" si="57"/>
        <v>9239.1103415777725</v>
      </c>
      <c r="AK14" s="29">
        <f t="shared" si="58"/>
        <v>8.0080698100307899</v>
      </c>
      <c r="AL14" s="29">
        <f t="shared" si="59"/>
        <v>0</v>
      </c>
      <c r="AM14" s="270"/>
      <c r="AN14" s="200">
        <f t="shared" si="60"/>
        <v>9285.6452352438628</v>
      </c>
      <c r="AO14" s="29">
        <f t="shared" si="61"/>
        <v>8.0080698100307899</v>
      </c>
      <c r="AP14" s="29">
        <f t="shared" si="62"/>
        <v>0</v>
      </c>
      <c r="AQ14" s="270"/>
      <c r="AR14" s="200">
        <f t="shared" si="63"/>
        <v>9362.3625440239557</v>
      </c>
      <c r="AS14" s="29">
        <f t="shared" si="64"/>
        <v>8.0080698100307881</v>
      </c>
      <c r="AT14" s="29">
        <f t="shared" si="65"/>
        <v>0</v>
      </c>
      <c r="AU14" s="270"/>
      <c r="AV14" s="200">
        <f t="shared" si="66"/>
        <v>9399.6721412688894</v>
      </c>
      <c r="AW14" s="29">
        <f t="shared" si="67"/>
        <v>8.0080698100307881</v>
      </c>
      <c r="AX14" s="29">
        <f t="shared" si="68"/>
        <v>0</v>
      </c>
      <c r="AY14" s="270"/>
      <c r="AZ14" s="200">
        <f t="shared" si="69"/>
        <v>9436.5973511629418</v>
      </c>
      <c r="BA14" s="29">
        <f t="shared" si="70"/>
        <v>8.0080698100307899</v>
      </c>
      <c r="BB14" s="29">
        <f t="shared" si="71"/>
        <v>0</v>
      </c>
      <c r="BC14" s="270"/>
      <c r="BD14" s="200">
        <f t="shared" si="209"/>
        <v>9485.2543833286891</v>
      </c>
      <c r="BE14" s="29">
        <f t="shared" ref="BE14" si="391">IFERROR(BD14/BD$2,0)</f>
        <v>8.0080698100307899</v>
      </c>
      <c r="BF14" s="29">
        <f t="shared" si="73"/>
        <v>0</v>
      </c>
      <c r="BG14" s="270"/>
      <c r="BH14" s="200">
        <f t="shared" si="211"/>
        <v>9540.22978257455</v>
      </c>
      <c r="BI14" s="29">
        <f t="shared" ref="BI14" si="392">IFERROR(BH14/BH$2,0)</f>
        <v>8.0080698100307899</v>
      </c>
      <c r="BJ14" s="29">
        <f t="shared" si="75"/>
        <v>0</v>
      </c>
      <c r="BK14" s="270"/>
      <c r="BL14" s="200">
        <f t="shared" si="213"/>
        <v>9605.7518097602224</v>
      </c>
      <c r="BM14" s="29">
        <f t="shared" ref="BM14" si="393">IFERROR(BL14/BL$2,0)</f>
        <v>8.0080698100307899</v>
      </c>
      <c r="BN14" s="29">
        <f t="shared" si="77"/>
        <v>0</v>
      </c>
      <c r="BO14" s="270"/>
      <c r="BP14" s="200">
        <f t="shared" si="215"/>
        <v>9693.5362710177797</v>
      </c>
      <c r="BQ14" s="29">
        <f t="shared" ref="BQ14" si="394">IFERROR(BP14/BP$2,0)</f>
        <v>8.0080698100307899</v>
      </c>
      <c r="BR14" s="29">
        <f t="shared" si="79"/>
        <v>0</v>
      </c>
      <c r="BS14" s="270"/>
      <c r="BT14" s="200">
        <f t="shared" si="217"/>
        <v>9743.4665862833208</v>
      </c>
      <c r="BU14" s="29">
        <f t="shared" ref="BU14" si="395">IFERROR(BT14/BT$2,0)</f>
        <v>8.0080698100307899</v>
      </c>
      <c r="BV14" s="29">
        <f t="shared" si="81"/>
        <v>0</v>
      </c>
      <c r="BW14" s="270"/>
      <c r="BX14" s="200">
        <f t="shared" si="219"/>
        <v>9759.8110567655949</v>
      </c>
      <c r="BY14" s="29">
        <f t="shared" ref="BY14" si="396">IFERROR(BX14/BX$2,0)</f>
        <v>8.0080698100307899</v>
      </c>
      <c r="BZ14" s="29">
        <f t="shared" si="83"/>
        <v>0</v>
      </c>
      <c r="CA14" s="270"/>
      <c r="CB14" s="200">
        <f t="shared" si="221"/>
        <v>9788.7121807099957</v>
      </c>
      <c r="CC14" s="29">
        <f t="shared" ref="CC14" si="397">IFERROR(CB14/CB$2,0)</f>
        <v>8.0080698100307899</v>
      </c>
      <c r="CD14" s="29">
        <f t="shared" si="85"/>
        <v>0</v>
      </c>
      <c r="CE14" s="270"/>
      <c r="CF14" s="200">
        <f t="shared" si="223"/>
        <v>9814.9546254774668</v>
      </c>
      <c r="CG14" s="29">
        <f t="shared" ref="CG14" si="398">IFERROR(CF14/CF$2,0)</f>
        <v>8.0080698100307899</v>
      </c>
      <c r="CH14" s="29">
        <f t="shared" si="87"/>
        <v>0</v>
      </c>
      <c r="CI14" s="270"/>
      <c r="CJ14" s="200">
        <f t="shared" si="225"/>
        <v>9835.1990259572249</v>
      </c>
      <c r="CK14" s="29">
        <f t="shared" ref="CK14" si="399">IFERROR(CJ14/CJ$2,0)</f>
        <v>8.0080698100307899</v>
      </c>
      <c r="CL14" s="29">
        <f t="shared" si="89"/>
        <v>0</v>
      </c>
      <c r="CM14" s="270"/>
      <c r="CN14" s="200">
        <f t="shared" si="227"/>
        <v>9906.2706455212483</v>
      </c>
      <c r="CO14" s="29">
        <f t="shared" ref="CO14" si="400">IFERROR(CN14/CN$2,0)</f>
        <v>8.0080698100307899</v>
      </c>
      <c r="CP14" s="29">
        <f t="shared" si="91"/>
        <v>0</v>
      </c>
      <c r="CQ14" s="270"/>
      <c r="CR14" s="200">
        <f t="shared" si="229"/>
        <v>9933.858446016804</v>
      </c>
      <c r="CS14" s="29">
        <f t="shared" ref="CS14" si="401">IFERROR(CR14/CR$2,0)</f>
        <v>8.0080698100307899</v>
      </c>
      <c r="CT14" s="29">
        <f t="shared" si="93"/>
        <v>0</v>
      </c>
      <c r="CU14" s="270"/>
      <c r="CV14" s="200">
        <f t="shared" si="231"/>
        <v>9987.51251374401</v>
      </c>
      <c r="CW14" s="29">
        <f t="shared" ref="CW14" si="402">IFERROR(CV14/CV$2,0)</f>
        <v>8.0080698100307899</v>
      </c>
      <c r="CX14" s="29">
        <f t="shared" si="95"/>
        <v>0</v>
      </c>
      <c r="CY14" s="270"/>
      <c r="CZ14" s="200">
        <f t="shared" si="233"/>
        <v>10087.381152344904</v>
      </c>
      <c r="DA14" s="29">
        <f t="shared" ref="DA14" si="403">IFERROR(CZ14/CZ$2,0)</f>
        <v>8.0080698100307899</v>
      </c>
      <c r="DB14" s="29">
        <f t="shared" si="97"/>
        <v>0</v>
      </c>
      <c r="DC14" s="270"/>
      <c r="DD14" s="200">
        <f t="shared" si="235"/>
        <v>10175.814267257072</v>
      </c>
      <c r="DE14" s="29">
        <f t="shared" ref="DE14" si="404">IFERROR(DD14/DD$2,0)</f>
        <v>8.0080698100307881</v>
      </c>
      <c r="DF14" s="29">
        <f t="shared" si="99"/>
        <v>0</v>
      </c>
      <c r="DG14" s="270"/>
      <c r="DH14" s="200">
        <f t="shared" si="237"/>
        <v>10255.462529587641</v>
      </c>
      <c r="DI14" s="29">
        <f t="shared" ref="DI14" si="405">IFERROR(DH14/DH$2,0)</f>
        <v>8.0080698100307899</v>
      </c>
      <c r="DJ14" s="29">
        <f t="shared" si="101"/>
        <v>0</v>
      </c>
      <c r="DK14" s="270"/>
      <c r="DL14" s="200">
        <f t="shared" si="239"/>
        <v>0</v>
      </c>
      <c r="DM14" s="29">
        <f t="shared" ref="DM14" si="406">IFERROR(DL14/DL$2,0)</f>
        <v>0</v>
      </c>
      <c r="DN14" s="29">
        <f t="shared" si="104"/>
        <v>0</v>
      </c>
      <c r="DO14" s="270"/>
      <c r="DP14" s="200">
        <f t="shared" si="241"/>
        <v>0</v>
      </c>
      <c r="DQ14" s="29">
        <f t="shared" ref="DQ14" si="407">IFERROR(DP14/DP$2,0)</f>
        <v>0</v>
      </c>
      <c r="DR14" s="29">
        <f t="shared" si="106"/>
        <v>0</v>
      </c>
      <c r="DS14" s="270"/>
      <c r="DT14" s="200">
        <f t="shared" si="243"/>
        <v>0</v>
      </c>
      <c r="DU14" s="29">
        <f t="shared" ref="DU14" si="408">IFERROR(DT14/DT$2,0)</f>
        <v>0</v>
      </c>
      <c r="DV14" s="29">
        <f t="shared" si="108"/>
        <v>0</v>
      </c>
      <c r="DW14" s="270"/>
      <c r="DX14" s="200">
        <f t="shared" si="245"/>
        <v>0</v>
      </c>
      <c r="DY14" s="29">
        <f t="shared" ref="DY14" si="409">IFERROR(DX14/DX$2,0)</f>
        <v>0</v>
      </c>
      <c r="DZ14" s="29">
        <f t="shared" si="110"/>
        <v>0</v>
      </c>
      <c r="EA14" s="270"/>
      <c r="EB14" s="200">
        <f t="shared" si="247"/>
        <v>0</v>
      </c>
      <c r="EC14" s="29">
        <f t="shared" ref="EC14" si="410">IFERROR(EB14/EB$2,0)</f>
        <v>0</v>
      </c>
      <c r="ED14" s="29">
        <f t="shared" si="112"/>
        <v>0</v>
      </c>
      <c r="EE14" s="270"/>
      <c r="EF14" s="200">
        <f t="shared" si="249"/>
        <v>0</v>
      </c>
      <c r="EG14" s="29">
        <f t="shared" ref="EG14" si="411">IFERROR(EF14/EF$2,0)</f>
        <v>0</v>
      </c>
      <c r="EH14" s="29">
        <f t="shared" si="114"/>
        <v>0</v>
      </c>
      <c r="EI14" s="270"/>
      <c r="EJ14" s="200">
        <f t="shared" si="251"/>
        <v>0</v>
      </c>
      <c r="EK14" s="29">
        <f t="shared" ref="EK14" si="412">IFERROR(EJ14/EJ$2,0)</f>
        <v>0</v>
      </c>
      <c r="EL14" s="29">
        <f t="shared" si="116"/>
        <v>0</v>
      </c>
      <c r="EM14" s="270"/>
      <c r="EN14" s="200">
        <f t="shared" si="253"/>
        <v>0</v>
      </c>
      <c r="EO14" s="29">
        <f t="shared" ref="EO14" si="413">IFERROR(EN14/EN$2,0)</f>
        <v>0</v>
      </c>
      <c r="EP14" s="29">
        <f t="shared" si="118"/>
        <v>0</v>
      </c>
      <c r="EQ14" s="270"/>
      <c r="ER14" s="200">
        <f t="shared" si="255"/>
        <v>0</v>
      </c>
      <c r="ES14" s="29">
        <f t="shared" ref="ES14" si="414">IFERROR(ER14/ER$2,0)</f>
        <v>0</v>
      </c>
      <c r="ET14" s="29">
        <f t="shared" si="120"/>
        <v>0</v>
      </c>
      <c r="EU14" s="270"/>
      <c r="EV14" s="200"/>
      <c r="EW14" s="29"/>
      <c r="EX14" s="29"/>
      <c r="EY14" s="270"/>
      <c r="EZ14" s="200"/>
      <c r="FA14" s="29"/>
      <c r="FB14" s="29"/>
      <c r="FC14" s="270"/>
      <c r="FD14" s="200"/>
      <c r="FE14" s="29"/>
      <c r="FF14" s="29"/>
      <c r="FG14" s="270"/>
      <c r="FH14" s="200"/>
      <c r="FI14" s="29"/>
      <c r="FJ14" s="29"/>
      <c r="FK14" s="270"/>
      <c r="FL14" s="200"/>
      <c r="FM14" s="29"/>
      <c r="FN14" s="29"/>
      <c r="FO14" s="270"/>
    </row>
    <row r="15" spans="1:171" ht="16.2" thickBot="1">
      <c r="D15" s="167">
        <f t="shared" ref="D15:E15" si="415">SUM(D5:D14)</f>
        <v>3212526.59</v>
      </c>
      <c r="E15" s="168">
        <f t="shared" si="415"/>
        <v>86921.860000000015</v>
      </c>
      <c r="F15" s="169">
        <f>SUM(F5:F14)</f>
        <v>977945.13680353388</v>
      </c>
      <c r="G15" s="167">
        <f>SUM(G5:G14)</f>
        <v>2916.7956008276828</v>
      </c>
      <c r="H15" s="168">
        <f t="shared" ref="H15:K15" si="416">SUM(H5:H14)</f>
        <v>78.920218015614836</v>
      </c>
      <c r="I15" s="168">
        <f t="shared" si="416"/>
        <v>1374.8971294121491</v>
      </c>
      <c r="J15" s="168">
        <f t="shared" si="416"/>
        <v>778.26124849081532</v>
      </c>
      <c r="K15" s="169">
        <f t="shared" si="416"/>
        <v>763.63722292471812</v>
      </c>
      <c r="L15" s="284">
        <f t="shared" ref="L15:O15" si="417">SUM(L5:L12)</f>
        <v>136</v>
      </c>
      <c r="M15" s="284">
        <f t="shared" si="417"/>
        <v>1510131.76</v>
      </c>
      <c r="N15" s="284">
        <f t="shared" si="417"/>
        <v>44415.64</v>
      </c>
      <c r="O15" s="284">
        <f t="shared" si="417"/>
        <v>566101.27111531375</v>
      </c>
      <c r="P15" s="291">
        <f>SUM(P5:P14)</f>
        <v>88298.070761756288</v>
      </c>
      <c r="Q15" s="33">
        <f t="shared" ref="Q15:S15" si="418">SUM(Q5:Q14)</f>
        <v>78.920218015614836</v>
      </c>
      <c r="R15" s="33">
        <f t="shared" si="418"/>
        <v>0</v>
      </c>
      <c r="S15" s="34">
        <f t="shared" si="418"/>
        <v>0</v>
      </c>
      <c r="T15" s="291">
        <f>SUM(T5:T14)</f>
        <v>88936.456405284611</v>
      </c>
      <c r="U15" s="33">
        <f t="shared" ref="U15" si="419">SUM(U5:U14)</f>
        <v>78.920218015614836</v>
      </c>
      <c r="V15" s="33">
        <f t="shared" ref="V15" si="420">SUM(V5:V14)</f>
        <v>0</v>
      </c>
      <c r="W15" s="34">
        <f t="shared" ref="W15" si="421">SUM(W5:W14)</f>
        <v>0</v>
      </c>
      <c r="X15" s="291">
        <f>SUM(X5:X14)</f>
        <v>89556.690398669336</v>
      </c>
      <c r="Y15" s="33">
        <f t="shared" ref="Y15" si="422">SUM(Y5:Y14)</f>
        <v>78.920218015614836</v>
      </c>
      <c r="Z15" s="33">
        <f t="shared" ref="Z15" si="423">SUM(Z5:Z14)</f>
        <v>0</v>
      </c>
      <c r="AA15" s="34">
        <f t="shared" ref="AA15" si="424">SUM(AA5:AA14)</f>
        <v>0</v>
      </c>
      <c r="AB15" s="291">
        <f>SUM(AB5:AB14)</f>
        <v>90079.379002586735</v>
      </c>
      <c r="AC15" s="33">
        <f t="shared" ref="AC15" si="425">SUM(AC5:AC14)</f>
        <v>78.92021801561485</v>
      </c>
      <c r="AD15" s="33">
        <f t="shared" ref="AD15" si="426">SUM(AD5:AD14)</f>
        <v>0</v>
      </c>
      <c r="AE15" s="34">
        <f t="shared" ref="AE15" si="427">SUM(AE5:AE14)</f>
        <v>0</v>
      </c>
      <c r="AF15" s="291">
        <f>SUM(AF5:AF14)</f>
        <v>90692.746937004107</v>
      </c>
      <c r="AG15" s="33">
        <f t="shared" ref="AG15" si="428">SUM(AG5:AG14)</f>
        <v>78.920218015614836</v>
      </c>
      <c r="AH15" s="33">
        <f t="shared" ref="AH15" si="429">SUM(AH5:AH14)</f>
        <v>0</v>
      </c>
      <c r="AI15" s="34">
        <f t="shared" ref="AI15" si="430">SUM(AI5:AI14)</f>
        <v>0</v>
      </c>
      <c r="AJ15" s="291">
        <f>SUM(AJ5:AJ14)</f>
        <v>52200.200467128336</v>
      </c>
      <c r="AK15" s="33">
        <f t="shared" ref="AK15" si="431">SUM(AK5:AK14)</f>
        <v>45.244924455245695</v>
      </c>
      <c r="AL15" s="33">
        <f t="shared" ref="AL15" si="432">SUM(AL5:AL14)</f>
        <v>39.140481593267388</v>
      </c>
      <c r="AM15" s="34">
        <f t="shared" ref="AM15" si="433">SUM(AM5:AM14)</f>
        <v>45157.352126192403</v>
      </c>
      <c r="AN15" s="291">
        <f>SUM(AN5:AN14)</f>
        <v>51034.422082079996</v>
      </c>
      <c r="AO15" s="33">
        <f t="shared" ref="AO15" si="434">SUM(AO5:AO14)</f>
        <v>44.012796568696444</v>
      </c>
      <c r="AP15" s="33">
        <f t="shared" ref="AP15" si="435">SUM(AP5:AP14)</f>
        <v>39.140481593267388</v>
      </c>
      <c r="AQ15" s="34">
        <f t="shared" ref="AQ15" si="436">SUM(AQ5:AQ14)</f>
        <v>45384.797464730895</v>
      </c>
      <c r="AR15" s="291">
        <f>SUM(AR5:AR14)</f>
        <v>52390.329066752667</v>
      </c>
      <c r="AS15" s="33">
        <f t="shared" ref="AS15" si="437">SUM(AS5:AS14)</f>
        <v>44.811916924199707</v>
      </c>
      <c r="AT15" s="33">
        <f t="shared" ref="AT15" si="438">SUM(AT5:AT14)</f>
        <v>39.140481593267388</v>
      </c>
      <c r="AU15" s="34">
        <f t="shared" ref="AU15" si="439">SUM(AU5:AU14)</f>
        <v>45759.763278394392</v>
      </c>
      <c r="AV15" s="291">
        <f>SUM(AV5:AV14)</f>
        <v>52599.107787702495</v>
      </c>
      <c r="AW15" s="33">
        <f t="shared" ref="AW15" si="440">SUM(AW5:AW14)</f>
        <v>44.811916924199707</v>
      </c>
      <c r="AX15" s="33">
        <f t="shared" ref="AX15" si="441">SUM(AX5:AX14)</f>
        <v>39.140481593267381</v>
      </c>
      <c r="AY15" s="34">
        <f t="shared" ref="AY15:AZ15" si="442">SUM(AY5:AY14)</f>
        <v>45942.118782137426</v>
      </c>
      <c r="AZ15" s="291">
        <f t="shared" si="442"/>
        <v>58711.633198592317</v>
      </c>
      <c r="BA15" s="33">
        <f t="shared" ref="BA15" si="443">SUM(BA5:BA14)</f>
        <v>49.823770138640754</v>
      </c>
      <c r="BB15" s="33">
        <f t="shared" ref="BB15" si="444">SUM(BB5:BB14)</f>
        <v>39.140481593267388</v>
      </c>
      <c r="BC15" s="34">
        <f t="shared" ref="BC15" si="445">SUM(BC5:BC14)</f>
        <v>46122.595542763986</v>
      </c>
      <c r="BD15" s="291">
        <f t="shared" ref="BD15" si="446">SUM(BD5:BD14)</f>
        <v>59014.362425954692</v>
      </c>
      <c r="BE15" s="33">
        <f t="shared" ref="BE15" si="447">SUM(BE5:BE14)</f>
        <v>49.823770138640754</v>
      </c>
      <c r="BF15" s="33">
        <f t="shared" ref="BF15" si="448">SUM(BF5:BF14)</f>
        <v>39.140481593267388</v>
      </c>
      <c r="BG15" s="34">
        <f t="shared" ref="BG15" si="449">SUM(BG5:BG14)</f>
        <v>46360.41310892468</v>
      </c>
      <c r="BH15" s="291">
        <f t="shared" ref="BH15" si="450">SUM(BH5:BH14)</f>
        <v>59356.402607956472</v>
      </c>
      <c r="BI15" s="33">
        <f t="shared" ref="BI15" si="451">SUM(BI5:BI14)</f>
        <v>49.823770138640754</v>
      </c>
      <c r="BJ15" s="33">
        <f t="shared" ref="BJ15" si="452">SUM(BJ5:BJ14)</f>
        <v>39.140481593267388</v>
      </c>
      <c r="BK15" s="34">
        <f t="shared" ref="BK15" si="453">SUM(BK5:BK14)</f>
        <v>46629.11251506245</v>
      </c>
      <c r="BL15" s="291">
        <f t="shared" ref="BL15" si="454">SUM(BL5:BL14)</f>
        <v>59764.060695230823</v>
      </c>
      <c r="BM15" s="33">
        <f t="shared" ref="BM15" si="455">SUM(BM5:BM14)</f>
        <v>49.823770138640739</v>
      </c>
      <c r="BN15" s="33">
        <f t="shared" ref="BN15" si="456">SUM(BN5:BN14)</f>
        <v>39.140481593267388</v>
      </c>
      <c r="BO15" s="34">
        <f t="shared" ref="BO15" si="457">SUM(BO5:BO14)</f>
        <v>46949.359935458568</v>
      </c>
      <c r="BP15" s="291">
        <f t="shared" ref="BP15" si="458">SUM(BP5:BP14)</f>
        <v>60310.228863490607</v>
      </c>
      <c r="BQ15" s="33">
        <f t="shared" ref="BQ15" si="459">SUM(BQ5:BQ14)</f>
        <v>49.823770138640747</v>
      </c>
      <c r="BR15" s="33">
        <f t="shared" ref="BR15" si="460">SUM(BR5:BR14)</f>
        <v>39.140481593267388</v>
      </c>
      <c r="BS15" s="34">
        <f t="shared" ref="BS15" si="461">SUM(BS5:BS14)</f>
        <v>47378.41789468396</v>
      </c>
      <c r="BT15" s="291">
        <f t="shared" ref="BT15" si="462">SUM(BT5:BT14)</f>
        <v>60620.880070305015</v>
      </c>
      <c r="BU15" s="33">
        <f t="shared" ref="BU15" si="463">SUM(BU5:BU14)</f>
        <v>49.823770138640739</v>
      </c>
      <c r="BV15" s="33">
        <f t="shared" ref="BV15" si="464">SUM(BV5:BV14)</f>
        <v>39.140481593267388</v>
      </c>
      <c r="BW15" s="34">
        <f t="shared" ref="BW15" si="465">SUM(BW5:BW14)</f>
        <v>47622.458797417981</v>
      </c>
      <c r="BX15" s="291">
        <f t="shared" ref="BX15" si="466">SUM(BX5:BX14)</f>
        <v>60722.570385157996</v>
      </c>
      <c r="BY15" s="33">
        <f t="shared" ref="BY15" si="467">SUM(BY5:BY14)</f>
        <v>49.823770138640754</v>
      </c>
      <c r="BZ15" s="33">
        <f t="shared" ref="BZ15" si="468">SUM(BZ5:BZ14)</f>
        <v>39.140481593267388</v>
      </c>
      <c r="CA15" s="34">
        <f t="shared" ref="CA15" si="469">SUM(CA5:CA14)</f>
        <v>47702.344520349849</v>
      </c>
      <c r="CB15" s="291">
        <f t="shared" ref="CB15" si="470">SUM(CB5:CB14)</f>
        <v>60902.384371588349</v>
      </c>
      <c r="CC15" s="33">
        <f t="shared" ref="CC15" si="471">SUM(CC5:CC14)</f>
        <v>49.823770138640747</v>
      </c>
      <c r="CD15" s="33">
        <f t="shared" ref="CD15" si="472">SUM(CD5:CD14)</f>
        <v>39.140481593267388</v>
      </c>
      <c r="CE15" s="34">
        <f t="shared" ref="CE15" si="473">SUM(CE5:CE14)</f>
        <v>47843.602518419953</v>
      </c>
      <c r="CF15" s="291">
        <f t="shared" ref="CF15" si="474">SUM(CF5:CF14)</f>
        <v>61065.656866332669</v>
      </c>
      <c r="CG15" s="33">
        <f t="shared" ref="CG15" si="475">SUM(CG5:CG14)</f>
        <v>49.823770138640739</v>
      </c>
      <c r="CH15" s="33">
        <f t="shared" ref="CH15" si="476">SUM(CH5:CH14)</f>
        <v>39.140481593267388</v>
      </c>
      <c r="CI15" s="34">
        <f t="shared" ref="CI15" si="477">SUM(CI5:CI14)</f>
        <v>47971.865876601085</v>
      </c>
      <c r="CJ15" s="291">
        <f t="shared" ref="CJ15" si="478">SUM(CJ5:CJ14)</f>
        <v>61191.611357243157</v>
      </c>
      <c r="CK15" s="33">
        <f t="shared" ref="CK15" si="479">SUM(CK5:CK14)</f>
        <v>49.823770138640739</v>
      </c>
      <c r="CL15" s="33">
        <f t="shared" ref="CL15" si="480">SUM(CL5:CL14)</f>
        <v>39.140481593267381</v>
      </c>
      <c r="CM15" s="34">
        <f t="shared" ref="CM15" si="481">SUM(CM5:CM14)</f>
        <v>48070.813014068859</v>
      </c>
      <c r="CN15" s="291">
        <f t="shared" ref="CN15" si="482">SUM(CN5:CN14)</f>
        <v>61633.797317223594</v>
      </c>
      <c r="CO15" s="33">
        <f t="shared" ref="CO15" si="483">SUM(CO5:CO14)</f>
        <v>49.823770138640754</v>
      </c>
      <c r="CP15" s="33">
        <f t="shared" ref="CP15" si="484">SUM(CP5:CP14)</f>
        <v>39.140481593267381</v>
      </c>
      <c r="CQ15" s="34">
        <f t="shared" ref="CQ15" si="485">SUM(CQ5:CQ14)</f>
        <v>48418.18478820911</v>
      </c>
      <c r="CR15" s="291">
        <f t="shared" ref="CR15" si="486">SUM(CR5:CR14)</f>
        <v>61805.440205351209</v>
      </c>
      <c r="CS15" s="33">
        <f t="shared" ref="CS15" si="487">SUM(CS5:CS14)</f>
        <v>49.823770138640754</v>
      </c>
      <c r="CT15" s="33">
        <f t="shared" ref="CT15" si="488">SUM(CT5:CT14)</f>
        <v>39.140481593267388</v>
      </c>
      <c r="CU15" s="34">
        <f t="shared" ref="CU15" si="489">SUM(CU5:CU14)</f>
        <v>48553.023747297921</v>
      </c>
      <c r="CV15" s="291">
        <f t="shared" ref="CV15" si="490">SUM(CV5:CV14)</f>
        <v>62139.259465280098</v>
      </c>
      <c r="CW15" s="33">
        <f t="shared" ref="CW15" si="491">SUM(CW5:CW14)</f>
        <v>49.823770138640739</v>
      </c>
      <c r="CX15" s="33">
        <f t="shared" ref="CX15" si="492">SUM(CX5:CX14)</f>
        <v>39.140481593267388</v>
      </c>
      <c r="CY15" s="34">
        <f t="shared" ref="CY15" si="493">SUM(CY5:CY14)</f>
        <v>48815.264973972808</v>
      </c>
      <c r="CZ15" s="291">
        <f t="shared" ref="CZ15" si="494">SUM(CZ5:CZ14)</f>
        <v>63033.456368167841</v>
      </c>
      <c r="DA15" s="33">
        <f t="shared" ref="DA15" si="495">SUM(DA5:DA14)</f>
        <v>50.040373347692721</v>
      </c>
      <c r="DB15" s="33">
        <f t="shared" ref="DB15" si="496">SUM(DB5:DB14)</f>
        <v>38.819134173565395</v>
      </c>
      <c r="DC15" s="34">
        <f t="shared" ref="DC15" si="497">SUM(DC5:DC14)</f>
        <v>48898.600000000006</v>
      </c>
      <c r="DD15" s="291">
        <f t="shared" ref="DD15" si="498">SUM(DD5:DD14)</f>
        <v>63586.022653930631</v>
      </c>
      <c r="DE15" s="33">
        <f t="shared" ref="DE15" si="499">SUM(DE5:DE14)</f>
        <v>50.040350087102439</v>
      </c>
      <c r="DF15" s="33">
        <f t="shared" ref="DF15" si="500">SUM(DF5:DF14)</f>
        <v>38.819165889532897</v>
      </c>
      <c r="DG15" s="34">
        <f t="shared" ref="DG15" si="501">SUM(DG5:DG14)</f>
        <v>49327.32</v>
      </c>
      <c r="DH15" s="291">
        <f t="shared" ref="DH15" si="502">SUM(DH5:DH14)</f>
        <v>68674.052471751595</v>
      </c>
      <c r="DI15" s="33">
        <f t="shared" ref="DI15" si="503">SUM(DI5:DI14)</f>
        <v>53.624749224608301</v>
      </c>
      <c r="DJ15" s="33">
        <f t="shared" ref="DJ15" si="504">SUM(DJ5:DJ14)</f>
        <v>35.234761342171616</v>
      </c>
      <c r="DK15" s="34">
        <f t="shared" ref="DK15" si="505">SUM(DK5:DK14)</f>
        <v>45123.08</v>
      </c>
      <c r="DL15" s="167">
        <f t="shared" ref="DL15" si="506">SUM(DL5:DL14)</f>
        <v>0</v>
      </c>
      <c r="DM15" s="33">
        <f t="shared" ref="DM15" si="507">SUM(DM5:DM14)</f>
        <v>0</v>
      </c>
      <c r="DN15" s="33">
        <f t="shared" ref="DN15" si="508">SUM(DN5:DN14)</f>
        <v>0</v>
      </c>
      <c r="DO15" s="34">
        <f t="shared" ref="DO15" si="509">SUM(DO5:DO14)</f>
        <v>0</v>
      </c>
      <c r="DP15" s="167">
        <f t="shared" ref="DP15" si="510">SUM(DP5:DP14)</f>
        <v>0</v>
      </c>
      <c r="DQ15" s="33">
        <f t="shared" ref="DQ15" si="511">SUM(DQ5:DQ14)</f>
        <v>0</v>
      </c>
      <c r="DR15" s="33">
        <f t="shared" ref="DR15" si="512">SUM(DR5:DR14)</f>
        <v>0</v>
      </c>
      <c r="DS15" s="34">
        <f t="shared" ref="DS15" si="513">SUM(DS5:DS14)</f>
        <v>0</v>
      </c>
      <c r="DT15" s="167">
        <f t="shared" ref="DT15" si="514">SUM(DT5:DT14)</f>
        <v>0</v>
      </c>
      <c r="DU15" s="33">
        <f t="shared" ref="DU15" si="515">SUM(DU5:DU14)</f>
        <v>0</v>
      </c>
      <c r="DV15" s="33">
        <f t="shared" ref="DV15" si="516">SUM(DV5:DV14)</f>
        <v>0</v>
      </c>
      <c r="DW15" s="34">
        <f t="shared" ref="DW15" si="517">SUM(DW5:DW14)</f>
        <v>0</v>
      </c>
      <c r="DX15" s="167">
        <f t="shared" ref="DX15" si="518">SUM(DX5:DX14)</f>
        <v>0</v>
      </c>
      <c r="DY15" s="33">
        <f t="shared" ref="DY15" si="519">SUM(DY5:DY14)</f>
        <v>0</v>
      </c>
      <c r="DZ15" s="33">
        <f t="shared" ref="DZ15" si="520">SUM(DZ5:DZ14)</f>
        <v>0</v>
      </c>
      <c r="EA15" s="34">
        <f t="shared" ref="EA15" si="521">SUM(EA5:EA14)</f>
        <v>0</v>
      </c>
      <c r="EB15" s="167">
        <f t="shared" ref="EB15" si="522">SUM(EB5:EB14)</f>
        <v>0</v>
      </c>
      <c r="EC15" s="33">
        <f t="shared" ref="EC15" si="523">SUM(EC5:EC14)</f>
        <v>0</v>
      </c>
      <c r="ED15" s="33">
        <f t="shared" ref="ED15" si="524">SUM(ED5:ED14)</f>
        <v>0</v>
      </c>
      <c r="EE15" s="34">
        <f t="shared" ref="EE15" si="525">SUM(EE5:EE14)</f>
        <v>0</v>
      </c>
      <c r="EF15" s="167">
        <f t="shared" ref="EF15" si="526">SUM(EF5:EF14)</f>
        <v>0</v>
      </c>
      <c r="EG15" s="33">
        <f t="shared" ref="EG15" si="527">SUM(EG5:EG14)</f>
        <v>0</v>
      </c>
      <c r="EH15" s="33">
        <f t="shared" ref="EH15" si="528">SUM(EH5:EH14)</f>
        <v>0</v>
      </c>
      <c r="EI15" s="34">
        <f t="shared" ref="EI15" si="529">SUM(EI5:EI14)</f>
        <v>0</v>
      </c>
      <c r="EJ15" s="167">
        <f t="shared" ref="EJ15" si="530">SUM(EJ5:EJ14)</f>
        <v>0</v>
      </c>
      <c r="EK15" s="33">
        <f t="shared" ref="EK15" si="531">SUM(EK5:EK14)</f>
        <v>0</v>
      </c>
      <c r="EL15" s="33">
        <f t="shared" ref="EL15" si="532">SUM(EL5:EL14)</f>
        <v>0</v>
      </c>
      <c r="EM15" s="34">
        <f t="shared" ref="EM15" si="533">SUM(EM5:EM14)</f>
        <v>0</v>
      </c>
      <c r="EN15" s="167">
        <f t="shared" ref="EN15" si="534">SUM(EN5:EN14)</f>
        <v>0</v>
      </c>
      <c r="EO15" s="33">
        <f t="shared" ref="EO15" si="535">SUM(EO5:EO14)</f>
        <v>0</v>
      </c>
      <c r="EP15" s="33">
        <f t="shared" ref="EP15" si="536">SUM(EP5:EP14)</f>
        <v>0</v>
      </c>
      <c r="EQ15" s="34">
        <f t="shared" ref="EQ15" si="537">SUM(EQ5:EQ14)</f>
        <v>0</v>
      </c>
      <c r="ER15" s="167">
        <f t="shared" ref="ER15" si="538">SUM(ER5:ER14)</f>
        <v>0</v>
      </c>
      <c r="ES15" s="33">
        <f t="shared" ref="ES15" si="539">SUM(ES5:ES14)</f>
        <v>0</v>
      </c>
      <c r="ET15" s="33">
        <f t="shared" ref="ET15" si="540">SUM(ET5:ET14)</f>
        <v>0</v>
      </c>
      <c r="EU15" s="34">
        <f t="shared" ref="EU15" si="541">SUM(EU5:EU14)</f>
        <v>0</v>
      </c>
      <c r="EV15" s="167">
        <f t="shared" ref="EV15" si="542">SUM(EV5:EV14)</f>
        <v>0</v>
      </c>
      <c r="EW15" s="33">
        <f t="shared" ref="EW15" si="543">SUM(EW5:EW14)</f>
        <v>0</v>
      </c>
      <c r="EX15" s="33">
        <f t="shared" ref="EX15" si="544">SUM(EX5:EX14)</f>
        <v>0</v>
      </c>
      <c r="EY15" s="34">
        <f t="shared" ref="EY15" si="545">SUM(EY5:EY14)</f>
        <v>0</v>
      </c>
      <c r="EZ15" s="167">
        <f t="shared" ref="EZ15" si="546">SUM(EZ5:EZ14)</f>
        <v>0</v>
      </c>
      <c r="FA15" s="33">
        <f t="shared" ref="FA15" si="547">SUM(FA5:FA14)</f>
        <v>0</v>
      </c>
      <c r="FB15" s="33">
        <f t="shared" ref="FB15" si="548">SUM(FB5:FB14)</f>
        <v>0</v>
      </c>
      <c r="FC15" s="34">
        <f t="shared" ref="FC15" si="549">SUM(FC5:FC14)</f>
        <v>0</v>
      </c>
      <c r="FD15" s="167">
        <f t="shared" ref="FD15" si="550">SUM(FD5:FD14)</f>
        <v>0</v>
      </c>
      <c r="FE15" s="33">
        <f t="shared" ref="FE15" si="551">SUM(FE5:FE14)</f>
        <v>0</v>
      </c>
      <c r="FF15" s="33">
        <f t="shared" ref="FF15" si="552">SUM(FF5:FF14)</f>
        <v>0</v>
      </c>
      <c r="FG15" s="34">
        <f t="shared" ref="FG15" si="553">SUM(FG5:FG14)</f>
        <v>0</v>
      </c>
      <c r="FH15" s="167">
        <f t="shared" ref="FH15" si="554">SUM(FH5:FH14)</f>
        <v>0</v>
      </c>
      <c r="FI15" s="33">
        <f t="shared" ref="FI15" si="555">SUM(FI5:FI14)</f>
        <v>0</v>
      </c>
      <c r="FJ15" s="33">
        <f t="shared" ref="FJ15" si="556">SUM(FJ5:FJ14)</f>
        <v>0</v>
      </c>
      <c r="FK15" s="34">
        <f t="shared" ref="FK15" si="557">SUM(FK5:FK14)</f>
        <v>0</v>
      </c>
      <c r="FL15" s="167">
        <f t="shared" ref="FL15" si="558">SUM(FL5:FL14)</f>
        <v>0</v>
      </c>
      <c r="FM15" s="33">
        <f t="shared" ref="FM15" si="559">SUM(FM5:FM14)</f>
        <v>0</v>
      </c>
      <c r="FN15" s="33">
        <f t="shared" ref="FN15" si="560">SUM(FN5:FN14)</f>
        <v>0</v>
      </c>
      <c r="FO15" s="34">
        <f t="shared" ref="FO15" si="561">SUM(FO5:FO14)</f>
        <v>0</v>
      </c>
    </row>
    <row r="16" spans="1:171">
      <c r="K16" s="59"/>
    </row>
    <row r="17" spans="5:68">
      <c r="E17" s="59"/>
      <c r="G17" s="139"/>
      <c r="K17" s="59"/>
      <c r="X17" s="82"/>
      <c r="BP17" t="s">
        <v>273</v>
      </c>
    </row>
    <row r="18" spans="5:68">
      <c r="F18" s="59"/>
      <c r="G18" s="59"/>
      <c r="K18" s="59"/>
      <c r="AH18" s="59"/>
    </row>
    <row r="19" spans="5:68">
      <c r="K19" s="59"/>
      <c r="AH19" s="59"/>
    </row>
    <row r="20" spans="5:68">
      <c r="K20" s="59"/>
      <c r="AH20" s="59"/>
    </row>
    <row r="21" spans="5:68">
      <c r="K21" s="59"/>
      <c r="AH21" s="59"/>
    </row>
    <row r="22" spans="5:68">
      <c r="K22" s="59"/>
      <c r="AH22" s="59"/>
    </row>
    <row r="23" spans="5:68">
      <c r="K23" s="59"/>
      <c r="AH23" s="59"/>
    </row>
    <row r="24" spans="5:68">
      <c r="K24" s="59"/>
      <c r="AH24" s="59"/>
    </row>
    <row r="25" spans="5:68">
      <c r="AH25" s="59"/>
    </row>
    <row r="26" spans="5:68">
      <c r="AH26" s="59"/>
    </row>
  </sheetData>
  <mergeCells count="95">
    <mergeCell ref="FD3:FG3"/>
    <mergeCell ref="FH3:FK3"/>
    <mergeCell ref="FL3:FO3"/>
    <mergeCell ref="EB3:EE3"/>
    <mergeCell ref="EF3:EI3"/>
    <mergeCell ref="EV3:EY3"/>
    <mergeCell ref="ER3:EU3"/>
    <mergeCell ref="EN3:EQ3"/>
    <mergeCell ref="EJ3:EM3"/>
    <mergeCell ref="EZ3:FC3"/>
    <mergeCell ref="DX3:EA3"/>
    <mergeCell ref="CF3:CI3"/>
    <mergeCell ref="CJ3:CM3"/>
    <mergeCell ref="CN3:CQ3"/>
    <mergeCell ref="CR3:CU3"/>
    <mergeCell ref="CV3:CY3"/>
    <mergeCell ref="CZ3:DC3"/>
    <mergeCell ref="DD3:DG3"/>
    <mergeCell ref="DH3:DK3"/>
    <mergeCell ref="DL3:DO3"/>
    <mergeCell ref="DP3:DS3"/>
    <mergeCell ref="DT3:DW3"/>
    <mergeCell ref="CB3:CE3"/>
    <mergeCell ref="AJ3:AM3"/>
    <mergeCell ref="AN3:AQ3"/>
    <mergeCell ref="AR3:AU3"/>
    <mergeCell ref="AV3:AY3"/>
    <mergeCell ref="AZ3:BC3"/>
    <mergeCell ref="BD3:BG3"/>
    <mergeCell ref="BH3:BK3"/>
    <mergeCell ref="BL3:BO3"/>
    <mergeCell ref="BP3:BS3"/>
    <mergeCell ref="BT3:BW3"/>
    <mergeCell ref="BX3:CA3"/>
    <mergeCell ref="AF3:AI3"/>
    <mergeCell ref="I3:I4"/>
    <mergeCell ref="J3:J4"/>
    <mergeCell ref="K3:K4"/>
    <mergeCell ref="L3:L4"/>
    <mergeCell ref="M3:M4"/>
    <mergeCell ref="N3:N4"/>
    <mergeCell ref="O3:O4"/>
    <mergeCell ref="P3:S3"/>
    <mergeCell ref="T3:W3"/>
    <mergeCell ref="X3:AA3"/>
    <mergeCell ref="AB3:AE3"/>
    <mergeCell ref="A3:C3"/>
    <mergeCell ref="D3:D4"/>
    <mergeCell ref="E3:E4"/>
    <mergeCell ref="F3:F4"/>
    <mergeCell ref="G3:G4"/>
    <mergeCell ref="H3:H4"/>
    <mergeCell ref="FH2:FK2"/>
    <mergeCell ref="FL2:FO2"/>
    <mergeCell ref="EJ2:EM2"/>
    <mergeCell ref="EN2:EQ2"/>
    <mergeCell ref="ER2:EU2"/>
    <mergeCell ref="EV2:EY2"/>
    <mergeCell ref="EZ2:FC2"/>
    <mergeCell ref="FD2:FG2"/>
    <mergeCell ref="DL2:DO2"/>
    <mergeCell ref="DP2:DS2"/>
    <mergeCell ref="DT2:DW2"/>
    <mergeCell ref="DX2:EA2"/>
    <mergeCell ref="EB2:EE2"/>
    <mergeCell ref="EF2:EI2"/>
    <mergeCell ref="CN2:CQ2"/>
    <mergeCell ref="CR2:CU2"/>
    <mergeCell ref="CV2:CY2"/>
    <mergeCell ref="CZ2:DC2"/>
    <mergeCell ref="DD2:DG2"/>
    <mergeCell ref="DH2:DK2"/>
    <mergeCell ref="CJ2:CM2"/>
    <mergeCell ref="AR2:AU2"/>
    <mergeCell ref="AV2:AY2"/>
    <mergeCell ref="AZ2:BC2"/>
    <mergeCell ref="BD2:BG2"/>
    <mergeCell ref="BH2:BK2"/>
    <mergeCell ref="BL2:BO2"/>
    <mergeCell ref="BP2:BS2"/>
    <mergeCell ref="BT2:BW2"/>
    <mergeCell ref="BX2:CA2"/>
    <mergeCell ref="CB2:CE2"/>
    <mergeCell ref="CF2:CI2"/>
    <mergeCell ref="AN2:AQ2"/>
    <mergeCell ref="D1:K1"/>
    <mergeCell ref="L1:O1"/>
    <mergeCell ref="D2:F2"/>
    <mergeCell ref="G2:K2"/>
    <mergeCell ref="P2:S2"/>
    <mergeCell ref="T2:W2"/>
    <mergeCell ref="X2:AA2"/>
    <mergeCell ref="AB2:AE2"/>
    <mergeCell ref="AF2:AI2"/>
    <mergeCell ref="AJ2:AM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56A5-FB08-4A5B-AE0A-5C2B0AB814D5}">
  <sheetPr>
    <tabColor theme="9" tint="0.39997558519241921"/>
  </sheetPr>
  <dimension ref="A1:DJ21"/>
  <sheetViews>
    <sheetView workbookViewId="0">
      <pane xSplit="3" ySplit="4" topLeftCell="CY5" activePane="bottomRight" state="frozen"/>
      <selection activeCell="EZ24" sqref="EZ24"/>
      <selection pane="topRight" activeCell="EZ24" sqref="EZ24"/>
      <selection pane="bottomLeft" activeCell="EZ24" sqref="EZ24"/>
      <selection pane="bottomRight" activeCell="DD16" sqref="DD16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0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4.88671875" bestFit="1" customWidth="1"/>
    <col min="13" max="13" width="9.5546875" bestFit="1" customWidth="1"/>
    <col min="14" max="14" width="10.5546875" bestFit="1" customWidth="1"/>
    <col min="15" max="15" width="8.6640625" customWidth="1"/>
    <col min="16" max="16" width="10.88671875" customWidth="1"/>
    <col min="17" max="17" width="10.5546875" bestFit="1" customWidth="1"/>
    <col min="18" max="18" width="9.5546875" bestFit="1" customWidth="1"/>
    <col min="19" max="19" width="13.33203125" bestFit="1" customWidth="1"/>
    <col min="20" max="20" width="16.6640625" bestFit="1" customWidth="1"/>
    <col min="21" max="21" width="16.33203125" bestFit="1" customWidth="1"/>
    <col min="22" max="22" width="12.6640625" bestFit="1" customWidth="1"/>
    <col min="23" max="23" width="13.33203125" bestFit="1" customWidth="1"/>
    <col min="24" max="24" width="16.6640625" bestFit="1" customWidth="1"/>
    <col min="25" max="25" width="16.33203125" bestFit="1" customWidth="1"/>
    <col min="26" max="26" width="12.6640625" bestFit="1" customWidth="1"/>
    <col min="27" max="27" width="13.33203125" bestFit="1" customWidth="1"/>
    <col min="28" max="28" width="16.6640625" bestFit="1" customWidth="1"/>
    <col min="29" max="29" width="16.33203125" bestFit="1" customWidth="1"/>
    <col min="30" max="30" width="12.6640625" bestFit="1" customWidth="1"/>
    <col min="31" max="31" width="13.33203125" bestFit="1" customWidth="1"/>
    <col min="32" max="32" width="16.6640625" bestFit="1" customWidth="1"/>
    <col min="33" max="33" width="16.33203125" bestFit="1" customWidth="1"/>
    <col min="34" max="34" width="12.6640625" bestFit="1" customWidth="1"/>
    <col min="35" max="35" width="13.33203125" bestFit="1" customWidth="1"/>
    <col min="36" max="36" width="16.6640625" bestFit="1" customWidth="1"/>
    <col min="37" max="37" width="16.33203125" bestFit="1" customWidth="1"/>
    <col min="38" max="38" width="12.6640625" bestFit="1" customWidth="1"/>
    <col min="39" max="39" width="13.33203125" bestFit="1" customWidth="1"/>
    <col min="40" max="40" width="16.6640625" bestFit="1" customWidth="1"/>
    <col min="41" max="41" width="16.33203125" bestFit="1" customWidth="1"/>
    <col min="42" max="42" width="12.6640625" bestFit="1" customWidth="1"/>
    <col min="43" max="43" width="13.33203125" bestFit="1" customWidth="1"/>
    <col min="44" max="44" width="16.6640625" bestFit="1" customWidth="1"/>
    <col min="45" max="45" width="16.33203125" bestFit="1" customWidth="1"/>
    <col min="46" max="46" width="12.6640625" bestFit="1" customWidth="1"/>
    <col min="47" max="47" width="13.33203125" bestFit="1" customWidth="1"/>
    <col min="48" max="48" width="16.6640625" bestFit="1" customWidth="1"/>
    <col min="49" max="49" width="16.33203125" bestFit="1" customWidth="1"/>
    <col min="50" max="50" width="12.6640625" bestFit="1" customWidth="1"/>
    <col min="51" max="51" width="13.33203125" bestFit="1" customWidth="1"/>
    <col min="52" max="52" width="16.6640625" bestFit="1" customWidth="1"/>
    <col min="53" max="53" width="16.33203125" bestFit="1" customWidth="1"/>
    <col min="54" max="54" width="12.6640625" bestFit="1" customWidth="1"/>
    <col min="55" max="55" width="13.33203125" bestFit="1" customWidth="1"/>
    <col min="56" max="56" width="16.6640625" bestFit="1" customWidth="1"/>
    <col min="57" max="57" width="16.33203125" bestFit="1" customWidth="1"/>
    <col min="58" max="58" width="12.6640625" bestFit="1" customWidth="1"/>
    <col min="59" max="59" width="13.33203125" bestFit="1" customWidth="1"/>
    <col min="60" max="60" width="16.6640625" bestFit="1" customWidth="1"/>
    <col min="61" max="61" width="16.33203125" bestFit="1" customWidth="1"/>
    <col min="62" max="62" width="12.6640625" bestFit="1" customWidth="1"/>
    <col min="63" max="63" width="13.33203125" bestFit="1" customWidth="1"/>
    <col min="64" max="64" width="16.6640625" bestFit="1" customWidth="1"/>
    <col min="65" max="65" width="16.33203125" bestFit="1" customWidth="1"/>
    <col min="66" max="66" width="12.6640625" bestFit="1" customWidth="1"/>
    <col min="67" max="67" width="13.33203125" bestFit="1" customWidth="1"/>
    <col min="68" max="68" width="16.6640625" bestFit="1" customWidth="1"/>
    <col min="69" max="69" width="16.33203125" bestFit="1" customWidth="1"/>
    <col min="70" max="70" width="12.6640625" bestFit="1" customWidth="1"/>
    <col min="71" max="71" width="13.33203125" bestFit="1" customWidth="1"/>
    <col min="72" max="72" width="16.6640625" bestFit="1" customWidth="1"/>
    <col min="73" max="73" width="16.33203125" bestFit="1" customWidth="1"/>
    <col min="74" max="74" width="12.6640625" bestFit="1" customWidth="1"/>
    <col min="75" max="75" width="13.33203125" bestFit="1" customWidth="1"/>
    <col min="76" max="76" width="16.6640625" bestFit="1" customWidth="1"/>
    <col min="77" max="77" width="16.33203125" bestFit="1" customWidth="1"/>
    <col min="78" max="78" width="12.6640625" bestFit="1" customWidth="1"/>
    <col min="79" max="79" width="13.33203125" bestFit="1" customWidth="1"/>
    <col min="80" max="80" width="16.6640625" bestFit="1" customWidth="1"/>
    <col min="81" max="81" width="16.33203125" bestFit="1" customWidth="1"/>
    <col min="82" max="82" width="12.6640625" bestFit="1" customWidth="1"/>
    <col min="83" max="83" width="13.33203125" bestFit="1" customWidth="1"/>
    <col min="84" max="84" width="16.6640625" bestFit="1" customWidth="1"/>
    <col min="85" max="85" width="16.33203125" bestFit="1" customWidth="1"/>
    <col min="86" max="86" width="12.6640625" bestFit="1" customWidth="1"/>
    <col min="87" max="87" width="13.33203125" bestFit="1" customWidth="1"/>
    <col min="88" max="88" width="16.6640625" bestFit="1" customWidth="1"/>
    <col min="89" max="89" width="16.33203125" bestFit="1" customWidth="1"/>
    <col min="90" max="90" width="12.6640625" bestFit="1" customWidth="1"/>
    <col min="91" max="91" width="13.33203125" bestFit="1" customWidth="1"/>
    <col min="92" max="92" width="16.6640625" bestFit="1" customWidth="1"/>
    <col min="93" max="93" width="16.33203125" bestFit="1" customWidth="1"/>
    <col min="94" max="94" width="12.6640625" bestFit="1" customWidth="1"/>
    <col min="95" max="95" width="13.33203125" bestFit="1" customWidth="1"/>
    <col min="96" max="96" width="16.6640625" bestFit="1" customWidth="1"/>
    <col min="97" max="97" width="16.33203125" bestFit="1" customWidth="1"/>
    <col min="98" max="98" width="12.6640625" bestFit="1" customWidth="1"/>
    <col min="99" max="99" width="13.33203125" bestFit="1" customWidth="1"/>
    <col min="100" max="100" width="16.6640625" bestFit="1" customWidth="1"/>
    <col min="101" max="101" width="16.33203125" bestFit="1" customWidth="1"/>
    <col min="102" max="102" width="12.6640625" bestFit="1" customWidth="1"/>
    <col min="103" max="103" width="13.33203125" bestFit="1" customWidth="1"/>
    <col min="104" max="104" width="16.6640625" bestFit="1" customWidth="1"/>
    <col min="105" max="105" width="16.33203125" bestFit="1" customWidth="1"/>
    <col min="106" max="106" width="12.6640625" bestFit="1" customWidth="1"/>
    <col min="107" max="107" width="13.33203125" bestFit="1" customWidth="1"/>
    <col min="108" max="108" width="16.6640625" bestFit="1" customWidth="1"/>
    <col min="109" max="109" width="16.33203125" bestFit="1" customWidth="1"/>
    <col min="110" max="110" width="12.6640625" bestFit="1" customWidth="1"/>
    <col min="111" max="111" width="13.33203125" bestFit="1" customWidth="1"/>
    <col min="112" max="112" width="16.6640625" bestFit="1" customWidth="1"/>
    <col min="113" max="113" width="16.33203125" bestFit="1" customWidth="1"/>
    <col min="114" max="114" width="12.6640625" bestFit="1" customWidth="1"/>
  </cols>
  <sheetData>
    <row r="1" spans="1:114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7"/>
      <c r="P1" s="417"/>
      <c r="Q1" s="417"/>
      <c r="R1" s="418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</row>
    <row r="2" spans="1:114" ht="15.75" customHeight="1" thickBot="1">
      <c r="A2" s="172" t="s">
        <v>30</v>
      </c>
      <c r="B2" s="171">
        <v>45323</v>
      </c>
      <c r="C2" s="288">
        <f>'IND. FIN.'!D40</f>
        <v>1091.25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95" t="s">
        <v>257</v>
      </c>
      <c r="M2" s="496"/>
      <c r="N2" s="496"/>
      <c r="O2" s="329" t="s">
        <v>235</v>
      </c>
      <c r="P2" s="330"/>
      <c r="Q2" s="148" t="s">
        <v>30</v>
      </c>
      <c r="R2" s="91">
        <f>'IND. FIN.'!D50</f>
        <v>1153.7249999999999</v>
      </c>
      <c r="S2" s="411">
        <f>IF(S3&gt;$B$1,0,VLOOKUP(S$3,'IND. FIN.'!$C$4:$D$1000,2,0))</f>
        <v>1134.7750000000001</v>
      </c>
      <c r="T2" s="412"/>
      <c r="U2" s="412"/>
      <c r="V2" s="413"/>
      <c r="W2" s="411">
        <f>IF(W3&gt;$B$1,0,VLOOKUP(W$3,'IND. FIN.'!$C$4:$D$1000,2,0))</f>
        <v>1141.3979999999999</v>
      </c>
      <c r="X2" s="412"/>
      <c r="Y2" s="412"/>
      <c r="Z2" s="413"/>
      <c r="AA2" s="411">
        <f>IF(AA3&gt;$B$1,0,VLOOKUP(AA$3,'IND. FIN.'!$C$4:$D$1000,2,0))</f>
        <v>1149.17</v>
      </c>
      <c r="AB2" s="412"/>
      <c r="AC2" s="412"/>
      <c r="AD2" s="413"/>
      <c r="AE2" s="411">
        <f>IF(AE3&gt;$B$1,0,VLOOKUP(AE$3,'IND. FIN.'!$C$4:$D$1000,2,0))</f>
        <v>1153.7249999999999</v>
      </c>
      <c r="AF2" s="412"/>
      <c r="AG2" s="412"/>
      <c r="AH2" s="413"/>
      <c r="AI2" s="411">
        <f>IF(AI3&gt;$B$1,0,VLOOKUP(AI$3,'IND. FIN.'!$C$4:$D$1000,2,0))</f>
        <v>1159.5360000000001</v>
      </c>
      <c r="AJ2" s="412"/>
      <c r="AK2" s="412"/>
      <c r="AL2" s="413"/>
      <c r="AM2" s="411">
        <f>IF(AM3&gt;$B$1,0,VLOOKUP(AM$3,'IND. FIN.'!$C$4:$D$1000,2,0))</f>
        <v>1169.116</v>
      </c>
      <c r="AN2" s="412"/>
      <c r="AO2" s="412"/>
      <c r="AP2" s="413"/>
      <c r="AQ2" s="411">
        <f>IF(AQ3&gt;$B$1,0,VLOOKUP(AQ$3,'IND. FIN.'!$C$4:$D$1000,2,0))</f>
        <v>1173.7750000000001</v>
      </c>
      <c r="AR2" s="412"/>
      <c r="AS2" s="412"/>
      <c r="AT2" s="413"/>
      <c r="AU2" s="411">
        <f>IF(AU3&gt;$B$1,0,VLOOKUP(AU$3,'IND. FIN.'!$C$4:$D$1000,2,0))</f>
        <v>1178.386</v>
      </c>
      <c r="AV2" s="412"/>
      <c r="AW2" s="412"/>
      <c r="AX2" s="413"/>
      <c r="AY2" s="411">
        <f>IF(AY3&gt;$B$1,0,VLOOKUP(AY$3,'IND. FIN.'!$C$4:$D$1000,2,0))</f>
        <v>1184.462</v>
      </c>
      <c r="AZ2" s="412"/>
      <c r="BA2" s="412"/>
      <c r="BB2" s="413"/>
      <c r="BC2" s="411">
        <f>IF(BC3&gt;$B$1,0,VLOOKUP(BC$3,'IND. FIN.'!$C$4:$D$1000,2,0))</f>
        <v>1191.327</v>
      </c>
      <c r="BD2" s="412"/>
      <c r="BE2" s="412"/>
      <c r="BF2" s="413"/>
      <c r="BG2" s="411">
        <f>IF(BG3&gt;$B$1,0,VLOOKUP(BG$3,'IND. FIN.'!$C$4:$D$1000,2,0))</f>
        <v>1199.509</v>
      </c>
      <c r="BH2" s="412"/>
      <c r="BI2" s="412"/>
      <c r="BJ2" s="413"/>
      <c r="BK2" s="411">
        <f>IF(BK3&gt;$B$1,0,VLOOKUP(BK$3,'IND. FIN.'!$C$4:$D$1000,2,0))</f>
        <v>1210.471</v>
      </c>
      <c r="BL2" s="412"/>
      <c r="BM2" s="412"/>
      <c r="BN2" s="413"/>
      <c r="BO2" s="411">
        <f>IF(BO3&gt;$B$1,0,VLOOKUP(BO$3,'IND. FIN.'!$C$4:$D$1000,2,0))</f>
        <v>1216.7059999999999</v>
      </c>
      <c r="BP2" s="412"/>
      <c r="BQ2" s="412"/>
      <c r="BR2" s="413"/>
      <c r="BS2" s="411">
        <f>IF(BS3&gt;$B$1,0,VLOOKUP(BS$3,'IND. FIN.'!$C$4:$D$1000,2,0))</f>
        <v>1218.7470000000001</v>
      </c>
      <c r="BT2" s="412"/>
      <c r="BU2" s="412"/>
      <c r="BV2" s="413"/>
      <c r="BW2" s="411">
        <f>IF(BW3&gt;$B$1,0,VLOOKUP(BW$3,'IND. FIN.'!$C$4:$D$1000,2,0))</f>
        <v>1222.356</v>
      </c>
      <c r="BX2" s="412"/>
      <c r="BY2" s="412"/>
      <c r="BZ2" s="413"/>
      <c r="CA2" s="411">
        <f>IF(CA3&gt;$B$1,0,VLOOKUP(CA$3,'IND. FIN.'!$C$4:$D$1000,2,0))</f>
        <v>1225.633</v>
      </c>
      <c r="CB2" s="412"/>
      <c r="CC2" s="412"/>
      <c r="CD2" s="413"/>
      <c r="CE2" s="411">
        <f>IF(CE3&gt;$B$1,0,VLOOKUP(CE$3,'IND. FIN.'!$C$4:$D$1000,2,0))</f>
        <v>1228.1610000000001</v>
      </c>
      <c r="CF2" s="412"/>
      <c r="CG2" s="412"/>
      <c r="CH2" s="413"/>
      <c r="CI2" s="411">
        <f>IF(CI3&gt;$B$1,0,VLOOKUP(CI$3,'IND. FIN.'!$C$4:$D$1000,2,0))</f>
        <v>1237.0360000000001</v>
      </c>
      <c r="CJ2" s="412"/>
      <c r="CK2" s="412"/>
      <c r="CL2" s="413"/>
      <c r="CM2" s="411">
        <f>IF(CM3&gt;$B$1,0,VLOOKUP(CM$3,'IND. FIN.'!$C$4:$D$1000,2,0))</f>
        <v>1240.481</v>
      </c>
      <c r="CN2" s="412"/>
      <c r="CO2" s="412"/>
      <c r="CP2" s="413"/>
      <c r="CQ2" s="411">
        <f>IF(CQ3&gt;$B$1,0,VLOOKUP(CQ$3,'IND. FIN.'!$C$4:$D$1000,2,0))</f>
        <v>1247.181</v>
      </c>
      <c r="CR2" s="412"/>
      <c r="CS2" s="412"/>
      <c r="CT2" s="413"/>
      <c r="CU2" s="411">
        <f>IF(CU3&gt;$B$1,0,VLOOKUP(CU$3,'IND. FIN.'!$C$4:$D$1000,2,0))</f>
        <v>1259.652</v>
      </c>
      <c r="CV2" s="412"/>
      <c r="CW2" s="412"/>
      <c r="CX2" s="413"/>
      <c r="CY2" s="411">
        <f>IF(CY3&gt;$B$1,0,VLOOKUP(CY$3,'IND. FIN.'!$C$4:$D$1000,2,0))</f>
        <v>1270.6949999999999</v>
      </c>
      <c r="CZ2" s="412"/>
      <c r="DA2" s="412"/>
      <c r="DB2" s="413"/>
      <c r="DC2" s="411">
        <f>IF(DC3&gt;$B$1,0,VLOOKUP(DC$3,'IND. FIN.'!$C$4:$D$1000,2,0))</f>
        <v>1280.6410000000001</v>
      </c>
      <c r="DD2" s="412"/>
      <c r="DE2" s="412"/>
      <c r="DF2" s="413"/>
      <c r="DG2" s="411">
        <f>IF(DG3&gt;$B$1,0,VLOOKUP(DG$3,'IND. FIN.'!$C$4:$D$1000,2,0))</f>
        <v>0</v>
      </c>
      <c r="DH2" s="412"/>
      <c r="DI2" s="412"/>
      <c r="DJ2" s="413"/>
    </row>
    <row r="3" spans="1:114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35" t="s">
        <v>115</v>
      </c>
      <c r="L3" s="442" t="s">
        <v>25</v>
      </c>
      <c r="M3" s="444" t="s">
        <v>28</v>
      </c>
      <c r="N3" s="444" t="s">
        <v>29</v>
      </c>
      <c r="O3" s="442" t="s">
        <v>25</v>
      </c>
      <c r="P3" s="444" t="s">
        <v>28</v>
      </c>
      <c r="Q3" s="444" t="s">
        <v>29</v>
      </c>
      <c r="R3" s="493" t="s">
        <v>115</v>
      </c>
      <c r="S3" s="450">
        <v>45536</v>
      </c>
      <c r="T3" s="440"/>
      <c r="U3" s="440"/>
      <c r="V3" s="441"/>
      <c r="W3" s="439">
        <f>EDATE(S3,1)</f>
        <v>45566</v>
      </c>
      <c r="X3" s="440"/>
      <c r="Y3" s="440"/>
      <c r="Z3" s="441"/>
      <c r="AA3" s="439">
        <f t="shared" ref="AA3" si="0">EDATE(W3,1)</f>
        <v>45597</v>
      </c>
      <c r="AB3" s="440"/>
      <c r="AC3" s="440"/>
      <c r="AD3" s="441"/>
      <c r="AE3" s="439">
        <f t="shared" ref="AE3" si="1">EDATE(AA3,1)</f>
        <v>45627</v>
      </c>
      <c r="AF3" s="440"/>
      <c r="AG3" s="440"/>
      <c r="AH3" s="441"/>
      <c r="AI3" s="439">
        <f t="shared" ref="AI3" si="2">EDATE(AE3,1)</f>
        <v>45658</v>
      </c>
      <c r="AJ3" s="440"/>
      <c r="AK3" s="440"/>
      <c r="AL3" s="441"/>
      <c r="AM3" s="439">
        <f t="shared" ref="AM3" si="3">EDATE(AI3,1)</f>
        <v>45689</v>
      </c>
      <c r="AN3" s="440"/>
      <c r="AO3" s="440"/>
      <c r="AP3" s="441"/>
      <c r="AQ3" s="439">
        <f t="shared" ref="AQ3" si="4">EDATE(AM3,1)</f>
        <v>45717</v>
      </c>
      <c r="AR3" s="440"/>
      <c r="AS3" s="440"/>
      <c r="AT3" s="441"/>
      <c r="AU3" s="439">
        <f t="shared" ref="AU3" si="5">EDATE(AQ3,1)</f>
        <v>45748</v>
      </c>
      <c r="AV3" s="440"/>
      <c r="AW3" s="440"/>
      <c r="AX3" s="441"/>
      <c r="AY3" s="439">
        <f t="shared" ref="AY3" si="6">EDATE(AU3,1)</f>
        <v>45778</v>
      </c>
      <c r="AZ3" s="440"/>
      <c r="BA3" s="440"/>
      <c r="BB3" s="441"/>
      <c r="BC3" s="439">
        <f t="shared" ref="BC3" si="7">EDATE(AY3,1)</f>
        <v>45809</v>
      </c>
      <c r="BD3" s="440"/>
      <c r="BE3" s="440"/>
      <c r="BF3" s="441"/>
      <c r="BG3" s="439">
        <f t="shared" ref="BG3" si="8">EDATE(BC3,1)</f>
        <v>45839</v>
      </c>
      <c r="BH3" s="440"/>
      <c r="BI3" s="440"/>
      <c r="BJ3" s="441"/>
      <c r="BK3" s="439">
        <f t="shared" ref="BK3" si="9">EDATE(BG3,1)</f>
        <v>45870</v>
      </c>
      <c r="BL3" s="440"/>
      <c r="BM3" s="440"/>
      <c r="BN3" s="441"/>
      <c r="BO3" s="439">
        <f t="shared" ref="BO3" si="10">EDATE(BK3,1)</f>
        <v>45901</v>
      </c>
      <c r="BP3" s="440"/>
      <c r="BQ3" s="440"/>
      <c r="BR3" s="441"/>
      <c r="BS3" s="439">
        <f t="shared" ref="BS3" si="11">EDATE(BO3,1)</f>
        <v>45931</v>
      </c>
      <c r="BT3" s="440"/>
      <c r="BU3" s="440"/>
      <c r="BV3" s="441"/>
      <c r="BW3" s="439">
        <f t="shared" ref="BW3" si="12">EDATE(BS3,1)</f>
        <v>45962</v>
      </c>
      <c r="BX3" s="440"/>
      <c r="BY3" s="440"/>
      <c r="BZ3" s="441"/>
      <c r="CA3" s="439">
        <f t="shared" ref="CA3" si="13">EDATE(BW3,1)</f>
        <v>45992</v>
      </c>
      <c r="CB3" s="440"/>
      <c r="CC3" s="440"/>
      <c r="CD3" s="441"/>
      <c r="CE3" s="439">
        <f t="shared" ref="CE3" si="14">EDATE(CA3,1)</f>
        <v>46023</v>
      </c>
      <c r="CF3" s="440"/>
      <c r="CG3" s="440"/>
      <c r="CH3" s="441"/>
      <c r="CI3" s="439">
        <f t="shared" ref="CI3" si="15">EDATE(CE3,1)</f>
        <v>46054</v>
      </c>
      <c r="CJ3" s="440"/>
      <c r="CK3" s="440"/>
      <c r="CL3" s="441"/>
      <c r="CM3" s="439">
        <f t="shared" ref="CM3" si="16">EDATE(CI3,1)</f>
        <v>46082</v>
      </c>
      <c r="CN3" s="440"/>
      <c r="CO3" s="440"/>
      <c r="CP3" s="441"/>
      <c r="CQ3" s="439">
        <f t="shared" ref="CQ3" si="17">EDATE(CM3,1)</f>
        <v>46113</v>
      </c>
      <c r="CR3" s="440"/>
      <c r="CS3" s="440"/>
      <c r="CT3" s="441"/>
      <c r="CU3" s="439">
        <f t="shared" ref="CU3" si="18">EDATE(CQ3,1)</f>
        <v>46143</v>
      </c>
      <c r="CV3" s="440"/>
      <c r="CW3" s="440"/>
      <c r="CX3" s="441"/>
      <c r="CY3" s="439">
        <f t="shared" ref="CY3" si="19">EDATE(CU3,1)</f>
        <v>46174</v>
      </c>
      <c r="CZ3" s="440"/>
      <c r="DA3" s="440"/>
      <c r="DB3" s="441"/>
      <c r="DC3" s="439">
        <f t="shared" ref="DC3" si="20">EDATE(CY3,1)</f>
        <v>46204</v>
      </c>
      <c r="DD3" s="440"/>
      <c r="DE3" s="440"/>
      <c r="DF3" s="441"/>
      <c r="DG3" s="439">
        <f t="shared" ref="DG3" si="21">EDATE(DC3,1)</f>
        <v>46235</v>
      </c>
      <c r="DH3" s="440"/>
      <c r="DI3" s="440"/>
      <c r="DJ3" s="441"/>
    </row>
    <row r="4" spans="1:114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425"/>
      <c r="K4" s="436"/>
      <c r="L4" s="443"/>
      <c r="M4" s="445"/>
      <c r="N4" s="445"/>
      <c r="O4" s="443"/>
      <c r="P4" s="445"/>
      <c r="Q4" s="445"/>
      <c r="R4" s="494"/>
      <c r="S4" s="278" t="s">
        <v>182</v>
      </c>
      <c r="T4" s="261" t="s">
        <v>183</v>
      </c>
      <c r="U4" s="262" t="s">
        <v>181</v>
      </c>
      <c r="V4" s="263" t="s">
        <v>180</v>
      </c>
      <c r="W4" s="260" t="s">
        <v>182</v>
      </c>
      <c r="X4" s="261" t="s">
        <v>183</v>
      </c>
      <c r="Y4" s="262" t="s">
        <v>181</v>
      </c>
      <c r="Z4" s="263" t="s">
        <v>180</v>
      </c>
      <c r="AA4" s="272" t="s">
        <v>182</v>
      </c>
      <c r="AB4" s="273" t="s">
        <v>183</v>
      </c>
      <c r="AC4" s="274" t="s">
        <v>181</v>
      </c>
      <c r="AD4" s="275" t="s">
        <v>180</v>
      </c>
      <c r="AE4" s="272" t="s">
        <v>182</v>
      </c>
      <c r="AF4" s="273" t="s">
        <v>183</v>
      </c>
      <c r="AG4" s="274" t="s">
        <v>181</v>
      </c>
      <c r="AH4" s="275" t="s">
        <v>180</v>
      </c>
      <c r="AI4" s="272" t="s">
        <v>182</v>
      </c>
      <c r="AJ4" s="273" t="s">
        <v>183</v>
      </c>
      <c r="AK4" s="274" t="s">
        <v>181</v>
      </c>
      <c r="AL4" s="275" t="s">
        <v>180</v>
      </c>
      <c r="AM4" s="272" t="s">
        <v>182</v>
      </c>
      <c r="AN4" s="273" t="s">
        <v>183</v>
      </c>
      <c r="AO4" s="274" t="s">
        <v>181</v>
      </c>
      <c r="AP4" s="275" t="s">
        <v>180</v>
      </c>
      <c r="AQ4" s="272" t="s">
        <v>182</v>
      </c>
      <c r="AR4" s="273" t="s">
        <v>183</v>
      </c>
      <c r="AS4" s="274" t="s">
        <v>181</v>
      </c>
      <c r="AT4" s="275" t="s">
        <v>180</v>
      </c>
      <c r="AU4" s="272" t="s">
        <v>182</v>
      </c>
      <c r="AV4" s="273" t="s">
        <v>183</v>
      </c>
      <c r="AW4" s="274" t="s">
        <v>181</v>
      </c>
      <c r="AX4" s="275" t="s">
        <v>180</v>
      </c>
      <c r="AY4" s="272" t="s">
        <v>182</v>
      </c>
      <c r="AZ4" s="273" t="s">
        <v>183</v>
      </c>
      <c r="BA4" s="274" t="s">
        <v>181</v>
      </c>
      <c r="BB4" s="275" t="s">
        <v>180</v>
      </c>
      <c r="BC4" s="272" t="s">
        <v>182</v>
      </c>
      <c r="BD4" s="273" t="s">
        <v>183</v>
      </c>
      <c r="BE4" s="274" t="s">
        <v>181</v>
      </c>
      <c r="BF4" s="275" t="s">
        <v>180</v>
      </c>
      <c r="BG4" s="272" t="s">
        <v>182</v>
      </c>
      <c r="BH4" s="273" t="s">
        <v>183</v>
      </c>
      <c r="BI4" s="274" t="s">
        <v>181</v>
      </c>
      <c r="BJ4" s="275" t="s">
        <v>180</v>
      </c>
      <c r="BK4" s="272" t="s">
        <v>182</v>
      </c>
      <c r="BL4" s="273" t="s">
        <v>183</v>
      </c>
      <c r="BM4" s="274" t="s">
        <v>181</v>
      </c>
      <c r="BN4" s="275" t="s">
        <v>180</v>
      </c>
      <c r="BO4" s="272" t="s">
        <v>182</v>
      </c>
      <c r="BP4" s="273" t="s">
        <v>183</v>
      </c>
      <c r="BQ4" s="274" t="s">
        <v>181</v>
      </c>
      <c r="BR4" s="275" t="s">
        <v>180</v>
      </c>
      <c r="BS4" s="272" t="s">
        <v>182</v>
      </c>
      <c r="BT4" s="273" t="s">
        <v>183</v>
      </c>
      <c r="BU4" s="274" t="s">
        <v>181</v>
      </c>
      <c r="BV4" s="275" t="s">
        <v>180</v>
      </c>
      <c r="BW4" s="272" t="s">
        <v>182</v>
      </c>
      <c r="BX4" s="273" t="s">
        <v>183</v>
      </c>
      <c r="BY4" s="274" t="s">
        <v>181</v>
      </c>
      <c r="BZ4" s="275" t="s">
        <v>180</v>
      </c>
      <c r="CA4" s="272" t="s">
        <v>182</v>
      </c>
      <c r="CB4" s="273" t="s">
        <v>183</v>
      </c>
      <c r="CC4" s="274" t="s">
        <v>181</v>
      </c>
      <c r="CD4" s="275" t="s">
        <v>180</v>
      </c>
      <c r="CE4" s="272" t="s">
        <v>182</v>
      </c>
      <c r="CF4" s="273" t="s">
        <v>183</v>
      </c>
      <c r="CG4" s="274" t="s">
        <v>181</v>
      </c>
      <c r="CH4" s="275" t="s">
        <v>180</v>
      </c>
      <c r="CI4" s="272" t="s">
        <v>182</v>
      </c>
      <c r="CJ4" s="273" t="s">
        <v>183</v>
      </c>
      <c r="CK4" s="274" t="s">
        <v>181</v>
      </c>
      <c r="CL4" s="275" t="s">
        <v>180</v>
      </c>
      <c r="CM4" s="272" t="s">
        <v>182</v>
      </c>
      <c r="CN4" s="273" t="s">
        <v>183</v>
      </c>
      <c r="CO4" s="274" t="s">
        <v>181</v>
      </c>
      <c r="CP4" s="275" t="s">
        <v>180</v>
      </c>
      <c r="CQ4" s="272" t="s">
        <v>182</v>
      </c>
      <c r="CR4" s="273" t="s">
        <v>183</v>
      </c>
      <c r="CS4" s="274" t="s">
        <v>181</v>
      </c>
      <c r="CT4" s="275" t="s">
        <v>180</v>
      </c>
      <c r="CU4" s="272" t="s">
        <v>182</v>
      </c>
      <c r="CV4" s="273" t="s">
        <v>183</v>
      </c>
      <c r="CW4" s="274" t="s">
        <v>181</v>
      </c>
      <c r="CX4" s="275" t="s">
        <v>180</v>
      </c>
      <c r="CY4" s="272" t="s">
        <v>182</v>
      </c>
      <c r="CZ4" s="273" t="s">
        <v>183</v>
      </c>
      <c r="DA4" s="274" t="s">
        <v>181</v>
      </c>
      <c r="DB4" s="275" t="s">
        <v>180</v>
      </c>
      <c r="DC4" s="272" t="s">
        <v>182</v>
      </c>
      <c r="DD4" s="273" t="s">
        <v>183</v>
      </c>
      <c r="DE4" s="274" t="s">
        <v>181</v>
      </c>
      <c r="DF4" s="275" t="s">
        <v>180</v>
      </c>
      <c r="DG4" s="272" t="s">
        <v>182</v>
      </c>
      <c r="DH4" s="273" t="s">
        <v>183</v>
      </c>
      <c r="DI4" s="274" t="s">
        <v>181</v>
      </c>
      <c r="DJ4" s="275" t="s">
        <v>180</v>
      </c>
    </row>
    <row r="5" spans="1:114">
      <c r="A5" s="285" t="s">
        <v>2</v>
      </c>
      <c r="B5" s="240" t="s">
        <v>55</v>
      </c>
      <c r="C5" s="323">
        <v>24</v>
      </c>
      <c r="D5" s="252">
        <f>E5*C5</f>
        <v>207862.56</v>
      </c>
      <c r="E5" s="74">
        <v>8660.94</v>
      </c>
      <c r="F5" s="18">
        <f t="shared" ref="F5:F11" si="22">K5*$C$1</f>
        <v>10164.082348261203</v>
      </c>
      <c r="G5" s="95">
        <f t="shared" ref="G5:H11" si="23">D5/$C$2</f>
        <v>190.48115463917526</v>
      </c>
      <c r="H5" s="74">
        <f t="shared" si="23"/>
        <v>7.9367147766323027</v>
      </c>
      <c r="I5" s="74">
        <f t="shared" ref="I5:I11" si="24">SUMIFS($S5:$DJ5,$S$4:$DJ$4,$T$4)</f>
        <v>182.54443986254293</v>
      </c>
      <c r="J5" s="74">
        <f t="shared" ref="J5:J11" si="25">SUMIFS($S5:$DJ5,$S$4:$DJ$4,$U$4)</f>
        <v>0</v>
      </c>
      <c r="K5" s="89">
        <f>G5-I5-J5</f>
        <v>7.9367147766323285</v>
      </c>
      <c r="L5" s="94"/>
      <c r="M5" s="73"/>
      <c r="N5" s="73"/>
      <c r="O5" s="94"/>
      <c r="P5" s="73"/>
      <c r="Q5" s="73"/>
      <c r="R5" s="54">
        <f>P5-SUMIFS(W5:DN5,$S$4:$DJ$4,$V$4)</f>
        <v>0</v>
      </c>
      <c r="S5" s="279">
        <f t="shared" ref="S5:S11" si="26">IF($E5*S$2/$C$2-V5&gt;0,$E5*S$2/$C$2-V5,0)</f>
        <v>9006.3855106529227</v>
      </c>
      <c r="T5" s="265">
        <f t="shared" ref="T5:T11" si="27">IFERROR(S5/S$2,0)</f>
        <v>7.9367147766323036</v>
      </c>
      <c r="U5" s="265">
        <f t="shared" ref="U5:U11" si="28">IFERROR(V5/S$2,0)</f>
        <v>0</v>
      </c>
      <c r="V5" s="267"/>
      <c r="W5" s="264">
        <f t="shared" ref="W5:W11" si="29">IF($E5*W$2/$C$2-Z5&gt;0,$E5*W$2/$C$2-Z5,0)</f>
        <v>9058.9503726185558</v>
      </c>
      <c r="X5" s="265">
        <f t="shared" ref="X5:X11" si="30">IFERROR(W5/W$2,0)</f>
        <v>7.9367147766323018</v>
      </c>
      <c r="Y5" s="265">
        <f t="shared" ref="Y5:Y11" si="31">IFERROR(Z5/W$2,0)</f>
        <v>0</v>
      </c>
      <c r="Z5" s="266"/>
      <c r="AA5" s="264">
        <f t="shared" ref="AA5:AA11" si="32">IF($E5*AA$2/$C$2-AD5&gt;0,$E5*AA$2/$C$2-AD5,0)</f>
        <v>9120.634519862544</v>
      </c>
      <c r="AB5" s="265">
        <f t="shared" ref="AB5:AB11" si="33">IFERROR(AA5/AA$2,0)</f>
        <v>7.9367147766323027</v>
      </c>
      <c r="AC5" s="265">
        <f t="shared" ref="AC5:AC11" si="34">IFERROR(AD5/AA$2,0)</f>
        <v>0</v>
      </c>
      <c r="AD5" s="266"/>
      <c r="AE5" s="264">
        <f t="shared" ref="AE5:AE11" si="35">IF($E5*AE$2/$C$2-AH5&gt;0,$E5*AE$2/$C$2-AH5,0)</f>
        <v>9156.786255670102</v>
      </c>
      <c r="AF5" s="265">
        <f t="shared" ref="AF5:AF11" si="36">IFERROR(AE5/AE$2,0)</f>
        <v>7.9367147766323018</v>
      </c>
      <c r="AG5" s="265">
        <f t="shared" ref="AG5:AG11" si="37">IFERROR(AH5/AE$2,0)</f>
        <v>0</v>
      </c>
      <c r="AH5" s="266"/>
      <c r="AI5" s="264">
        <f t="shared" ref="AI5:AI11" si="38">IF($E5*AI$2/$C$2-AL5&gt;0,$E5*AI$2/$C$2-AL5,0)</f>
        <v>9202.9065052371152</v>
      </c>
      <c r="AJ5" s="265">
        <f t="shared" ref="AJ5:AJ11" si="39">IFERROR(AI5/AI$2,0)</f>
        <v>7.9367147766323036</v>
      </c>
      <c r="AK5" s="265">
        <f t="shared" ref="AK5:AK11" si="40">IFERROR(AL5/AI$2,0)</f>
        <v>0</v>
      </c>
      <c r="AL5" s="266"/>
      <c r="AM5" s="264">
        <f t="shared" ref="AM5:AM11" si="41">IF($E5*AM$2/$C$2-AP5&gt;0,$E5*AM$2/$C$2-AP5,0)</f>
        <v>9278.940232797253</v>
      </c>
      <c r="AN5" s="265">
        <f t="shared" ref="AN5:AN11" si="42">IFERROR(AM5/AM$2,0)</f>
        <v>7.9367147766323045</v>
      </c>
      <c r="AO5" s="265">
        <f t="shared" ref="AO5:AO11" si="43">IFERROR(AP5/AM$2,0)</f>
        <v>0</v>
      </c>
      <c r="AP5" s="266"/>
      <c r="AQ5" s="264">
        <f t="shared" ref="AQ5:AQ11" si="44">IF($E5*AQ$2/$C$2-AT5&gt;0,$E5*AQ$2/$C$2-AT5,0)</f>
        <v>9315.9173869415827</v>
      </c>
      <c r="AR5" s="265">
        <f t="shared" ref="AR5:AR11" si="45">IFERROR(AQ5/AQ$2,0)</f>
        <v>7.9367147766323036</v>
      </c>
      <c r="AS5" s="265">
        <f t="shared" ref="AS5:AS11" si="46">IFERROR(AT5/AQ$2,0)</f>
        <v>0</v>
      </c>
      <c r="AT5" s="266"/>
      <c r="AU5" s="264">
        <f t="shared" ref="AU5:AU11" si="47">IF($E5*AU$2/$C$2-AX5&gt;0,$E5*AU$2/$C$2-AX5,0)</f>
        <v>9352.5135787766321</v>
      </c>
      <c r="AV5" s="265">
        <f t="shared" ref="AV5:AV11" si="48">IFERROR(AU5/AU$2,0)</f>
        <v>7.9367147766323027</v>
      </c>
      <c r="AW5" s="265">
        <f t="shared" ref="AW5:AW11" si="49">IFERROR(AX5/AU$2,0)</f>
        <v>0</v>
      </c>
      <c r="AX5" s="266"/>
      <c r="AY5" s="264">
        <f t="shared" ref="AY5:AY11" si="50">IF($E5*AY$2/$C$2-BB5&gt;0,$E5*AY$2/$C$2-BB5,0)</f>
        <v>9400.7370577594502</v>
      </c>
      <c r="AZ5" s="265">
        <f t="shared" ref="AZ5:AZ11" si="51">IFERROR(AY5/AY$2,0)</f>
        <v>7.9367147766323027</v>
      </c>
      <c r="BA5" s="265">
        <f t="shared" ref="BA5:BA11" si="52">IFERROR(BB5/AY$2,0)</f>
        <v>0</v>
      </c>
      <c r="BB5" s="266"/>
      <c r="BC5" s="264">
        <f t="shared" ref="BC5:BC11" si="53">IF($E5*BC$2/$C$2-BF5&gt;0,$E5*BC$2/$C$2-BF5,0)</f>
        <v>9455.2226047010317</v>
      </c>
      <c r="BD5" s="265">
        <f t="shared" ref="BD5:BD11" si="54">IFERROR(BC5/BC$2,0)</f>
        <v>7.9367147766323027</v>
      </c>
      <c r="BE5" s="265">
        <f t="shared" ref="BE5:BE11" si="55">IFERROR(BF5/BC$2,0)</f>
        <v>0</v>
      </c>
      <c r="BF5" s="266"/>
      <c r="BG5" s="264">
        <f t="shared" ref="BG5:BG11" si="56">IF($E5*BG$2/$C$2-BJ5&gt;0,$E5*BG$2/$C$2-BJ5,0)</f>
        <v>9520.1608050034374</v>
      </c>
      <c r="BH5" s="265">
        <f t="shared" ref="BH5:BH11" si="57">IFERROR(BG5/BG$2,0)</f>
        <v>7.9367147766323027</v>
      </c>
      <c r="BI5" s="265">
        <f t="shared" ref="BI5:BI11" si="58">IFERROR(BJ5/BG$2,0)</f>
        <v>0</v>
      </c>
      <c r="BJ5" s="266"/>
      <c r="BK5" s="264">
        <f t="shared" ref="BK5:BK11" si="59">IF($E5*BK$2/$C$2-BN5&gt;0,$E5*BK$2/$C$2-BN5,0)</f>
        <v>9607.1630723848793</v>
      </c>
      <c r="BL5" s="265">
        <f t="shared" ref="BL5:BL11" si="60">IFERROR(BK5/BK$2,0)</f>
        <v>7.9367147766323018</v>
      </c>
      <c r="BM5" s="265">
        <f t="shared" ref="BM5:BM11" si="61">IFERROR(BN5/BK$2,0)</f>
        <v>0</v>
      </c>
      <c r="BN5" s="266"/>
      <c r="BO5" s="264">
        <f t="shared" ref="BO5:BO11" si="62">IF($E5*BO$2/$C$2-BR5&gt;0,$E5*BO$2/$C$2-BR5,0)</f>
        <v>9656.6484890171814</v>
      </c>
      <c r="BP5" s="265">
        <f t="shared" ref="BP5:BP11" si="63">IFERROR(BO5/BO$2,0)</f>
        <v>7.9367147766323027</v>
      </c>
      <c r="BQ5" s="265">
        <f t="shared" ref="BQ5:BQ11" si="64">IFERROR(BR5/BO$2,0)</f>
        <v>0</v>
      </c>
      <c r="BR5" s="266"/>
      <c r="BS5" s="264">
        <f t="shared" ref="BS5:BS11" si="65">IF($E5*BS$2/$C$2-BV5&gt;0,$E5*BS$2/$C$2-BV5,0)</f>
        <v>9672.847323876289</v>
      </c>
      <c r="BT5" s="265">
        <f t="shared" ref="BT5:BT11" si="66">IFERROR(BS5/BS$2,0)</f>
        <v>7.9367147766323018</v>
      </c>
      <c r="BU5" s="265">
        <f t="shared" ref="BU5:BU11" si="67">IFERROR(BV5/BS$2,0)</f>
        <v>0</v>
      </c>
      <c r="BV5" s="266"/>
      <c r="BW5" s="264">
        <f t="shared" ref="BW5:BW11" si="68">IF($E5*BW$2/$C$2-BZ5&gt;0,$E5*BW$2/$C$2-BZ5,0)</f>
        <v>9701.4909275051559</v>
      </c>
      <c r="BX5" s="265">
        <f t="shared" ref="BX5:BX11" si="69">IFERROR(BW5/BW$2,0)</f>
        <v>7.9367147766323036</v>
      </c>
      <c r="BY5" s="265">
        <f t="shared" ref="BY5:BY11" si="70">IFERROR(BZ5/BW$2,0)</f>
        <v>0</v>
      </c>
      <c r="BZ5" s="266"/>
      <c r="CA5" s="264">
        <f t="shared" ref="CA5:CA11" si="71">IF($E5*CA$2/$C$2-CD5&gt;0,$E5*CA$2/$C$2-CD5,0)</f>
        <v>9727.4995418281796</v>
      </c>
      <c r="CB5" s="265">
        <f t="shared" ref="CB5:CB11" si="72">IFERROR(CA5/CA$2,0)</f>
        <v>7.9367147766323027</v>
      </c>
      <c r="CC5" s="265">
        <f t="shared" ref="CC5:CC11" si="73">IFERROR(CD5/CA$2,0)</f>
        <v>0</v>
      </c>
      <c r="CD5" s="266"/>
      <c r="CE5" s="264">
        <f t="shared" ref="CE5:CE11" si="74">IF($E5*CE$2/$C$2-CH5&gt;0,$E5*CE$2/$C$2-CH5,0)</f>
        <v>9747.5635567835052</v>
      </c>
      <c r="CF5" s="265">
        <f t="shared" ref="CF5:CF11" si="75">IFERROR(CE5/CE$2,0)</f>
        <v>7.9367147766323018</v>
      </c>
      <c r="CG5" s="265">
        <f t="shared" ref="CG5:CG11" si="76">IFERROR(CH5/CE$2,0)</f>
        <v>0</v>
      </c>
      <c r="CH5" s="266"/>
      <c r="CI5" s="264">
        <f t="shared" ref="CI5:CI11" si="77">IF($E5*CI$2/$C$2-CL5&gt;0,$E5*CI$2/$C$2-CL5,0)</f>
        <v>9818.0019004261176</v>
      </c>
      <c r="CJ5" s="265">
        <f t="shared" ref="CJ5:CJ11" si="78">IFERROR(CI5/CI$2,0)</f>
        <v>7.9367147766323027</v>
      </c>
      <c r="CK5" s="265">
        <f t="shared" ref="CK5:CK11" si="79">IFERROR(CL5/CI$2,0)</f>
        <v>0</v>
      </c>
      <c r="CL5" s="266"/>
      <c r="CM5" s="264">
        <f t="shared" ref="CM5:CM11" si="80">IF($E5*CM$2/$C$2-CP5&gt;0,$E5*CM$2/$C$2-CP5,0)</f>
        <v>9845.3438828316157</v>
      </c>
      <c r="CN5" s="265">
        <f t="shared" ref="CN5:CN11" si="81">IFERROR(CM5/CM$2,0)</f>
        <v>7.9367147766323027</v>
      </c>
      <c r="CO5" s="265">
        <f t="shared" ref="CO5:CO11" si="82">IFERROR(CP5/CM$2,0)</f>
        <v>0</v>
      </c>
      <c r="CP5" s="266"/>
      <c r="CQ5" s="264">
        <f t="shared" ref="CQ5:CQ11" si="83">IF($E5*CQ$2/$C$2-CT5&gt;0,$E5*CQ$2/$C$2-CT5,0)</f>
        <v>9898.519871835053</v>
      </c>
      <c r="CR5" s="265">
        <f t="shared" ref="CR5:CR11" si="84">IFERROR(CQ5/CQ$2,0)</f>
        <v>7.9367147766323036</v>
      </c>
      <c r="CS5" s="265">
        <f t="shared" ref="CS5:CS11" si="85">IFERROR(CT5/CQ$2,0)</f>
        <v>0</v>
      </c>
      <c r="CT5" s="266"/>
      <c r="CU5" s="264">
        <f t="shared" ref="CU5:CU11" si="86">IF($E5*CU$2/$C$2-CX5&gt;0,$E5*CU$2/$C$2-CX5,0)</f>
        <v>9997.4986418144326</v>
      </c>
      <c r="CV5" s="265">
        <f t="shared" ref="CV5:CV11" si="87">IFERROR(CU5/CU$2,0)</f>
        <v>7.9367147766323018</v>
      </c>
      <c r="CW5" s="265">
        <f t="shared" ref="CW5:CW11" si="88">IFERROR(CX5/CU$2,0)</f>
        <v>0</v>
      </c>
      <c r="CX5" s="266"/>
      <c r="CY5" s="264">
        <f t="shared" ref="CY5:CY11" si="89">IF($E5*CY$2/$C$2-DB5&gt;0,$E5*CY$2/$C$2-DB5,0)</f>
        <v>10085.143783092784</v>
      </c>
      <c r="CZ5" s="265">
        <f t="shared" ref="CZ5:CZ11" si="90">IFERROR(CY5/CY$2,0)</f>
        <v>7.9367147766323036</v>
      </c>
      <c r="DA5" s="265">
        <f t="shared" ref="DA5:DA11" si="91">IFERROR(DB5/CY$2,0)</f>
        <v>0</v>
      </c>
      <c r="DB5" s="266"/>
      <c r="DC5" s="264">
        <f t="shared" ref="DC5:DC11" si="92">IF($E5*DC$2/$C$2-DF5&gt;0,$E5*DC$2/$C$2-DF5,0)</f>
        <v>10164.082348261169</v>
      </c>
      <c r="DD5" s="265">
        <f t="shared" ref="DD5:DD11" si="93">IFERROR(DC5/DC$2,0)</f>
        <v>7.9367147766323018</v>
      </c>
      <c r="DE5" s="265">
        <f t="shared" ref="DE5:DE11" si="94">IFERROR(DF5/DC$2,0)</f>
        <v>0</v>
      </c>
      <c r="DF5" s="266"/>
      <c r="DG5" s="264">
        <f t="shared" ref="DG5:DG11" si="95">IF($E5*DG$2/$C$2-DJ5&gt;0,$E5*DG$2/$C$2-DJ5,0)</f>
        <v>0</v>
      </c>
      <c r="DH5" s="265">
        <f t="shared" ref="DH5:DH11" si="96">IFERROR(DG5/DG$2,0)</f>
        <v>0</v>
      </c>
      <c r="DI5" s="265">
        <f t="shared" ref="DI5:DI11" si="97">IFERROR(DJ5/DG$2,0)</f>
        <v>0</v>
      </c>
      <c r="DJ5" s="266"/>
    </row>
    <row r="6" spans="1:114">
      <c r="A6" s="285" t="s">
        <v>4</v>
      </c>
      <c r="B6" s="240" t="s">
        <v>56</v>
      </c>
      <c r="C6" s="323">
        <v>24</v>
      </c>
      <c r="D6" s="252">
        <f t="shared" ref="D6:D11" si="98">E6*C6</f>
        <v>445735.92000000004</v>
      </c>
      <c r="E6" s="74">
        <v>18572.330000000002</v>
      </c>
      <c r="F6" s="18">
        <f t="shared" si="22"/>
        <v>21795.635522135046</v>
      </c>
      <c r="G6" s="95">
        <f t="shared" si="23"/>
        <v>408.46361512027494</v>
      </c>
      <c r="H6" s="74">
        <f t="shared" si="23"/>
        <v>17.019317296678125</v>
      </c>
      <c r="I6" s="74">
        <f t="shared" si="24"/>
        <v>391.44429782359691</v>
      </c>
      <c r="J6" s="74">
        <f t="shared" si="25"/>
        <v>0</v>
      </c>
      <c r="K6" s="89">
        <f>G6-I6-J6</f>
        <v>17.019317296678025</v>
      </c>
      <c r="L6" s="95"/>
      <c r="M6" s="74"/>
      <c r="N6" s="74"/>
      <c r="O6" s="95"/>
      <c r="P6" s="74"/>
      <c r="Q6" s="74"/>
      <c r="R6" s="18">
        <f>P6-SUMIFS(W6:DN6,$S$4:$DJ$4,$V$4)</f>
        <v>0</v>
      </c>
      <c r="S6" s="280">
        <f t="shared" si="26"/>
        <v>19313.095785337919</v>
      </c>
      <c r="T6" s="13">
        <f t="shared" si="27"/>
        <v>17.019317296678125</v>
      </c>
      <c r="U6" s="13">
        <f t="shared" si="28"/>
        <v>0</v>
      </c>
      <c r="V6" s="268"/>
      <c r="W6" s="195">
        <f t="shared" si="29"/>
        <v>19425.814723793817</v>
      </c>
      <c r="X6" s="13">
        <f t="shared" si="30"/>
        <v>17.019317296678125</v>
      </c>
      <c r="Y6" s="13">
        <f t="shared" si="31"/>
        <v>0</v>
      </c>
      <c r="Z6" s="255"/>
      <c r="AA6" s="195">
        <f t="shared" si="32"/>
        <v>19558.088857823601</v>
      </c>
      <c r="AB6" s="13">
        <f t="shared" si="33"/>
        <v>17.019317296678125</v>
      </c>
      <c r="AC6" s="13">
        <f t="shared" si="34"/>
        <v>0</v>
      </c>
      <c r="AD6" s="255"/>
      <c r="AE6" s="195">
        <f t="shared" si="35"/>
        <v>19635.611848109966</v>
      </c>
      <c r="AF6" s="13">
        <f t="shared" si="36"/>
        <v>17.019317296678121</v>
      </c>
      <c r="AG6" s="13">
        <f t="shared" si="37"/>
        <v>0</v>
      </c>
      <c r="AH6" s="255"/>
      <c r="AI6" s="195">
        <f t="shared" si="38"/>
        <v>19734.511100920965</v>
      </c>
      <c r="AJ6" s="13">
        <f t="shared" si="39"/>
        <v>17.019317296678121</v>
      </c>
      <c r="AK6" s="13">
        <f t="shared" si="40"/>
        <v>0</v>
      </c>
      <c r="AL6" s="255"/>
      <c r="AM6" s="195">
        <f t="shared" si="41"/>
        <v>19897.556160623139</v>
      </c>
      <c r="AN6" s="13">
        <f t="shared" si="42"/>
        <v>17.019317296678121</v>
      </c>
      <c r="AO6" s="13">
        <f t="shared" si="43"/>
        <v>0</v>
      </c>
      <c r="AP6" s="255"/>
      <c r="AQ6" s="195">
        <f t="shared" si="44"/>
        <v>19976.849159908368</v>
      </c>
      <c r="AR6" s="13">
        <f t="shared" si="45"/>
        <v>17.019317296678125</v>
      </c>
      <c r="AS6" s="13">
        <f t="shared" si="46"/>
        <v>0</v>
      </c>
      <c r="AT6" s="255"/>
      <c r="AU6" s="195">
        <f t="shared" si="47"/>
        <v>20055.325231963347</v>
      </c>
      <c r="AV6" s="13">
        <f t="shared" si="48"/>
        <v>17.019317296678125</v>
      </c>
      <c r="AW6" s="13">
        <f t="shared" si="49"/>
        <v>0</v>
      </c>
      <c r="AX6" s="255"/>
      <c r="AY6" s="195">
        <f t="shared" si="50"/>
        <v>20158.734603857964</v>
      </c>
      <c r="AZ6" s="13">
        <f t="shared" si="51"/>
        <v>17.019317296678125</v>
      </c>
      <c r="BA6" s="13">
        <f t="shared" si="52"/>
        <v>0</v>
      </c>
      <c r="BB6" s="255"/>
      <c r="BC6" s="195">
        <f t="shared" si="53"/>
        <v>20275.572217099656</v>
      </c>
      <c r="BD6" s="13">
        <f t="shared" si="54"/>
        <v>17.019317296678121</v>
      </c>
      <c r="BE6" s="13">
        <f t="shared" si="55"/>
        <v>0</v>
      </c>
      <c r="BF6" s="255"/>
      <c r="BG6" s="195">
        <f t="shared" si="56"/>
        <v>20414.824271221078</v>
      </c>
      <c r="BH6" s="13">
        <f t="shared" si="57"/>
        <v>17.019317296678121</v>
      </c>
      <c r="BI6" s="13">
        <f t="shared" si="58"/>
        <v>0</v>
      </c>
      <c r="BJ6" s="255"/>
      <c r="BK6" s="195">
        <f t="shared" si="59"/>
        <v>20601.390027427264</v>
      </c>
      <c r="BL6" s="13">
        <f t="shared" si="60"/>
        <v>17.019317296678121</v>
      </c>
      <c r="BM6" s="13">
        <f t="shared" si="61"/>
        <v>0</v>
      </c>
      <c r="BN6" s="255"/>
      <c r="BO6" s="195">
        <f t="shared" si="62"/>
        <v>20707.505470772052</v>
      </c>
      <c r="BP6" s="13">
        <f t="shared" si="63"/>
        <v>17.019317296678125</v>
      </c>
      <c r="BQ6" s="13">
        <f t="shared" si="64"/>
        <v>0</v>
      </c>
      <c r="BR6" s="255"/>
      <c r="BS6" s="195">
        <f t="shared" si="65"/>
        <v>20742.241897374573</v>
      </c>
      <c r="BT6" s="13">
        <f t="shared" si="66"/>
        <v>17.019317296678121</v>
      </c>
      <c r="BU6" s="13">
        <f t="shared" si="67"/>
        <v>0</v>
      </c>
      <c r="BV6" s="255"/>
      <c r="BW6" s="195">
        <f t="shared" si="68"/>
        <v>20803.664613498284</v>
      </c>
      <c r="BX6" s="13">
        <f t="shared" si="69"/>
        <v>17.019317296678125</v>
      </c>
      <c r="BY6" s="13">
        <f t="shared" si="70"/>
        <v>0</v>
      </c>
      <c r="BZ6" s="255"/>
      <c r="CA6" s="195">
        <f t="shared" si="71"/>
        <v>20859.436916279497</v>
      </c>
      <c r="CB6" s="13">
        <f t="shared" si="72"/>
        <v>17.019317296678121</v>
      </c>
      <c r="CC6" s="13">
        <f t="shared" si="73"/>
        <v>0</v>
      </c>
      <c r="CD6" s="255"/>
      <c r="CE6" s="195">
        <f t="shared" si="74"/>
        <v>20902.461750405502</v>
      </c>
      <c r="CF6" s="13">
        <f t="shared" si="75"/>
        <v>17.019317296678125</v>
      </c>
      <c r="CG6" s="13">
        <f t="shared" si="76"/>
        <v>0</v>
      </c>
      <c r="CH6" s="255"/>
      <c r="CI6" s="195">
        <f t="shared" si="77"/>
        <v>21053.508191413519</v>
      </c>
      <c r="CJ6" s="13">
        <f t="shared" si="78"/>
        <v>17.019317296678121</v>
      </c>
      <c r="CK6" s="13">
        <f t="shared" si="79"/>
        <v>0</v>
      </c>
      <c r="CL6" s="255"/>
      <c r="CM6" s="195">
        <f t="shared" si="80"/>
        <v>21112.139739500573</v>
      </c>
      <c r="CN6" s="13">
        <f t="shared" si="81"/>
        <v>17.019317296678121</v>
      </c>
      <c r="CO6" s="13">
        <f t="shared" si="82"/>
        <v>0</v>
      </c>
      <c r="CP6" s="255"/>
      <c r="CQ6" s="195">
        <f t="shared" si="83"/>
        <v>21226.169165388321</v>
      </c>
      <c r="CR6" s="13">
        <f t="shared" si="84"/>
        <v>17.019317296678125</v>
      </c>
      <c r="CS6" s="13">
        <f t="shared" si="85"/>
        <v>0</v>
      </c>
      <c r="CT6" s="255"/>
      <c r="CU6" s="195">
        <f t="shared" si="86"/>
        <v>21438.41707139519</v>
      </c>
      <c r="CV6" s="13">
        <f t="shared" si="87"/>
        <v>17.019317296678121</v>
      </c>
      <c r="CW6" s="13">
        <f t="shared" si="88"/>
        <v>0</v>
      </c>
      <c r="CX6" s="255"/>
      <c r="CY6" s="195">
        <f t="shared" si="89"/>
        <v>21626.361392302406</v>
      </c>
      <c r="CZ6" s="13">
        <f t="shared" si="90"/>
        <v>17.019317296678121</v>
      </c>
      <c r="DA6" s="13">
        <f t="shared" si="91"/>
        <v>0</v>
      </c>
      <c r="DB6" s="255"/>
      <c r="DC6" s="195">
        <f t="shared" si="92"/>
        <v>21795.63552213517</v>
      </c>
      <c r="DD6" s="13">
        <f t="shared" si="93"/>
        <v>17.019317296678125</v>
      </c>
      <c r="DE6" s="13">
        <f t="shared" si="94"/>
        <v>0</v>
      </c>
      <c r="DF6" s="255"/>
      <c r="DG6" s="195">
        <f t="shared" si="95"/>
        <v>0</v>
      </c>
      <c r="DH6" s="13">
        <f t="shared" si="96"/>
        <v>0</v>
      </c>
      <c r="DI6" s="13">
        <f t="shared" si="97"/>
        <v>0</v>
      </c>
      <c r="DJ6" s="255"/>
    </row>
    <row r="7" spans="1:114">
      <c r="A7" s="285" t="s">
        <v>6</v>
      </c>
      <c r="B7" s="240" t="s">
        <v>111</v>
      </c>
      <c r="C7" s="323">
        <v>42</v>
      </c>
      <c r="D7" s="252">
        <f t="shared" si="98"/>
        <v>115921.68</v>
      </c>
      <c r="E7" s="74">
        <v>2760.04</v>
      </c>
      <c r="F7" s="18">
        <f t="shared" si="22"/>
        <v>6478.1129633722794</v>
      </c>
      <c r="G7" s="95">
        <f t="shared" si="23"/>
        <v>106.22834364261168</v>
      </c>
      <c r="H7" s="74">
        <f t="shared" si="23"/>
        <v>2.5292462772050399</v>
      </c>
      <c r="I7" s="74">
        <f t="shared" si="24"/>
        <v>101.1698510882016</v>
      </c>
      <c r="J7" s="74">
        <f t="shared" si="25"/>
        <v>0</v>
      </c>
      <c r="K7" s="89">
        <f t="shared" ref="K7:K11" si="99">G7-I7-J7</f>
        <v>5.0584925544100798</v>
      </c>
      <c r="L7" s="95"/>
      <c r="M7" s="74"/>
      <c r="N7" s="74"/>
      <c r="O7" s="95"/>
      <c r="P7" s="74"/>
      <c r="Q7" s="74"/>
      <c r="R7" s="18">
        <f>P7-SUMIFS(W7:DN7,$S$4:$DJ$4,$V$4)</f>
        <v>0</v>
      </c>
      <c r="S7" s="280">
        <f t="shared" si="26"/>
        <v>2870.1254442153495</v>
      </c>
      <c r="T7" s="13">
        <f t="shared" si="27"/>
        <v>2.5292462772050399</v>
      </c>
      <c r="U7" s="13">
        <f t="shared" si="28"/>
        <v>0</v>
      </c>
      <c r="V7" s="268"/>
      <c r="W7" s="195">
        <f t="shared" si="29"/>
        <v>2886.8766423092779</v>
      </c>
      <c r="X7" s="13">
        <f t="shared" si="30"/>
        <v>2.5292462772050399</v>
      </c>
      <c r="Y7" s="13">
        <f t="shared" si="31"/>
        <v>0</v>
      </c>
      <c r="Z7" s="255"/>
      <c r="AA7" s="195">
        <f t="shared" si="32"/>
        <v>2906.5339443757161</v>
      </c>
      <c r="AB7" s="13">
        <f t="shared" si="33"/>
        <v>2.5292462772050399</v>
      </c>
      <c r="AC7" s="13">
        <f t="shared" si="34"/>
        <v>0</v>
      </c>
      <c r="AD7" s="255"/>
      <c r="AE7" s="195">
        <f t="shared" si="35"/>
        <v>2918.0546611683844</v>
      </c>
      <c r="AF7" s="13">
        <f t="shared" si="36"/>
        <v>2.5292462772050399</v>
      </c>
      <c r="AG7" s="13">
        <f t="shared" si="37"/>
        <v>0</v>
      </c>
      <c r="AH7" s="255"/>
      <c r="AI7" s="195">
        <f t="shared" si="38"/>
        <v>2932.7521112852232</v>
      </c>
      <c r="AJ7" s="13">
        <f t="shared" si="39"/>
        <v>2.5292462772050399</v>
      </c>
      <c r="AK7" s="13">
        <f t="shared" si="40"/>
        <v>0</v>
      </c>
      <c r="AL7" s="255"/>
      <c r="AM7" s="195">
        <f t="shared" si="41"/>
        <v>2956.9822906208474</v>
      </c>
      <c r="AN7" s="13">
        <f t="shared" si="42"/>
        <v>2.5292462772050399</v>
      </c>
      <c r="AO7" s="13">
        <f t="shared" si="43"/>
        <v>0</v>
      </c>
      <c r="AP7" s="255"/>
      <c r="AQ7" s="195">
        <f>IF($E7*AQ$2/$C$2-AT7&gt;0,$E7*AQ$2/$C$2-AT7,0)*2</f>
        <v>5937.5320980526922</v>
      </c>
      <c r="AR7" s="13">
        <f t="shared" si="45"/>
        <v>5.0584925544100798</v>
      </c>
      <c r="AS7" s="13">
        <f t="shared" si="46"/>
        <v>0</v>
      </c>
      <c r="AT7" s="255"/>
      <c r="AU7" s="195">
        <f>IF($E7*AU$2/$C$2-AX7&gt;0,$E7*AU$2/$C$2-AX7,0)*2</f>
        <v>5960.8568072210765</v>
      </c>
      <c r="AV7" s="13">
        <f t="shared" si="48"/>
        <v>5.0584925544100798</v>
      </c>
      <c r="AW7" s="13">
        <f t="shared" si="49"/>
        <v>0</v>
      </c>
      <c r="AX7" s="255"/>
      <c r="AY7" s="195">
        <f t="shared" ref="AY7" si="100">IF($E7*AY$2/$C$2-BB7&gt;0,$E7*AY$2/$C$2-BB7,0)*2</f>
        <v>5991.5922079816728</v>
      </c>
      <c r="AZ7" s="13">
        <f t="shared" si="51"/>
        <v>5.0584925544100807</v>
      </c>
      <c r="BA7" s="13">
        <f t="shared" si="52"/>
        <v>0</v>
      </c>
      <c r="BB7" s="255"/>
      <c r="BC7" s="195">
        <f t="shared" ref="BC7" si="101">IF($E7*BC$2/$C$2-BF7&gt;0,$E7*BC$2/$C$2-BF7,0)*2</f>
        <v>6026.3187593676976</v>
      </c>
      <c r="BD7" s="13">
        <f t="shared" si="54"/>
        <v>5.0584925544100798</v>
      </c>
      <c r="BE7" s="13">
        <f t="shared" si="55"/>
        <v>0</v>
      </c>
      <c r="BF7" s="255"/>
      <c r="BG7" s="195">
        <f t="shared" ref="BG7" si="102">IF($E7*BG$2/$C$2-BJ7&gt;0,$E7*BG$2/$C$2-BJ7,0)*2</f>
        <v>6067.7073454478805</v>
      </c>
      <c r="BH7" s="13">
        <f t="shared" si="57"/>
        <v>5.0584925544100798</v>
      </c>
      <c r="BI7" s="13">
        <f t="shared" si="58"/>
        <v>0</v>
      </c>
      <c r="BJ7" s="255"/>
      <c r="BK7" s="195">
        <f t="shared" ref="BK7" si="103">IF($E7*BK$2/$C$2-BN7&gt;0,$E7*BK$2/$C$2-BN7,0)*2</f>
        <v>6123.158540829324</v>
      </c>
      <c r="BL7" s="13">
        <f t="shared" si="60"/>
        <v>5.0584925544100798</v>
      </c>
      <c r="BM7" s="13">
        <f t="shared" si="61"/>
        <v>0</v>
      </c>
      <c r="BN7" s="255"/>
      <c r="BO7" s="195">
        <f t="shared" ref="BO7" si="104">IF($E7*BO$2/$C$2-BR7&gt;0,$E7*BO$2/$C$2-BR7,0)*2</f>
        <v>6154.6982419060705</v>
      </c>
      <c r="BP7" s="13">
        <f t="shared" si="63"/>
        <v>5.0584925544100798</v>
      </c>
      <c r="BQ7" s="13">
        <f t="shared" si="64"/>
        <v>0</v>
      </c>
      <c r="BR7" s="255"/>
      <c r="BS7" s="195">
        <f t="shared" ref="BS7" si="105">IF($E7*BS$2/$C$2-BV7&gt;0,$E7*BS$2/$C$2-BV7,0)*2</f>
        <v>6165.0226252096227</v>
      </c>
      <c r="BT7" s="13">
        <f t="shared" si="66"/>
        <v>5.0584925544100807</v>
      </c>
      <c r="BU7" s="13">
        <f t="shared" si="67"/>
        <v>0</v>
      </c>
      <c r="BV7" s="255"/>
      <c r="BW7" s="195">
        <f t="shared" ref="BW7" si="106">IF($E7*BW$2/$C$2-BZ7&gt;0,$E7*BW$2/$C$2-BZ7,0)*2</f>
        <v>6183.2787248384875</v>
      </c>
      <c r="BX7" s="13">
        <f t="shared" si="69"/>
        <v>5.0584925544100798</v>
      </c>
      <c r="BY7" s="13">
        <f t="shared" si="70"/>
        <v>0</v>
      </c>
      <c r="BZ7" s="255"/>
      <c r="CA7" s="195">
        <f t="shared" ref="CA7" si="107">IF($E7*CA$2/$C$2-CD7&gt;0,$E7*CA$2/$C$2-CD7,0)*2</f>
        <v>6199.8554049392897</v>
      </c>
      <c r="CB7" s="13">
        <f t="shared" si="72"/>
        <v>5.0584925544100798</v>
      </c>
      <c r="CC7" s="13">
        <f t="shared" si="73"/>
        <v>0</v>
      </c>
      <c r="CD7" s="255"/>
      <c r="CE7" s="195">
        <f t="shared" ref="CE7" si="108">IF($E7*CE$2/$C$2-CH7&gt;0,$E7*CE$2/$C$2-CH7,0)*2</f>
        <v>6212.6432741168392</v>
      </c>
      <c r="CF7" s="13">
        <f t="shared" si="75"/>
        <v>5.0584925544100807</v>
      </c>
      <c r="CG7" s="13">
        <f t="shared" si="76"/>
        <v>0</v>
      </c>
      <c r="CH7" s="255"/>
      <c r="CI7" s="195">
        <f t="shared" ref="CI7" si="109">IF($E7*CI$2/$C$2-CL7&gt;0,$E7*CI$2/$C$2-CL7,0)*2</f>
        <v>6257.5373955372279</v>
      </c>
      <c r="CJ7" s="13">
        <f t="shared" si="78"/>
        <v>5.0584925544100798</v>
      </c>
      <c r="CK7" s="13">
        <f t="shared" si="79"/>
        <v>0</v>
      </c>
      <c r="CL7" s="255"/>
      <c r="CM7" s="195">
        <f t="shared" ref="CM7" si="110">IF($E7*CM$2/$C$2-CP7&gt;0,$E7*CM$2/$C$2-CP7,0)*2</f>
        <v>6274.9639023871705</v>
      </c>
      <c r="CN7" s="13">
        <f t="shared" si="81"/>
        <v>5.0584925544100798</v>
      </c>
      <c r="CO7" s="13">
        <f t="shared" si="82"/>
        <v>0</v>
      </c>
      <c r="CP7" s="255"/>
      <c r="CQ7" s="195">
        <f t="shared" ref="CQ7" si="111">IF($E7*CQ$2/$C$2-CT7&gt;0,$E7*CQ$2/$C$2-CT7,0)*2</f>
        <v>6308.8558025017182</v>
      </c>
      <c r="CR7" s="13">
        <f t="shared" si="84"/>
        <v>5.0584925544100798</v>
      </c>
      <c r="CS7" s="13">
        <f t="shared" si="85"/>
        <v>0</v>
      </c>
      <c r="CT7" s="255"/>
      <c r="CU7" s="195">
        <f t="shared" ref="CU7" si="112">IF($E7*CU$2/$C$2-CX7&gt;0,$E7*CU$2/$C$2-CX7,0)*2</f>
        <v>6371.9402631477669</v>
      </c>
      <c r="CV7" s="13">
        <f t="shared" si="87"/>
        <v>5.0584925544100807</v>
      </c>
      <c r="CW7" s="13">
        <f t="shared" si="88"/>
        <v>0</v>
      </c>
      <c r="CX7" s="255"/>
      <c r="CY7" s="195">
        <f t="shared" ref="CY7" si="113">IF($E7*CY$2/$C$2-DB7&gt;0,$E7*CY$2/$C$2-DB7,0)*2</f>
        <v>6427.8011964261168</v>
      </c>
      <c r="CZ7" s="13">
        <f t="shared" si="90"/>
        <v>5.0584925544100807</v>
      </c>
      <c r="DA7" s="13">
        <f t="shared" si="91"/>
        <v>0</v>
      </c>
      <c r="DB7" s="255"/>
      <c r="DC7" s="195">
        <f t="shared" ref="DC7" si="114">IF($E7*DC$2/$C$2-DF7&gt;0,$E7*DC$2/$C$2-DF7,0)*2</f>
        <v>6478.1129633722794</v>
      </c>
      <c r="DD7" s="13">
        <f t="shared" si="93"/>
        <v>5.0584925544100798</v>
      </c>
      <c r="DE7" s="13">
        <f t="shared" si="94"/>
        <v>0</v>
      </c>
      <c r="DF7" s="255"/>
      <c r="DG7" s="195">
        <f t="shared" ref="DG7" si="115">IF($E7*DG$2/$C$2-DJ7&gt;0,$E7*DG$2/$C$2-DJ7,0)*2</f>
        <v>0</v>
      </c>
      <c r="DH7" s="13">
        <f t="shared" si="96"/>
        <v>0</v>
      </c>
      <c r="DI7" s="13">
        <f t="shared" si="97"/>
        <v>0</v>
      </c>
      <c r="DJ7" s="255"/>
    </row>
    <row r="8" spans="1:114">
      <c r="A8" s="285" t="s">
        <v>8</v>
      </c>
      <c r="B8" s="240" t="s">
        <v>7</v>
      </c>
      <c r="C8" s="323">
        <v>24</v>
      </c>
      <c r="D8" s="252">
        <f t="shared" si="98"/>
        <v>370560</v>
      </c>
      <c r="E8" s="74">
        <v>15440</v>
      </c>
      <c r="F8" s="18">
        <f t="shared" si="22"/>
        <v>18181.774360179563</v>
      </c>
      <c r="G8" s="95">
        <f t="shared" si="23"/>
        <v>339.57388316151201</v>
      </c>
      <c r="H8" s="74">
        <f t="shared" si="23"/>
        <v>14.148911798396334</v>
      </c>
      <c r="I8" s="74">
        <f t="shared" si="24"/>
        <v>206.79666079110572</v>
      </c>
      <c r="J8" s="74">
        <f t="shared" si="25"/>
        <v>118.5798209439491</v>
      </c>
      <c r="K8" s="89">
        <f>G8-I8-J8</f>
        <v>14.197401426457191</v>
      </c>
      <c r="L8" s="95">
        <v>3</v>
      </c>
      <c r="M8" s="74">
        <f>N8*L8</f>
        <v>24000</v>
      </c>
      <c r="N8" s="74">
        <v>8000</v>
      </c>
      <c r="O8" s="95">
        <v>9</v>
      </c>
      <c r="P8" s="74">
        <f>Q8*O8</f>
        <v>101301.12</v>
      </c>
      <c r="Q8" s="74">
        <v>11255.68</v>
      </c>
      <c r="R8" s="18">
        <f>(P8+M8)-SUMIFS(S8:DJ8,$S$4:$DJ$4,$V$4)</f>
        <v>-14180.151952883083</v>
      </c>
      <c r="S8" s="280">
        <f t="shared" si="26"/>
        <v>8055.8313860252001</v>
      </c>
      <c r="T8" s="13">
        <f t="shared" si="27"/>
        <v>7.0990561001301575</v>
      </c>
      <c r="U8" s="13">
        <f t="shared" si="28"/>
        <v>7.0498556982661755</v>
      </c>
      <c r="V8" s="183">
        <v>8000</v>
      </c>
      <c r="W8" s="195">
        <f t="shared" si="29"/>
        <v>8149.5396288659776</v>
      </c>
      <c r="X8" s="13">
        <f t="shared" si="30"/>
        <v>7.139963123175245</v>
      </c>
      <c r="Y8" s="13">
        <f t="shared" si="31"/>
        <v>7.008948675221089</v>
      </c>
      <c r="Z8" s="28">
        <v>8000</v>
      </c>
      <c r="AA8" s="195">
        <f t="shared" si="32"/>
        <v>8259.5049713631161</v>
      </c>
      <c r="AB8" s="13">
        <f t="shared" si="33"/>
        <v>7.187365638994331</v>
      </c>
      <c r="AC8" s="13">
        <f t="shared" si="34"/>
        <v>6.9615461594020029</v>
      </c>
      <c r="AD8" s="28">
        <v>8000</v>
      </c>
      <c r="AE8" s="195">
        <f t="shared" si="35"/>
        <v>5068.2732646048098</v>
      </c>
      <c r="AF8" s="13">
        <f t="shared" si="36"/>
        <v>4.3929647572903514</v>
      </c>
      <c r="AG8" s="13">
        <f t="shared" si="37"/>
        <v>9.7559470411059834</v>
      </c>
      <c r="AH8" s="28">
        <f>IF($Q8*AE$2/$R$2&gt;0,$Q8*AE$2/$R$2,0)</f>
        <v>11255.68</v>
      </c>
      <c r="AI8" s="195">
        <f>IF($E8*AI$2/$C$2-AL8&gt;0,$E8*AI$2/$C$2-AL8,0)</f>
        <v>5093.8007828094251</v>
      </c>
      <c r="AJ8" s="13">
        <f t="shared" si="39"/>
        <v>4.3929647572903514</v>
      </c>
      <c r="AK8" s="13">
        <f t="shared" si="40"/>
        <v>9.7559470411059834</v>
      </c>
      <c r="AL8" s="28">
        <f>IF($Q8*AI$2/$R$2&gt;0,$Q8*AI$2/$R$2,0)</f>
        <v>11312.371808255868</v>
      </c>
      <c r="AM8" s="195">
        <f>IF($E8*AM$2/$C$2-AP8&gt;0,$E8*AM$2/$C$2-AP8,0)-56.69</f>
        <v>5079.1953851842636</v>
      </c>
      <c r="AN8" s="13">
        <f t="shared" si="42"/>
        <v>4.3444751292294894</v>
      </c>
      <c r="AO8" s="13">
        <f t="shared" si="43"/>
        <v>9.7559470411059852</v>
      </c>
      <c r="AP8" s="28">
        <f>IF($Q8*AM$2/$R$2&gt;0,$Q8*AM$2/$R$2,0)</f>
        <v>11405.833780909665</v>
      </c>
      <c r="AQ8" s="195">
        <f t="shared" si="44"/>
        <v>5156.3522079884806</v>
      </c>
      <c r="AR8" s="13">
        <f t="shared" si="45"/>
        <v>4.3929647572903496</v>
      </c>
      <c r="AS8" s="13">
        <f t="shared" si="46"/>
        <v>9.7559470411059834</v>
      </c>
      <c r="AT8" s="28">
        <f>IF($Q8*AQ$2/$R$2&gt;0,$Q8*AQ$2/$R$2,0)</f>
        <v>11451.286738174176</v>
      </c>
      <c r="AU8" s="195">
        <f t="shared" si="47"/>
        <v>5176.6081684843448</v>
      </c>
      <c r="AV8" s="13">
        <f t="shared" si="48"/>
        <v>4.3929647572903487</v>
      </c>
      <c r="AW8" s="13">
        <f t="shared" si="49"/>
        <v>9.7559470411059852</v>
      </c>
      <c r="AX8" s="28">
        <f>IF($Q8*AU$2/$R$2&gt;0,$Q8*AU$2/$R$2,0)</f>
        <v>11496.271409980716</v>
      </c>
      <c r="AY8" s="195">
        <f t="shared" si="50"/>
        <v>5203.2998223496434</v>
      </c>
      <c r="AZ8" s="13">
        <f t="shared" si="51"/>
        <v>4.3929647572903505</v>
      </c>
      <c r="BA8" s="13">
        <f t="shared" si="52"/>
        <v>9.7559470411059852</v>
      </c>
      <c r="BB8" s="28">
        <f>IF($Q8*AY$2/$R$2&gt;0,$Q8*AY$2/$R$2,0)</f>
        <v>11555.548544202476</v>
      </c>
      <c r="BC8" s="195">
        <f t="shared" si="53"/>
        <v>5233.4575254084393</v>
      </c>
      <c r="BD8" s="13">
        <f t="shared" si="54"/>
        <v>4.3929647572903487</v>
      </c>
      <c r="BE8" s="13">
        <f t="shared" si="55"/>
        <v>9.7559470411059852</v>
      </c>
      <c r="BF8" s="28">
        <f>IF($Q8*BC$2/$R$2&gt;0,$Q8*BC$2/$R$2,0)</f>
        <v>11622.523120639669</v>
      </c>
      <c r="BG8" s="195">
        <f t="shared" si="56"/>
        <v>5269.4007630525939</v>
      </c>
      <c r="BH8" s="13">
        <f t="shared" si="57"/>
        <v>4.3929647572903532</v>
      </c>
      <c r="BI8" s="13">
        <f t="shared" si="58"/>
        <v>9.7559470411059834</v>
      </c>
      <c r="BJ8" s="28">
        <f>IF($Q8*BG$2/$R$2&gt;0,$Q8*BG$2/$R$2,0)</f>
        <v>11702.346279329997</v>
      </c>
      <c r="BK8" s="195">
        <f t="shared" si="59"/>
        <v>5317.556442722007</v>
      </c>
      <c r="BL8" s="13">
        <f t="shared" si="60"/>
        <v>4.3929647572903496</v>
      </c>
      <c r="BM8" s="13">
        <f t="shared" si="61"/>
        <v>9.7559470411059834</v>
      </c>
      <c r="BN8" s="28">
        <f>IF($Q8*BK$2/$R$2&gt;0,$Q8*BK$2/$R$2,0)</f>
        <v>11809.2909707946</v>
      </c>
      <c r="BO8" s="195">
        <f t="shared" si="62"/>
        <v>5344.9465779837119</v>
      </c>
      <c r="BP8" s="13">
        <f t="shared" si="63"/>
        <v>4.3929647572903496</v>
      </c>
      <c r="BQ8" s="13">
        <f t="shared" si="64"/>
        <v>9.7559470411059834</v>
      </c>
      <c r="BR8" s="28">
        <f>IF($Q8*BO$2/$R$2&gt;0,$Q8*BO$2/$R$2,0)</f>
        <v>11870.119300595896</v>
      </c>
      <c r="BS8" s="195">
        <f t="shared" si="65"/>
        <v>17243.943807560136</v>
      </c>
      <c r="BT8" s="13">
        <f t="shared" si="66"/>
        <v>14.148911798396332</v>
      </c>
      <c r="BU8" s="13">
        <f t="shared" si="67"/>
        <v>0</v>
      </c>
      <c r="BV8" s="28"/>
      <c r="BW8" s="195">
        <f t="shared" si="68"/>
        <v>17295.00723024055</v>
      </c>
      <c r="BX8" s="13">
        <f t="shared" si="69"/>
        <v>14.148911798396334</v>
      </c>
      <c r="BY8" s="13">
        <f t="shared" si="70"/>
        <v>0</v>
      </c>
      <c r="BZ8" s="28"/>
      <c r="CA8" s="195">
        <f t="shared" si="71"/>
        <v>17341.373214203893</v>
      </c>
      <c r="CB8" s="13">
        <f t="shared" si="72"/>
        <v>14.148911798396334</v>
      </c>
      <c r="CC8" s="13">
        <f t="shared" si="73"/>
        <v>0</v>
      </c>
      <c r="CD8" s="28"/>
      <c r="CE8" s="195">
        <f t="shared" si="74"/>
        <v>17377.141663230239</v>
      </c>
      <c r="CF8" s="13">
        <f t="shared" si="75"/>
        <v>14.148911798396332</v>
      </c>
      <c r="CG8" s="13">
        <f t="shared" si="76"/>
        <v>0</v>
      </c>
      <c r="CH8" s="28"/>
      <c r="CI8" s="195">
        <f t="shared" si="77"/>
        <v>17502.713255441009</v>
      </c>
      <c r="CJ8" s="13">
        <f t="shared" si="78"/>
        <v>14.148911798396334</v>
      </c>
      <c r="CK8" s="13">
        <f t="shared" si="79"/>
        <v>0</v>
      </c>
      <c r="CL8" s="28"/>
      <c r="CM8" s="195">
        <f t="shared" si="80"/>
        <v>17551.456256586484</v>
      </c>
      <c r="CN8" s="13">
        <f t="shared" si="81"/>
        <v>14.148911798396334</v>
      </c>
      <c r="CO8" s="13">
        <f t="shared" si="82"/>
        <v>0</v>
      </c>
      <c r="CP8" s="28"/>
      <c r="CQ8" s="195">
        <f t="shared" si="83"/>
        <v>17646.25396563574</v>
      </c>
      <c r="CR8" s="13">
        <f t="shared" si="84"/>
        <v>14.148911798396336</v>
      </c>
      <c r="CS8" s="13">
        <f t="shared" si="85"/>
        <v>0</v>
      </c>
      <c r="CT8" s="28"/>
      <c r="CU8" s="195">
        <f t="shared" si="86"/>
        <v>17822.705044673537</v>
      </c>
      <c r="CV8" s="13">
        <f t="shared" si="87"/>
        <v>14.148911798396332</v>
      </c>
      <c r="CW8" s="13">
        <f t="shared" si="88"/>
        <v>0</v>
      </c>
      <c r="CX8" s="28"/>
      <c r="CY8" s="195">
        <f t="shared" si="89"/>
        <v>17978.951477663231</v>
      </c>
      <c r="CZ8" s="13">
        <f t="shared" si="90"/>
        <v>14.148911798396336</v>
      </c>
      <c r="DA8" s="13">
        <f t="shared" si="91"/>
        <v>0</v>
      </c>
      <c r="DB8" s="28"/>
      <c r="DC8" s="195">
        <f t="shared" si="92"/>
        <v>18119.676554410082</v>
      </c>
      <c r="DD8" s="13">
        <f t="shared" si="93"/>
        <v>14.148911798396336</v>
      </c>
      <c r="DE8" s="13">
        <f t="shared" si="94"/>
        <v>0</v>
      </c>
      <c r="DF8" s="28"/>
      <c r="DG8" s="195">
        <f t="shared" si="95"/>
        <v>0</v>
      </c>
      <c r="DH8" s="13">
        <f t="shared" si="96"/>
        <v>0</v>
      </c>
      <c r="DI8" s="13">
        <f t="shared" si="97"/>
        <v>0</v>
      </c>
      <c r="DJ8" s="28"/>
    </row>
    <row r="9" spans="1:114">
      <c r="A9" s="285" t="s">
        <v>12</v>
      </c>
      <c r="B9" s="240" t="s">
        <v>112</v>
      </c>
      <c r="C9" s="323">
        <v>20</v>
      </c>
      <c r="D9" s="252">
        <f t="shared" si="98"/>
        <v>160927.80000000002</v>
      </c>
      <c r="E9" s="74">
        <v>8046.39</v>
      </c>
      <c r="F9" s="18">
        <f t="shared" si="22"/>
        <v>0</v>
      </c>
      <c r="G9" s="95">
        <f t="shared" si="23"/>
        <v>147.47106529209623</v>
      </c>
      <c r="H9" s="74">
        <f t="shared" si="23"/>
        <v>7.3735532646048112</v>
      </c>
      <c r="I9" s="74">
        <f t="shared" si="24"/>
        <v>147.47106529209623</v>
      </c>
      <c r="J9" s="74">
        <f t="shared" si="25"/>
        <v>0</v>
      </c>
      <c r="K9" s="89">
        <f t="shared" si="99"/>
        <v>0</v>
      </c>
      <c r="L9" s="95"/>
      <c r="M9" s="74"/>
      <c r="N9" s="74"/>
      <c r="O9" s="95"/>
      <c r="P9" s="74"/>
      <c r="Q9" s="74"/>
      <c r="R9" s="18">
        <f>P9-SUMIFS(W9:DN9,$S$4:$DJ$4,$V$4)</f>
        <v>0</v>
      </c>
      <c r="S9" s="280">
        <f t="shared" si="26"/>
        <v>8367.3239058419258</v>
      </c>
      <c r="T9" s="13">
        <f t="shared" si="27"/>
        <v>7.3735532646048121</v>
      </c>
      <c r="U9" s="13">
        <f t="shared" si="28"/>
        <v>0</v>
      </c>
      <c r="V9" s="269"/>
      <c r="W9" s="195">
        <f t="shared" si="29"/>
        <v>8416.1589491134018</v>
      </c>
      <c r="X9" s="13">
        <f t="shared" si="30"/>
        <v>7.3735532646048112</v>
      </c>
      <c r="Y9" s="13">
        <f t="shared" si="31"/>
        <v>0</v>
      </c>
      <c r="Z9" s="259"/>
      <c r="AA9" s="195">
        <f t="shared" si="32"/>
        <v>8473.4662050859115</v>
      </c>
      <c r="AB9" s="13">
        <f t="shared" si="33"/>
        <v>7.3735532646048112</v>
      </c>
      <c r="AC9" s="13">
        <f t="shared" si="34"/>
        <v>0</v>
      </c>
      <c r="AD9" s="259"/>
      <c r="AE9" s="195">
        <f t="shared" si="35"/>
        <v>8507.0527402061853</v>
      </c>
      <c r="AF9" s="13">
        <f t="shared" si="36"/>
        <v>7.3735532646048112</v>
      </c>
      <c r="AG9" s="13">
        <f t="shared" si="37"/>
        <v>0</v>
      </c>
      <c r="AH9" s="259"/>
      <c r="AI9" s="195">
        <f t="shared" si="38"/>
        <v>8549.9004582268044</v>
      </c>
      <c r="AJ9" s="13">
        <f t="shared" si="39"/>
        <v>7.3735532646048112</v>
      </c>
      <c r="AK9" s="13">
        <f t="shared" si="40"/>
        <v>0</v>
      </c>
      <c r="AL9" s="259"/>
      <c r="AM9" s="195">
        <f t="shared" si="41"/>
        <v>8620.5390985017184</v>
      </c>
      <c r="AN9" s="13">
        <f t="shared" si="42"/>
        <v>7.3735532646048112</v>
      </c>
      <c r="AO9" s="13">
        <f t="shared" si="43"/>
        <v>0</v>
      </c>
      <c r="AP9" s="259"/>
      <c r="AQ9" s="195">
        <f t="shared" si="44"/>
        <v>8654.8924831615132</v>
      </c>
      <c r="AR9" s="13">
        <f t="shared" si="45"/>
        <v>7.3735532646048112</v>
      </c>
      <c r="AS9" s="13">
        <f t="shared" si="46"/>
        <v>0</v>
      </c>
      <c r="AT9" s="259"/>
      <c r="AU9" s="195">
        <f t="shared" si="47"/>
        <v>8688.8919372646051</v>
      </c>
      <c r="AV9" s="13">
        <f t="shared" si="48"/>
        <v>7.3735532646048112</v>
      </c>
      <c r="AW9" s="13">
        <f t="shared" si="49"/>
        <v>0</v>
      </c>
      <c r="AX9" s="259"/>
      <c r="AY9" s="195">
        <f t="shared" si="50"/>
        <v>8733.6936469003431</v>
      </c>
      <c r="AZ9" s="13">
        <f t="shared" si="51"/>
        <v>7.3735532646048103</v>
      </c>
      <c r="BA9" s="13">
        <f t="shared" si="52"/>
        <v>0</v>
      </c>
      <c r="BB9" s="259"/>
      <c r="BC9" s="195">
        <f t="shared" si="53"/>
        <v>8784.3130900618562</v>
      </c>
      <c r="BD9" s="13">
        <f t="shared" si="54"/>
        <v>7.3735532646048112</v>
      </c>
      <c r="BE9" s="13">
        <f t="shared" si="55"/>
        <v>0</v>
      </c>
      <c r="BF9" s="259"/>
      <c r="BG9" s="195">
        <f t="shared" si="56"/>
        <v>8844.643502872852</v>
      </c>
      <c r="BH9" s="13">
        <f t="shared" si="57"/>
        <v>7.3735532646048103</v>
      </c>
      <c r="BI9" s="13">
        <f t="shared" si="58"/>
        <v>0</v>
      </c>
      <c r="BJ9" s="259"/>
      <c r="BK9" s="195">
        <f t="shared" si="59"/>
        <v>8925.4723937594499</v>
      </c>
      <c r="BL9" s="13">
        <f t="shared" si="60"/>
        <v>7.3735532646048112</v>
      </c>
      <c r="BM9" s="13">
        <f t="shared" si="61"/>
        <v>0</v>
      </c>
      <c r="BN9" s="259"/>
      <c r="BO9" s="195">
        <f t="shared" si="62"/>
        <v>8971.4464983642611</v>
      </c>
      <c r="BP9" s="13">
        <f t="shared" si="63"/>
        <v>7.3735532646048112</v>
      </c>
      <c r="BQ9" s="13">
        <f t="shared" si="64"/>
        <v>0</v>
      </c>
      <c r="BR9" s="259"/>
      <c r="BS9" s="195">
        <f t="shared" si="65"/>
        <v>8986.4959205773212</v>
      </c>
      <c r="BT9" s="13">
        <f t="shared" si="66"/>
        <v>7.3735532646048121</v>
      </c>
      <c r="BU9" s="13">
        <f t="shared" si="67"/>
        <v>0</v>
      </c>
      <c r="BV9" s="259"/>
      <c r="BW9" s="195">
        <f t="shared" si="68"/>
        <v>9013.1070743092787</v>
      </c>
      <c r="BX9" s="13">
        <f t="shared" si="69"/>
        <v>7.3735532646048112</v>
      </c>
      <c r="BY9" s="13">
        <f t="shared" si="70"/>
        <v>0</v>
      </c>
      <c r="BZ9" s="259"/>
      <c r="CA9" s="195">
        <f t="shared" si="71"/>
        <v>9037.2702083573895</v>
      </c>
      <c r="CB9" s="13">
        <f t="shared" si="72"/>
        <v>7.3735532646048121</v>
      </c>
      <c r="CC9" s="13">
        <f t="shared" si="73"/>
        <v>0</v>
      </c>
      <c r="CD9" s="259"/>
      <c r="CE9" s="195">
        <f t="shared" si="74"/>
        <v>9055.9105510103091</v>
      </c>
      <c r="CF9" s="13">
        <f t="shared" si="75"/>
        <v>7.3735532646048103</v>
      </c>
      <c r="CG9" s="13">
        <f t="shared" si="76"/>
        <v>0</v>
      </c>
      <c r="CH9" s="259"/>
      <c r="CI9" s="195">
        <f t="shared" si="77"/>
        <v>9121.3508362336779</v>
      </c>
      <c r="CJ9" s="13">
        <f t="shared" si="78"/>
        <v>7.3735532646048112</v>
      </c>
      <c r="CK9" s="13">
        <f t="shared" si="79"/>
        <v>0</v>
      </c>
      <c r="CL9" s="259"/>
      <c r="CM9" s="195">
        <f t="shared" si="80"/>
        <v>9146.7527272302414</v>
      </c>
      <c r="CN9" s="13">
        <f t="shared" si="81"/>
        <v>7.3735532646048121</v>
      </c>
      <c r="CO9" s="13">
        <f t="shared" si="82"/>
        <v>0</v>
      </c>
      <c r="CP9" s="259"/>
      <c r="CQ9" s="195">
        <f t="shared" si="83"/>
        <v>9196.1555341030926</v>
      </c>
      <c r="CR9" s="13">
        <f t="shared" si="84"/>
        <v>7.3735532646048103</v>
      </c>
      <c r="CS9" s="13">
        <f t="shared" si="85"/>
        <v>0</v>
      </c>
      <c r="CT9" s="259"/>
      <c r="CU9" s="195"/>
      <c r="CV9" s="13"/>
      <c r="CW9" s="13"/>
      <c r="CX9" s="259"/>
      <c r="CY9" s="195"/>
      <c r="CZ9" s="13"/>
      <c r="DA9" s="13"/>
      <c r="DB9" s="259"/>
      <c r="DC9" s="195"/>
      <c r="DD9" s="13"/>
      <c r="DE9" s="13"/>
      <c r="DF9" s="259"/>
      <c r="DG9" s="195"/>
      <c r="DH9" s="13"/>
      <c r="DI9" s="13"/>
      <c r="DJ9" s="259"/>
    </row>
    <row r="10" spans="1:114">
      <c r="A10" s="285" t="s">
        <v>27</v>
      </c>
      <c r="B10" s="240" t="s">
        <v>61</v>
      </c>
      <c r="C10" s="323">
        <v>24</v>
      </c>
      <c r="D10" s="252">
        <f t="shared" si="98"/>
        <v>150567.36000000002</v>
      </c>
      <c r="E10" s="74">
        <v>6273.64</v>
      </c>
      <c r="F10" s="18">
        <f t="shared" si="22"/>
        <v>10153.230915467126</v>
      </c>
      <c r="G10" s="95">
        <f t="shared" si="23"/>
        <v>137.97696219931274</v>
      </c>
      <c r="H10" s="74">
        <f t="shared" si="23"/>
        <v>5.7490400916380304</v>
      </c>
      <c r="I10" s="74">
        <f t="shared" si="24"/>
        <v>86.546915838350898</v>
      </c>
      <c r="J10" s="74">
        <f t="shared" si="25"/>
        <v>43.501805022860744</v>
      </c>
      <c r="K10" s="89">
        <f t="shared" si="99"/>
        <v>7.9282413381010954</v>
      </c>
      <c r="L10" s="95"/>
      <c r="M10" s="74"/>
      <c r="N10" s="74"/>
      <c r="O10" s="95">
        <v>9</v>
      </c>
      <c r="P10" s="74">
        <f>Q10*O10</f>
        <v>56462.76</v>
      </c>
      <c r="Q10" s="74">
        <v>6273.64</v>
      </c>
      <c r="R10" s="18">
        <f>(P10+M10)-SUMIFS(S10:DJ10,$S$4:$DJ$4,$V$4)</f>
        <v>4986.0844503846165</v>
      </c>
      <c r="S10" s="280">
        <f t="shared" si="26"/>
        <v>6523.8669699885468</v>
      </c>
      <c r="T10" s="13">
        <f t="shared" si="27"/>
        <v>5.7490400916380304</v>
      </c>
      <c r="U10" s="13">
        <f t="shared" si="28"/>
        <v>0</v>
      </c>
      <c r="V10" s="269"/>
      <c r="W10" s="195">
        <f t="shared" si="29"/>
        <v>6561.9428625154642</v>
      </c>
      <c r="X10" s="13">
        <f t="shared" si="30"/>
        <v>5.7490400916380304</v>
      </c>
      <c r="Y10" s="13">
        <f t="shared" si="31"/>
        <v>0</v>
      </c>
      <c r="Z10" s="259"/>
      <c r="AA10" s="195">
        <f t="shared" si="32"/>
        <v>6606.6244021076755</v>
      </c>
      <c r="AB10" s="13">
        <f t="shared" si="33"/>
        <v>5.7490400916380304</v>
      </c>
      <c r="AC10" s="13">
        <f t="shared" si="34"/>
        <v>0</v>
      </c>
      <c r="AD10" s="259"/>
      <c r="AE10" s="195">
        <f t="shared" si="35"/>
        <v>6632.8112797250851</v>
      </c>
      <c r="AF10" s="13">
        <f t="shared" si="36"/>
        <v>5.7490400916380295</v>
      </c>
      <c r="AG10" s="13">
        <f t="shared" si="37"/>
        <v>0</v>
      </c>
      <c r="AH10" s="259"/>
      <c r="AI10" s="195">
        <f t="shared" si="38"/>
        <v>360.98032807411437</v>
      </c>
      <c r="AJ10" s="13">
        <f t="shared" si="39"/>
        <v>0.31131446378043837</v>
      </c>
      <c r="AK10" s="13">
        <f t="shared" si="40"/>
        <v>5.4377256278575921</v>
      </c>
      <c r="AL10" s="28">
        <f>IF($Q10*AI$2/$R$2&gt;0,$Q10*AI$2/$R$2,0)</f>
        <v>6305.2386236234815</v>
      </c>
      <c r="AM10" s="195"/>
      <c r="AN10" s="13">
        <f t="shared" si="42"/>
        <v>0</v>
      </c>
      <c r="AO10" s="13">
        <f t="shared" si="43"/>
        <v>5.4377256278575929</v>
      </c>
      <c r="AP10" s="18">
        <f>IF($Q10*AM$2/$R$2&gt;0,$Q10*AM$2/$R$2,0)</f>
        <v>6357.3320351383572</v>
      </c>
      <c r="AQ10" s="195"/>
      <c r="AR10" s="13">
        <f t="shared" si="45"/>
        <v>0</v>
      </c>
      <c r="AS10" s="13">
        <f t="shared" si="46"/>
        <v>5.4377256278575929</v>
      </c>
      <c r="AT10" s="18">
        <f>IF($Q10*AQ$2/$R$2&gt;0,$Q10*AQ$2/$R$2,0)</f>
        <v>6382.6663988385462</v>
      </c>
      <c r="AU10" s="195"/>
      <c r="AV10" s="13">
        <f t="shared" si="48"/>
        <v>0</v>
      </c>
      <c r="AW10" s="13">
        <f t="shared" si="49"/>
        <v>5.4377256278575921</v>
      </c>
      <c r="AX10" s="18">
        <f>IF($Q10*AU$2/$R$2&gt;0,$Q10*AU$2/$R$2,0)</f>
        <v>6407.7397517085965</v>
      </c>
      <c r="AY10" s="195"/>
      <c r="AZ10" s="13">
        <f t="shared" si="51"/>
        <v>0</v>
      </c>
      <c r="BA10" s="13">
        <f t="shared" si="52"/>
        <v>5.4377256278575921</v>
      </c>
      <c r="BB10" s="18">
        <f>IF($Q10*AY$2/$R$2&gt;0,$Q10*AY$2/$R$2,0)</f>
        <v>6440.7793726234595</v>
      </c>
      <c r="BC10" s="195"/>
      <c r="BD10" s="13">
        <f t="shared" si="54"/>
        <v>0</v>
      </c>
      <c r="BE10" s="13">
        <f t="shared" si="55"/>
        <v>5.4377256278575921</v>
      </c>
      <c r="BF10" s="18">
        <f>IF($Q10*BC$2/$R$2&gt;0,$Q10*BC$2/$R$2,0)</f>
        <v>6478.1093590587016</v>
      </c>
      <c r="BG10" s="195"/>
      <c r="BH10" s="13">
        <f t="shared" si="57"/>
        <v>0</v>
      </c>
      <c r="BI10" s="13">
        <f t="shared" si="58"/>
        <v>5.4377256278575921</v>
      </c>
      <c r="BJ10" s="18">
        <f>IF($Q10*BG$2/$R$2&gt;0,$Q10*BG$2/$R$2,0)</f>
        <v>6522.6008301458323</v>
      </c>
      <c r="BK10" s="195"/>
      <c r="BL10" s="13">
        <f t="shared" si="60"/>
        <v>0</v>
      </c>
      <c r="BM10" s="13">
        <f t="shared" si="61"/>
        <v>5.4377256278575929</v>
      </c>
      <c r="BN10" s="18">
        <f>IF($Q10*BK$2/$R$2&gt;0,$Q10*BK$2/$R$2,0)</f>
        <v>6582.2091784784079</v>
      </c>
      <c r="BO10" s="195">
        <f t="shared" si="62"/>
        <v>6994.8915737365405</v>
      </c>
      <c r="BP10" s="13">
        <f t="shared" si="63"/>
        <v>5.7490400916380304</v>
      </c>
      <c r="BQ10" s="13">
        <f t="shared" si="64"/>
        <v>0</v>
      </c>
      <c r="BR10" s="18"/>
      <c r="BS10" s="195">
        <f t="shared" si="65"/>
        <v>7006.6253645635752</v>
      </c>
      <c r="BT10" s="13">
        <f t="shared" si="66"/>
        <v>5.7490400916380304</v>
      </c>
      <c r="BU10" s="13">
        <f t="shared" si="67"/>
        <v>0</v>
      </c>
      <c r="BV10" s="18"/>
      <c r="BW10" s="195">
        <f t="shared" si="68"/>
        <v>7027.3736502542952</v>
      </c>
      <c r="BX10" s="13">
        <f t="shared" si="69"/>
        <v>5.7490400916380295</v>
      </c>
      <c r="BY10" s="13">
        <f t="shared" si="70"/>
        <v>0</v>
      </c>
      <c r="BZ10" s="259"/>
      <c r="CA10" s="195">
        <f t="shared" si="71"/>
        <v>7046.2132546345938</v>
      </c>
      <c r="CB10" s="13">
        <f t="shared" si="72"/>
        <v>5.7490400916380295</v>
      </c>
      <c r="CC10" s="13">
        <f t="shared" si="73"/>
        <v>0</v>
      </c>
      <c r="CD10" s="259"/>
      <c r="CE10" s="195">
        <f t="shared" si="74"/>
        <v>7060.7468279862551</v>
      </c>
      <c r="CF10" s="13">
        <f t="shared" si="75"/>
        <v>5.7490400916380304</v>
      </c>
      <c r="CG10" s="13">
        <f t="shared" si="76"/>
        <v>0</v>
      </c>
      <c r="CH10" s="259"/>
      <c r="CI10" s="195">
        <f t="shared" si="77"/>
        <v>7111.7695587995422</v>
      </c>
      <c r="CJ10" s="13">
        <f t="shared" si="78"/>
        <v>5.7490400916380295</v>
      </c>
      <c r="CK10" s="13">
        <f t="shared" si="79"/>
        <v>0</v>
      </c>
      <c r="CL10" s="259"/>
      <c r="CM10" s="195">
        <f t="shared" si="80"/>
        <v>7131.5750019152356</v>
      </c>
      <c r="CN10" s="13">
        <f t="shared" si="81"/>
        <v>5.7490400916380304</v>
      </c>
      <c r="CO10" s="13">
        <f t="shared" si="82"/>
        <v>0</v>
      </c>
      <c r="CP10" s="259"/>
      <c r="CQ10" s="195">
        <f t="shared" si="83"/>
        <v>7170.0935705292104</v>
      </c>
      <c r="CR10" s="13">
        <f t="shared" si="84"/>
        <v>5.7490400916380304</v>
      </c>
      <c r="CS10" s="13">
        <f t="shared" si="85"/>
        <v>0</v>
      </c>
      <c r="CT10" s="259"/>
      <c r="CU10" s="195">
        <f t="shared" si="86"/>
        <v>7241.789849512028</v>
      </c>
      <c r="CV10" s="13">
        <f t="shared" si="87"/>
        <v>5.7490400916380304</v>
      </c>
      <c r="CW10" s="13">
        <f t="shared" si="88"/>
        <v>0</v>
      </c>
      <c r="CX10" s="259"/>
      <c r="CY10" s="195">
        <f t="shared" si="89"/>
        <v>7305.2764992439861</v>
      </c>
      <c r="CZ10" s="13">
        <f t="shared" si="90"/>
        <v>5.7490400916380295</v>
      </c>
      <c r="DA10" s="13">
        <f t="shared" si="91"/>
        <v>0</v>
      </c>
      <c r="DB10" s="259"/>
      <c r="DC10" s="195">
        <f t="shared" si="92"/>
        <v>7362.4564519954192</v>
      </c>
      <c r="DD10" s="13">
        <f t="shared" si="93"/>
        <v>5.7490400916380304</v>
      </c>
      <c r="DE10" s="13">
        <f t="shared" si="94"/>
        <v>0</v>
      </c>
      <c r="DF10" s="259"/>
      <c r="DG10" s="195">
        <f t="shared" si="95"/>
        <v>0</v>
      </c>
      <c r="DH10" s="13">
        <f t="shared" si="96"/>
        <v>0</v>
      </c>
      <c r="DI10" s="13">
        <f t="shared" si="97"/>
        <v>0</v>
      </c>
      <c r="DJ10" s="259"/>
    </row>
    <row r="11" spans="1:114" ht="15" thickBot="1">
      <c r="A11" s="286" t="s">
        <v>18</v>
      </c>
      <c r="B11" s="241" t="s">
        <v>62</v>
      </c>
      <c r="C11" s="324">
        <v>24</v>
      </c>
      <c r="D11" s="252">
        <f t="shared" si="98"/>
        <v>112376.16</v>
      </c>
      <c r="E11" s="74">
        <v>4682.34</v>
      </c>
      <c r="F11" s="18">
        <f t="shared" si="22"/>
        <v>5494.9796837938138</v>
      </c>
      <c r="G11" s="95">
        <f t="shared" si="23"/>
        <v>102.97929896907216</v>
      </c>
      <c r="H11" s="74">
        <f t="shared" si="23"/>
        <v>4.2908041237113403</v>
      </c>
      <c r="I11" s="74">
        <f t="shared" si="24"/>
        <v>98.688494845360822</v>
      </c>
      <c r="J11" s="74">
        <f t="shared" si="25"/>
        <v>0</v>
      </c>
      <c r="K11" s="89">
        <f t="shared" si="99"/>
        <v>4.2908041237113395</v>
      </c>
      <c r="L11" s="95"/>
      <c r="M11" s="74"/>
      <c r="N11" s="74"/>
      <c r="O11" s="95"/>
      <c r="P11" s="74"/>
      <c r="Q11" s="74"/>
      <c r="R11" s="18">
        <f>P11-SUMIFS(W11:DN11,$S$4:$DJ$4,$V$4)</f>
        <v>0</v>
      </c>
      <c r="S11" s="280">
        <f t="shared" si="26"/>
        <v>4869.0972494845364</v>
      </c>
      <c r="T11" s="13">
        <f t="shared" si="27"/>
        <v>4.2908041237113403</v>
      </c>
      <c r="U11" s="13">
        <f t="shared" si="28"/>
        <v>0</v>
      </c>
      <c r="V11" s="269"/>
      <c r="W11" s="195">
        <f t="shared" si="29"/>
        <v>4897.5152451958757</v>
      </c>
      <c r="X11" s="13">
        <f t="shared" si="30"/>
        <v>4.2908041237113403</v>
      </c>
      <c r="Y11" s="13">
        <f t="shared" si="31"/>
        <v>0</v>
      </c>
      <c r="Z11" s="259"/>
      <c r="AA11" s="195">
        <f t="shared" si="32"/>
        <v>4930.8633748453612</v>
      </c>
      <c r="AB11" s="13">
        <f t="shared" si="33"/>
        <v>4.2908041237113403</v>
      </c>
      <c r="AC11" s="13">
        <f t="shared" si="34"/>
        <v>0</v>
      </c>
      <c r="AD11" s="259"/>
      <c r="AE11" s="195">
        <f t="shared" si="35"/>
        <v>4950.4079876288661</v>
      </c>
      <c r="AF11" s="13">
        <f t="shared" si="36"/>
        <v>4.2908041237113403</v>
      </c>
      <c r="AG11" s="13">
        <f t="shared" si="37"/>
        <v>0</v>
      </c>
      <c r="AH11" s="259"/>
      <c r="AI11" s="195">
        <f t="shared" si="38"/>
        <v>4975.3418503917528</v>
      </c>
      <c r="AJ11" s="13">
        <f t="shared" si="39"/>
        <v>4.2908041237113403</v>
      </c>
      <c r="AK11" s="13">
        <f t="shared" si="40"/>
        <v>0</v>
      </c>
      <c r="AL11" s="259"/>
      <c r="AM11" s="195">
        <f t="shared" si="41"/>
        <v>5016.4477538969077</v>
      </c>
      <c r="AN11" s="13">
        <f t="shared" si="42"/>
        <v>4.2908041237113403</v>
      </c>
      <c r="AO11" s="13">
        <f t="shared" si="43"/>
        <v>0</v>
      </c>
      <c r="AP11" s="259"/>
      <c r="AQ11" s="195">
        <f t="shared" si="44"/>
        <v>5036.4386103092784</v>
      </c>
      <c r="AR11" s="13">
        <f t="shared" si="45"/>
        <v>4.2908041237113395</v>
      </c>
      <c r="AS11" s="13">
        <f t="shared" si="46"/>
        <v>0</v>
      </c>
      <c r="AT11" s="259"/>
      <c r="AU11" s="195">
        <f t="shared" si="47"/>
        <v>5056.2235081237113</v>
      </c>
      <c r="AV11" s="13">
        <f t="shared" si="48"/>
        <v>4.2908041237113403</v>
      </c>
      <c r="AW11" s="13">
        <f t="shared" si="49"/>
        <v>0</v>
      </c>
      <c r="AX11" s="259"/>
      <c r="AY11" s="195">
        <f t="shared" si="50"/>
        <v>5082.2944339793812</v>
      </c>
      <c r="AZ11" s="13">
        <f t="shared" si="51"/>
        <v>4.2908041237113403</v>
      </c>
      <c r="BA11" s="13">
        <f t="shared" si="52"/>
        <v>0</v>
      </c>
      <c r="BB11" s="259"/>
      <c r="BC11" s="197">
        <f t="shared" si="53"/>
        <v>5111.7508042886593</v>
      </c>
      <c r="BD11" s="184">
        <f t="shared" si="54"/>
        <v>4.2908041237113395</v>
      </c>
      <c r="BE11" s="184">
        <f t="shared" si="55"/>
        <v>0</v>
      </c>
      <c r="BF11" s="325"/>
      <c r="BG11" s="197">
        <f t="shared" si="56"/>
        <v>5146.8581636288664</v>
      </c>
      <c r="BH11" s="184">
        <f t="shared" si="57"/>
        <v>4.2908041237113403</v>
      </c>
      <c r="BI11" s="184">
        <f t="shared" si="58"/>
        <v>0</v>
      </c>
      <c r="BJ11" s="325"/>
      <c r="BK11" s="197">
        <f t="shared" si="59"/>
        <v>5193.8939584329892</v>
      </c>
      <c r="BL11" s="184">
        <f t="shared" si="60"/>
        <v>4.2908041237113395</v>
      </c>
      <c r="BM11" s="184">
        <f t="shared" si="61"/>
        <v>0</v>
      </c>
      <c r="BN11" s="325"/>
      <c r="BO11" s="197">
        <f t="shared" si="62"/>
        <v>5220.6471221443298</v>
      </c>
      <c r="BP11" s="184">
        <f t="shared" si="63"/>
        <v>4.2908041237113403</v>
      </c>
      <c r="BQ11" s="184">
        <f t="shared" si="64"/>
        <v>0</v>
      </c>
      <c r="BR11" s="325"/>
      <c r="BS11" s="197">
        <f t="shared" si="65"/>
        <v>5229.4046533608253</v>
      </c>
      <c r="BT11" s="184">
        <f t="shared" si="66"/>
        <v>4.2908041237113403</v>
      </c>
      <c r="BU11" s="184">
        <f t="shared" si="67"/>
        <v>0</v>
      </c>
      <c r="BV11" s="325"/>
      <c r="BW11" s="197">
        <f t="shared" si="68"/>
        <v>5244.8901654432993</v>
      </c>
      <c r="BX11" s="184">
        <f t="shared" si="69"/>
        <v>4.2908041237113403</v>
      </c>
      <c r="BY11" s="184">
        <f t="shared" si="70"/>
        <v>0</v>
      </c>
      <c r="BZ11" s="325"/>
      <c r="CA11" s="197">
        <f t="shared" si="71"/>
        <v>5258.9511305567012</v>
      </c>
      <c r="CB11" s="184">
        <f t="shared" si="72"/>
        <v>4.2908041237113403</v>
      </c>
      <c r="CC11" s="184">
        <f t="shared" si="73"/>
        <v>0</v>
      </c>
      <c r="CD11" s="325"/>
      <c r="CE11" s="197">
        <f t="shared" si="74"/>
        <v>5269.7982833814431</v>
      </c>
      <c r="CF11" s="184">
        <f t="shared" si="75"/>
        <v>4.2908041237113395</v>
      </c>
      <c r="CG11" s="184">
        <f t="shared" si="76"/>
        <v>0</v>
      </c>
      <c r="CH11" s="325"/>
      <c r="CI11" s="197">
        <f t="shared" si="77"/>
        <v>5307.8791699793819</v>
      </c>
      <c r="CJ11" s="184">
        <f t="shared" si="78"/>
        <v>4.2908041237113403</v>
      </c>
      <c r="CK11" s="184">
        <f t="shared" si="79"/>
        <v>0</v>
      </c>
      <c r="CL11" s="325"/>
      <c r="CM11" s="197">
        <f t="shared" si="80"/>
        <v>5322.6609901855672</v>
      </c>
      <c r="CN11" s="184">
        <f t="shared" si="81"/>
        <v>4.2908041237113403</v>
      </c>
      <c r="CO11" s="184">
        <f t="shared" si="82"/>
        <v>0</v>
      </c>
      <c r="CP11" s="325"/>
      <c r="CQ11" s="197">
        <f t="shared" si="83"/>
        <v>5351.4093778144334</v>
      </c>
      <c r="CR11" s="184">
        <f t="shared" si="84"/>
        <v>4.2908041237113403</v>
      </c>
      <c r="CS11" s="184">
        <f t="shared" si="85"/>
        <v>0</v>
      </c>
      <c r="CT11" s="325"/>
      <c r="CU11" s="197">
        <f t="shared" si="86"/>
        <v>5404.9199960412379</v>
      </c>
      <c r="CV11" s="184">
        <f t="shared" si="87"/>
        <v>4.2908041237113403</v>
      </c>
      <c r="CW11" s="184">
        <f t="shared" si="88"/>
        <v>0</v>
      </c>
      <c r="CX11" s="325"/>
      <c r="CY11" s="197">
        <f t="shared" si="89"/>
        <v>5452.3033459793814</v>
      </c>
      <c r="CZ11" s="184">
        <f t="shared" si="90"/>
        <v>4.2908041237113403</v>
      </c>
      <c r="DA11" s="184">
        <f t="shared" si="91"/>
        <v>0</v>
      </c>
      <c r="DB11" s="325"/>
      <c r="DC11" s="197">
        <f t="shared" si="92"/>
        <v>5494.9796837938147</v>
      </c>
      <c r="DD11" s="184">
        <f t="shared" si="93"/>
        <v>4.2908041237113403</v>
      </c>
      <c r="DE11" s="184">
        <f t="shared" si="94"/>
        <v>0</v>
      </c>
      <c r="DF11" s="325"/>
      <c r="DG11" s="197">
        <f t="shared" si="95"/>
        <v>0</v>
      </c>
      <c r="DH11" s="184">
        <f t="shared" si="96"/>
        <v>0</v>
      </c>
      <c r="DI11" s="184">
        <f t="shared" si="97"/>
        <v>0</v>
      </c>
      <c r="DJ11" s="325"/>
    </row>
    <row r="12" spans="1:114" ht="16.2" thickBot="1">
      <c r="D12" s="32">
        <f t="shared" ref="D12:Z12" si="116">SUM(D5:D11)</f>
        <v>1563951.48</v>
      </c>
      <c r="E12" s="33">
        <f t="shared" si="116"/>
        <v>64435.680000000008</v>
      </c>
      <c r="F12" s="34">
        <f t="shared" si="116"/>
        <v>72267.81579320904</v>
      </c>
      <c r="G12" s="32">
        <f t="shared" si="116"/>
        <v>1433.1743230240552</v>
      </c>
      <c r="H12" s="33">
        <f t="shared" si="116"/>
        <v>59.047587628865976</v>
      </c>
      <c r="I12" s="33">
        <f t="shared" si="116"/>
        <v>1214.6617255412552</v>
      </c>
      <c r="J12" s="33">
        <f t="shared" si="116"/>
        <v>162.08162596680984</v>
      </c>
      <c r="K12" s="34">
        <f t="shared" si="116"/>
        <v>56.430971515990059</v>
      </c>
      <c r="L12" s="153">
        <f t="shared" si="116"/>
        <v>3</v>
      </c>
      <c r="M12" s="284">
        <f t="shared" si="116"/>
        <v>24000</v>
      </c>
      <c r="N12" s="284">
        <f t="shared" si="116"/>
        <v>8000</v>
      </c>
      <c r="O12" s="284">
        <f t="shared" ref="O12" si="117">SUM(O5:O11)</f>
        <v>18</v>
      </c>
      <c r="P12" s="284">
        <f t="shared" ref="P12" si="118">SUM(P5:P11)</f>
        <v>157763.88</v>
      </c>
      <c r="Q12" s="284">
        <f t="shared" ref="Q12" si="119">SUM(Q5:Q11)</f>
        <v>17529.32</v>
      </c>
      <c r="R12" s="154">
        <f t="shared" ref="R12" si="120">SUM(R5:R11)</f>
        <v>-9194.0675024984666</v>
      </c>
      <c r="S12" s="328">
        <f t="shared" si="116"/>
        <v>59005.726251546395</v>
      </c>
      <c r="T12" s="33">
        <f t="shared" si="116"/>
        <v>51.997731930599805</v>
      </c>
      <c r="U12" s="33">
        <f t="shared" si="116"/>
        <v>7.0498556982661755</v>
      </c>
      <c r="V12" s="146">
        <f t="shared" si="116"/>
        <v>8000</v>
      </c>
      <c r="W12" s="291">
        <f t="shared" si="116"/>
        <v>59396.798424412373</v>
      </c>
      <c r="X12" s="33">
        <f t="shared" si="116"/>
        <v>52.038638953644885</v>
      </c>
      <c r="Y12" s="33">
        <f t="shared" si="116"/>
        <v>7.008948675221089</v>
      </c>
      <c r="Z12" s="34">
        <f t="shared" si="116"/>
        <v>8000</v>
      </c>
      <c r="AA12" s="291">
        <f t="shared" ref="AA12:CL12" si="121">SUM(AA5:AA11)</f>
        <v>59855.716275463928</v>
      </c>
      <c r="AB12" s="33">
        <f t="shared" si="121"/>
        <v>52.086041469463979</v>
      </c>
      <c r="AC12" s="33">
        <f t="shared" si="121"/>
        <v>6.9615461594020029</v>
      </c>
      <c r="AD12" s="34">
        <f t="shared" si="121"/>
        <v>8000</v>
      </c>
      <c r="AE12" s="291">
        <f t="shared" si="121"/>
        <v>56868.998037113401</v>
      </c>
      <c r="AF12" s="33">
        <f t="shared" si="121"/>
        <v>49.291640587759993</v>
      </c>
      <c r="AG12" s="33">
        <f t="shared" si="121"/>
        <v>9.7559470411059834</v>
      </c>
      <c r="AH12" s="34">
        <f t="shared" si="121"/>
        <v>11255.68</v>
      </c>
      <c r="AI12" s="291">
        <f t="shared" si="121"/>
        <v>50850.193136945396</v>
      </c>
      <c r="AJ12" s="33">
        <f t="shared" si="121"/>
        <v>43.853914959902404</v>
      </c>
      <c r="AK12" s="33">
        <f t="shared" si="121"/>
        <v>15.193672668963575</v>
      </c>
      <c r="AL12" s="34">
        <f t="shared" si="121"/>
        <v>17617.610431879351</v>
      </c>
      <c r="AM12" s="291">
        <f t="shared" si="121"/>
        <v>50849.660921624134</v>
      </c>
      <c r="AN12" s="33">
        <f t="shared" si="121"/>
        <v>43.494110868061107</v>
      </c>
      <c r="AO12" s="33">
        <f t="shared" si="121"/>
        <v>15.193672668963579</v>
      </c>
      <c r="AP12" s="34">
        <f t="shared" si="121"/>
        <v>17763.165816048022</v>
      </c>
      <c r="AQ12" s="291">
        <f t="shared" si="121"/>
        <v>54077.981946361913</v>
      </c>
      <c r="AR12" s="33">
        <f t="shared" si="121"/>
        <v>46.071846773327003</v>
      </c>
      <c r="AS12" s="33">
        <f t="shared" si="121"/>
        <v>15.193672668963575</v>
      </c>
      <c r="AT12" s="34">
        <f t="shared" si="121"/>
        <v>17833.953137012722</v>
      </c>
      <c r="AU12" s="291">
        <f t="shared" si="121"/>
        <v>54290.419231833715</v>
      </c>
      <c r="AV12" s="33">
        <f t="shared" si="121"/>
        <v>46.071846773327003</v>
      </c>
      <c r="AW12" s="33">
        <f t="shared" si="121"/>
        <v>15.193672668963577</v>
      </c>
      <c r="AX12" s="34">
        <f t="shared" si="121"/>
        <v>17904.011161689312</v>
      </c>
      <c r="AY12" s="291">
        <f t="shared" si="121"/>
        <v>54570.351772828457</v>
      </c>
      <c r="AZ12" s="33">
        <f t="shared" si="121"/>
        <v>46.07184677332701</v>
      </c>
      <c r="BA12" s="33">
        <f t="shared" si="121"/>
        <v>15.193672668963577</v>
      </c>
      <c r="BB12" s="34">
        <f t="shared" si="121"/>
        <v>17996.327916825936</v>
      </c>
      <c r="BC12" s="291">
        <f t="shared" si="121"/>
        <v>54886.635000927345</v>
      </c>
      <c r="BD12" s="33">
        <f t="shared" si="121"/>
        <v>46.071846773327003</v>
      </c>
      <c r="BE12" s="33">
        <f t="shared" si="121"/>
        <v>15.193672668963577</v>
      </c>
      <c r="BF12" s="34">
        <f t="shared" si="121"/>
        <v>18100.632479698372</v>
      </c>
      <c r="BG12" s="291">
        <f t="shared" si="121"/>
        <v>55263.594851226706</v>
      </c>
      <c r="BH12" s="33">
        <f t="shared" si="121"/>
        <v>46.071846773327003</v>
      </c>
      <c r="BI12" s="33">
        <f t="shared" si="121"/>
        <v>15.193672668963575</v>
      </c>
      <c r="BJ12" s="34">
        <f t="shared" si="121"/>
        <v>18224.94710947583</v>
      </c>
      <c r="BK12" s="291">
        <f t="shared" si="121"/>
        <v>55768.634435555912</v>
      </c>
      <c r="BL12" s="33">
        <f t="shared" si="121"/>
        <v>46.071846773327003</v>
      </c>
      <c r="BM12" s="33">
        <f t="shared" si="121"/>
        <v>15.193672668963575</v>
      </c>
      <c r="BN12" s="34">
        <f t="shared" si="121"/>
        <v>18391.500149273008</v>
      </c>
      <c r="BO12" s="291">
        <f t="shared" si="121"/>
        <v>63050.783973924146</v>
      </c>
      <c r="BP12" s="33">
        <f t="shared" si="121"/>
        <v>51.820886864965033</v>
      </c>
      <c r="BQ12" s="33">
        <f t="shared" si="121"/>
        <v>9.7559470411059834</v>
      </c>
      <c r="BR12" s="34">
        <f t="shared" si="121"/>
        <v>11870.119300595896</v>
      </c>
      <c r="BS12" s="291">
        <f t="shared" si="121"/>
        <v>75046.581592522343</v>
      </c>
      <c r="BT12" s="33">
        <f t="shared" si="121"/>
        <v>61.576833906071023</v>
      </c>
      <c r="BU12" s="33">
        <f t="shared" si="121"/>
        <v>0</v>
      </c>
      <c r="BV12" s="34">
        <f t="shared" si="121"/>
        <v>0</v>
      </c>
      <c r="BW12" s="291">
        <f t="shared" si="121"/>
        <v>75268.812386089354</v>
      </c>
      <c r="BX12" s="33">
        <f t="shared" si="121"/>
        <v>61.576833906071023</v>
      </c>
      <c r="BY12" s="33">
        <f t="shared" si="121"/>
        <v>0</v>
      </c>
      <c r="BZ12" s="34">
        <f t="shared" si="121"/>
        <v>0</v>
      </c>
      <c r="CA12" s="291">
        <f t="shared" si="121"/>
        <v>75470.599670799536</v>
      </c>
      <c r="CB12" s="33">
        <f t="shared" si="121"/>
        <v>61.576833906071023</v>
      </c>
      <c r="CC12" s="33">
        <f t="shared" si="121"/>
        <v>0</v>
      </c>
      <c r="CD12" s="34">
        <f t="shared" si="121"/>
        <v>0</v>
      </c>
      <c r="CE12" s="291">
        <f t="shared" si="121"/>
        <v>75626.265906914094</v>
      </c>
      <c r="CF12" s="33">
        <f t="shared" si="121"/>
        <v>61.576833906071016</v>
      </c>
      <c r="CG12" s="33">
        <f t="shared" si="121"/>
        <v>0</v>
      </c>
      <c r="CH12" s="34">
        <f t="shared" si="121"/>
        <v>0</v>
      </c>
      <c r="CI12" s="291">
        <f t="shared" si="121"/>
        <v>76172.760307830482</v>
      </c>
      <c r="CJ12" s="33">
        <f t="shared" si="121"/>
        <v>61.576833906071016</v>
      </c>
      <c r="CK12" s="33">
        <f t="shared" si="121"/>
        <v>0</v>
      </c>
      <c r="CL12" s="34">
        <f t="shared" si="121"/>
        <v>0</v>
      </c>
      <c r="CM12" s="291">
        <f t="shared" ref="CM12:DJ12" si="122">SUM(CM5:CM11)</f>
        <v>76384.892500636895</v>
      </c>
      <c r="CN12" s="33">
        <f t="shared" si="122"/>
        <v>61.576833906071023</v>
      </c>
      <c r="CO12" s="33">
        <f t="shared" si="122"/>
        <v>0</v>
      </c>
      <c r="CP12" s="34">
        <f t="shared" si="122"/>
        <v>0</v>
      </c>
      <c r="CQ12" s="291">
        <f t="shared" si="122"/>
        <v>76797.457287807571</v>
      </c>
      <c r="CR12" s="33">
        <f t="shared" si="122"/>
        <v>61.576833906071023</v>
      </c>
      <c r="CS12" s="33">
        <f t="shared" si="122"/>
        <v>0</v>
      </c>
      <c r="CT12" s="34">
        <f t="shared" si="122"/>
        <v>0</v>
      </c>
      <c r="CU12" s="291">
        <f t="shared" si="122"/>
        <v>68277.270866584193</v>
      </c>
      <c r="CV12" s="33">
        <f t="shared" si="122"/>
        <v>54.203280641466208</v>
      </c>
      <c r="CW12" s="33">
        <f t="shared" si="122"/>
        <v>0</v>
      </c>
      <c r="CX12" s="34">
        <f t="shared" si="122"/>
        <v>0</v>
      </c>
      <c r="CY12" s="291">
        <f t="shared" si="122"/>
        <v>68875.837694707909</v>
      </c>
      <c r="CZ12" s="33">
        <f t="shared" si="122"/>
        <v>54.203280641466208</v>
      </c>
      <c r="DA12" s="33">
        <f t="shared" si="122"/>
        <v>0</v>
      </c>
      <c r="DB12" s="34">
        <f t="shared" si="122"/>
        <v>0</v>
      </c>
      <c r="DC12" s="291">
        <f t="shared" si="122"/>
        <v>69414.94352396793</v>
      </c>
      <c r="DD12" s="33">
        <f t="shared" si="122"/>
        <v>54.203280641466208</v>
      </c>
      <c r="DE12" s="33">
        <f t="shared" si="122"/>
        <v>0</v>
      </c>
      <c r="DF12" s="34">
        <f t="shared" si="122"/>
        <v>0</v>
      </c>
      <c r="DG12" s="32">
        <f t="shared" si="122"/>
        <v>0</v>
      </c>
      <c r="DH12" s="33">
        <f t="shared" si="122"/>
        <v>0</v>
      </c>
      <c r="DI12" s="33">
        <f t="shared" si="122"/>
        <v>0</v>
      </c>
      <c r="DJ12" s="34">
        <f t="shared" si="122"/>
        <v>0</v>
      </c>
    </row>
    <row r="13" spans="1:114">
      <c r="K13" s="59"/>
      <c r="AM13" t="s">
        <v>258</v>
      </c>
      <c r="AQ13" t="s">
        <v>258</v>
      </c>
      <c r="AU13" t="s">
        <v>258</v>
      </c>
      <c r="AY13" t="s">
        <v>258</v>
      </c>
      <c r="BC13" t="s">
        <v>258</v>
      </c>
      <c r="BG13" t="s">
        <v>258</v>
      </c>
      <c r="BK13" t="s">
        <v>258</v>
      </c>
    </row>
    <row r="14" spans="1:114">
      <c r="G14" s="139"/>
      <c r="K14" s="59"/>
      <c r="AA14" s="82"/>
      <c r="AM14" s="60">
        <v>6305.2396719258859</v>
      </c>
      <c r="AQ14" s="59">
        <v>5941.2769512887553</v>
      </c>
      <c r="AU14" s="59">
        <v>5575.8638165648717</v>
      </c>
      <c r="AY14" s="59">
        <v>5209.0152108484963</v>
      </c>
      <c r="AZ14" s="59"/>
      <c r="BC14" s="59">
        <v>4840.27505845019</v>
      </c>
      <c r="BG14" s="59">
        <v>4469.3977322580322</v>
      </c>
      <c r="BK14" s="59">
        <v>3719.1361008364529</v>
      </c>
      <c r="BL14" s="59"/>
    </row>
    <row r="15" spans="1:114">
      <c r="E15" s="59"/>
      <c r="F15" s="59"/>
      <c r="G15" s="59"/>
      <c r="K15" s="59"/>
      <c r="AI15" s="59"/>
      <c r="BC15" s="59"/>
      <c r="BG15" s="59"/>
    </row>
    <row r="16" spans="1:114">
      <c r="E16" s="59"/>
      <c r="K16" s="59"/>
      <c r="M16" s="59"/>
      <c r="P16" s="8"/>
      <c r="AI16" s="60"/>
      <c r="AK16" s="59"/>
      <c r="AM16" s="59"/>
      <c r="AY16" s="59"/>
    </row>
    <row r="17" spans="11:35">
      <c r="K17" s="59"/>
      <c r="AI17" s="60"/>
    </row>
    <row r="18" spans="11:35">
      <c r="K18" s="59"/>
      <c r="AI18" s="59"/>
    </row>
    <row r="19" spans="11:35">
      <c r="K19" s="59"/>
    </row>
    <row r="20" spans="11:35">
      <c r="K20" s="59"/>
    </row>
    <row r="21" spans="11:35">
      <c r="K21" s="59"/>
    </row>
  </sheetData>
  <mergeCells count="69">
    <mergeCell ref="AQ2:AT2"/>
    <mergeCell ref="D1:K1"/>
    <mergeCell ref="D2:F2"/>
    <mergeCell ref="G2:K2"/>
    <mergeCell ref="L2:N2"/>
    <mergeCell ref="S2:V2"/>
    <mergeCell ref="L1:R1"/>
    <mergeCell ref="W2:Z2"/>
    <mergeCell ref="AA2:AD2"/>
    <mergeCell ref="AE2:AH2"/>
    <mergeCell ref="AI2:AL2"/>
    <mergeCell ref="AM2:AP2"/>
    <mergeCell ref="CM2:CP2"/>
    <mergeCell ref="AU2:AX2"/>
    <mergeCell ref="AY2:BB2"/>
    <mergeCell ref="BC2:BF2"/>
    <mergeCell ref="BG2:BJ2"/>
    <mergeCell ref="BK2:BN2"/>
    <mergeCell ref="BO2:BR2"/>
    <mergeCell ref="BS2:BV2"/>
    <mergeCell ref="BW2:BZ2"/>
    <mergeCell ref="CA2:CD2"/>
    <mergeCell ref="CE2:CH2"/>
    <mergeCell ref="CI2:CL2"/>
    <mergeCell ref="A3:C3"/>
    <mergeCell ref="D3:D4"/>
    <mergeCell ref="E3:E4"/>
    <mergeCell ref="F3:F4"/>
    <mergeCell ref="G3:G4"/>
    <mergeCell ref="H3:H4"/>
    <mergeCell ref="I3:I4"/>
    <mergeCell ref="J3:J4"/>
    <mergeCell ref="CQ2:CT2"/>
    <mergeCell ref="CU2:CX2"/>
    <mergeCell ref="AI3:AL3"/>
    <mergeCell ref="AM3:AP3"/>
    <mergeCell ref="CM3:CP3"/>
    <mergeCell ref="AU3:AX3"/>
    <mergeCell ref="AY3:BB3"/>
    <mergeCell ref="BC3:BF3"/>
    <mergeCell ref="BG3:BJ3"/>
    <mergeCell ref="BK3:BN3"/>
    <mergeCell ref="BO3:BR3"/>
    <mergeCell ref="BS3:BV3"/>
    <mergeCell ref="BW3:BZ3"/>
    <mergeCell ref="CY2:DB2"/>
    <mergeCell ref="DC2:DF2"/>
    <mergeCell ref="DG2:DJ2"/>
    <mergeCell ref="AQ3:AT3"/>
    <mergeCell ref="K3:K4"/>
    <mergeCell ref="L3:L4"/>
    <mergeCell ref="M3:M4"/>
    <mergeCell ref="N3:N4"/>
    <mergeCell ref="S3:V3"/>
    <mergeCell ref="O3:O4"/>
    <mergeCell ref="P3:P4"/>
    <mergeCell ref="Q3:Q4"/>
    <mergeCell ref="R3:R4"/>
    <mergeCell ref="W3:Z3"/>
    <mergeCell ref="AA3:AD3"/>
    <mergeCell ref="AE3:AH3"/>
    <mergeCell ref="CY3:DB3"/>
    <mergeCell ref="DC3:DF3"/>
    <mergeCell ref="DG3:DJ3"/>
    <mergeCell ref="CA3:CD3"/>
    <mergeCell ref="CE3:CH3"/>
    <mergeCell ref="CI3:CL3"/>
    <mergeCell ref="CQ3:CT3"/>
    <mergeCell ref="CU3:CX3"/>
  </mergeCells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267B-2C06-4A89-8A62-50591F1A84E3}">
  <sheetPr>
    <tabColor theme="9" tint="0.39997558519241921"/>
  </sheetPr>
  <dimension ref="A1:GY24"/>
  <sheetViews>
    <sheetView workbookViewId="0">
      <pane xSplit="3" ySplit="4" topLeftCell="GL5" activePane="bottomRight" state="frozen"/>
      <selection activeCell="EZ24" sqref="EZ24"/>
      <selection pane="topRight" activeCell="EZ24" sqref="EZ24"/>
      <selection pane="bottomLeft" activeCell="EZ24" sqref="EZ24"/>
      <selection pane="bottomRight" activeCell="DD17" sqref="DD17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4.88671875" bestFit="1" customWidth="1"/>
    <col min="13" max="13" width="8.6640625" bestFit="1" customWidth="1"/>
    <col min="14" max="14" width="10.5546875" bestFit="1" customWidth="1"/>
    <col min="15" max="15" width="8.6640625" bestFit="1" customWidth="1"/>
    <col min="16" max="16" width="5.6640625" bestFit="1" customWidth="1"/>
    <col min="17" max="17" width="9.5546875" bestFit="1" customWidth="1"/>
    <col min="18" max="18" width="10.5546875" bestFit="1" customWidth="1"/>
    <col min="19" max="19" width="9.554687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  <col min="148" max="148" width="13.33203125" bestFit="1" customWidth="1"/>
    <col min="149" max="149" width="16.6640625" bestFit="1" customWidth="1"/>
    <col min="150" max="150" width="16.33203125" bestFit="1" customWidth="1"/>
    <col min="151" max="151" width="12.6640625" bestFit="1" customWidth="1"/>
    <col min="152" max="152" width="13.33203125" bestFit="1" customWidth="1"/>
    <col min="153" max="153" width="16.6640625" bestFit="1" customWidth="1"/>
    <col min="154" max="154" width="16.33203125" bestFit="1" customWidth="1"/>
    <col min="155" max="155" width="12.6640625" bestFit="1" customWidth="1"/>
    <col min="156" max="156" width="13.33203125" bestFit="1" customWidth="1"/>
    <col min="157" max="157" width="16.6640625" bestFit="1" customWidth="1"/>
    <col min="158" max="158" width="16.33203125" bestFit="1" customWidth="1"/>
    <col min="159" max="159" width="12.6640625" bestFit="1" customWidth="1"/>
    <col min="160" max="160" width="13.33203125" bestFit="1" customWidth="1"/>
    <col min="161" max="161" width="16.6640625" bestFit="1" customWidth="1"/>
    <col min="162" max="162" width="16.33203125" bestFit="1" customWidth="1"/>
    <col min="163" max="163" width="12.6640625" bestFit="1" customWidth="1"/>
    <col min="164" max="164" width="13.33203125" bestFit="1" customWidth="1"/>
    <col min="165" max="165" width="16.6640625" bestFit="1" customWidth="1"/>
    <col min="166" max="166" width="16.33203125" bestFit="1" customWidth="1"/>
    <col min="167" max="167" width="12.6640625" bestFit="1" customWidth="1"/>
    <col min="168" max="168" width="13.33203125" bestFit="1" customWidth="1"/>
    <col min="169" max="169" width="16.6640625" bestFit="1" customWidth="1"/>
    <col min="170" max="170" width="16.33203125" bestFit="1" customWidth="1"/>
    <col min="171" max="171" width="12.6640625" bestFit="1" customWidth="1"/>
    <col min="172" max="172" width="13.33203125" bestFit="1" customWidth="1"/>
    <col min="173" max="173" width="16.6640625" bestFit="1" customWidth="1"/>
    <col min="174" max="174" width="16.33203125" bestFit="1" customWidth="1"/>
    <col min="175" max="175" width="12.6640625" bestFit="1" customWidth="1"/>
    <col min="176" max="176" width="13.33203125" bestFit="1" customWidth="1"/>
    <col min="177" max="177" width="16.6640625" bestFit="1" customWidth="1"/>
    <col min="178" max="178" width="16.33203125" bestFit="1" customWidth="1"/>
    <col min="179" max="179" width="12.6640625" bestFit="1" customWidth="1"/>
    <col min="180" max="180" width="13.33203125" bestFit="1" customWidth="1"/>
    <col min="181" max="181" width="16.6640625" bestFit="1" customWidth="1"/>
    <col min="182" max="182" width="16.33203125" bestFit="1" customWidth="1"/>
    <col min="183" max="183" width="12.6640625" bestFit="1" customWidth="1"/>
    <col min="184" max="184" width="13.33203125" bestFit="1" customWidth="1"/>
    <col min="185" max="185" width="16.6640625" bestFit="1" customWidth="1"/>
    <col min="186" max="186" width="16.33203125" bestFit="1" customWidth="1"/>
    <col min="187" max="187" width="12.6640625" bestFit="1" customWidth="1"/>
    <col min="188" max="188" width="13.33203125" bestFit="1" customWidth="1"/>
    <col min="189" max="189" width="16.6640625" bestFit="1" customWidth="1"/>
    <col min="190" max="190" width="16.33203125" bestFit="1" customWidth="1"/>
    <col min="191" max="191" width="12.6640625" bestFit="1" customWidth="1"/>
    <col min="192" max="192" width="13.33203125" bestFit="1" customWidth="1"/>
    <col min="193" max="193" width="16.6640625" bestFit="1" customWidth="1"/>
    <col min="194" max="194" width="16.33203125" bestFit="1" customWidth="1"/>
    <col min="195" max="195" width="12.6640625" bestFit="1" customWidth="1"/>
    <col min="196" max="196" width="13.33203125" bestFit="1" customWidth="1"/>
    <col min="197" max="197" width="16.6640625" bestFit="1" customWidth="1"/>
    <col min="198" max="198" width="16.33203125" bestFit="1" customWidth="1"/>
    <col min="199" max="199" width="12.6640625" bestFit="1" customWidth="1"/>
    <col min="200" max="200" width="13.33203125" bestFit="1" customWidth="1"/>
    <col min="201" max="201" width="16.6640625" bestFit="1" customWidth="1"/>
    <col min="202" max="202" width="16.33203125" bestFit="1" customWidth="1"/>
    <col min="203" max="203" width="12.6640625" bestFit="1" customWidth="1"/>
    <col min="204" max="204" width="13.33203125" bestFit="1" customWidth="1"/>
    <col min="205" max="205" width="16.6640625" bestFit="1" customWidth="1"/>
    <col min="206" max="206" width="16.33203125" bestFit="1" customWidth="1"/>
    <col min="207" max="207" width="12.6640625" bestFit="1" customWidth="1"/>
  </cols>
  <sheetData>
    <row r="1" spans="1:207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416" t="s">
        <v>224</v>
      </c>
      <c r="Q1" s="417"/>
      <c r="R1" s="417"/>
      <c r="S1" s="418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  <c r="AF1" s="276"/>
      <c r="AG1" s="276"/>
      <c r="AH1" s="276"/>
      <c r="AI1" s="276"/>
    </row>
    <row r="2" spans="1:207" ht="15.75" customHeight="1" thickBot="1">
      <c r="A2" s="172" t="s">
        <v>30</v>
      </c>
      <c r="B2" s="171">
        <v>45444</v>
      </c>
      <c r="C2" s="229">
        <f>'IND. FIN.'!D44</f>
        <v>1110.8869999999999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95" t="s">
        <v>223</v>
      </c>
      <c r="M2" s="496"/>
      <c r="N2" s="496"/>
      <c r="O2" s="497"/>
      <c r="P2" s="495" t="s">
        <v>223</v>
      </c>
      <c r="Q2" s="496"/>
      <c r="R2" s="496"/>
      <c r="S2" s="497"/>
      <c r="T2" s="480">
        <f>IF(T3&gt;$B$1,0,VLOOKUP(T$3,'IND. FIN.'!$C$4:$D$1000,2,0))</f>
        <v>1126.9159999999999</v>
      </c>
      <c r="U2" s="481"/>
      <c r="V2" s="481"/>
      <c r="W2" s="482"/>
      <c r="X2" s="480">
        <f>IF(X3&gt;$B$1,0,VLOOKUP(X$3,'IND. FIN.'!$C$4:$D$1000,2,0))</f>
        <v>1134.7750000000001</v>
      </c>
      <c r="Y2" s="481"/>
      <c r="Z2" s="481"/>
      <c r="AA2" s="482"/>
      <c r="AB2" s="480">
        <f>IF(AB3&gt;$B$1,0,VLOOKUP(AB$3,'IND. FIN.'!$C$4:$D$1000,2,0))</f>
        <v>1141.3979999999999</v>
      </c>
      <c r="AC2" s="481"/>
      <c r="AD2" s="481"/>
      <c r="AE2" s="482"/>
      <c r="AF2" s="480">
        <f>IF(AF3&gt;$B$1,0,VLOOKUP(AF$3,'IND. FIN.'!$C$4:$D$1000,2,0))</f>
        <v>1149.17</v>
      </c>
      <c r="AG2" s="481"/>
      <c r="AH2" s="481"/>
      <c r="AI2" s="482"/>
      <c r="AJ2" s="480">
        <f>IF(AJ3&gt;$B$1,0,VLOOKUP(AJ$3,'IND. FIN.'!$C$4:$D$1000,2,0))</f>
        <v>1153.7249999999999</v>
      </c>
      <c r="AK2" s="481"/>
      <c r="AL2" s="481"/>
      <c r="AM2" s="482"/>
      <c r="AN2" s="480">
        <f>IF(AN3&gt;$B$1,0,VLOOKUP(AN$3,'IND. FIN.'!$C$4:$D$1000,2,0))</f>
        <v>1159.5360000000001</v>
      </c>
      <c r="AO2" s="481"/>
      <c r="AP2" s="481"/>
      <c r="AQ2" s="482"/>
      <c r="AR2" s="480">
        <f>IF(AR3&gt;$B$1,0,VLOOKUP(AR$3,'IND. FIN.'!$C$4:$D$1000,2,0))</f>
        <v>1169.116</v>
      </c>
      <c r="AS2" s="481"/>
      <c r="AT2" s="481"/>
      <c r="AU2" s="482"/>
      <c r="AV2" s="480">
        <f>IF(AV3&gt;$B$1,0,VLOOKUP(AV$3,'IND. FIN.'!$C$4:$D$1000,2,0))</f>
        <v>1173.7750000000001</v>
      </c>
      <c r="AW2" s="481"/>
      <c r="AX2" s="481"/>
      <c r="AY2" s="482"/>
      <c r="AZ2" s="480">
        <f>IF(AZ3&gt;$B$1,0,VLOOKUP(AZ$3,'IND. FIN.'!$C$4:$D$1000,2,0))</f>
        <v>1178.386</v>
      </c>
      <c r="BA2" s="481"/>
      <c r="BB2" s="481"/>
      <c r="BC2" s="482"/>
      <c r="BD2" s="480">
        <f>IF(BD3&gt;$B$1,0,VLOOKUP(BD$3,'IND. FIN.'!$C$4:$D$1000,2,0))</f>
        <v>1184.462</v>
      </c>
      <c r="BE2" s="481"/>
      <c r="BF2" s="481"/>
      <c r="BG2" s="482"/>
      <c r="BH2" s="480">
        <f>IF(BH3&gt;$B$1,0,VLOOKUP(BH$3,'IND. FIN.'!$C$4:$D$1000,2,0))</f>
        <v>1191.327</v>
      </c>
      <c r="BI2" s="481"/>
      <c r="BJ2" s="481"/>
      <c r="BK2" s="482"/>
      <c r="BL2" s="480">
        <f>IF(BL3&gt;$B$1,0,VLOOKUP(BL$3,'IND. FIN.'!$C$4:$D$1000,2,0))</f>
        <v>1199.509</v>
      </c>
      <c r="BM2" s="481"/>
      <c r="BN2" s="481"/>
      <c r="BO2" s="482"/>
      <c r="BP2" s="480">
        <f>IF(BP3&gt;$B$1,0,VLOOKUP(BP$3,'IND. FIN.'!$C$4:$D$1000,2,0))</f>
        <v>1210.471</v>
      </c>
      <c r="BQ2" s="481"/>
      <c r="BR2" s="481"/>
      <c r="BS2" s="482"/>
      <c r="BT2" s="480">
        <f>IF(BT3&gt;$B$1,0,VLOOKUP(BT$3,'IND. FIN.'!$C$4:$D$1000,2,0))</f>
        <v>1216.7059999999999</v>
      </c>
      <c r="BU2" s="481"/>
      <c r="BV2" s="481"/>
      <c r="BW2" s="482"/>
      <c r="BX2" s="480">
        <f>IF(BX3&gt;$B$1,0,VLOOKUP(BX$3,'IND. FIN.'!$C$4:$D$1000,2,0))</f>
        <v>1218.7470000000001</v>
      </c>
      <c r="BY2" s="481"/>
      <c r="BZ2" s="481"/>
      <c r="CA2" s="482"/>
      <c r="CB2" s="480">
        <f>IF(CB3&gt;$B$1,0,VLOOKUP(CB$3,'IND. FIN.'!$C$4:$D$1000,2,0))</f>
        <v>1222.356</v>
      </c>
      <c r="CC2" s="481"/>
      <c r="CD2" s="481"/>
      <c r="CE2" s="482"/>
      <c r="CF2" s="480">
        <f>IF(CF3&gt;$B$1,0,VLOOKUP(CF$3,'IND. FIN.'!$C$4:$D$1000,2,0))</f>
        <v>1225.633</v>
      </c>
      <c r="CG2" s="481"/>
      <c r="CH2" s="481"/>
      <c r="CI2" s="482"/>
      <c r="CJ2" s="480">
        <f>IF(CJ3&gt;$B$1,0,VLOOKUP(CJ$3,'IND. FIN.'!$C$4:$D$1000,2,0))</f>
        <v>1228.1610000000001</v>
      </c>
      <c r="CK2" s="481"/>
      <c r="CL2" s="481"/>
      <c r="CM2" s="482"/>
      <c r="CN2" s="480">
        <f>IF(CN3&gt;$B$1,0,VLOOKUP(CN$3,'IND. FIN.'!$C$4:$D$1000,2,0))</f>
        <v>1237.0360000000001</v>
      </c>
      <c r="CO2" s="481"/>
      <c r="CP2" s="481"/>
      <c r="CQ2" s="482"/>
      <c r="CR2" s="480">
        <f>IF(CR3&gt;$B$1,0,VLOOKUP(CR$3,'IND. FIN.'!$C$4:$D$1000,2,0))</f>
        <v>1240.481</v>
      </c>
      <c r="CS2" s="481"/>
      <c r="CT2" s="481"/>
      <c r="CU2" s="482"/>
      <c r="CV2" s="480">
        <f>IF(CV3&gt;$B$1,0,VLOOKUP(CV$3,'IND. FIN.'!$C$4:$D$1000,2,0))</f>
        <v>1247.181</v>
      </c>
      <c r="CW2" s="481"/>
      <c r="CX2" s="481"/>
      <c r="CY2" s="482"/>
      <c r="CZ2" s="480">
        <f>IF(CZ3&gt;$B$1,0,VLOOKUP(CZ$3,'IND. FIN.'!$C$4:$D$1000,2,0))</f>
        <v>1259.652</v>
      </c>
      <c r="DA2" s="481"/>
      <c r="DB2" s="481"/>
      <c r="DC2" s="482"/>
      <c r="DD2" s="480">
        <f>IF(DD3&gt;$B$1,0,VLOOKUP(DD$3,'IND. FIN.'!$C$4:$D$1000,2,0))</f>
        <v>1270.6949999999999</v>
      </c>
      <c r="DE2" s="481"/>
      <c r="DF2" s="481"/>
      <c r="DG2" s="482"/>
      <c r="DH2" s="480">
        <f>IF(DH3&gt;$B$1,0,VLOOKUP(DH$3,'IND. FIN.'!$C$4:$D$1000,2,0))</f>
        <v>1280.6410000000001</v>
      </c>
      <c r="DI2" s="481"/>
      <c r="DJ2" s="481"/>
      <c r="DK2" s="482"/>
      <c r="DL2" s="480">
        <f>IF(DL3&gt;$B$1,0,VLOOKUP(DL$3,'IND. FIN.'!$C$4:$D$1000,2,0))</f>
        <v>0</v>
      </c>
      <c r="DM2" s="481"/>
      <c r="DN2" s="481"/>
      <c r="DO2" s="482"/>
      <c r="DP2" s="480">
        <f>IF(DP3&gt;$B$1,0,VLOOKUP(DP$3,'IND. FIN.'!$C$4:$D$1000,2,0))</f>
        <v>0</v>
      </c>
      <c r="DQ2" s="481"/>
      <c r="DR2" s="481"/>
      <c r="DS2" s="482"/>
      <c r="DT2" s="480">
        <f>IF(DT3&gt;$B$1,0,VLOOKUP(DT$3,'IND. FIN.'!$C$4:$D$1000,2,0))</f>
        <v>0</v>
      </c>
      <c r="DU2" s="481"/>
      <c r="DV2" s="481"/>
      <c r="DW2" s="482"/>
      <c r="DX2" s="480">
        <f>IF(DX3&gt;$B$1,0,VLOOKUP(DX$3,'IND. FIN.'!$C$4:$D$1000,2,0))</f>
        <v>0</v>
      </c>
      <c r="DY2" s="481"/>
      <c r="DZ2" s="481"/>
      <c r="EA2" s="482"/>
      <c r="EB2" s="480">
        <f>IF(EB3&gt;$B$1,0,VLOOKUP(EB$3,'IND. FIN.'!$C$4:$D$1000,2,0))</f>
        <v>0</v>
      </c>
      <c r="EC2" s="481"/>
      <c r="ED2" s="481"/>
      <c r="EE2" s="482"/>
      <c r="EF2" s="480">
        <f>IF(EF3&gt;$B$1,0,VLOOKUP(EF$3,'IND. FIN.'!$C$4:$D$1000,2,0))</f>
        <v>0</v>
      </c>
      <c r="EG2" s="481"/>
      <c r="EH2" s="481"/>
      <c r="EI2" s="482"/>
      <c r="EJ2" s="480">
        <f>IF(EJ3&gt;$B$1,0,VLOOKUP(EJ$3,'IND. FIN.'!$C$4:$D$1000,2,0))</f>
        <v>0</v>
      </c>
      <c r="EK2" s="481"/>
      <c r="EL2" s="481"/>
      <c r="EM2" s="482"/>
      <c r="EN2" s="480">
        <f>IF(EN3&gt;$B$1,0,VLOOKUP(EN$3,'IND. FIN.'!$C$4:$D$1000,2,0))</f>
        <v>0</v>
      </c>
      <c r="EO2" s="481"/>
      <c r="EP2" s="481"/>
      <c r="EQ2" s="482"/>
      <c r="ER2" s="480">
        <f>IF(ER3&gt;$B$1,0,VLOOKUP(ER$3,'IND. FIN.'!$C$4:$D$1000,2,0))</f>
        <v>0</v>
      </c>
      <c r="ES2" s="481"/>
      <c r="ET2" s="481"/>
      <c r="EU2" s="482"/>
      <c r="EV2" s="480">
        <f>IF(EV3&gt;$B$1,0,VLOOKUP(EV$3,'IND. FIN.'!$C$4:$D$1000,2,0))</f>
        <v>0</v>
      </c>
      <c r="EW2" s="481"/>
      <c r="EX2" s="481"/>
      <c r="EY2" s="482"/>
      <c r="EZ2" s="480">
        <f>IF(EZ3&gt;$B$1,0,VLOOKUP(EZ$3,'IND. FIN.'!$C$4:$D$1000,2,0))</f>
        <v>0</v>
      </c>
      <c r="FA2" s="481"/>
      <c r="FB2" s="481"/>
      <c r="FC2" s="482"/>
      <c r="FD2" s="480">
        <f>IF(FD3&gt;$B$1,0,VLOOKUP(FD$3,'IND. FIN.'!$C$4:$D$1000,2,0))</f>
        <v>0</v>
      </c>
      <c r="FE2" s="481"/>
      <c r="FF2" s="481"/>
      <c r="FG2" s="482"/>
      <c r="FH2" s="480">
        <f>IF(FH3&gt;$B$1,0,VLOOKUP(FH$3,'IND. FIN.'!$C$4:$D$1000,2,0))</f>
        <v>0</v>
      </c>
      <c r="FI2" s="481"/>
      <c r="FJ2" s="481"/>
      <c r="FK2" s="482"/>
      <c r="FL2" s="480">
        <f>IF(FL3&gt;$B$1,0,VLOOKUP(FL$3,'IND. FIN.'!$C$4:$D$1000,2,0))</f>
        <v>0</v>
      </c>
      <c r="FM2" s="481"/>
      <c r="FN2" s="481"/>
      <c r="FO2" s="482"/>
      <c r="FP2" s="480">
        <f>IF(FP3&gt;$B$1,0,VLOOKUP(FP$3,'IND. FIN.'!$C$4:$D$1000,2,0))</f>
        <v>0</v>
      </c>
      <c r="FQ2" s="481"/>
      <c r="FR2" s="481"/>
      <c r="FS2" s="482"/>
      <c r="FT2" s="480">
        <f>IF(FT3&gt;$B$1,0,VLOOKUP(FT$3,'IND. FIN.'!$C$4:$D$1000,2,0))</f>
        <v>0</v>
      </c>
      <c r="FU2" s="481"/>
      <c r="FV2" s="481"/>
      <c r="FW2" s="482"/>
      <c r="FX2" s="480">
        <f>IF(FX3&gt;$B$1,0,VLOOKUP(FX$3,'IND. FIN.'!$C$4:$D$1000,2,0))</f>
        <v>0</v>
      </c>
      <c r="FY2" s="481"/>
      <c r="FZ2" s="481"/>
      <c r="GA2" s="482"/>
      <c r="GB2" s="480">
        <f>IF(GB3&gt;$B$1,0,VLOOKUP(GB$3,'IND. FIN.'!$C$4:$D$1000,2,0))</f>
        <v>0</v>
      </c>
      <c r="GC2" s="481"/>
      <c r="GD2" s="481"/>
      <c r="GE2" s="482"/>
      <c r="GF2" s="480">
        <f>IF(GF3&gt;$B$1,0,VLOOKUP(GF$3,'IND. FIN.'!$C$4:$D$1000,2,0))</f>
        <v>0</v>
      </c>
      <c r="GG2" s="481"/>
      <c r="GH2" s="481"/>
      <c r="GI2" s="482"/>
      <c r="GJ2" s="480">
        <f>IF(GJ3&gt;$B$1,0,VLOOKUP(GJ$3,'IND. FIN.'!$C$4:$D$1000,2,0))</f>
        <v>0</v>
      </c>
      <c r="GK2" s="481"/>
      <c r="GL2" s="481"/>
      <c r="GM2" s="482"/>
      <c r="GN2" s="480">
        <f>IF(GN3&gt;$B$1,0,VLOOKUP(GN$3,'IND. FIN.'!$C$4:$D$1000,2,0))</f>
        <v>0</v>
      </c>
      <c r="GO2" s="481"/>
      <c r="GP2" s="481"/>
      <c r="GQ2" s="482"/>
      <c r="GR2" s="480">
        <f>IF(GR3&gt;$B$1,0,VLOOKUP(GR$3,'IND. FIN.'!$C$4:$D$1000,2,0))</f>
        <v>0</v>
      </c>
      <c r="GS2" s="481"/>
      <c r="GT2" s="481"/>
      <c r="GU2" s="482"/>
      <c r="GV2" s="480">
        <f>IF(GV3&gt;$B$1,0,VLOOKUP(GV$3,'IND. FIN.'!$C$4:$D$1000,2,0))</f>
        <v>0</v>
      </c>
      <c r="GW2" s="481"/>
      <c r="GX2" s="481"/>
      <c r="GY2" s="482"/>
    </row>
    <row r="3" spans="1:207">
      <c r="A3" s="428" t="s">
        <v>24</v>
      </c>
      <c r="B3" s="429"/>
      <c r="C3" s="429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35" t="s">
        <v>115</v>
      </c>
      <c r="L3" s="442" t="s">
        <v>25</v>
      </c>
      <c r="M3" s="444" t="s">
        <v>28</v>
      </c>
      <c r="N3" s="444" t="s">
        <v>29</v>
      </c>
      <c r="O3" s="493" t="s">
        <v>115</v>
      </c>
      <c r="P3" s="442" t="s">
        <v>25</v>
      </c>
      <c r="Q3" s="444" t="s">
        <v>28</v>
      </c>
      <c r="R3" s="444" t="s">
        <v>29</v>
      </c>
      <c r="S3" s="493" t="s">
        <v>115</v>
      </c>
      <c r="T3" s="450">
        <v>45505</v>
      </c>
      <c r="U3" s="440"/>
      <c r="V3" s="440"/>
      <c r="W3" s="441"/>
      <c r="X3" s="439">
        <f>EDATE(T3,1)</f>
        <v>45536</v>
      </c>
      <c r="Y3" s="440"/>
      <c r="Z3" s="440"/>
      <c r="AA3" s="441"/>
      <c r="AB3" s="439">
        <f t="shared" ref="AB3" si="0">EDATE(X3,1)</f>
        <v>45566</v>
      </c>
      <c r="AC3" s="440"/>
      <c r="AD3" s="440"/>
      <c r="AE3" s="441"/>
      <c r="AF3" s="439">
        <f t="shared" ref="AF3" si="1">EDATE(AB3,1)</f>
        <v>45597</v>
      </c>
      <c r="AG3" s="440"/>
      <c r="AH3" s="440"/>
      <c r="AI3" s="441"/>
      <c r="AJ3" s="439">
        <f t="shared" ref="AJ3" si="2">EDATE(AF3,1)</f>
        <v>45627</v>
      </c>
      <c r="AK3" s="440"/>
      <c r="AL3" s="440"/>
      <c r="AM3" s="441"/>
      <c r="AN3" s="439">
        <f t="shared" ref="AN3" si="3">EDATE(AJ3,1)</f>
        <v>45658</v>
      </c>
      <c r="AO3" s="440"/>
      <c r="AP3" s="440"/>
      <c r="AQ3" s="441"/>
      <c r="AR3" s="439">
        <f t="shared" ref="AR3" si="4">EDATE(AN3,1)</f>
        <v>45689</v>
      </c>
      <c r="AS3" s="440"/>
      <c r="AT3" s="440"/>
      <c r="AU3" s="441"/>
      <c r="AV3" s="439">
        <f t="shared" ref="AV3" si="5">EDATE(AR3,1)</f>
        <v>45717</v>
      </c>
      <c r="AW3" s="440"/>
      <c r="AX3" s="440"/>
      <c r="AY3" s="441"/>
      <c r="AZ3" s="439">
        <f t="shared" ref="AZ3" si="6">EDATE(AV3,1)</f>
        <v>45748</v>
      </c>
      <c r="BA3" s="440"/>
      <c r="BB3" s="440"/>
      <c r="BC3" s="441"/>
      <c r="BD3" s="439">
        <f t="shared" ref="BD3" si="7">EDATE(AZ3,1)</f>
        <v>45778</v>
      </c>
      <c r="BE3" s="440"/>
      <c r="BF3" s="440"/>
      <c r="BG3" s="441"/>
      <c r="BH3" s="439">
        <f t="shared" ref="BH3" si="8">EDATE(BD3,1)</f>
        <v>45809</v>
      </c>
      <c r="BI3" s="440"/>
      <c r="BJ3" s="440"/>
      <c r="BK3" s="441"/>
      <c r="BL3" s="439">
        <f t="shared" ref="BL3" si="9">EDATE(BH3,1)</f>
        <v>45839</v>
      </c>
      <c r="BM3" s="440"/>
      <c r="BN3" s="440"/>
      <c r="BO3" s="441"/>
      <c r="BP3" s="439">
        <f t="shared" ref="BP3" si="10">EDATE(BL3,1)</f>
        <v>45870</v>
      </c>
      <c r="BQ3" s="440"/>
      <c r="BR3" s="440"/>
      <c r="BS3" s="441"/>
      <c r="BT3" s="439">
        <f t="shared" ref="BT3" si="11">EDATE(BP3,1)</f>
        <v>45901</v>
      </c>
      <c r="BU3" s="440"/>
      <c r="BV3" s="440"/>
      <c r="BW3" s="441"/>
      <c r="BX3" s="439">
        <f t="shared" ref="BX3" si="12">EDATE(BT3,1)</f>
        <v>45931</v>
      </c>
      <c r="BY3" s="440"/>
      <c r="BZ3" s="440"/>
      <c r="CA3" s="441"/>
      <c r="CB3" s="439">
        <f t="shared" ref="CB3" si="13">EDATE(BX3,1)</f>
        <v>45962</v>
      </c>
      <c r="CC3" s="440"/>
      <c r="CD3" s="440"/>
      <c r="CE3" s="441"/>
      <c r="CF3" s="439">
        <f t="shared" ref="CF3" si="14">EDATE(CB3,1)</f>
        <v>45992</v>
      </c>
      <c r="CG3" s="440"/>
      <c r="CH3" s="440"/>
      <c r="CI3" s="441"/>
      <c r="CJ3" s="439">
        <f t="shared" ref="CJ3" si="15">EDATE(CF3,1)</f>
        <v>46023</v>
      </c>
      <c r="CK3" s="440"/>
      <c r="CL3" s="440"/>
      <c r="CM3" s="441"/>
      <c r="CN3" s="439">
        <f t="shared" ref="CN3" si="16">EDATE(CJ3,1)</f>
        <v>46054</v>
      </c>
      <c r="CO3" s="440"/>
      <c r="CP3" s="440"/>
      <c r="CQ3" s="441"/>
      <c r="CR3" s="439">
        <f t="shared" ref="CR3" si="17">EDATE(CN3,1)</f>
        <v>46082</v>
      </c>
      <c r="CS3" s="440"/>
      <c r="CT3" s="440"/>
      <c r="CU3" s="441"/>
      <c r="CV3" s="439">
        <f t="shared" ref="CV3" si="18">EDATE(CR3,1)</f>
        <v>46113</v>
      </c>
      <c r="CW3" s="440"/>
      <c r="CX3" s="440"/>
      <c r="CY3" s="441"/>
      <c r="CZ3" s="439">
        <f t="shared" ref="CZ3" si="19">EDATE(CV3,1)</f>
        <v>46143</v>
      </c>
      <c r="DA3" s="440"/>
      <c r="DB3" s="440"/>
      <c r="DC3" s="441"/>
      <c r="DD3" s="439">
        <f t="shared" ref="DD3" si="20">EDATE(CZ3,1)</f>
        <v>46174</v>
      </c>
      <c r="DE3" s="440"/>
      <c r="DF3" s="440"/>
      <c r="DG3" s="441"/>
      <c r="DH3" s="439">
        <f t="shared" ref="DH3" si="21">EDATE(DD3,1)</f>
        <v>46204</v>
      </c>
      <c r="DI3" s="440"/>
      <c r="DJ3" s="440"/>
      <c r="DK3" s="441"/>
      <c r="DL3" s="439">
        <f t="shared" ref="DL3" si="22">EDATE(DH3,1)</f>
        <v>46235</v>
      </c>
      <c r="DM3" s="440"/>
      <c r="DN3" s="440"/>
      <c r="DO3" s="441"/>
      <c r="DP3" s="439">
        <f t="shared" ref="DP3" si="23">EDATE(DL3,1)</f>
        <v>46266</v>
      </c>
      <c r="DQ3" s="440"/>
      <c r="DR3" s="440"/>
      <c r="DS3" s="441"/>
      <c r="DT3" s="439">
        <f t="shared" ref="DT3" si="24">EDATE(DP3,1)</f>
        <v>46296</v>
      </c>
      <c r="DU3" s="440"/>
      <c r="DV3" s="440"/>
      <c r="DW3" s="441"/>
      <c r="DX3" s="439">
        <f t="shared" ref="DX3" si="25">EDATE(DT3,1)</f>
        <v>46327</v>
      </c>
      <c r="DY3" s="440"/>
      <c r="DZ3" s="440"/>
      <c r="EA3" s="441"/>
      <c r="EB3" s="439">
        <f t="shared" ref="EB3" si="26">EDATE(DX3,1)</f>
        <v>46357</v>
      </c>
      <c r="EC3" s="440"/>
      <c r="ED3" s="440"/>
      <c r="EE3" s="441"/>
      <c r="EF3" s="439">
        <f t="shared" ref="EF3" si="27">EDATE(EB3,1)</f>
        <v>46388</v>
      </c>
      <c r="EG3" s="440"/>
      <c r="EH3" s="440"/>
      <c r="EI3" s="441"/>
      <c r="EJ3" s="439">
        <f t="shared" ref="EJ3" si="28">EDATE(EF3,1)</f>
        <v>46419</v>
      </c>
      <c r="EK3" s="440"/>
      <c r="EL3" s="440"/>
      <c r="EM3" s="441"/>
      <c r="EN3" s="439">
        <f t="shared" ref="EN3" si="29">EDATE(EJ3,1)</f>
        <v>46447</v>
      </c>
      <c r="EO3" s="440"/>
      <c r="EP3" s="440"/>
      <c r="EQ3" s="441"/>
      <c r="ER3" s="439">
        <f t="shared" ref="ER3" si="30">EDATE(EN3,1)</f>
        <v>46478</v>
      </c>
      <c r="ES3" s="440"/>
      <c r="ET3" s="440"/>
      <c r="EU3" s="441"/>
      <c r="EV3" s="439">
        <f t="shared" ref="EV3" si="31">EDATE(ER3,1)</f>
        <v>46508</v>
      </c>
      <c r="EW3" s="440"/>
      <c r="EX3" s="440"/>
      <c r="EY3" s="441"/>
      <c r="EZ3" s="439">
        <f t="shared" ref="EZ3" si="32">EDATE(EV3,1)</f>
        <v>46539</v>
      </c>
      <c r="FA3" s="440"/>
      <c r="FB3" s="440"/>
      <c r="FC3" s="441"/>
      <c r="FD3" s="439">
        <f t="shared" ref="FD3" si="33">EDATE(EZ3,1)</f>
        <v>46569</v>
      </c>
      <c r="FE3" s="440"/>
      <c r="FF3" s="440"/>
      <c r="FG3" s="441"/>
      <c r="FH3" s="439">
        <f t="shared" ref="FH3" si="34">EDATE(FD3,1)</f>
        <v>46600</v>
      </c>
      <c r="FI3" s="440"/>
      <c r="FJ3" s="440"/>
      <c r="FK3" s="441"/>
      <c r="FL3" s="439">
        <f t="shared" ref="FL3" si="35">EDATE(FH3,1)</f>
        <v>46631</v>
      </c>
      <c r="FM3" s="440"/>
      <c r="FN3" s="440"/>
      <c r="FO3" s="441"/>
      <c r="FP3" s="439">
        <f t="shared" ref="FP3" si="36">EDATE(FL3,1)</f>
        <v>46661</v>
      </c>
      <c r="FQ3" s="440"/>
      <c r="FR3" s="440"/>
      <c r="FS3" s="441"/>
      <c r="FT3" s="439">
        <f t="shared" ref="FT3" si="37">EDATE(FP3,1)</f>
        <v>46692</v>
      </c>
      <c r="FU3" s="440"/>
      <c r="FV3" s="440"/>
      <c r="FW3" s="441"/>
      <c r="FX3" s="439">
        <f t="shared" ref="FX3" si="38">EDATE(FT3,1)</f>
        <v>46722</v>
      </c>
      <c r="FY3" s="440"/>
      <c r="FZ3" s="440"/>
      <c r="GA3" s="441"/>
      <c r="GB3" s="439">
        <f t="shared" ref="GB3" si="39">EDATE(FX3,1)</f>
        <v>46753</v>
      </c>
      <c r="GC3" s="440"/>
      <c r="GD3" s="440"/>
      <c r="GE3" s="441"/>
      <c r="GF3" s="439">
        <f t="shared" ref="GF3" si="40">EDATE(GB3,1)</f>
        <v>46784</v>
      </c>
      <c r="GG3" s="440"/>
      <c r="GH3" s="440"/>
      <c r="GI3" s="441"/>
      <c r="GJ3" s="439">
        <f t="shared" ref="GJ3" si="41">EDATE(GF3,1)</f>
        <v>46813</v>
      </c>
      <c r="GK3" s="440"/>
      <c r="GL3" s="440"/>
      <c r="GM3" s="441"/>
      <c r="GN3" s="439">
        <f t="shared" ref="GN3" si="42">EDATE(GJ3,1)</f>
        <v>46844</v>
      </c>
      <c r="GO3" s="440"/>
      <c r="GP3" s="440"/>
      <c r="GQ3" s="441"/>
      <c r="GR3" s="439">
        <f t="shared" ref="GR3" si="43">EDATE(GN3,1)</f>
        <v>46874</v>
      </c>
      <c r="GS3" s="440"/>
      <c r="GT3" s="440"/>
      <c r="GU3" s="441"/>
      <c r="GV3" s="439">
        <f t="shared" ref="GV3" si="44">EDATE(GR3,1)</f>
        <v>46905</v>
      </c>
      <c r="GW3" s="440"/>
      <c r="GX3" s="440"/>
      <c r="GY3" s="441"/>
    </row>
    <row r="4" spans="1:207" ht="15.75" customHeight="1" thickBot="1">
      <c r="A4" s="16" t="s">
        <v>0</v>
      </c>
      <c r="B4" s="1" t="s">
        <v>1</v>
      </c>
      <c r="C4" s="294" t="s">
        <v>25</v>
      </c>
      <c r="D4" s="432"/>
      <c r="E4" s="434"/>
      <c r="F4" s="427"/>
      <c r="G4" s="438"/>
      <c r="H4" s="425"/>
      <c r="I4" s="425"/>
      <c r="J4" s="425"/>
      <c r="K4" s="436"/>
      <c r="L4" s="443"/>
      <c r="M4" s="445"/>
      <c r="N4" s="445"/>
      <c r="O4" s="494"/>
      <c r="P4" s="443"/>
      <c r="Q4" s="445"/>
      <c r="R4" s="445"/>
      <c r="S4" s="494"/>
      <c r="T4" s="278" t="s">
        <v>182</v>
      </c>
      <c r="U4" s="261" t="s">
        <v>183</v>
      </c>
      <c r="V4" s="262" t="s">
        <v>181</v>
      </c>
      <c r="W4" s="263" t="s">
        <v>180</v>
      </c>
      <c r="X4" s="260" t="s">
        <v>182</v>
      </c>
      <c r="Y4" s="261" t="s">
        <v>183</v>
      </c>
      <c r="Z4" s="262" t="s">
        <v>181</v>
      </c>
      <c r="AA4" s="263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  <c r="DH4" s="272" t="s">
        <v>182</v>
      </c>
      <c r="DI4" s="273" t="s">
        <v>183</v>
      </c>
      <c r="DJ4" s="274" t="s">
        <v>181</v>
      </c>
      <c r="DK4" s="275" t="s">
        <v>180</v>
      </c>
      <c r="DL4" s="272" t="s">
        <v>182</v>
      </c>
      <c r="DM4" s="273" t="s">
        <v>183</v>
      </c>
      <c r="DN4" s="274" t="s">
        <v>181</v>
      </c>
      <c r="DO4" s="275" t="s">
        <v>180</v>
      </c>
      <c r="DP4" s="272" t="s">
        <v>182</v>
      </c>
      <c r="DQ4" s="273" t="s">
        <v>183</v>
      </c>
      <c r="DR4" s="274" t="s">
        <v>181</v>
      </c>
      <c r="DS4" s="275" t="s">
        <v>180</v>
      </c>
      <c r="DT4" s="272" t="s">
        <v>182</v>
      </c>
      <c r="DU4" s="273" t="s">
        <v>183</v>
      </c>
      <c r="DV4" s="274" t="s">
        <v>181</v>
      </c>
      <c r="DW4" s="275" t="s">
        <v>180</v>
      </c>
      <c r="DX4" s="272" t="s">
        <v>182</v>
      </c>
      <c r="DY4" s="273" t="s">
        <v>183</v>
      </c>
      <c r="DZ4" s="274" t="s">
        <v>181</v>
      </c>
      <c r="EA4" s="275" t="s">
        <v>180</v>
      </c>
      <c r="EB4" s="272" t="s">
        <v>182</v>
      </c>
      <c r="EC4" s="273" t="s">
        <v>183</v>
      </c>
      <c r="ED4" s="274" t="s">
        <v>181</v>
      </c>
      <c r="EE4" s="275" t="s">
        <v>180</v>
      </c>
      <c r="EF4" s="272" t="s">
        <v>182</v>
      </c>
      <c r="EG4" s="273" t="s">
        <v>183</v>
      </c>
      <c r="EH4" s="274" t="s">
        <v>181</v>
      </c>
      <c r="EI4" s="275" t="s">
        <v>180</v>
      </c>
      <c r="EJ4" s="272" t="s">
        <v>182</v>
      </c>
      <c r="EK4" s="273" t="s">
        <v>183</v>
      </c>
      <c r="EL4" s="274" t="s">
        <v>181</v>
      </c>
      <c r="EM4" s="275" t="s">
        <v>180</v>
      </c>
      <c r="EN4" s="272" t="s">
        <v>182</v>
      </c>
      <c r="EO4" s="273" t="s">
        <v>183</v>
      </c>
      <c r="EP4" s="274" t="s">
        <v>181</v>
      </c>
      <c r="EQ4" s="275" t="s">
        <v>180</v>
      </c>
      <c r="ER4" s="272" t="s">
        <v>182</v>
      </c>
      <c r="ES4" s="273" t="s">
        <v>183</v>
      </c>
      <c r="ET4" s="274" t="s">
        <v>181</v>
      </c>
      <c r="EU4" s="275" t="s">
        <v>180</v>
      </c>
      <c r="EV4" s="272" t="s">
        <v>182</v>
      </c>
      <c r="EW4" s="273" t="s">
        <v>183</v>
      </c>
      <c r="EX4" s="274" t="s">
        <v>181</v>
      </c>
      <c r="EY4" s="275" t="s">
        <v>180</v>
      </c>
      <c r="EZ4" s="272" t="s">
        <v>182</v>
      </c>
      <c r="FA4" s="273" t="s">
        <v>183</v>
      </c>
      <c r="FB4" s="274" t="s">
        <v>181</v>
      </c>
      <c r="FC4" s="275" t="s">
        <v>180</v>
      </c>
      <c r="FD4" s="272" t="s">
        <v>182</v>
      </c>
      <c r="FE4" s="273" t="s">
        <v>183</v>
      </c>
      <c r="FF4" s="274" t="s">
        <v>181</v>
      </c>
      <c r="FG4" s="275" t="s">
        <v>180</v>
      </c>
      <c r="FH4" s="272" t="s">
        <v>182</v>
      </c>
      <c r="FI4" s="273" t="s">
        <v>183</v>
      </c>
      <c r="FJ4" s="274" t="s">
        <v>181</v>
      </c>
      <c r="FK4" s="275" t="s">
        <v>180</v>
      </c>
      <c r="FL4" s="272" t="s">
        <v>182</v>
      </c>
      <c r="FM4" s="273" t="s">
        <v>183</v>
      </c>
      <c r="FN4" s="274" t="s">
        <v>181</v>
      </c>
      <c r="FO4" s="275" t="s">
        <v>180</v>
      </c>
      <c r="FP4" s="272" t="s">
        <v>182</v>
      </c>
      <c r="FQ4" s="273" t="s">
        <v>183</v>
      </c>
      <c r="FR4" s="274" t="s">
        <v>181</v>
      </c>
      <c r="FS4" s="275" t="s">
        <v>180</v>
      </c>
      <c r="FT4" s="272" t="s">
        <v>182</v>
      </c>
      <c r="FU4" s="273" t="s">
        <v>183</v>
      </c>
      <c r="FV4" s="274" t="s">
        <v>181</v>
      </c>
      <c r="FW4" s="275" t="s">
        <v>180</v>
      </c>
      <c r="FX4" s="272" t="s">
        <v>182</v>
      </c>
      <c r="FY4" s="273" t="s">
        <v>183</v>
      </c>
      <c r="FZ4" s="274" t="s">
        <v>181</v>
      </c>
      <c r="GA4" s="275" t="s">
        <v>180</v>
      </c>
      <c r="GB4" s="272" t="s">
        <v>182</v>
      </c>
      <c r="GC4" s="273" t="s">
        <v>183</v>
      </c>
      <c r="GD4" s="274" t="s">
        <v>181</v>
      </c>
      <c r="GE4" s="275" t="s">
        <v>180</v>
      </c>
      <c r="GF4" s="272" t="s">
        <v>182</v>
      </c>
      <c r="GG4" s="273" t="s">
        <v>183</v>
      </c>
      <c r="GH4" s="274" t="s">
        <v>181</v>
      </c>
      <c r="GI4" s="275" t="s">
        <v>180</v>
      </c>
      <c r="GJ4" s="272" t="s">
        <v>182</v>
      </c>
      <c r="GK4" s="273" t="s">
        <v>183</v>
      </c>
      <c r="GL4" s="274" t="s">
        <v>181</v>
      </c>
      <c r="GM4" s="275" t="s">
        <v>180</v>
      </c>
      <c r="GN4" s="272" t="s">
        <v>182</v>
      </c>
      <c r="GO4" s="273" t="s">
        <v>183</v>
      </c>
      <c r="GP4" s="274" t="s">
        <v>181</v>
      </c>
      <c r="GQ4" s="275" t="s">
        <v>180</v>
      </c>
      <c r="GR4" s="272" t="s">
        <v>182</v>
      </c>
      <c r="GS4" s="273" t="s">
        <v>183</v>
      </c>
      <c r="GT4" s="274" t="s">
        <v>181</v>
      </c>
      <c r="GU4" s="275" t="s">
        <v>180</v>
      </c>
      <c r="GV4" s="272" t="s">
        <v>182</v>
      </c>
      <c r="GW4" s="273" t="s">
        <v>183</v>
      </c>
      <c r="GX4" s="274" t="s">
        <v>181</v>
      </c>
      <c r="GY4" s="275" t="s">
        <v>180</v>
      </c>
    </row>
    <row r="5" spans="1:207">
      <c r="A5" s="285" t="s">
        <v>2</v>
      </c>
      <c r="B5" s="240" t="s">
        <v>55</v>
      </c>
      <c r="C5" s="321">
        <v>36</v>
      </c>
      <c r="D5" s="252">
        <f>E5*C5</f>
        <v>249494.76</v>
      </c>
      <c r="E5" s="74">
        <v>6930.41</v>
      </c>
      <c r="F5" s="18">
        <f t="shared" ref="F5:F12" si="45">K5*$C$1</f>
        <v>117977.42603927704</v>
      </c>
      <c r="G5" s="95">
        <f t="shared" ref="G5:H12" si="46">D5/$C$2</f>
        <v>224.59058392077685</v>
      </c>
      <c r="H5" s="74">
        <f t="shared" si="46"/>
        <v>6.2386273311326894</v>
      </c>
      <c r="I5" s="74">
        <f>SUMIFS($T5:$GY5,$T$4:$GY$4,$U$4)</f>
        <v>132.46685366438413</v>
      </c>
      <c r="J5" s="74">
        <f>SUMIFS($T5:$GY5,$T$4:$GY$4,$V$4)</f>
        <v>0</v>
      </c>
      <c r="K5" s="89">
        <f>G5-I5-J5</f>
        <v>92.123730256392719</v>
      </c>
      <c r="L5" s="94"/>
      <c r="M5" s="73"/>
      <c r="N5" s="73"/>
      <c r="O5" s="54">
        <f t="shared" ref="O5:O7" si="47">M5-SUMIFS(T5:EU5,$T$4:$EU$4,$W$4)</f>
        <v>0</v>
      </c>
      <c r="P5" s="94"/>
      <c r="Q5" s="73"/>
      <c r="R5" s="73"/>
      <c r="S5" s="54">
        <f t="shared" ref="S5:S7" si="48">Q5-SUMIFS(X5:EY5,$T$4:$EU$4,$W$4)</f>
        <v>0</v>
      </c>
      <c r="T5" s="279"/>
      <c r="U5" s="265"/>
      <c r="V5" s="265"/>
      <c r="W5" s="267"/>
      <c r="X5" s="264"/>
      <c r="Y5" s="265"/>
      <c r="Z5" s="265"/>
      <c r="AA5" s="266"/>
      <c r="AB5" s="264">
        <f>(IF($E5*AB$2/$C$2-AE5&gt;0,$E5*AB$2/$C$2-AE5,0))/30*7</f>
        <v>1661.5099103167106</v>
      </c>
      <c r="AC5" s="265">
        <f>IFERROR(AB5/AB$2,0)</f>
        <v>1.4556797105976274</v>
      </c>
      <c r="AD5" s="265">
        <f>IFERROR(AE5/AB$2,0)</f>
        <v>0</v>
      </c>
      <c r="AE5" s="266"/>
      <c r="AF5" s="264">
        <f t="shared" ref="AF5:AF12" si="49">IF($E5*AF$2/$C$2-AI5&gt;0,$E5*AF$2/$C$2-AI5,0)</f>
        <v>7169.2433701177533</v>
      </c>
      <c r="AG5" s="265">
        <f>IFERROR(AF5/AF$2,0)</f>
        <v>6.2386273311326894</v>
      </c>
      <c r="AH5" s="265">
        <f>IFERROR(AI5/AF$2,0)</f>
        <v>0</v>
      </c>
      <c r="AI5" s="266"/>
      <c r="AJ5" s="264">
        <f t="shared" ref="AJ5:AJ12" si="50">IF($E5*AJ$2/$C$2-AM5&gt;0,$E5*AJ$2/$C$2-AM5,0)</f>
        <v>7197.6603176110621</v>
      </c>
      <c r="AK5" s="265">
        <f t="shared" ref="AK5:BM12" si="51">IFERROR(AJ5/AJ$2,0)</f>
        <v>6.2386273311326903</v>
      </c>
      <c r="AL5" s="265">
        <f t="shared" ref="AL5:AL12" si="52">IFERROR(AM5/AJ$2,0)</f>
        <v>0</v>
      </c>
      <c r="AM5" s="266"/>
      <c r="AN5" s="264">
        <f t="shared" ref="AN5:AN12" si="53">IF($E5*AN$2/$C$2-AQ5&gt;0,$E5*AN$2/$C$2-AQ5,0)</f>
        <v>7233.9129810322747</v>
      </c>
      <c r="AO5" s="265">
        <f>IFERROR(AN5/AN$2,0)</f>
        <v>6.2386273311326894</v>
      </c>
      <c r="AP5" s="265">
        <f t="shared" ref="AP5:AP12" si="54">IFERROR(AQ5/AN$2,0)</f>
        <v>0</v>
      </c>
      <c r="AQ5" s="266"/>
      <c r="AR5" s="264">
        <f t="shared" ref="AR5:AR12" si="55">IF($E5*AR$2/$C$2-AU5&gt;0,$E5*AR$2/$C$2-AU5,0)</f>
        <v>7293.6790308645259</v>
      </c>
      <c r="AS5" s="265">
        <f t="shared" ref="AS5" si="56">IFERROR(AR5/AR$2,0)</f>
        <v>6.2386273311326903</v>
      </c>
      <c r="AT5" s="265">
        <f t="shared" ref="AT5:AT12" si="57">IFERROR(AU5/AR$2,0)</f>
        <v>0</v>
      </c>
      <c r="AU5" s="266"/>
      <c r="AV5" s="264">
        <f t="shared" ref="AV5:AV12" si="58">IF($E5*AV$2/$C$2-AY5&gt;0,$E5*AV$2/$C$2-AY5,0)</f>
        <v>7322.7447956002734</v>
      </c>
      <c r="AW5" s="265">
        <f t="shared" ref="AW5" si="59">IFERROR(AV5/AV$2,0)</f>
        <v>6.2386273311326894</v>
      </c>
      <c r="AX5" s="265">
        <f t="shared" ref="AX5:AX12" si="60">IFERROR(AY5/AV$2,0)</f>
        <v>0</v>
      </c>
      <c r="AY5" s="266"/>
      <c r="AZ5" s="264">
        <f t="shared" ref="AZ5:AZ12" si="61">IF($E5*AZ$2/$C$2-BC5&gt;0,$E5*AZ$2/$C$2-BC5,0)</f>
        <v>7351.5111062241258</v>
      </c>
      <c r="BA5" s="265">
        <f t="shared" ref="BA5" si="62">IFERROR(AZ5/AZ$2,0)</f>
        <v>6.2386273311326903</v>
      </c>
      <c r="BB5" s="265">
        <f t="shared" ref="BB5:BB12" si="63">IFERROR(BC5/AZ$2,0)</f>
        <v>0</v>
      </c>
      <c r="BC5" s="266"/>
      <c r="BD5" s="264">
        <f t="shared" ref="BD5:BD12" si="64">IF($E5*BD$2/$C$2-BG5&gt;0,$E5*BD$2/$C$2-BG5,0)</f>
        <v>7389.4170058880873</v>
      </c>
      <c r="BE5" s="265">
        <f t="shared" ref="BE5" si="65">IFERROR(BD5/BD$2,0)</f>
        <v>6.2386273311326894</v>
      </c>
      <c r="BF5" s="265">
        <f t="shared" ref="BF5:BF12" si="66">IFERROR(BG5/BD$2,0)</f>
        <v>0</v>
      </c>
      <c r="BG5" s="266"/>
      <c r="BH5" s="264">
        <f t="shared" ref="BH5:BH12" si="67">IF($E5*BH$2/$C$2-BK5&gt;0,$E5*BH$2/$C$2-BK5,0)</f>
        <v>7432.2451825163134</v>
      </c>
      <c r="BI5" s="265">
        <f t="shared" ref="BI5" si="68">IFERROR(BH5/BH$2,0)</f>
        <v>6.2386273311326894</v>
      </c>
      <c r="BJ5" s="265">
        <f t="shared" ref="BJ5:BJ12" si="69">IFERROR(BK5/BH$2,0)</f>
        <v>0</v>
      </c>
      <c r="BK5" s="266"/>
      <c r="BL5" s="264">
        <f t="shared" ref="BL5:BL12" si="70">IF($E5*BL$2/$C$2-BO5&gt;0,$E5*BL$2/$C$2-BO5,0)</f>
        <v>7483.2896313396413</v>
      </c>
      <c r="BM5" s="265">
        <f t="shared" ref="BM5" si="71">IFERROR(BL5/BL$2,0)</f>
        <v>6.2386273311326894</v>
      </c>
      <c r="BN5" s="265">
        <f t="shared" ref="BN5:BN12" si="72">IFERROR(BO5/BL$2,0)</f>
        <v>0</v>
      </c>
      <c r="BO5" s="266"/>
      <c r="BP5" s="264">
        <f t="shared" ref="BP5:BP12" si="73">IF($E5*BP$2/$C$2-BS5&gt;0,$E5*BP$2/$C$2-BS5,0)</f>
        <v>7551.6774641435177</v>
      </c>
      <c r="BQ5" s="265">
        <f t="shared" ref="BQ5:BY12" si="74">IFERROR(BP5/BP$2,0)</f>
        <v>6.2386273311326894</v>
      </c>
      <c r="BR5" s="265">
        <f t="shared" ref="BR5:BR12" si="75">IFERROR(BS5/BP$2,0)</f>
        <v>0</v>
      </c>
      <c r="BS5" s="266"/>
      <c r="BT5" s="264">
        <f t="shared" ref="BT5:BT12" si="76">IF($E5*BT$2/$C$2-BW5&gt;0,$E5*BT$2/$C$2-BW5,0)</f>
        <v>7590.5753055531286</v>
      </c>
      <c r="BU5" s="265">
        <f t="shared" ref="BU5" si="77">IFERROR(BT5/BT$2,0)</f>
        <v>6.2386273311326885</v>
      </c>
      <c r="BV5" s="265">
        <f t="shared" ref="BV5:BV12" si="78">IFERROR(BW5/BT$2,0)</f>
        <v>0</v>
      </c>
      <c r="BW5" s="266"/>
      <c r="BX5" s="264">
        <f t="shared" ref="BX5:BX12" si="79">IF($E5*BX$2/$C$2-CA5&gt;0,$E5*BX$2/$C$2-CA5,0)</f>
        <v>7603.3083439359716</v>
      </c>
      <c r="BY5" s="265">
        <f t="shared" ref="BY5" si="80">IFERROR(BX5/BX$2,0)</f>
        <v>6.2386273311326885</v>
      </c>
      <c r="BZ5" s="265">
        <f t="shared" ref="BZ5:BZ12" si="81">IFERROR(CA5/BX$2,0)</f>
        <v>0</v>
      </c>
      <c r="CA5" s="266"/>
      <c r="CB5" s="264">
        <f t="shared" ref="CB5:CB12" si="82">IF($E5*CB$2/$C$2-CE5&gt;0,$E5*CB$2/$C$2-CE5,0)</f>
        <v>7625.8235499740294</v>
      </c>
      <c r="CC5" s="265">
        <f t="shared" ref="CC5:CC12" si="83">IFERROR(CB5/CB$2,0)</f>
        <v>6.2386273311326894</v>
      </c>
      <c r="CD5" s="265">
        <f t="shared" ref="CD5:CD12" si="84">IFERROR(CE5/CB$2,0)</f>
        <v>0</v>
      </c>
      <c r="CE5" s="266"/>
      <c r="CF5" s="264">
        <f t="shared" ref="CF5:CF12" si="85">IF($E5*CF$2/$C$2-CI5&gt;0,$E5*CF$2/$C$2-CI5,0)</f>
        <v>7646.2675317381518</v>
      </c>
      <c r="CG5" s="265">
        <f t="shared" ref="CG5:CG12" si="86">IFERROR(CF5/CF$2,0)</f>
        <v>6.2386273311326894</v>
      </c>
      <c r="CH5" s="265">
        <f t="shared" ref="CH5:CH12" si="87">IFERROR(CI5/CF$2,0)</f>
        <v>0</v>
      </c>
      <c r="CI5" s="266"/>
      <c r="CJ5" s="264">
        <f t="shared" ref="CJ5:CJ12" si="88">IF($E5*CJ$2/$C$2-CM5&gt;0,$E5*CJ$2/$C$2-CM5,0)</f>
        <v>7662.0387816312568</v>
      </c>
      <c r="CK5" s="265">
        <f t="shared" ref="CK5:CK12" si="89">IFERROR(CJ5/CJ$2,0)</f>
        <v>6.2386273311326903</v>
      </c>
      <c r="CL5" s="265">
        <f t="shared" ref="CL5:CL12" si="90">IFERROR(CM5/CJ$2,0)</f>
        <v>0</v>
      </c>
      <c r="CM5" s="266"/>
      <c r="CN5" s="264">
        <f t="shared" ref="CN5:CN12" si="91">IF($E5*CN$2/$C$2-CQ5&gt;0,$E5*CN$2/$C$2-CQ5,0)</f>
        <v>7717.4065991950592</v>
      </c>
      <c r="CO5" s="265">
        <f t="shared" ref="CO5:CO12" si="92">IFERROR(CN5/CN$2,0)</f>
        <v>6.2386273311326903</v>
      </c>
      <c r="CP5" s="265">
        <f t="shared" ref="CP5:CP12" si="93">IFERROR(CQ5/CN$2,0)</f>
        <v>0</v>
      </c>
      <c r="CQ5" s="266"/>
      <c r="CR5" s="264">
        <f t="shared" ref="CR5:CR12" si="94">IF($E5*CR$2/$C$2-CU5&gt;0,$E5*CR$2/$C$2-CU5,0)</f>
        <v>7738.8986703508099</v>
      </c>
      <c r="CS5" s="265">
        <f t="shared" ref="CS5:CS12" si="95">IFERROR(CR5/CR$2,0)</f>
        <v>6.2386273311326894</v>
      </c>
      <c r="CT5" s="265">
        <f t="shared" ref="CT5:CT12" si="96">IFERROR(CU5/CR$2,0)</f>
        <v>0</v>
      </c>
      <c r="CU5" s="266"/>
      <c r="CV5" s="264">
        <f t="shared" ref="CV5:CV12" si="97">IF($E5*CV$2/$C$2-CY5&gt;0,$E5*CV$2/$C$2-CY5,0)</f>
        <v>7780.6974734693995</v>
      </c>
      <c r="CW5" s="265">
        <f t="shared" ref="CW5:CW12" si="98">IFERROR(CV5/CV$2,0)</f>
        <v>6.2386273311326894</v>
      </c>
      <c r="CX5" s="265">
        <f t="shared" ref="CX5:CX12" si="99">IFERROR(CY5/CV$2,0)</f>
        <v>0</v>
      </c>
      <c r="CY5" s="266"/>
      <c r="CZ5" s="264">
        <f t="shared" ref="CZ5:CZ12" si="100">IF($E5*CZ$2/$C$2-DC5&gt;0,$E5*CZ$2/$C$2-DC5,0)</f>
        <v>7858.4993949159552</v>
      </c>
      <c r="DA5" s="265">
        <f t="shared" ref="DA5:DA12" si="101">IFERROR(CZ5/CZ$2,0)</f>
        <v>6.2386273311326894</v>
      </c>
      <c r="DB5" s="265">
        <f t="shared" ref="DB5:DB12" si="102">IFERROR(DC5/CZ$2,0)</f>
        <v>0</v>
      </c>
      <c r="DC5" s="266"/>
      <c r="DD5" s="264">
        <f t="shared" ref="DD5:DD12" si="103">IF($E5*DD$2/$C$2-DG5&gt;0,$E5*DD$2/$C$2-DG5,0)</f>
        <v>7927.3925565336531</v>
      </c>
      <c r="DE5" s="265">
        <f t="shared" ref="DE5:DE12" si="104">IFERROR(DD5/DD$2,0)</f>
        <v>6.2386273311326903</v>
      </c>
      <c r="DF5" s="265">
        <f t="shared" ref="DF5:DF12" si="105">IFERROR(DG5/DD$2,0)</f>
        <v>0</v>
      </c>
      <c r="DG5" s="266"/>
      <c r="DH5" s="264">
        <f t="shared" ref="DH5:DH12" si="106">IF($E5*DH$2/$C$2-DK5&gt;0,$E5*DH$2/$C$2-DK5,0)</f>
        <v>7989.4419439691001</v>
      </c>
      <c r="DI5" s="265">
        <f t="shared" ref="DI5:DI12" si="107">IFERROR(DH5/DH$2,0)</f>
        <v>6.2386273311326903</v>
      </c>
      <c r="DJ5" s="265">
        <f t="shared" ref="DJ5:DJ12" si="108">IFERROR(DK5/DH$2,0)</f>
        <v>0</v>
      </c>
      <c r="DK5" s="266"/>
      <c r="DL5" s="264">
        <f t="shared" ref="DL5:DL12" si="109">IF($E5*DL$2/$C$2-DO5&gt;0,$E5*DL$2/$C$2-DO5,0)</f>
        <v>0</v>
      </c>
      <c r="DM5" s="265">
        <f t="shared" ref="DM5:DM12" si="110">IFERROR(DL5/DL$2,0)</f>
        <v>0</v>
      </c>
      <c r="DN5" s="265">
        <f t="shared" ref="DN5:DN12" si="111">IFERROR(DO5/DL$2,0)</f>
        <v>0</v>
      </c>
      <c r="DO5" s="266"/>
      <c r="DP5" s="264">
        <f t="shared" ref="DP5:DP12" si="112">IF($E5*DP$2/$C$2-DS5&gt;0,$E5*DP$2/$C$2-DS5,0)</f>
        <v>0</v>
      </c>
      <c r="DQ5" s="265">
        <f t="shared" ref="DQ5:DQ12" si="113">IFERROR(DP5/DP$2,0)</f>
        <v>0</v>
      </c>
      <c r="DR5" s="265">
        <f t="shared" ref="DR5:DR12" si="114">IFERROR(DS5/DP$2,0)</f>
        <v>0</v>
      </c>
      <c r="DS5" s="266"/>
      <c r="DT5" s="264">
        <f t="shared" ref="DT5:DT12" si="115">IF($E5*DT$2/$C$2-DW5&gt;0,$E5*DT$2/$C$2-DW5,0)</f>
        <v>0</v>
      </c>
      <c r="DU5" s="265">
        <f t="shared" ref="DU5:DU12" si="116">IFERROR(DT5/DT$2,0)</f>
        <v>0</v>
      </c>
      <c r="DV5" s="265">
        <f t="shared" ref="DV5:DV12" si="117">IFERROR(DW5/DT$2,0)</f>
        <v>0</v>
      </c>
      <c r="DW5" s="266"/>
      <c r="DX5" s="264">
        <f t="shared" ref="DX5:DX12" si="118">IF($E5*DX$2/$C$2-EA5&gt;0,$E5*DX$2/$C$2-EA5,0)</f>
        <v>0</v>
      </c>
      <c r="DY5" s="265">
        <f t="shared" ref="DY5:DY12" si="119">IFERROR(DX5/DX$2,0)</f>
        <v>0</v>
      </c>
      <c r="DZ5" s="265">
        <f t="shared" ref="DZ5:DZ12" si="120">IFERROR(EA5/DX$2,0)</f>
        <v>0</v>
      </c>
      <c r="EA5" s="266"/>
      <c r="EB5" s="264">
        <f t="shared" ref="EB5:EB12" si="121">IF($E5*EB$2/$C$2-EE5&gt;0,$E5*EB$2/$C$2-EE5,0)</f>
        <v>0</v>
      </c>
      <c r="EC5" s="265">
        <f t="shared" ref="EC5:EC12" si="122">IFERROR(EB5/EB$2,0)</f>
        <v>0</v>
      </c>
      <c r="ED5" s="265">
        <f t="shared" ref="ED5:ED12" si="123">IFERROR(EE5/EB$2,0)</f>
        <v>0</v>
      </c>
      <c r="EE5" s="266"/>
      <c r="EF5" s="264">
        <f t="shared" ref="EF5:EF12" si="124">IF($E5*EF$2/$C$2-EI5&gt;0,$E5*EF$2/$C$2-EI5,0)</f>
        <v>0</v>
      </c>
      <c r="EG5" s="265">
        <f t="shared" ref="EG5:EG12" si="125">IFERROR(EF5/EF$2,0)</f>
        <v>0</v>
      </c>
      <c r="EH5" s="265">
        <f t="shared" ref="EH5:EH12" si="126">IFERROR(EI5/EF$2,0)</f>
        <v>0</v>
      </c>
      <c r="EI5" s="266"/>
      <c r="EJ5" s="264">
        <f t="shared" ref="EJ5:EJ12" si="127">IF($E5*EJ$2/$C$2-EM5&gt;0,$E5*EJ$2/$C$2-EM5,0)</f>
        <v>0</v>
      </c>
      <c r="EK5" s="265">
        <f t="shared" ref="EK5:EK12" si="128">IFERROR(EJ5/EJ$2,0)</f>
        <v>0</v>
      </c>
      <c r="EL5" s="265">
        <f t="shared" ref="EL5:EL12" si="129">IFERROR(EM5/EJ$2,0)</f>
        <v>0</v>
      </c>
      <c r="EM5" s="266"/>
      <c r="EN5" s="264">
        <f t="shared" ref="EN5:EN12" si="130">IF($E5*EN$2/$C$2-EQ5&gt;0,$E5*EN$2/$C$2-EQ5,0)</f>
        <v>0</v>
      </c>
      <c r="EO5" s="265">
        <f t="shared" ref="EO5:EO12" si="131">IFERROR(EN5/EN$2,0)</f>
        <v>0</v>
      </c>
      <c r="EP5" s="265">
        <f t="shared" ref="EP5:EP12" si="132">IFERROR(EQ5/EN$2,0)</f>
        <v>0</v>
      </c>
      <c r="EQ5" s="266"/>
      <c r="ER5" s="264">
        <f t="shared" ref="ER5:ER12" si="133">IF($E5*ER$2/$C$2-EU5&gt;0,$E5*ER$2/$C$2-EU5,0)</f>
        <v>0</v>
      </c>
      <c r="ES5" s="265">
        <f t="shared" ref="ES5:ES12" si="134">IFERROR(ER5/ER$2,0)</f>
        <v>0</v>
      </c>
      <c r="ET5" s="265">
        <f t="shared" ref="ET5:ET12" si="135">IFERROR(EU5/ER$2,0)</f>
        <v>0</v>
      </c>
      <c r="EU5" s="266"/>
      <c r="EV5" s="264">
        <f t="shared" ref="EV5:EV12" si="136">IF($E5*EV$2/$C$2-EY5&gt;0,$E5*EV$2/$C$2-EY5,0)</f>
        <v>0</v>
      </c>
      <c r="EW5" s="265">
        <f t="shared" ref="EW5:EW12" si="137">IFERROR(EV5/EV$2,0)</f>
        <v>0</v>
      </c>
      <c r="EX5" s="265">
        <f t="shared" ref="EX5:EX12" si="138">IFERROR(EY5/EV$2,0)</f>
        <v>0</v>
      </c>
      <c r="EY5" s="266"/>
      <c r="EZ5" s="264">
        <f t="shared" ref="EZ5:EZ12" si="139">IF($E5*EZ$2/$C$2-FC5&gt;0,$E5*EZ$2/$C$2-FC5,0)</f>
        <v>0</v>
      </c>
      <c r="FA5" s="265">
        <f t="shared" ref="FA5:FA12" si="140">IFERROR(EZ5/EZ$2,0)</f>
        <v>0</v>
      </c>
      <c r="FB5" s="265">
        <f t="shared" ref="FB5:FB12" si="141">IFERROR(FC5/EZ$2,0)</f>
        <v>0</v>
      </c>
      <c r="FC5" s="266"/>
      <c r="FD5" s="264">
        <f t="shared" ref="FD5:FD12" si="142">IF($E5*FD$2/$C$2-FG5&gt;0,$E5*FD$2/$C$2-FG5,0)</f>
        <v>0</v>
      </c>
      <c r="FE5" s="265">
        <f t="shared" ref="FE5:FE12" si="143">IFERROR(FD5/FD$2,0)</f>
        <v>0</v>
      </c>
      <c r="FF5" s="265">
        <f t="shared" ref="FF5:FF12" si="144">IFERROR(FG5/FD$2,0)</f>
        <v>0</v>
      </c>
      <c r="FG5" s="266"/>
      <c r="FH5" s="264">
        <f t="shared" ref="FH5:FH12" si="145">IF($E5*FH$2/$C$2-FK5&gt;0,$E5*FH$2/$C$2-FK5,0)</f>
        <v>0</v>
      </c>
      <c r="FI5" s="265">
        <f t="shared" ref="FI5:FI12" si="146">IFERROR(FH5/FH$2,0)</f>
        <v>0</v>
      </c>
      <c r="FJ5" s="265">
        <f t="shared" ref="FJ5:FJ12" si="147">IFERROR(FK5/FH$2,0)</f>
        <v>0</v>
      </c>
      <c r="FK5" s="266"/>
      <c r="FL5" s="264">
        <f t="shared" ref="FL5:FL12" si="148">IF($E5*FL$2/$C$2-FO5&gt;0,$E5*FL$2/$C$2-FO5,0)</f>
        <v>0</v>
      </c>
      <c r="FM5" s="265">
        <f t="shared" ref="FM5:FM12" si="149">IFERROR(FL5/FL$2,0)</f>
        <v>0</v>
      </c>
      <c r="FN5" s="265">
        <f t="shared" ref="FN5:FN12" si="150">IFERROR(FO5/FL$2,0)</f>
        <v>0</v>
      </c>
      <c r="FO5" s="266"/>
      <c r="FP5" s="264">
        <f t="shared" ref="FP5:FP12" si="151">IF($E5*FP$2/$C$2-FS5&gt;0,$E5*FP$2/$C$2-FS5,0)</f>
        <v>0</v>
      </c>
      <c r="FQ5" s="265">
        <f t="shared" ref="FQ5:FQ12" si="152">IFERROR(FP5/FP$2,0)</f>
        <v>0</v>
      </c>
      <c r="FR5" s="265">
        <f t="shared" ref="FR5:FR12" si="153">IFERROR(FS5/FP$2,0)</f>
        <v>0</v>
      </c>
      <c r="FS5" s="266"/>
      <c r="FT5" s="264"/>
      <c r="FU5" s="265"/>
      <c r="FV5" s="265"/>
      <c r="FW5" s="266"/>
      <c r="FX5" s="264"/>
      <c r="FY5" s="265"/>
      <c r="FZ5" s="265"/>
      <c r="GA5" s="266"/>
      <c r="GB5" s="264"/>
      <c r="GC5" s="265"/>
      <c r="GD5" s="265"/>
      <c r="GE5" s="266"/>
      <c r="GF5" s="264"/>
      <c r="GG5" s="265"/>
      <c r="GH5" s="265"/>
      <c r="GI5" s="266"/>
      <c r="GJ5" s="264"/>
      <c r="GK5" s="265"/>
      <c r="GL5" s="265"/>
      <c r="GM5" s="266"/>
      <c r="GN5" s="264"/>
      <c r="GO5" s="265"/>
      <c r="GP5" s="265"/>
      <c r="GQ5" s="266"/>
      <c r="GR5" s="264"/>
      <c r="GS5" s="265"/>
      <c r="GT5" s="265"/>
      <c r="GU5" s="266"/>
      <c r="GV5" s="264"/>
      <c r="GW5" s="265"/>
      <c r="GX5" s="265"/>
      <c r="GY5" s="266"/>
    </row>
    <row r="6" spans="1:207">
      <c r="A6" s="285" t="s">
        <v>4</v>
      </c>
      <c r="B6" s="240" t="s">
        <v>56</v>
      </c>
      <c r="C6" s="321">
        <v>44</v>
      </c>
      <c r="D6" s="252">
        <f t="shared" ref="D6:D12" si="154">E6*C6</f>
        <v>834166.96</v>
      </c>
      <c r="E6" s="74">
        <v>18958.34</v>
      </c>
      <c r="F6" s="18">
        <f t="shared" si="45"/>
        <v>472231.05698968074</v>
      </c>
      <c r="G6" s="95">
        <f t="shared" si="46"/>
        <v>750.90172087710096</v>
      </c>
      <c r="H6" s="74">
        <f t="shared" si="46"/>
        <v>17.065948201752295</v>
      </c>
      <c r="I6" s="74">
        <f t="shared" ref="I6:I12" si="155">SUMIFS($T6:$GY6,$T$4:$GY$4,$U$4)</f>
        <v>382.15586861274215</v>
      </c>
      <c r="J6" s="74">
        <f t="shared" ref="J6:J12" si="156">SUMIFS($T6:$GY6,$T$4:$GY$4,$V$4)</f>
        <v>0</v>
      </c>
      <c r="K6" s="89">
        <f>G6-I6-J6</f>
        <v>368.7458522643588</v>
      </c>
      <c r="L6" s="95"/>
      <c r="M6" s="74"/>
      <c r="N6" s="74"/>
      <c r="O6" s="18">
        <f t="shared" si="47"/>
        <v>0</v>
      </c>
      <c r="P6" s="95"/>
      <c r="Q6" s="74"/>
      <c r="R6" s="74"/>
      <c r="S6" s="18">
        <f t="shared" si="48"/>
        <v>0</v>
      </c>
      <c r="T6" s="280">
        <f>E6/2</f>
        <v>9479.17</v>
      </c>
      <c r="U6" s="13">
        <f>T6/T2</f>
        <v>8.4116029943669268</v>
      </c>
      <c r="V6" s="13"/>
      <c r="W6" s="268"/>
      <c r="X6" s="195">
        <f>($E6/30*20)*X$2/$C$2</f>
        <v>12910.674247095641</v>
      </c>
      <c r="Y6" s="13">
        <f>X6/X$2</f>
        <v>11.377298801168196</v>
      </c>
      <c r="Z6" s="13"/>
      <c r="AA6" s="255"/>
      <c r="AB6" s="195">
        <f>(IF($E6*AB$2/$C$2-AE6&gt;0,$E6*AB$2/$C$2-AE6,0))/30*7</f>
        <v>4545.1091339695213</v>
      </c>
      <c r="AC6" s="13">
        <f t="shared" ref="AC6:AC12" si="157">IFERROR(AB6/AB$2,0)</f>
        <v>3.9820545804088683</v>
      </c>
      <c r="AD6" s="13">
        <f t="shared" ref="AD6:AD11" si="158">IFERROR(AE6/AB$2,0)</f>
        <v>0</v>
      </c>
      <c r="AE6" s="255"/>
      <c r="AF6" s="195">
        <f t="shared" si="49"/>
        <v>19611.675695007685</v>
      </c>
      <c r="AG6" s="13">
        <f t="shared" ref="AG6:AG12" si="159">IFERROR(AF6/AF$2,0)</f>
        <v>17.065948201752295</v>
      </c>
      <c r="AH6" s="13">
        <f t="shared" ref="AH6:AH7" si="160">IFERROR(AI6/AF$2,0)</f>
        <v>0</v>
      </c>
      <c r="AI6" s="255"/>
      <c r="AJ6" s="195">
        <f t="shared" si="50"/>
        <v>19689.411089066663</v>
      </c>
      <c r="AK6" s="13">
        <f t="shared" si="51"/>
        <v>17.065948201752292</v>
      </c>
      <c r="AL6" s="13">
        <f t="shared" si="52"/>
        <v>0</v>
      </c>
      <c r="AM6" s="255"/>
      <c r="AN6" s="195">
        <f t="shared" si="53"/>
        <v>19788.581314067051</v>
      </c>
      <c r="AO6" s="13">
        <f t="shared" si="51"/>
        <v>17.065948201752295</v>
      </c>
      <c r="AP6" s="13">
        <f t="shared" si="54"/>
        <v>0</v>
      </c>
      <c r="AQ6" s="255"/>
      <c r="AR6" s="195">
        <f t="shared" si="55"/>
        <v>19952.073097839835</v>
      </c>
      <c r="AS6" s="13">
        <f t="shared" si="51"/>
        <v>17.065948201752295</v>
      </c>
      <c r="AT6" s="13">
        <f t="shared" si="57"/>
        <v>0</v>
      </c>
      <c r="AU6" s="255"/>
      <c r="AV6" s="195">
        <f t="shared" si="58"/>
        <v>20031.583350511799</v>
      </c>
      <c r="AW6" s="13">
        <f t="shared" si="51"/>
        <v>17.065948201752292</v>
      </c>
      <c r="AX6" s="13">
        <f t="shared" si="60"/>
        <v>0</v>
      </c>
      <c r="AY6" s="255"/>
      <c r="AZ6" s="195">
        <f t="shared" si="61"/>
        <v>20110.274437670079</v>
      </c>
      <c r="BA6" s="13">
        <f t="shared" si="51"/>
        <v>17.065948201752295</v>
      </c>
      <c r="BB6" s="13">
        <f t="shared" si="63"/>
        <v>0</v>
      </c>
      <c r="BC6" s="255"/>
      <c r="BD6" s="195">
        <f t="shared" si="64"/>
        <v>20213.967138943928</v>
      </c>
      <c r="BE6" s="13">
        <f t="shared" si="51"/>
        <v>17.065948201752295</v>
      </c>
      <c r="BF6" s="13">
        <f t="shared" si="66"/>
        <v>0</v>
      </c>
      <c r="BG6" s="255"/>
      <c r="BH6" s="195">
        <f t="shared" si="67"/>
        <v>20331.124873348956</v>
      </c>
      <c r="BI6" s="13">
        <f t="shared" si="51"/>
        <v>17.065948201752295</v>
      </c>
      <c r="BJ6" s="13">
        <f t="shared" si="69"/>
        <v>0</v>
      </c>
      <c r="BK6" s="255"/>
      <c r="BL6" s="195">
        <f t="shared" si="70"/>
        <v>20470.758461535694</v>
      </c>
      <c r="BM6" s="13">
        <f t="shared" si="51"/>
        <v>17.065948201752295</v>
      </c>
      <c r="BN6" s="13">
        <f t="shared" si="72"/>
        <v>0</v>
      </c>
      <c r="BO6" s="255"/>
      <c r="BP6" s="195">
        <f t="shared" si="73"/>
        <v>20657.835385723301</v>
      </c>
      <c r="BQ6" s="13">
        <f t="shared" si="74"/>
        <v>17.065948201752295</v>
      </c>
      <c r="BR6" s="13">
        <f t="shared" si="75"/>
        <v>0</v>
      </c>
      <c r="BS6" s="255"/>
      <c r="BT6" s="195">
        <f t="shared" si="76"/>
        <v>20764.241572761228</v>
      </c>
      <c r="BU6" s="13">
        <f t="shared" si="74"/>
        <v>17.065948201752295</v>
      </c>
      <c r="BV6" s="13">
        <f t="shared" si="78"/>
        <v>0</v>
      </c>
      <c r="BW6" s="255"/>
      <c r="BX6" s="195">
        <f t="shared" si="79"/>
        <v>20799.073173041004</v>
      </c>
      <c r="BY6" s="13">
        <f t="shared" si="74"/>
        <v>17.065948201752295</v>
      </c>
      <c r="BZ6" s="13">
        <f t="shared" si="81"/>
        <v>0</v>
      </c>
      <c r="CA6" s="255"/>
      <c r="CB6" s="195">
        <f t="shared" si="82"/>
        <v>20860.664180101125</v>
      </c>
      <c r="CC6" s="13">
        <f t="shared" si="83"/>
        <v>17.065948201752292</v>
      </c>
      <c r="CD6" s="13">
        <f t="shared" si="84"/>
        <v>0</v>
      </c>
      <c r="CE6" s="255"/>
      <c r="CF6" s="195">
        <f t="shared" si="85"/>
        <v>20916.589292358272</v>
      </c>
      <c r="CG6" s="13">
        <f t="shared" si="86"/>
        <v>17.065948201752295</v>
      </c>
      <c r="CH6" s="13">
        <f t="shared" si="87"/>
        <v>0</v>
      </c>
      <c r="CI6" s="255"/>
      <c r="CJ6" s="195">
        <f t="shared" si="88"/>
        <v>20959.732009412302</v>
      </c>
      <c r="CK6" s="13">
        <f t="shared" si="89"/>
        <v>17.065948201752295</v>
      </c>
      <c r="CL6" s="13">
        <f t="shared" si="90"/>
        <v>0</v>
      </c>
      <c r="CM6" s="255"/>
      <c r="CN6" s="195">
        <f t="shared" si="91"/>
        <v>21111.192299702852</v>
      </c>
      <c r="CO6" s="13">
        <f t="shared" si="92"/>
        <v>17.065948201752295</v>
      </c>
      <c r="CP6" s="13">
        <f t="shared" si="93"/>
        <v>0</v>
      </c>
      <c r="CQ6" s="255"/>
      <c r="CR6" s="195">
        <f t="shared" si="94"/>
        <v>21169.984491257888</v>
      </c>
      <c r="CS6" s="13">
        <f t="shared" si="95"/>
        <v>17.065948201752295</v>
      </c>
      <c r="CT6" s="13">
        <f t="shared" si="96"/>
        <v>0</v>
      </c>
      <c r="CU6" s="255"/>
      <c r="CV6" s="195">
        <f t="shared" si="97"/>
        <v>21284.326344209632</v>
      </c>
      <c r="CW6" s="13">
        <f t="shared" si="98"/>
        <v>17.065948201752295</v>
      </c>
      <c r="CX6" s="13">
        <f t="shared" si="99"/>
        <v>0</v>
      </c>
      <c r="CY6" s="255"/>
      <c r="CZ6" s="195">
        <f t="shared" si="100"/>
        <v>21497.155784233681</v>
      </c>
      <c r="DA6" s="13">
        <f t="shared" si="101"/>
        <v>17.065948201752292</v>
      </c>
      <c r="DB6" s="13">
        <f t="shared" si="102"/>
        <v>0</v>
      </c>
      <c r="DC6" s="255"/>
      <c r="DD6" s="195">
        <f t="shared" si="103"/>
        <v>21685.615050225631</v>
      </c>
      <c r="DE6" s="13">
        <f t="shared" si="104"/>
        <v>17.065948201752295</v>
      </c>
      <c r="DF6" s="13">
        <f t="shared" si="105"/>
        <v>0</v>
      </c>
      <c r="DG6" s="255"/>
      <c r="DH6" s="195">
        <f t="shared" si="106"/>
        <v>21855.352971040258</v>
      </c>
      <c r="DI6" s="13">
        <f t="shared" si="107"/>
        <v>17.065948201752292</v>
      </c>
      <c r="DJ6" s="13">
        <f t="shared" si="108"/>
        <v>0</v>
      </c>
      <c r="DK6" s="255"/>
      <c r="DL6" s="195">
        <f t="shared" si="109"/>
        <v>0</v>
      </c>
      <c r="DM6" s="13">
        <f t="shared" si="110"/>
        <v>0</v>
      </c>
      <c r="DN6" s="13">
        <f t="shared" si="111"/>
        <v>0</v>
      </c>
      <c r="DO6" s="255"/>
      <c r="DP6" s="195">
        <f t="shared" si="112"/>
        <v>0</v>
      </c>
      <c r="DQ6" s="13">
        <f t="shared" si="113"/>
        <v>0</v>
      </c>
      <c r="DR6" s="13">
        <f t="shared" si="114"/>
        <v>0</v>
      </c>
      <c r="DS6" s="255"/>
      <c r="DT6" s="195">
        <f t="shared" si="115"/>
        <v>0</v>
      </c>
      <c r="DU6" s="13">
        <f t="shared" si="116"/>
        <v>0</v>
      </c>
      <c r="DV6" s="13">
        <f t="shared" si="117"/>
        <v>0</v>
      </c>
      <c r="DW6" s="255"/>
      <c r="DX6" s="195">
        <f t="shared" si="118"/>
        <v>0</v>
      </c>
      <c r="DY6" s="13">
        <f t="shared" si="119"/>
        <v>0</v>
      </c>
      <c r="DZ6" s="13">
        <f t="shared" si="120"/>
        <v>0</v>
      </c>
      <c r="EA6" s="255"/>
      <c r="EB6" s="195">
        <f t="shared" si="121"/>
        <v>0</v>
      </c>
      <c r="EC6" s="13">
        <f t="shared" si="122"/>
        <v>0</v>
      </c>
      <c r="ED6" s="13">
        <f t="shared" si="123"/>
        <v>0</v>
      </c>
      <c r="EE6" s="255"/>
      <c r="EF6" s="195">
        <f t="shared" si="124"/>
        <v>0</v>
      </c>
      <c r="EG6" s="13">
        <f t="shared" si="125"/>
        <v>0</v>
      </c>
      <c r="EH6" s="13">
        <f t="shared" si="126"/>
        <v>0</v>
      </c>
      <c r="EI6" s="255"/>
      <c r="EJ6" s="195">
        <f t="shared" si="127"/>
        <v>0</v>
      </c>
      <c r="EK6" s="13">
        <f t="shared" si="128"/>
        <v>0</v>
      </c>
      <c r="EL6" s="13">
        <f t="shared" si="129"/>
        <v>0</v>
      </c>
      <c r="EM6" s="255"/>
      <c r="EN6" s="195">
        <f t="shared" si="130"/>
        <v>0</v>
      </c>
      <c r="EO6" s="13">
        <f t="shared" si="131"/>
        <v>0</v>
      </c>
      <c r="EP6" s="13">
        <f t="shared" si="132"/>
        <v>0</v>
      </c>
      <c r="EQ6" s="255"/>
      <c r="ER6" s="195">
        <f t="shared" si="133"/>
        <v>0</v>
      </c>
      <c r="ES6" s="13">
        <f t="shared" si="134"/>
        <v>0</v>
      </c>
      <c r="ET6" s="13">
        <f t="shared" si="135"/>
        <v>0</v>
      </c>
      <c r="EU6" s="255"/>
      <c r="EV6" s="195">
        <f t="shared" si="136"/>
        <v>0</v>
      </c>
      <c r="EW6" s="13">
        <f t="shared" si="137"/>
        <v>0</v>
      </c>
      <c r="EX6" s="13">
        <f t="shared" si="138"/>
        <v>0</v>
      </c>
      <c r="EY6" s="255"/>
      <c r="EZ6" s="195">
        <f t="shared" si="139"/>
        <v>0</v>
      </c>
      <c r="FA6" s="13">
        <f t="shared" si="140"/>
        <v>0</v>
      </c>
      <c r="FB6" s="13">
        <f t="shared" si="141"/>
        <v>0</v>
      </c>
      <c r="FC6" s="255"/>
      <c r="FD6" s="195">
        <f t="shared" si="142"/>
        <v>0</v>
      </c>
      <c r="FE6" s="13">
        <f t="shared" si="143"/>
        <v>0</v>
      </c>
      <c r="FF6" s="13">
        <f t="shared" si="144"/>
        <v>0</v>
      </c>
      <c r="FG6" s="255"/>
      <c r="FH6" s="195">
        <f t="shared" si="145"/>
        <v>0</v>
      </c>
      <c r="FI6" s="13">
        <f t="shared" si="146"/>
        <v>0</v>
      </c>
      <c r="FJ6" s="13">
        <f t="shared" si="147"/>
        <v>0</v>
      </c>
      <c r="FK6" s="255"/>
      <c r="FL6" s="195">
        <f t="shared" si="148"/>
        <v>0</v>
      </c>
      <c r="FM6" s="13">
        <f t="shared" si="149"/>
        <v>0</v>
      </c>
      <c r="FN6" s="13">
        <f t="shared" si="150"/>
        <v>0</v>
      </c>
      <c r="FO6" s="255"/>
      <c r="FP6" s="195">
        <f t="shared" si="151"/>
        <v>0</v>
      </c>
      <c r="FQ6" s="13">
        <f t="shared" si="152"/>
        <v>0</v>
      </c>
      <c r="FR6" s="13">
        <f t="shared" si="153"/>
        <v>0</v>
      </c>
      <c r="FS6" s="255"/>
      <c r="FT6" s="195">
        <f>IF($E6*FT$2/$C$2-FW6&gt;0,$E6*FT$2/$C$2-FW6,0)</f>
        <v>0</v>
      </c>
      <c r="FU6" s="13">
        <f t="shared" ref="FU6" si="161">IFERROR(FT6/FT$2,0)</f>
        <v>0</v>
      </c>
      <c r="FV6" s="13">
        <f t="shared" ref="FV6" si="162">IFERROR(FW6/FT$2,0)</f>
        <v>0</v>
      </c>
      <c r="FW6" s="255"/>
      <c r="FX6" s="195">
        <f>IF($E6*FX$2/$C$2-GA6&gt;0,$E6*FX$2/$C$2-GA6,0)</f>
        <v>0</v>
      </c>
      <c r="FY6" s="13">
        <f t="shared" ref="FY6" si="163">IFERROR(FX6/FX$2,0)</f>
        <v>0</v>
      </c>
      <c r="FZ6" s="13">
        <f t="shared" ref="FZ6" si="164">IFERROR(GA6/FX$2,0)</f>
        <v>0</v>
      </c>
      <c r="GA6" s="255"/>
      <c r="GB6" s="195">
        <f>IF($E6*GB$2/$C$2-GE6&gt;0,$E6*GB$2/$C$2-GE6,0)</f>
        <v>0</v>
      </c>
      <c r="GC6" s="13">
        <f t="shared" ref="GC6" si="165">IFERROR(GB6/GB$2,0)</f>
        <v>0</v>
      </c>
      <c r="GD6" s="13">
        <f t="shared" ref="GD6" si="166">IFERROR(GE6/GB$2,0)</f>
        <v>0</v>
      </c>
      <c r="GE6" s="255"/>
      <c r="GF6" s="195">
        <f>IF($E6*GF$2/$C$2-GI6&gt;0,$E6*GF$2/$C$2-GI6,0)</f>
        <v>0</v>
      </c>
      <c r="GG6" s="13">
        <f t="shared" ref="GG6" si="167">IFERROR(GF6/GF$2,0)</f>
        <v>0</v>
      </c>
      <c r="GH6" s="13">
        <f t="shared" ref="GH6" si="168">IFERROR(GI6/GF$2,0)</f>
        <v>0</v>
      </c>
      <c r="GI6" s="255"/>
      <c r="GJ6" s="195">
        <f>IF($E6*GJ$2/$C$2-GM6&gt;0,$E6*GJ$2/$C$2-GM6,0)</f>
        <v>0</v>
      </c>
      <c r="GK6" s="13">
        <f t="shared" ref="GK6" si="169">IFERROR(GJ6/GJ$2,0)</f>
        <v>0</v>
      </c>
      <c r="GL6" s="13">
        <f t="shared" ref="GL6" si="170">IFERROR(GM6/GJ$2,0)</f>
        <v>0</v>
      </c>
      <c r="GM6" s="255"/>
      <c r="GN6" s="195">
        <f>IF($E6*GN$2/$C$2-GQ6&gt;0,$E6*GN$2/$C$2-GQ6,0)</f>
        <v>0</v>
      </c>
      <c r="GO6" s="13">
        <f t="shared" ref="GO6" si="171">IFERROR(GN6/GN$2,0)</f>
        <v>0</v>
      </c>
      <c r="GP6" s="13">
        <f t="shared" ref="GP6" si="172">IFERROR(GQ6/GN$2,0)</f>
        <v>0</v>
      </c>
      <c r="GQ6" s="255"/>
      <c r="GR6" s="195">
        <f>IF($E6*GR$2/$C$2-GU6&gt;0,$E6*GR$2/$C$2-GU6,0)</f>
        <v>0</v>
      </c>
      <c r="GS6" s="13">
        <f t="shared" ref="GS6" si="173">IFERROR(GR6/GR$2,0)</f>
        <v>0</v>
      </c>
      <c r="GT6" s="13">
        <f t="shared" ref="GT6" si="174">IFERROR(GU6/GR$2,0)</f>
        <v>0</v>
      </c>
      <c r="GU6" s="255"/>
      <c r="GV6" s="195">
        <f>IF($E6*GV$2/$C$2-GY6&gt;0,$E6*GV$2/$C$2-GY6,0)</f>
        <v>0</v>
      </c>
      <c r="GW6" s="13">
        <f t="shared" ref="GW6" si="175">IFERROR(GV6/GV$2,0)</f>
        <v>0</v>
      </c>
      <c r="GX6" s="13">
        <f t="shared" ref="GX6" si="176">IFERROR(GY6/GV$2,0)</f>
        <v>0</v>
      </c>
      <c r="GY6" s="255"/>
    </row>
    <row r="7" spans="1:207">
      <c r="A7" s="285" t="s">
        <v>6</v>
      </c>
      <c r="B7" s="240" t="s">
        <v>111</v>
      </c>
      <c r="C7" s="321">
        <v>36</v>
      </c>
      <c r="D7" s="252">
        <f t="shared" si="154"/>
        <v>198720</v>
      </c>
      <c r="E7" s="74">
        <v>5520</v>
      </c>
      <c r="F7" s="18">
        <f t="shared" si="45"/>
        <v>93967.801578378436</v>
      </c>
      <c r="G7" s="95">
        <f t="shared" si="46"/>
        <v>178.8840809191214</v>
      </c>
      <c r="H7" s="74">
        <f t="shared" si="46"/>
        <v>4.9690022477533722</v>
      </c>
      <c r="I7" s="74">
        <f t="shared" si="155"/>
        <v>105.50848106062989</v>
      </c>
      <c r="J7" s="74">
        <f t="shared" si="156"/>
        <v>0</v>
      </c>
      <c r="K7" s="89">
        <f t="shared" ref="K7:K9" si="177">G7-I7-J7</f>
        <v>73.375599858491512</v>
      </c>
      <c r="L7" s="95"/>
      <c r="M7" s="74"/>
      <c r="N7" s="74"/>
      <c r="O7" s="18">
        <f t="shared" si="47"/>
        <v>0</v>
      </c>
      <c r="P7" s="95"/>
      <c r="Q7" s="74"/>
      <c r="R7" s="74"/>
      <c r="S7" s="18">
        <f t="shared" si="48"/>
        <v>0</v>
      </c>
      <c r="T7" s="280"/>
      <c r="U7" s="13"/>
      <c r="V7" s="13"/>
      <c r="W7" s="268"/>
      <c r="X7" s="195"/>
      <c r="Y7" s="13"/>
      <c r="Z7" s="13"/>
      <c r="AA7" s="255"/>
      <c r="AB7" s="195">
        <f>(IF($E7*AB$2/$C$2-AE7&gt;0,$E7*AB$2/$C$2-AE7,0))/30*7</f>
        <v>1323.375486435614</v>
      </c>
      <c r="AC7" s="13">
        <f t="shared" si="157"/>
        <v>1.1594338578091201</v>
      </c>
      <c r="AD7" s="13">
        <f t="shared" si="158"/>
        <v>0</v>
      </c>
      <c r="AE7" s="255"/>
      <c r="AF7" s="195">
        <f t="shared" si="49"/>
        <v>5710.2283130507431</v>
      </c>
      <c r="AG7" s="13">
        <f t="shared" si="159"/>
        <v>4.9690022477533722</v>
      </c>
      <c r="AH7" s="13">
        <f t="shared" si="160"/>
        <v>0</v>
      </c>
      <c r="AI7" s="255"/>
      <c r="AJ7" s="195">
        <f t="shared" si="50"/>
        <v>5732.8621182892584</v>
      </c>
      <c r="AK7" s="13">
        <f t="shared" si="51"/>
        <v>4.9690022477533722</v>
      </c>
      <c r="AL7" s="13">
        <f t="shared" si="52"/>
        <v>0</v>
      </c>
      <c r="AM7" s="255"/>
      <c r="AN7" s="195">
        <f t="shared" si="53"/>
        <v>5761.7369903509543</v>
      </c>
      <c r="AO7" s="13">
        <f t="shared" si="51"/>
        <v>4.9690022477533722</v>
      </c>
      <c r="AP7" s="13">
        <f t="shared" si="54"/>
        <v>0</v>
      </c>
      <c r="AQ7" s="255"/>
      <c r="AR7" s="195">
        <f t="shared" si="55"/>
        <v>5809.3400318844315</v>
      </c>
      <c r="AS7" s="13">
        <f t="shared" si="51"/>
        <v>4.9690022477533722</v>
      </c>
      <c r="AT7" s="13">
        <f t="shared" si="57"/>
        <v>0</v>
      </c>
      <c r="AU7" s="255"/>
      <c r="AV7" s="195">
        <f t="shared" si="58"/>
        <v>5832.4906133567156</v>
      </c>
      <c r="AW7" s="13">
        <f t="shared" si="51"/>
        <v>4.9690022477533731</v>
      </c>
      <c r="AX7" s="13">
        <f t="shared" si="60"/>
        <v>0</v>
      </c>
      <c r="AY7" s="255"/>
      <c r="AZ7" s="195">
        <f t="shared" si="61"/>
        <v>5855.4026827211046</v>
      </c>
      <c r="BA7" s="13">
        <f t="shared" si="51"/>
        <v>4.9690022477533722</v>
      </c>
      <c r="BB7" s="13">
        <f t="shared" si="63"/>
        <v>0</v>
      </c>
      <c r="BC7" s="255"/>
      <c r="BD7" s="195">
        <f t="shared" si="64"/>
        <v>5885.5943403784549</v>
      </c>
      <c r="BE7" s="13">
        <f t="shared" si="51"/>
        <v>4.9690022477533722</v>
      </c>
      <c r="BF7" s="13">
        <f t="shared" si="66"/>
        <v>0</v>
      </c>
      <c r="BG7" s="255"/>
      <c r="BH7" s="195">
        <f t="shared" si="67"/>
        <v>5919.7065408092813</v>
      </c>
      <c r="BI7" s="13">
        <f t="shared" si="51"/>
        <v>4.9690022477533722</v>
      </c>
      <c r="BJ7" s="13">
        <f t="shared" si="69"/>
        <v>0</v>
      </c>
      <c r="BK7" s="255"/>
      <c r="BL7" s="195">
        <f t="shared" si="70"/>
        <v>5960.3629172003994</v>
      </c>
      <c r="BM7" s="13">
        <f t="shared" si="51"/>
        <v>4.9690022477533722</v>
      </c>
      <c r="BN7" s="13">
        <f t="shared" si="72"/>
        <v>0</v>
      </c>
      <c r="BO7" s="255"/>
      <c r="BP7" s="195">
        <f t="shared" si="73"/>
        <v>6014.833119840272</v>
      </c>
      <c r="BQ7" s="13">
        <f t="shared" si="74"/>
        <v>4.9690022477533722</v>
      </c>
      <c r="BR7" s="13">
        <f t="shared" si="75"/>
        <v>0</v>
      </c>
      <c r="BS7" s="255"/>
      <c r="BT7" s="195">
        <f t="shared" si="76"/>
        <v>6045.8148488550132</v>
      </c>
      <c r="BU7" s="13">
        <f t="shared" si="74"/>
        <v>4.9690022477533713</v>
      </c>
      <c r="BV7" s="13">
        <f t="shared" si="78"/>
        <v>0</v>
      </c>
      <c r="BW7" s="255"/>
      <c r="BX7" s="195">
        <f t="shared" si="79"/>
        <v>6055.9565824426791</v>
      </c>
      <c r="BY7" s="13">
        <f t="shared" si="74"/>
        <v>4.9690022477533722</v>
      </c>
      <c r="BZ7" s="13">
        <f t="shared" si="81"/>
        <v>0</v>
      </c>
      <c r="CA7" s="255"/>
      <c r="CB7" s="195">
        <f t="shared" si="82"/>
        <v>6073.8897115548207</v>
      </c>
      <c r="CC7" s="13">
        <f t="shared" si="83"/>
        <v>4.9690022477533722</v>
      </c>
      <c r="CD7" s="13">
        <f t="shared" si="84"/>
        <v>0</v>
      </c>
      <c r="CE7" s="255"/>
      <c r="CF7" s="195">
        <f t="shared" si="85"/>
        <v>6090.1731319207092</v>
      </c>
      <c r="CG7" s="13">
        <f t="shared" si="86"/>
        <v>4.9690022477533722</v>
      </c>
      <c r="CH7" s="13">
        <f t="shared" si="87"/>
        <v>0</v>
      </c>
      <c r="CI7" s="255"/>
      <c r="CJ7" s="195">
        <f t="shared" si="88"/>
        <v>6102.7347696030301</v>
      </c>
      <c r="CK7" s="13">
        <f t="shared" si="89"/>
        <v>4.9690022477533722</v>
      </c>
      <c r="CL7" s="13">
        <f t="shared" si="90"/>
        <v>0</v>
      </c>
      <c r="CM7" s="255"/>
      <c r="CN7" s="195">
        <f t="shared" si="91"/>
        <v>6146.8346645518413</v>
      </c>
      <c r="CO7" s="13">
        <f t="shared" si="92"/>
        <v>4.9690022477533722</v>
      </c>
      <c r="CP7" s="13">
        <f t="shared" si="93"/>
        <v>0</v>
      </c>
      <c r="CQ7" s="255"/>
      <c r="CR7" s="195">
        <f t="shared" si="94"/>
        <v>6163.9528772953508</v>
      </c>
      <c r="CS7" s="13">
        <f t="shared" si="95"/>
        <v>4.9690022477533722</v>
      </c>
      <c r="CT7" s="13">
        <f t="shared" si="96"/>
        <v>0</v>
      </c>
      <c r="CU7" s="255"/>
      <c r="CV7" s="195">
        <f t="shared" si="97"/>
        <v>6197.2451923552981</v>
      </c>
      <c r="CW7" s="13">
        <f t="shared" si="98"/>
        <v>4.9690022477533713</v>
      </c>
      <c r="CX7" s="13">
        <f t="shared" si="99"/>
        <v>0</v>
      </c>
      <c r="CY7" s="255"/>
      <c r="CZ7" s="195">
        <f t="shared" si="100"/>
        <v>6259.213619387031</v>
      </c>
      <c r="DA7" s="13">
        <f t="shared" si="101"/>
        <v>4.9690022477533722</v>
      </c>
      <c r="DB7" s="13">
        <f t="shared" si="102"/>
        <v>0</v>
      </c>
      <c r="DC7" s="255"/>
      <c r="DD7" s="195">
        <f t="shared" si="103"/>
        <v>6314.086311208971</v>
      </c>
      <c r="DE7" s="13">
        <f t="shared" si="104"/>
        <v>4.9690022477533722</v>
      </c>
      <c r="DF7" s="13">
        <f t="shared" si="105"/>
        <v>0</v>
      </c>
      <c r="DG7" s="255"/>
      <c r="DH7" s="195">
        <f t="shared" si="106"/>
        <v>6363.5080075651267</v>
      </c>
      <c r="DI7" s="13">
        <f t="shared" si="107"/>
        <v>4.9690022477533722</v>
      </c>
      <c r="DJ7" s="13">
        <f t="shared" si="108"/>
        <v>0</v>
      </c>
      <c r="DK7" s="255"/>
      <c r="DL7" s="195">
        <f t="shared" si="109"/>
        <v>0</v>
      </c>
      <c r="DM7" s="13">
        <f t="shared" si="110"/>
        <v>0</v>
      </c>
      <c r="DN7" s="13">
        <f t="shared" si="111"/>
        <v>0</v>
      </c>
      <c r="DO7" s="255"/>
      <c r="DP7" s="195">
        <f t="shared" si="112"/>
        <v>0</v>
      </c>
      <c r="DQ7" s="13">
        <f t="shared" si="113"/>
        <v>0</v>
      </c>
      <c r="DR7" s="13">
        <f t="shared" si="114"/>
        <v>0</v>
      </c>
      <c r="DS7" s="255"/>
      <c r="DT7" s="195">
        <f t="shared" si="115"/>
        <v>0</v>
      </c>
      <c r="DU7" s="13">
        <f t="shared" si="116"/>
        <v>0</v>
      </c>
      <c r="DV7" s="13">
        <f t="shared" si="117"/>
        <v>0</v>
      </c>
      <c r="DW7" s="255"/>
      <c r="DX7" s="195">
        <f t="shared" si="118"/>
        <v>0</v>
      </c>
      <c r="DY7" s="13">
        <f t="shared" si="119"/>
        <v>0</v>
      </c>
      <c r="DZ7" s="13">
        <f t="shared" si="120"/>
        <v>0</v>
      </c>
      <c r="EA7" s="255"/>
      <c r="EB7" s="195">
        <f t="shared" si="121"/>
        <v>0</v>
      </c>
      <c r="EC7" s="13">
        <f t="shared" si="122"/>
        <v>0</v>
      </c>
      <c r="ED7" s="13">
        <f t="shared" si="123"/>
        <v>0</v>
      </c>
      <c r="EE7" s="255"/>
      <c r="EF7" s="195">
        <f t="shared" si="124"/>
        <v>0</v>
      </c>
      <c r="EG7" s="13">
        <f t="shared" si="125"/>
        <v>0</v>
      </c>
      <c r="EH7" s="13">
        <f t="shared" si="126"/>
        <v>0</v>
      </c>
      <c r="EI7" s="255"/>
      <c r="EJ7" s="195">
        <f t="shared" si="127"/>
        <v>0</v>
      </c>
      <c r="EK7" s="13">
        <f t="shared" si="128"/>
        <v>0</v>
      </c>
      <c r="EL7" s="13">
        <f t="shared" si="129"/>
        <v>0</v>
      </c>
      <c r="EM7" s="255"/>
      <c r="EN7" s="195">
        <f t="shared" si="130"/>
        <v>0</v>
      </c>
      <c r="EO7" s="13">
        <f t="shared" si="131"/>
        <v>0</v>
      </c>
      <c r="EP7" s="13">
        <f t="shared" si="132"/>
        <v>0</v>
      </c>
      <c r="EQ7" s="255"/>
      <c r="ER7" s="195">
        <f t="shared" si="133"/>
        <v>0</v>
      </c>
      <c r="ES7" s="13">
        <f t="shared" si="134"/>
        <v>0</v>
      </c>
      <c r="ET7" s="13">
        <f t="shared" si="135"/>
        <v>0</v>
      </c>
      <c r="EU7" s="255"/>
      <c r="EV7" s="195">
        <f t="shared" si="136"/>
        <v>0</v>
      </c>
      <c r="EW7" s="13">
        <f t="shared" si="137"/>
        <v>0</v>
      </c>
      <c r="EX7" s="13">
        <f t="shared" si="138"/>
        <v>0</v>
      </c>
      <c r="EY7" s="255"/>
      <c r="EZ7" s="195">
        <f t="shared" si="139"/>
        <v>0</v>
      </c>
      <c r="FA7" s="13">
        <f t="shared" si="140"/>
        <v>0</v>
      </c>
      <c r="FB7" s="13">
        <f t="shared" si="141"/>
        <v>0</v>
      </c>
      <c r="FC7" s="255"/>
      <c r="FD7" s="195">
        <f t="shared" si="142"/>
        <v>0</v>
      </c>
      <c r="FE7" s="13">
        <f t="shared" si="143"/>
        <v>0</v>
      </c>
      <c r="FF7" s="13">
        <f t="shared" si="144"/>
        <v>0</v>
      </c>
      <c r="FG7" s="255"/>
      <c r="FH7" s="195">
        <f t="shared" si="145"/>
        <v>0</v>
      </c>
      <c r="FI7" s="13">
        <f t="shared" si="146"/>
        <v>0</v>
      </c>
      <c r="FJ7" s="13">
        <f t="shared" si="147"/>
        <v>0</v>
      </c>
      <c r="FK7" s="255"/>
      <c r="FL7" s="195">
        <f t="shared" si="148"/>
        <v>0</v>
      </c>
      <c r="FM7" s="13">
        <f t="shared" si="149"/>
        <v>0</v>
      </c>
      <c r="FN7" s="13">
        <f t="shared" si="150"/>
        <v>0</v>
      </c>
      <c r="FO7" s="255"/>
      <c r="FP7" s="195">
        <f t="shared" si="151"/>
        <v>0</v>
      </c>
      <c r="FQ7" s="13">
        <f t="shared" si="152"/>
        <v>0</v>
      </c>
      <c r="FR7" s="13">
        <f t="shared" si="153"/>
        <v>0</v>
      </c>
      <c r="FS7" s="255"/>
      <c r="FT7" s="195"/>
      <c r="FU7" s="13"/>
      <c r="FV7" s="13"/>
      <c r="FW7" s="255"/>
      <c r="FX7" s="195"/>
      <c r="FY7" s="13"/>
      <c r="FZ7" s="13"/>
      <c r="GA7" s="255"/>
      <c r="GB7" s="195"/>
      <c r="GC7" s="13"/>
      <c r="GD7" s="13"/>
      <c r="GE7" s="255"/>
      <c r="GF7" s="195"/>
      <c r="GG7" s="13"/>
      <c r="GH7" s="13"/>
      <c r="GI7" s="255"/>
      <c r="GJ7" s="195"/>
      <c r="GK7" s="13"/>
      <c r="GL7" s="13"/>
      <c r="GM7" s="255"/>
      <c r="GN7" s="195"/>
      <c r="GO7" s="13"/>
      <c r="GP7" s="13"/>
      <c r="GQ7" s="255"/>
      <c r="GR7" s="195"/>
      <c r="GS7" s="13"/>
      <c r="GT7" s="13"/>
      <c r="GU7" s="255"/>
      <c r="GV7" s="195"/>
      <c r="GW7" s="13"/>
      <c r="GX7" s="13"/>
      <c r="GY7" s="255"/>
    </row>
    <row r="8" spans="1:207">
      <c r="A8" s="285" t="s">
        <v>8</v>
      </c>
      <c r="B8" s="240" t="s">
        <v>7</v>
      </c>
      <c r="C8" s="321">
        <v>36</v>
      </c>
      <c r="D8" s="252">
        <f t="shared" si="154"/>
        <v>694800</v>
      </c>
      <c r="E8" s="74">
        <v>19300</v>
      </c>
      <c r="F8" s="18">
        <f t="shared" si="45"/>
        <v>315545.69258413906</v>
      </c>
      <c r="G8" s="95">
        <f t="shared" si="46"/>
        <v>625.44615248895707</v>
      </c>
      <c r="H8" s="74">
        <f t="shared" si="46"/>
        <v>17.373504235804361</v>
      </c>
      <c r="I8" s="74">
        <f t="shared" si="155"/>
        <v>78.550589337254451</v>
      </c>
      <c r="J8" s="74">
        <f t="shared" si="156"/>
        <v>300.49888165849802</v>
      </c>
      <c r="K8" s="89">
        <f>G8-I8-J8</f>
        <v>246.3966814932046</v>
      </c>
      <c r="L8" s="95">
        <v>4</v>
      </c>
      <c r="M8" s="74">
        <f>N8*L8</f>
        <v>70300</v>
      </c>
      <c r="N8" s="74">
        <v>17575</v>
      </c>
      <c r="O8" s="18">
        <f>M8-AQ8-AU8-AY8-BC8</f>
        <v>0</v>
      </c>
      <c r="P8" s="95">
        <v>28</v>
      </c>
      <c r="Q8" s="74">
        <f>R8*P8</f>
        <v>532000</v>
      </c>
      <c r="R8" s="74">
        <v>19000</v>
      </c>
      <c r="S8" s="18">
        <v>0</v>
      </c>
      <c r="T8" s="281"/>
      <c r="U8" s="13"/>
      <c r="V8" s="13"/>
      <c r="W8" s="183"/>
      <c r="X8" s="258"/>
      <c r="Y8" s="13"/>
      <c r="Z8" s="13">
        <f t="shared" ref="Z8" si="178">AA8/X$2</f>
        <v>13.21847943424908</v>
      </c>
      <c r="AA8" s="28">
        <v>15000</v>
      </c>
      <c r="AB8" s="195">
        <v>1127.0193638056799</v>
      </c>
      <c r="AC8" s="13">
        <f t="shared" si="157"/>
        <v>0.98740260961179183</v>
      </c>
      <c r="AD8" s="13">
        <f>IFERROR(AE8/AB$2,0)</f>
        <v>0</v>
      </c>
      <c r="AE8" s="255"/>
      <c r="AF8" s="195">
        <f t="shared" si="49"/>
        <v>4965.1098626593011</v>
      </c>
      <c r="AG8" s="13">
        <f t="shared" si="159"/>
        <v>4.3206051869256079</v>
      </c>
      <c r="AH8" s="13">
        <f>IFERROR(AI8/AF$2,0)</f>
        <v>13.052899048878755</v>
      </c>
      <c r="AI8" s="255">
        <v>15000</v>
      </c>
      <c r="AJ8" s="195">
        <f t="shared" si="50"/>
        <v>20044.246174453387</v>
      </c>
      <c r="AK8" s="13">
        <f t="shared" si="51"/>
        <v>17.373504235804361</v>
      </c>
      <c r="AL8" s="13">
        <f t="shared" si="52"/>
        <v>0</v>
      </c>
      <c r="AM8" s="255"/>
      <c r="AN8" s="195">
        <f t="shared" si="53"/>
        <v>2570.2036075676479</v>
      </c>
      <c r="AO8" s="13">
        <f t="shared" si="51"/>
        <v>2.2165793969032852</v>
      </c>
      <c r="AP8" s="13">
        <f t="shared" si="54"/>
        <v>15.156924838901077</v>
      </c>
      <c r="AQ8" s="255">
        <v>17575</v>
      </c>
      <c r="AR8" s="195">
        <f t="shared" si="55"/>
        <v>2736.6417781466553</v>
      </c>
      <c r="AS8" s="13">
        <f t="shared" si="51"/>
        <v>2.3407786551092067</v>
      </c>
      <c r="AT8" s="13">
        <f t="shared" si="57"/>
        <v>15.032725580695159</v>
      </c>
      <c r="AU8" s="255">
        <v>17575</v>
      </c>
      <c r="AV8" s="195">
        <f t="shared" si="58"/>
        <v>2817.5849343812661</v>
      </c>
      <c r="AW8" s="13">
        <f t="shared" si="51"/>
        <v>2.4004472189144135</v>
      </c>
      <c r="AX8" s="13">
        <f t="shared" si="60"/>
        <v>14.973057016889948</v>
      </c>
      <c r="AY8" s="255">
        <v>17575</v>
      </c>
      <c r="AZ8" s="195">
        <f t="shared" si="61"/>
        <v>2897.6941624125611</v>
      </c>
      <c r="BA8" s="13">
        <f t="shared" si="51"/>
        <v>2.4590364807563576</v>
      </c>
      <c r="BB8" s="13">
        <f t="shared" si="63"/>
        <v>14.914467755048006</v>
      </c>
      <c r="BC8" s="255">
        <v>17575</v>
      </c>
      <c r="BD8" s="195">
        <f t="shared" si="64"/>
        <v>1578.2555741493088</v>
      </c>
      <c r="BE8" s="13">
        <f t="shared" si="51"/>
        <v>1.3324661949047827</v>
      </c>
      <c r="BF8" s="13">
        <f t="shared" si="66"/>
        <v>16.041038040899583</v>
      </c>
      <c r="BG8" s="255">
        <v>19000</v>
      </c>
      <c r="BH8" s="195">
        <f t="shared" si="67"/>
        <v>513.5246807281037</v>
      </c>
      <c r="BI8" s="13">
        <f t="shared" si="51"/>
        <v>0.43105266709149015</v>
      </c>
      <c r="BJ8" s="13">
        <f t="shared" si="69"/>
        <v>16.942451568712873</v>
      </c>
      <c r="BK8" s="255">
        <v>20184</v>
      </c>
      <c r="BL8" s="195">
        <f t="shared" si="70"/>
        <v>1839.6746923854553</v>
      </c>
      <c r="BM8" s="13">
        <f t="shared" si="51"/>
        <v>1.5336897783888701</v>
      </c>
      <c r="BN8" s="13">
        <f t="shared" si="72"/>
        <v>15.839814457415493</v>
      </c>
      <c r="BO8" s="255">
        <v>19000</v>
      </c>
      <c r="BP8" s="195">
        <f t="shared" si="73"/>
        <v>2030.1230458183418</v>
      </c>
      <c r="BQ8" s="13">
        <f t="shared" si="74"/>
        <v>1.6771348060534632</v>
      </c>
      <c r="BR8" s="13">
        <f t="shared" si="75"/>
        <v>15.696369429750899</v>
      </c>
      <c r="BS8" s="255">
        <v>19000</v>
      </c>
      <c r="BT8" s="195">
        <f t="shared" si="76"/>
        <v>643.42684472857945</v>
      </c>
      <c r="BU8" s="13">
        <f t="shared" si="74"/>
        <v>0.52882688564746083</v>
      </c>
      <c r="BV8" s="13">
        <f t="shared" si="78"/>
        <v>16.8446773501569</v>
      </c>
      <c r="BW8" s="255">
        <v>20495.02</v>
      </c>
      <c r="BX8" s="195">
        <f t="shared" si="79"/>
        <v>678.88616687386093</v>
      </c>
      <c r="BY8" s="13">
        <f t="shared" si="74"/>
        <v>0.55703617475477751</v>
      </c>
      <c r="BZ8" s="13">
        <f t="shared" si="81"/>
        <v>16.816468061049587</v>
      </c>
      <c r="CA8" s="255">
        <v>20495.02</v>
      </c>
      <c r="CB8" s="195">
        <f t="shared" si="82"/>
        <v>741.58714366087952</v>
      </c>
      <c r="CC8" s="13">
        <f t="shared" si="83"/>
        <v>0.60668671292232335</v>
      </c>
      <c r="CD8" s="13">
        <f t="shared" si="84"/>
        <v>16.766817522882043</v>
      </c>
      <c r="CE8" s="255">
        <v>20495.02</v>
      </c>
      <c r="CF8" s="195">
        <f t="shared" si="85"/>
        <v>798.52011704161123</v>
      </c>
      <c r="CG8" s="13">
        <f t="shared" si="86"/>
        <v>0.65151649559175639</v>
      </c>
      <c r="CH8" s="13">
        <f t="shared" si="87"/>
        <v>16.721987740212608</v>
      </c>
      <c r="CI8" s="255">
        <v>20495.02</v>
      </c>
      <c r="CJ8" s="195">
        <f t="shared" si="88"/>
        <v>842.44033574972127</v>
      </c>
      <c r="CK8" s="13">
        <f t="shared" si="89"/>
        <v>0.68593640064268546</v>
      </c>
      <c r="CL8" s="13">
        <f t="shared" si="90"/>
        <v>16.687567835161676</v>
      </c>
      <c r="CM8" s="255">
        <v>20495.02</v>
      </c>
      <c r="CN8" s="195">
        <f t="shared" si="91"/>
        <v>996.63018584248493</v>
      </c>
      <c r="CO8" s="13">
        <f t="shared" si="92"/>
        <v>0.80565980767130863</v>
      </c>
      <c r="CP8" s="13">
        <f t="shared" si="93"/>
        <v>16.567844428133053</v>
      </c>
      <c r="CQ8" s="255">
        <v>20495.02</v>
      </c>
      <c r="CR8" s="195">
        <f t="shared" si="94"/>
        <v>1056.4819079348308</v>
      </c>
      <c r="CS8" s="13">
        <f t="shared" si="95"/>
        <v>0.85167117266191972</v>
      </c>
      <c r="CT8" s="13">
        <f t="shared" si="96"/>
        <v>16.521833063142441</v>
      </c>
      <c r="CU8" s="255">
        <v>20495.02</v>
      </c>
      <c r="CV8" s="195">
        <f t="shared" si="97"/>
        <v>1172.8843863147194</v>
      </c>
      <c r="CW8" s="13">
        <f t="shared" si="98"/>
        <v>0.94042836309623012</v>
      </c>
      <c r="CX8" s="13">
        <f t="shared" si="99"/>
        <v>16.43307587270813</v>
      </c>
      <c r="CY8" s="255">
        <v>20495.02</v>
      </c>
      <c r="CZ8" s="195">
        <f t="shared" si="100"/>
        <v>1389.5493576394365</v>
      </c>
      <c r="DA8" s="13">
        <f t="shared" si="101"/>
        <v>1.1031216221936189</v>
      </c>
      <c r="DB8" s="13">
        <f t="shared" si="102"/>
        <v>16.270382613610742</v>
      </c>
      <c r="DC8" s="255">
        <v>20495.02</v>
      </c>
      <c r="DD8" s="195">
        <f t="shared" si="103"/>
        <v>22076.424964915426</v>
      </c>
      <c r="DE8" s="13">
        <f t="shared" si="104"/>
        <v>17.373504235804365</v>
      </c>
      <c r="DF8" s="13">
        <f t="shared" si="105"/>
        <v>0</v>
      </c>
      <c r="DG8" s="255"/>
      <c r="DH8" s="195">
        <f t="shared" si="106"/>
        <v>22249.221838044734</v>
      </c>
      <c r="DI8" s="13">
        <f t="shared" si="107"/>
        <v>17.373504235804361</v>
      </c>
      <c r="DJ8" s="13">
        <f t="shared" si="108"/>
        <v>0</v>
      </c>
      <c r="DK8" s="255"/>
      <c r="DL8" s="195">
        <f t="shared" si="109"/>
        <v>0</v>
      </c>
      <c r="DM8" s="13">
        <f t="shared" si="110"/>
        <v>0</v>
      </c>
      <c r="DN8" s="13">
        <f t="shared" si="111"/>
        <v>0</v>
      </c>
      <c r="DO8" s="255"/>
      <c r="DP8" s="195">
        <f t="shared" si="112"/>
        <v>0</v>
      </c>
      <c r="DQ8" s="13">
        <f t="shared" si="113"/>
        <v>0</v>
      </c>
      <c r="DR8" s="13">
        <f t="shared" si="114"/>
        <v>0</v>
      </c>
      <c r="DS8" s="255"/>
      <c r="DT8" s="195">
        <f t="shared" si="115"/>
        <v>0</v>
      </c>
      <c r="DU8" s="13">
        <f t="shared" si="116"/>
        <v>0</v>
      </c>
      <c r="DV8" s="13">
        <f t="shared" si="117"/>
        <v>0</v>
      </c>
      <c r="DW8" s="255"/>
      <c r="DX8" s="195">
        <f t="shared" si="118"/>
        <v>0</v>
      </c>
      <c r="DY8" s="13">
        <f t="shared" si="119"/>
        <v>0</v>
      </c>
      <c r="DZ8" s="13">
        <f t="shared" si="120"/>
        <v>0</v>
      </c>
      <c r="EA8" s="255"/>
      <c r="EB8" s="195">
        <f t="shared" si="121"/>
        <v>0</v>
      </c>
      <c r="EC8" s="13">
        <f t="shared" si="122"/>
        <v>0</v>
      </c>
      <c r="ED8" s="13">
        <f t="shared" si="123"/>
        <v>0</v>
      </c>
      <c r="EE8" s="255"/>
      <c r="EF8" s="195">
        <f t="shared" si="124"/>
        <v>0</v>
      </c>
      <c r="EG8" s="13">
        <f t="shared" si="125"/>
        <v>0</v>
      </c>
      <c r="EH8" s="13">
        <f t="shared" si="126"/>
        <v>0</v>
      </c>
      <c r="EI8" s="255"/>
      <c r="EJ8" s="195">
        <f t="shared" si="127"/>
        <v>0</v>
      </c>
      <c r="EK8" s="13">
        <f t="shared" si="128"/>
        <v>0</v>
      </c>
      <c r="EL8" s="13">
        <f t="shared" si="129"/>
        <v>0</v>
      </c>
      <c r="EM8" s="255"/>
      <c r="EN8" s="195">
        <f t="shared" si="130"/>
        <v>0</v>
      </c>
      <c r="EO8" s="13">
        <f t="shared" si="131"/>
        <v>0</v>
      </c>
      <c r="EP8" s="13">
        <f t="shared" si="132"/>
        <v>0</v>
      </c>
      <c r="EQ8" s="255"/>
      <c r="ER8" s="195">
        <f t="shared" si="133"/>
        <v>0</v>
      </c>
      <c r="ES8" s="13">
        <f t="shared" si="134"/>
        <v>0</v>
      </c>
      <c r="ET8" s="13">
        <f t="shared" si="135"/>
        <v>0</v>
      </c>
      <c r="EU8" s="255"/>
      <c r="EV8" s="195">
        <f t="shared" si="136"/>
        <v>0</v>
      </c>
      <c r="EW8" s="13">
        <f t="shared" si="137"/>
        <v>0</v>
      </c>
      <c r="EX8" s="13">
        <f t="shared" si="138"/>
        <v>0</v>
      </c>
      <c r="EY8" s="255"/>
      <c r="EZ8" s="195">
        <f t="shared" si="139"/>
        <v>0</v>
      </c>
      <c r="FA8" s="13">
        <f t="shared" si="140"/>
        <v>0</v>
      </c>
      <c r="FB8" s="13">
        <f t="shared" si="141"/>
        <v>0</v>
      </c>
      <c r="FC8" s="255"/>
      <c r="FD8" s="195">
        <f t="shared" si="142"/>
        <v>0</v>
      </c>
      <c r="FE8" s="13">
        <f t="shared" si="143"/>
        <v>0</v>
      </c>
      <c r="FF8" s="13">
        <f t="shared" si="144"/>
        <v>0</v>
      </c>
      <c r="FG8" s="255"/>
      <c r="FH8" s="195">
        <f t="shared" si="145"/>
        <v>0</v>
      </c>
      <c r="FI8" s="13">
        <f t="shared" si="146"/>
        <v>0</v>
      </c>
      <c r="FJ8" s="13">
        <f t="shared" si="147"/>
        <v>0</v>
      </c>
      <c r="FK8" s="255"/>
      <c r="FL8" s="195">
        <f t="shared" si="148"/>
        <v>0</v>
      </c>
      <c r="FM8" s="13">
        <f t="shared" si="149"/>
        <v>0</v>
      </c>
      <c r="FN8" s="13">
        <f t="shared" si="150"/>
        <v>0</v>
      </c>
      <c r="FO8" s="255"/>
      <c r="FP8" s="195">
        <f t="shared" si="151"/>
        <v>0</v>
      </c>
      <c r="FQ8" s="13">
        <f t="shared" si="152"/>
        <v>0</v>
      </c>
      <c r="FR8" s="13">
        <f t="shared" si="153"/>
        <v>0</v>
      </c>
      <c r="FS8" s="255"/>
      <c r="FT8" s="195"/>
      <c r="FU8" s="13"/>
      <c r="FV8" s="13"/>
      <c r="FW8" s="255"/>
      <c r="FX8" s="195"/>
      <c r="FY8" s="13"/>
      <c r="FZ8" s="13"/>
      <c r="GA8" s="255"/>
      <c r="GB8" s="195"/>
      <c r="GC8" s="13"/>
      <c r="GD8" s="13"/>
      <c r="GE8" s="255"/>
      <c r="GF8" s="195"/>
      <c r="GG8" s="13"/>
      <c r="GH8" s="13"/>
      <c r="GI8" s="255"/>
      <c r="GJ8" s="195"/>
      <c r="GK8" s="13"/>
      <c r="GL8" s="13"/>
      <c r="GM8" s="255"/>
      <c r="GN8" s="195"/>
      <c r="GO8" s="13"/>
      <c r="GP8" s="13"/>
      <c r="GQ8" s="255"/>
      <c r="GR8" s="195"/>
      <c r="GS8" s="13"/>
      <c r="GT8" s="13"/>
      <c r="GU8" s="255"/>
      <c r="GV8" s="195"/>
      <c r="GW8" s="13"/>
      <c r="GX8" s="13"/>
      <c r="GY8" s="255"/>
    </row>
    <row r="9" spans="1:207">
      <c r="A9" s="285" t="s">
        <v>12</v>
      </c>
      <c r="B9" s="240" t="s">
        <v>112</v>
      </c>
      <c r="C9" s="321">
        <v>44</v>
      </c>
      <c r="D9" s="252">
        <f t="shared" si="154"/>
        <v>381480</v>
      </c>
      <c r="E9" s="74">
        <v>8670</v>
      </c>
      <c r="F9" s="18">
        <f t="shared" si="45"/>
        <v>227549.59331327124</v>
      </c>
      <c r="G9" s="95">
        <f t="shared" si="46"/>
        <v>343.40126403495589</v>
      </c>
      <c r="H9" s="74">
        <f t="shared" si="46"/>
        <v>7.8045741826126331</v>
      </c>
      <c r="I9" s="74">
        <f t="shared" si="155"/>
        <v>165.71712514414165</v>
      </c>
      <c r="J9" s="74">
        <f t="shared" si="156"/>
        <v>0</v>
      </c>
      <c r="K9" s="89">
        <f t="shared" si="177"/>
        <v>177.68413889081424</v>
      </c>
      <c r="L9" s="95"/>
      <c r="M9" s="74"/>
      <c r="N9" s="74"/>
      <c r="O9" s="18">
        <f t="shared" ref="O9:O12" si="179">M9-SUMIFS(T9:EU9,$T$4:$EU$4,$W$4)</f>
        <v>0</v>
      </c>
      <c r="P9" s="95"/>
      <c r="Q9" s="74"/>
      <c r="R9" s="74"/>
      <c r="S9" s="18">
        <f t="shared" ref="S9:S12" si="180">Q9-SUMIFS(X9:EY9,$T$4:$EU$4,$W$4)</f>
        <v>0</v>
      </c>
      <c r="T9" s="282"/>
      <c r="U9" s="118"/>
      <c r="V9" s="118"/>
      <c r="W9" s="269"/>
      <c r="X9" s="254"/>
      <c r="Y9" s="118"/>
      <c r="Z9" s="118"/>
      <c r="AA9" s="259"/>
      <c r="AB9" s="195">
        <f>(IF($E9*AB$2/$C$2-AE9&gt;0,$E9*AB$2/$C$2-AE9,0))/30*7</f>
        <v>2078.5625846733283</v>
      </c>
      <c r="AC9" s="13">
        <f t="shared" si="157"/>
        <v>1.8210673092762808</v>
      </c>
      <c r="AD9" s="13">
        <f t="shared" si="158"/>
        <v>0</v>
      </c>
      <c r="AE9" s="255"/>
      <c r="AF9" s="195">
        <f t="shared" si="49"/>
        <v>8968.7825134329596</v>
      </c>
      <c r="AG9" s="13">
        <f t="shared" si="159"/>
        <v>7.8045741826126322</v>
      </c>
      <c r="AH9" s="13">
        <f t="shared" ref="AH9:AH12" si="181">IFERROR(AI9/AF$2,0)</f>
        <v>0</v>
      </c>
      <c r="AI9" s="255"/>
      <c r="AJ9" s="195">
        <f t="shared" si="50"/>
        <v>9004.3323488347596</v>
      </c>
      <c r="AK9" s="13">
        <f t="shared" si="51"/>
        <v>7.8045741826126331</v>
      </c>
      <c r="AL9" s="13">
        <f t="shared" si="52"/>
        <v>0</v>
      </c>
      <c r="AM9" s="255"/>
      <c r="AN9" s="195">
        <f t="shared" si="53"/>
        <v>9049.6847294099225</v>
      </c>
      <c r="AO9" s="13">
        <f t="shared" si="51"/>
        <v>7.8045741826126331</v>
      </c>
      <c r="AP9" s="13">
        <f t="shared" si="54"/>
        <v>0</v>
      </c>
      <c r="AQ9" s="255"/>
      <c r="AR9" s="195">
        <f t="shared" si="55"/>
        <v>9124.4525500793516</v>
      </c>
      <c r="AS9" s="13">
        <f t="shared" si="51"/>
        <v>7.8045741826126331</v>
      </c>
      <c r="AT9" s="13">
        <f t="shared" si="57"/>
        <v>0</v>
      </c>
      <c r="AU9" s="255"/>
      <c r="AV9" s="195">
        <f t="shared" si="58"/>
        <v>9160.8140611961444</v>
      </c>
      <c r="AW9" s="13">
        <f t="shared" si="51"/>
        <v>7.8045741826126331</v>
      </c>
      <c r="AX9" s="13">
        <f t="shared" si="60"/>
        <v>0</v>
      </c>
      <c r="AY9" s="255"/>
      <c r="AZ9" s="195">
        <f t="shared" si="61"/>
        <v>9196.8009527521699</v>
      </c>
      <c r="BA9" s="13">
        <f t="shared" si="51"/>
        <v>7.8045741826126331</v>
      </c>
      <c r="BB9" s="13">
        <f t="shared" si="63"/>
        <v>0</v>
      </c>
      <c r="BC9" s="255"/>
      <c r="BD9" s="195">
        <f t="shared" si="64"/>
        <v>9244.2215454857233</v>
      </c>
      <c r="BE9" s="13">
        <f t="shared" si="51"/>
        <v>7.8045741826126322</v>
      </c>
      <c r="BF9" s="13">
        <f t="shared" si="66"/>
        <v>0</v>
      </c>
      <c r="BG9" s="255"/>
      <c r="BH9" s="195">
        <f t="shared" si="67"/>
        <v>9297.7999472493611</v>
      </c>
      <c r="BI9" s="13">
        <f t="shared" si="51"/>
        <v>7.804574182612634</v>
      </c>
      <c r="BJ9" s="13">
        <f t="shared" si="69"/>
        <v>0</v>
      </c>
      <c r="BK9" s="255"/>
      <c r="BL9" s="195">
        <f t="shared" si="70"/>
        <v>9361.6569732114967</v>
      </c>
      <c r="BM9" s="13">
        <f t="shared" si="51"/>
        <v>7.8045741826126331</v>
      </c>
      <c r="BN9" s="13">
        <f t="shared" si="72"/>
        <v>0</v>
      </c>
      <c r="BO9" s="255"/>
      <c r="BP9" s="195">
        <f t="shared" si="73"/>
        <v>9447.2107154012974</v>
      </c>
      <c r="BQ9" s="13">
        <f t="shared" si="74"/>
        <v>7.804574182612634</v>
      </c>
      <c r="BR9" s="13">
        <f t="shared" si="75"/>
        <v>0</v>
      </c>
      <c r="BS9" s="255"/>
      <c r="BT9" s="195">
        <f t="shared" si="76"/>
        <v>9495.8722354298861</v>
      </c>
      <c r="BU9" s="13">
        <f t="shared" si="74"/>
        <v>7.8045741826126331</v>
      </c>
      <c r="BV9" s="13">
        <f t="shared" si="78"/>
        <v>0</v>
      </c>
      <c r="BW9" s="255"/>
      <c r="BX9" s="195">
        <f t="shared" si="79"/>
        <v>9511.8013713365999</v>
      </c>
      <c r="BY9" s="13">
        <f t="shared" si="74"/>
        <v>7.804574182612634</v>
      </c>
      <c r="BZ9" s="13">
        <f t="shared" si="81"/>
        <v>0</v>
      </c>
      <c r="CA9" s="255"/>
      <c r="CB9" s="195">
        <f t="shared" si="82"/>
        <v>9539.9680795616478</v>
      </c>
      <c r="CC9" s="13">
        <f t="shared" si="83"/>
        <v>7.8045741826126331</v>
      </c>
      <c r="CD9" s="13">
        <f t="shared" si="84"/>
        <v>0</v>
      </c>
      <c r="CE9" s="255"/>
      <c r="CF9" s="195">
        <f t="shared" si="85"/>
        <v>9565.543669158069</v>
      </c>
      <c r="CG9" s="13">
        <f t="shared" si="86"/>
        <v>7.8045741826126322</v>
      </c>
      <c r="CH9" s="13">
        <f t="shared" si="87"/>
        <v>0</v>
      </c>
      <c r="CI9" s="255"/>
      <c r="CJ9" s="195">
        <f t="shared" si="88"/>
        <v>9585.2736326917147</v>
      </c>
      <c r="CK9" s="13">
        <f t="shared" si="89"/>
        <v>7.8045741826126331</v>
      </c>
      <c r="CL9" s="13">
        <f t="shared" si="90"/>
        <v>0</v>
      </c>
      <c r="CM9" s="255"/>
      <c r="CN9" s="195">
        <f t="shared" si="91"/>
        <v>9654.5392285624021</v>
      </c>
      <c r="CO9" s="13">
        <f t="shared" si="92"/>
        <v>7.8045741826126331</v>
      </c>
      <c r="CP9" s="13">
        <f t="shared" si="93"/>
        <v>0</v>
      </c>
      <c r="CQ9" s="255"/>
      <c r="CR9" s="195">
        <f t="shared" si="94"/>
        <v>9681.4259866215016</v>
      </c>
      <c r="CS9" s="13">
        <f t="shared" si="95"/>
        <v>7.8045741826126331</v>
      </c>
      <c r="CT9" s="13">
        <f t="shared" si="96"/>
        <v>0</v>
      </c>
      <c r="CU9" s="255"/>
      <c r="CV9" s="195">
        <f t="shared" si="97"/>
        <v>9733.7166336450064</v>
      </c>
      <c r="CW9" s="13">
        <f t="shared" si="98"/>
        <v>7.8045741826126331</v>
      </c>
      <c r="CX9" s="13">
        <f t="shared" si="99"/>
        <v>0</v>
      </c>
      <c r="CY9" s="255"/>
      <c r="CZ9" s="195">
        <f t="shared" si="100"/>
        <v>9831.0474782763686</v>
      </c>
      <c r="DA9" s="13">
        <f t="shared" si="101"/>
        <v>7.8045741826126331</v>
      </c>
      <c r="DB9" s="13">
        <f t="shared" si="102"/>
        <v>0</v>
      </c>
      <c r="DC9" s="255"/>
      <c r="DD9" s="195">
        <f t="shared" si="103"/>
        <v>9917.2333909749614</v>
      </c>
      <c r="DE9" s="13">
        <f t="shared" si="104"/>
        <v>7.8045741826126349</v>
      </c>
      <c r="DF9" s="13">
        <f t="shared" si="105"/>
        <v>0</v>
      </c>
      <c r="DG9" s="255"/>
      <c r="DH9" s="195">
        <f t="shared" si="106"/>
        <v>9994.8576857952266</v>
      </c>
      <c r="DI9" s="13">
        <f t="shared" si="107"/>
        <v>7.804574182612634</v>
      </c>
      <c r="DJ9" s="13">
        <f t="shared" si="108"/>
        <v>0</v>
      </c>
      <c r="DK9" s="255"/>
      <c r="DL9" s="195">
        <f t="shared" si="109"/>
        <v>0</v>
      </c>
      <c r="DM9" s="13">
        <f t="shared" si="110"/>
        <v>0</v>
      </c>
      <c r="DN9" s="13">
        <f t="shared" si="111"/>
        <v>0</v>
      </c>
      <c r="DO9" s="255"/>
      <c r="DP9" s="195">
        <f t="shared" si="112"/>
        <v>0</v>
      </c>
      <c r="DQ9" s="13">
        <f t="shared" si="113"/>
        <v>0</v>
      </c>
      <c r="DR9" s="13">
        <f t="shared" si="114"/>
        <v>0</v>
      </c>
      <c r="DS9" s="255"/>
      <c r="DT9" s="195">
        <f t="shared" si="115"/>
        <v>0</v>
      </c>
      <c r="DU9" s="13">
        <f t="shared" si="116"/>
        <v>0</v>
      </c>
      <c r="DV9" s="13">
        <f t="shared" si="117"/>
        <v>0</v>
      </c>
      <c r="DW9" s="255"/>
      <c r="DX9" s="195">
        <f t="shared" si="118"/>
        <v>0</v>
      </c>
      <c r="DY9" s="13">
        <f t="shared" si="119"/>
        <v>0</v>
      </c>
      <c r="DZ9" s="13">
        <f t="shared" si="120"/>
        <v>0</v>
      </c>
      <c r="EA9" s="255"/>
      <c r="EB9" s="195">
        <f t="shared" si="121"/>
        <v>0</v>
      </c>
      <c r="EC9" s="13">
        <f t="shared" si="122"/>
        <v>0</v>
      </c>
      <c r="ED9" s="13">
        <f t="shared" si="123"/>
        <v>0</v>
      </c>
      <c r="EE9" s="255"/>
      <c r="EF9" s="195">
        <f t="shared" si="124"/>
        <v>0</v>
      </c>
      <c r="EG9" s="13">
        <f t="shared" si="125"/>
        <v>0</v>
      </c>
      <c r="EH9" s="13">
        <f t="shared" si="126"/>
        <v>0</v>
      </c>
      <c r="EI9" s="255"/>
      <c r="EJ9" s="195">
        <f t="shared" si="127"/>
        <v>0</v>
      </c>
      <c r="EK9" s="13">
        <f t="shared" si="128"/>
        <v>0</v>
      </c>
      <c r="EL9" s="13">
        <f t="shared" si="129"/>
        <v>0</v>
      </c>
      <c r="EM9" s="255"/>
      <c r="EN9" s="195">
        <f t="shared" si="130"/>
        <v>0</v>
      </c>
      <c r="EO9" s="13">
        <f t="shared" si="131"/>
        <v>0</v>
      </c>
      <c r="EP9" s="13">
        <f t="shared" si="132"/>
        <v>0</v>
      </c>
      <c r="EQ9" s="255"/>
      <c r="ER9" s="195">
        <f t="shared" si="133"/>
        <v>0</v>
      </c>
      <c r="ES9" s="13">
        <f t="shared" si="134"/>
        <v>0</v>
      </c>
      <c r="ET9" s="13">
        <f t="shared" si="135"/>
        <v>0</v>
      </c>
      <c r="EU9" s="255"/>
      <c r="EV9" s="195">
        <f t="shared" si="136"/>
        <v>0</v>
      </c>
      <c r="EW9" s="13">
        <f t="shared" si="137"/>
        <v>0</v>
      </c>
      <c r="EX9" s="13">
        <f t="shared" si="138"/>
        <v>0</v>
      </c>
      <c r="EY9" s="255"/>
      <c r="EZ9" s="195">
        <f t="shared" si="139"/>
        <v>0</v>
      </c>
      <c r="FA9" s="13">
        <f t="shared" si="140"/>
        <v>0</v>
      </c>
      <c r="FB9" s="13">
        <f t="shared" si="141"/>
        <v>0</v>
      </c>
      <c r="FC9" s="255"/>
      <c r="FD9" s="195">
        <f t="shared" si="142"/>
        <v>0</v>
      </c>
      <c r="FE9" s="13">
        <f t="shared" si="143"/>
        <v>0</v>
      </c>
      <c r="FF9" s="13">
        <f t="shared" si="144"/>
        <v>0</v>
      </c>
      <c r="FG9" s="255"/>
      <c r="FH9" s="195">
        <f t="shared" si="145"/>
        <v>0</v>
      </c>
      <c r="FI9" s="13">
        <f t="shared" si="146"/>
        <v>0</v>
      </c>
      <c r="FJ9" s="13">
        <f t="shared" si="147"/>
        <v>0</v>
      </c>
      <c r="FK9" s="255"/>
      <c r="FL9" s="195">
        <f t="shared" si="148"/>
        <v>0</v>
      </c>
      <c r="FM9" s="13">
        <f t="shared" si="149"/>
        <v>0</v>
      </c>
      <c r="FN9" s="13">
        <f t="shared" si="150"/>
        <v>0</v>
      </c>
      <c r="FO9" s="255"/>
      <c r="FP9" s="195">
        <f t="shared" si="151"/>
        <v>0</v>
      </c>
      <c r="FQ9" s="13">
        <f t="shared" si="152"/>
        <v>0</v>
      </c>
      <c r="FR9" s="13">
        <f t="shared" si="153"/>
        <v>0</v>
      </c>
      <c r="FS9" s="255"/>
      <c r="FT9" s="195">
        <f>IF($E9*FT$2/$C$2-FW9&gt;0,$E9*FT$2/$C$2-FW9,0)</f>
        <v>0</v>
      </c>
      <c r="FU9" s="13">
        <f t="shared" ref="FU9" si="182">IFERROR(FT9/FT$2,0)</f>
        <v>0</v>
      </c>
      <c r="FV9" s="13">
        <f t="shared" ref="FV9" si="183">IFERROR(FW9/FT$2,0)</f>
        <v>0</v>
      </c>
      <c r="FW9" s="255"/>
      <c r="FX9" s="195">
        <f>IF($E9*FX$2/$C$2-GA9&gt;0,$E9*FX$2/$C$2-GA9,0)</f>
        <v>0</v>
      </c>
      <c r="FY9" s="13">
        <f t="shared" ref="FY9" si="184">IFERROR(FX9/FX$2,0)</f>
        <v>0</v>
      </c>
      <c r="FZ9" s="13">
        <f t="shared" ref="FZ9" si="185">IFERROR(GA9/FX$2,0)</f>
        <v>0</v>
      </c>
      <c r="GA9" s="255"/>
      <c r="GB9" s="195">
        <f>IF($E9*GB$2/$C$2-GE9&gt;0,$E9*GB$2/$C$2-GE9,0)</f>
        <v>0</v>
      </c>
      <c r="GC9" s="13">
        <f t="shared" ref="GC9" si="186">IFERROR(GB9/GB$2,0)</f>
        <v>0</v>
      </c>
      <c r="GD9" s="13">
        <f t="shared" ref="GD9" si="187">IFERROR(GE9/GB$2,0)</f>
        <v>0</v>
      </c>
      <c r="GE9" s="255"/>
      <c r="GF9" s="195">
        <f>IF($E9*GF$2/$C$2-GI9&gt;0,$E9*GF$2/$C$2-GI9,0)</f>
        <v>0</v>
      </c>
      <c r="GG9" s="13">
        <f t="shared" ref="GG9" si="188">IFERROR(GF9/GF$2,0)</f>
        <v>0</v>
      </c>
      <c r="GH9" s="13">
        <f t="shared" ref="GH9" si="189">IFERROR(GI9/GF$2,0)</f>
        <v>0</v>
      </c>
      <c r="GI9" s="255"/>
      <c r="GJ9" s="195">
        <f>IF($E9*GJ$2/$C$2-GM9&gt;0,$E9*GJ$2/$C$2-GM9,0)</f>
        <v>0</v>
      </c>
      <c r="GK9" s="13">
        <f t="shared" ref="GK9" si="190">IFERROR(GJ9/GJ$2,0)</f>
        <v>0</v>
      </c>
      <c r="GL9" s="13">
        <f t="shared" ref="GL9" si="191">IFERROR(GM9/GJ$2,0)</f>
        <v>0</v>
      </c>
      <c r="GM9" s="255"/>
      <c r="GN9" s="195">
        <f>IF($E9*GN$2/$C$2-GQ9&gt;0,$E9*GN$2/$C$2-GQ9,0)</f>
        <v>0</v>
      </c>
      <c r="GO9" s="13">
        <f t="shared" ref="GO9" si="192">IFERROR(GN9/GN$2,0)</f>
        <v>0</v>
      </c>
      <c r="GP9" s="13">
        <f t="shared" ref="GP9" si="193">IFERROR(GQ9/GN$2,0)</f>
        <v>0</v>
      </c>
      <c r="GQ9" s="255"/>
      <c r="GR9" s="195">
        <f>IF($E9*GR$2/$C$2-GU9&gt;0,$E9*GR$2/$C$2-GU9,0)</f>
        <v>0</v>
      </c>
      <c r="GS9" s="13">
        <f t="shared" ref="GS9" si="194">IFERROR(GR9/GR$2,0)</f>
        <v>0</v>
      </c>
      <c r="GT9" s="13">
        <f t="shared" ref="GT9" si="195">IFERROR(GU9/GR$2,0)</f>
        <v>0</v>
      </c>
      <c r="GU9" s="255"/>
      <c r="GV9" s="195">
        <f>IF($E9*GV$2/$C$2-GY9&gt;0,$E9*GV$2/$C$2-GY9,0)</f>
        <v>0</v>
      </c>
      <c r="GW9" s="13">
        <f t="shared" ref="GW9" si="196">IFERROR(GV9/GV$2,0)</f>
        <v>0</v>
      </c>
      <c r="GX9" s="13">
        <f t="shared" ref="GX9" si="197">IFERROR(GY9/GV$2,0)</f>
        <v>0</v>
      </c>
      <c r="GY9" s="255"/>
    </row>
    <row r="10" spans="1:207">
      <c r="A10" s="285" t="s">
        <v>16</v>
      </c>
      <c r="B10" s="240" t="s">
        <v>13</v>
      </c>
      <c r="C10" s="321">
        <v>36</v>
      </c>
      <c r="D10" s="252">
        <f t="shared" si="154"/>
        <v>295272</v>
      </c>
      <c r="E10" s="74">
        <v>8202</v>
      </c>
      <c r="F10" s="18">
        <f t="shared" si="45"/>
        <v>139623.89647569921</v>
      </c>
      <c r="G10" s="95">
        <f t="shared" si="46"/>
        <v>265.79841153960757</v>
      </c>
      <c r="H10" s="74">
        <f t="shared" si="46"/>
        <v>7.3832892094335429</v>
      </c>
      <c r="I10" s="74">
        <f t="shared" si="155"/>
        <v>156.77184088030555</v>
      </c>
      <c r="J10" s="74">
        <f t="shared" si="156"/>
        <v>0</v>
      </c>
      <c r="K10" s="89">
        <f t="shared" ref="K10:K12" si="198">G10-I10-J10</f>
        <v>109.02657065930202</v>
      </c>
      <c r="L10" s="95"/>
      <c r="M10" s="74"/>
      <c r="N10" s="74"/>
      <c r="O10" s="18">
        <f t="shared" si="179"/>
        <v>0</v>
      </c>
      <c r="P10" s="95"/>
      <c r="Q10" s="74"/>
      <c r="R10" s="74"/>
      <c r="S10" s="18">
        <f t="shared" si="180"/>
        <v>0</v>
      </c>
      <c r="T10" s="282"/>
      <c r="U10" s="118"/>
      <c r="V10" s="118"/>
      <c r="W10" s="269"/>
      <c r="X10" s="254"/>
      <c r="Y10" s="118"/>
      <c r="Z10" s="118"/>
      <c r="AA10" s="259"/>
      <c r="AB10" s="195">
        <f>(IF($E10*AB$2/$C$2-AE10&gt;0,$E10*AB$2/$C$2-AE10,0))/30*7</f>
        <v>1966.3633586494398</v>
      </c>
      <c r="AC10" s="13">
        <f t="shared" si="157"/>
        <v>1.7227674822011603</v>
      </c>
      <c r="AD10" s="13">
        <f t="shared" si="158"/>
        <v>0</v>
      </c>
      <c r="AE10" s="255"/>
      <c r="AF10" s="195">
        <f t="shared" si="49"/>
        <v>8484.6544608047443</v>
      </c>
      <c r="AG10" s="13">
        <f t="shared" si="159"/>
        <v>7.3832892094335421</v>
      </c>
      <c r="AH10" s="13">
        <f t="shared" si="181"/>
        <v>0</v>
      </c>
      <c r="AI10" s="255"/>
      <c r="AJ10" s="195">
        <f t="shared" si="50"/>
        <v>8518.2853431537133</v>
      </c>
      <c r="AK10" s="13">
        <f t="shared" si="51"/>
        <v>7.3832892094335429</v>
      </c>
      <c r="AL10" s="13">
        <f t="shared" si="52"/>
        <v>0</v>
      </c>
      <c r="AM10" s="255"/>
      <c r="AN10" s="195">
        <f t="shared" si="53"/>
        <v>8561.189636749732</v>
      </c>
      <c r="AO10" s="13">
        <f t="shared" si="51"/>
        <v>7.3832892094335421</v>
      </c>
      <c r="AP10" s="13">
        <f t="shared" si="54"/>
        <v>0</v>
      </c>
      <c r="AQ10" s="255"/>
      <c r="AR10" s="195">
        <f t="shared" si="55"/>
        <v>8631.9215473761069</v>
      </c>
      <c r="AS10" s="13">
        <f t="shared" si="51"/>
        <v>7.3832892094335438</v>
      </c>
      <c r="AT10" s="13">
        <f t="shared" si="57"/>
        <v>0</v>
      </c>
      <c r="AU10" s="255"/>
      <c r="AV10" s="195">
        <f t="shared" si="58"/>
        <v>8666.3202918028583</v>
      </c>
      <c r="AW10" s="13">
        <f t="shared" si="51"/>
        <v>7.3832892094335438</v>
      </c>
      <c r="AX10" s="13">
        <f t="shared" si="60"/>
        <v>0</v>
      </c>
      <c r="AY10" s="255"/>
      <c r="AZ10" s="195">
        <f t="shared" si="61"/>
        <v>8700.3646383475552</v>
      </c>
      <c r="BA10" s="13">
        <f t="shared" si="51"/>
        <v>7.3832892094335438</v>
      </c>
      <c r="BB10" s="13">
        <f t="shared" si="63"/>
        <v>0</v>
      </c>
      <c r="BC10" s="255"/>
      <c r="BD10" s="195">
        <f t="shared" si="64"/>
        <v>8745.2255035840717</v>
      </c>
      <c r="BE10" s="13">
        <f t="shared" si="51"/>
        <v>7.3832892094335421</v>
      </c>
      <c r="BF10" s="13">
        <f t="shared" si="66"/>
        <v>0</v>
      </c>
      <c r="BG10" s="255"/>
      <c r="BH10" s="195">
        <f t="shared" si="67"/>
        <v>8795.9117840068338</v>
      </c>
      <c r="BI10" s="13">
        <f t="shared" si="51"/>
        <v>7.3832892094335421</v>
      </c>
      <c r="BJ10" s="13">
        <f t="shared" si="69"/>
        <v>0</v>
      </c>
      <c r="BK10" s="255"/>
      <c r="BL10" s="195">
        <f t="shared" si="70"/>
        <v>8856.32185631842</v>
      </c>
      <c r="BM10" s="13">
        <f t="shared" si="51"/>
        <v>7.3832892094335429</v>
      </c>
      <c r="BN10" s="13">
        <f t="shared" si="72"/>
        <v>0</v>
      </c>
      <c r="BO10" s="255"/>
      <c r="BP10" s="195">
        <f t="shared" si="73"/>
        <v>8937.2574726322309</v>
      </c>
      <c r="BQ10" s="13">
        <f t="shared" si="74"/>
        <v>7.3832892094335438</v>
      </c>
      <c r="BR10" s="13">
        <f t="shared" si="75"/>
        <v>0</v>
      </c>
      <c r="BS10" s="255"/>
      <c r="BT10" s="195">
        <f t="shared" si="76"/>
        <v>8983.2922808530475</v>
      </c>
      <c r="BU10" s="13">
        <f t="shared" si="74"/>
        <v>7.3832892094335429</v>
      </c>
      <c r="BV10" s="13">
        <f t="shared" si="78"/>
        <v>0</v>
      </c>
      <c r="BW10" s="255"/>
      <c r="BX10" s="195">
        <f t="shared" si="79"/>
        <v>8998.3615741295034</v>
      </c>
      <c r="BY10" s="13">
        <f t="shared" si="74"/>
        <v>7.3832892094335438</v>
      </c>
      <c r="BZ10" s="13">
        <f t="shared" si="81"/>
        <v>0</v>
      </c>
      <c r="CA10" s="255"/>
      <c r="CB10" s="195">
        <f t="shared" si="82"/>
        <v>9025.0078648863491</v>
      </c>
      <c r="CC10" s="13">
        <f t="shared" si="83"/>
        <v>7.3832892094335438</v>
      </c>
      <c r="CD10" s="13">
        <f t="shared" si="84"/>
        <v>0</v>
      </c>
      <c r="CE10" s="255"/>
      <c r="CF10" s="195">
        <f t="shared" si="85"/>
        <v>9049.2029036256627</v>
      </c>
      <c r="CG10" s="13">
        <f t="shared" si="86"/>
        <v>7.3832892094335438</v>
      </c>
      <c r="CH10" s="13">
        <f t="shared" si="87"/>
        <v>0</v>
      </c>
      <c r="CI10" s="255"/>
      <c r="CJ10" s="195">
        <f t="shared" si="88"/>
        <v>9067.8678587471095</v>
      </c>
      <c r="CK10" s="13">
        <f t="shared" si="89"/>
        <v>7.3832892094335429</v>
      </c>
      <c r="CL10" s="13">
        <f t="shared" si="90"/>
        <v>0</v>
      </c>
      <c r="CM10" s="255"/>
      <c r="CN10" s="195">
        <f t="shared" si="91"/>
        <v>9133.3945504808325</v>
      </c>
      <c r="CO10" s="13">
        <f t="shared" si="92"/>
        <v>7.3832892094335429</v>
      </c>
      <c r="CP10" s="13">
        <f t="shared" si="93"/>
        <v>0</v>
      </c>
      <c r="CQ10" s="255"/>
      <c r="CR10" s="195">
        <f t="shared" si="94"/>
        <v>9158.8299818073319</v>
      </c>
      <c r="CS10" s="13">
        <f t="shared" si="95"/>
        <v>7.3832892094335438</v>
      </c>
      <c r="CT10" s="13">
        <f t="shared" si="96"/>
        <v>0</v>
      </c>
      <c r="CU10" s="255"/>
      <c r="CV10" s="195">
        <f t="shared" si="97"/>
        <v>9208.2980195105374</v>
      </c>
      <c r="CW10" s="13">
        <f t="shared" si="98"/>
        <v>7.3832892094335438</v>
      </c>
      <c r="CX10" s="13">
        <f t="shared" si="99"/>
        <v>0</v>
      </c>
      <c r="CY10" s="255"/>
      <c r="CZ10" s="195">
        <f t="shared" si="100"/>
        <v>9300.3750192413809</v>
      </c>
      <c r="DA10" s="13">
        <f t="shared" si="101"/>
        <v>7.3832892094335421</v>
      </c>
      <c r="DB10" s="13">
        <f t="shared" si="102"/>
        <v>0</v>
      </c>
      <c r="DC10" s="255"/>
      <c r="DD10" s="195">
        <f t="shared" si="103"/>
        <v>9381.9086819811546</v>
      </c>
      <c r="DE10" s="13">
        <f t="shared" si="104"/>
        <v>7.3832892094335421</v>
      </c>
      <c r="DF10" s="13">
        <f t="shared" si="105"/>
        <v>0</v>
      </c>
      <c r="DG10" s="255"/>
      <c r="DH10" s="195">
        <f t="shared" si="106"/>
        <v>9455.3428764581822</v>
      </c>
      <c r="DI10" s="13">
        <f t="shared" si="107"/>
        <v>7.3832892094335429</v>
      </c>
      <c r="DJ10" s="13">
        <f t="shared" si="108"/>
        <v>0</v>
      </c>
      <c r="DK10" s="255"/>
      <c r="DL10" s="195">
        <f t="shared" si="109"/>
        <v>0</v>
      </c>
      <c r="DM10" s="13">
        <f t="shared" si="110"/>
        <v>0</v>
      </c>
      <c r="DN10" s="13">
        <f t="shared" si="111"/>
        <v>0</v>
      </c>
      <c r="DO10" s="255"/>
      <c r="DP10" s="195">
        <f t="shared" si="112"/>
        <v>0</v>
      </c>
      <c r="DQ10" s="13">
        <f t="shared" si="113"/>
        <v>0</v>
      </c>
      <c r="DR10" s="13">
        <f t="shared" si="114"/>
        <v>0</v>
      </c>
      <c r="DS10" s="255"/>
      <c r="DT10" s="195">
        <f t="shared" si="115"/>
        <v>0</v>
      </c>
      <c r="DU10" s="13">
        <f t="shared" si="116"/>
        <v>0</v>
      </c>
      <c r="DV10" s="13">
        <f t="shared" si="117"/>
        <v>0</v>
      </c>
      <c r="DW10" s="255"/>
      <c r="DX10" s="195">
        <f t="shared" si="118"/>
        <v>0</v>
      </c>
      <c r="DY10" s="13">
        <f t="shared" si="119"/>
        <v>0</v>
      </c>
      <c r="DZ10" s="13">
        <f t="shared" si="120"/>
        <v>0</v>
      </c>
      <c r="EA10" s="255"/>
      <c r="EB10" s="195">
        <f t="shared" si="121"/>
        <v>0</v>
      </c>
      <c r="EC10" s="13">
        <f t="shared" si="122"/>
        <v>0</v>
      </c>
      <c r="ED10" s="13">
        <f t="shared" si="123"/>
        <v>0</v>
      </c>
      <c r="EE10" s="255"/>
      <c r="EF10" s="195">
        <f t="shared" si="124"/>
        <v>0</v>
      </c>
      <c r="EG10" s="13">
        <f t="shared" si="125"/>
        <v>0</v>
      </c>
      <c r="EH10" s="13">
        <f t="shared" si="126"/>
        <v>0</v>
      </c>
      <c r="EI10" s="255"/>
      <c r="EJ10" s="195">
        <f t="shared" si="127"/>
        <v>0</v>
      </c>
      <c r="EK10" s="13">
        <f t="shared" si="128"/>
        <v>0</v>
      </c>
      <c r="EL10" s="13">
        <f t="shared" si="129"/>
        <v>0</v>
      </c>
      <c r="EM10" s="255"/>
      <c r="EN10" s="195">
        <f t="shared" si="130"/>
        <v>0</v>
      </c>
      <c r="EO10" s="13">
        <f t="shared" si="131"/>
        <v>0</v>
      </c>
      <c r="EP10" s="13">
        <f t="shared" si="132"/>
        <v>0</v>
      </c>
      <c r="EQ10" s="255"/>
      <c r="ER10" s="195">
        <f t="shared" si="133"/>
        <v>0</v>
      </c>
      <c r="ES10" s="13">
        <f t="shared" si="134"/>
        <v>0</v>
      </c>
      <c r="ET10" s="13">
        <f t="shared" si="135"/>
        <v>0</v>
      </c>
      <c r="EU10" s="255"/>
      <c r="EV10" s="195">
        <f t="shared" si="136"/>
        <v>0</v>
      </c>
      <c r="EW10" s="13">
        <f t="shared" si="137"/>
        <v>0</v>
      </c>
      <c r="EX10" s="13">
        <f t="shared" si="138"/>
        <v>0</v>
      </c>
      <c r="EY10" s="255"/>
      <c r="EZ10" s="195">
        <f t="shared" si="139"/>
        <v>0</v>
      </c>
      <c r="FA10" s="13">
        <f t="shared" si="140"/>
        <v>0</v>
      </c>
      <c r="FB10" s="13">
        <f t="shared" si="141"/>
        <v>0</v>
      </c>
      <c r="FC10" s="255"/>
      <c r="FD10" s="195">
        <f t="shared" si="142"/>
        <v>0</v>
      </c>
      <c r="FE10" s="13">
        <f t="shared" si="143"/>
        <v>0</v>
      </c>
      <c r="FF10" s="13">
        <f t="shared" si="144"/>
        <v>0</v>
      </c>
      <c r="FG10" s="255"/>
      <c r="FH10" s="195">
        <f t="shared" si="145"/>
        <v>0</v>
      </c>
      <c r="FI10" s="13">
        <f t="shared" si="146"/>
        <v>0</v>
      </c>
      <c r="FJ10" s="13">
        <f t="shared" si="147"/>
        <v>0</v>
      </c>
      <c r="FK10" s="255"/>
      <c r="FL10" s="195">
        <f t="shared" si="148"/>
        <v>0</v>
      </c>
      <c r="FM10" s="13">
        <f t="shared" si="149"/>
        <v>0</v>
      </c>
      <c r="FN10" s="13">
        <f t="shared" si="150"/>
        <v>0</v>
      </c>
      <c r="FO10" s="255"/>
      <c r="FP10" s="195">
        <f t="shared" si="151"/>
        <v>0</v>
      </c>
      <c r="FQ10" s="13">
        <f t="shared" si="152"/>
        <v>0</v>
      </c>
      <c r="FR10" s="13">
        <f t="shared" si="153"/>
        <v>0</v>
      </c>
      <c r="FS10" s="255"/>
      <c r="FT10" s="195"/>
      <c r="FU10" s="13"/>
      <c r="FV10" s="13"/>
      <c r="FW10" s="255"/>
      <c r="FX10" s="195"/>
      <c r="FY10" s="13"/>
      <c r="FZ10" s="13"/>
      <c r="GA10" s="255"/>
      <c r="GB10" s="195"/>
      <c r="GC10" s="13"/>
      <c r="GD10" s="13"/>
      <c r="GE10" s="255"/>
      <c r="GF10" s="195"/>
      <c r="GG10" s="13"/>
      <c r="GH10" s="13"/>
      <c r="GI10" s="255"/>
      <c r="GJ10" s="195"/>
      <c r="GK10" s="13"/>
      <c r="GL10" s="13"/>
      <c r="GM10" s="255"/>
      <c r="GN10" s="195"/>
      <c r="GO10" s="13"/>
      <c r="GP10" s="13"/>
      <c r="GQ10" s="255"/>
      <c r="GR10" s="195"/>
      <c r="GS10" s="13"/>
      <c r="GT10" s="13"/>
      <c r="GU10" s="255"/>
      <c r="GV10" s="195"/>
      <c r="GW10" s="13"/>
      <c r="GX10" s="13"/>
      <c r="GY10" s="255"/>
    </row>
    <row r="11" spans="1:207">
      <c r="A11" s="285" t="s">
        <v>18</v>
      </c>
      <c r="B11" s="240" t="s">
        <v>62</v>
      </c>
      <c r="C11" s="321">
        <v>36</v>
      </c>
      <c r="D11" s="252">
        <f t="shared" si="154"/>
        <v>223107.48</v>
      </c>
      <c r="E11" s="74">
        <v>6197.43</v>
      </c>
      <c r="F11" s="18">
        <f t="shared" si="45"/>
        <v>105499.79574925537</v>
      </c>
      <c r="G11" s="95">
        <f t="shared" si="46"/>
        <v>200.8372408714838</v>
      </c>
      <c r="H11" s="74">
        <f t="shared" si="46"/>
        <v>5.5788122464301058</v>
      </c>
      <c r="I11" s="74">
        <f t="shared" si="155"/>
        <v>118.45678003253255</v>
      </c>
      <c r="J11" s="74">
        <f t="shared" si="156"/>
        <v>0</v>
      </c>
      <c r="K11" s="89">
        <f t="shared" si="198"/>
        <v>82.380460838951251</v>
      </c>
      <c r="L11" s="95"/>
      <c r="M11" s="74"/>
      <c r="N11" s="74"/>
      <c r="O11" s="18">
        <f t="shared" si="179"/>
        <v>0</v>
      </c>
      <c r="P11" s="95"/>
      <c r="Q11" s="74"/>
      <c r="R11" s="74"/>
      <c r="S11" s="18">
        <f t="shared" si="180"/>
        <v>0</v>
      </c>
      <c r="T11" s="282"/>
      <c r="U11" s="118"/>
      <c r="V11" s="118"/>
      <c r="W11" s="269"/>
      <c r="X11" s="254"/>
      <c r="Y11" s="118"/>
      <c r="Z11" s="118"/>
      <c r="AA11" s="259"/>
      <c r="AB11" s="197">
        <f>(IF($E11*AB$2/$C$2-AE11&gt;0,$E11*AB$2/$C$2-AE11,0))/30*7</f>
        <v>1485.7838661051933</v>
      </c>
      <c r="AC11" s="184">
        <f t="shared" si="157"/>
        <v>1.3017228575003579</v>
      </c>
      <c r="AD11" s="184">
        <f t="shared" si="158"/>
        <v>0</v>
      </c>
      <c r="AE11" s="271"/>
      <c r="AF11" s="197">
        <f t="shared" si="49"/>
        <v>6411.0036692300855</v>
      </c>
      <c r="AG11" s="184">
        <f t="shared" si="159"/>
        <v>5.5788122464301058</v>
      </c>
      <c r="AH11" s="184">
        <f t="shared" si="181"/>
        <v>0</v>
      </c>
      <c r="AI11" s="271"/>
      <c r="AJ11" s="197">
        <f t="shared" si="50"/>
        <v>6436.415159012573</v>
      </c>
      <c r="AK11" s="184">
        <f t="shared" si="51"/>
        <v>5.5788122464301058</v>
      </c>
      <c r="AL11" s="184">
        <f t="shared" si="52"/>
        <v>0</v>
      </c>
      <c r="AM11" s="271"/>
      <c r="AN11" s="197">
        <f t="shared" si="53"/>
        <v>6468.8336369765793</v>
      </c>
      <c r="AO11" s="184">
        <f t="shared" si="51"/>
        <v>5.5788122464301058</v>
      </c>
      <c r="AP11" s="184">
        <f t="shared" si="54"/>
        <v>0</v>
      </c>
      <c r="AQ11" s="271"/>
      <c r="AR11" s="197">
        <f t="shared" si="55"/>
        <v>6522.2786582973795</v>
      </c>
      <c r="AS11" s="184">
        <f t="shared" si="51"/>
        <v>5.5788122464301058</v>
      </c>
      <c r="AT11" s="184">
        <f t="shared" si="57"/>
        <v>0</v>
      </c>
      <c r="AU11" s="271"/>
      <c r="AV11" s="197">
        <f t="shared" si="58"/>
        <v>6548.2703445534971</v>
      </c>
      <c r="AW11" s="184">
        <f t="shared" si="51"/>
        <v>5.5788122464301049</v>
      </c>
      <c r="AX11" s="184">
        <f t="shared" si="60"/>
        <v>0</v>
      </c>
      <c r="AY11" s="271"/>
      <c r="AZ11" s="197">
        <f t="shared" si="61"/>
        <v>6573.9942478217863</v>
      </c>
      <c r="BA11" s="184">
        <f t="shared" si="51"/>
        <v>5.5788122464301058</v>
      </c>
      <c r="BB11" s="184">
        <f t="shared" si="63"/>
        <v>0</v>
      </c>
      <c r="BC11" s="271"/>
      <c r="BD11" s="197">
        <f t="shared" si="64"/>
        <v>6607.8911110310955</v>
      </c>
      <c r="BE11" s="184">
        <f t="shared" si="51"/>
        <v>5.5788122464301058</v>
      </c>
      <c r="BF11" s="184">
        <f t="shared" si="66"/>
        <v>0</v>
      </c>
      <c r="BG11" s="271"/>
      <c r="BH11" s="197">
        <f t="shared" si="67"/>
        <v>6646.1896571028383</v>
      </c>
      <c r="BI11" s="184">
        <f t="shared" si="51"/>
        <v>5.5788122464301058</v>
      </c>
      <c r="BJ11" s="184">
        <f t="shared" si="69"/>
        <v>0</v>
      </c>
      <c r="BK11" s="271"/>
      <c r="BL11" s="197">
        <f t="shared" si="70"/>
        <v>6691.8354989031295</v>
      </c>
      <c r="BM11" s="184">
        <f t="shared" si="51"/>
        <v>5.5788122464301058</v>
      </c>
      <c r="BN11" s="184">
        <f t="shared" si="72"/>
        <v>0</v>
      </c>
      <c r="BO11" s="271"/>
      <c r="BP11" s="197">
        <f t="shared" si="73"/>
        <v>6752.9904387484967</v>
      </c>
      <c r="BQ11" s="184">
        <f t="shared" si="74"/>
        <v>5.5788122464301058</v>
      </c>
      <c r="BR11" s="184">
        <f t="shared" si="75"/>
        <v>0</v>
      </c>
      <c r="BS11" s="271"/>
      <c r="BT11" s="197">
        <f t="shared" si="76"/>
        <v>6787.7743331049869</v>
      </c>
      <c r="BU11" s="184">
        <f t="shared" si="74"/>
        <v>5.5788122464301049</v>
      </c>
      <c r="BV11" s="184">
        <f t="shared" si="78"/>
        <v>0</v>
      </c>
      <c r="BW11" s="271"/>
      <c r="BX11" s="197">
        <f t="shared" si="79"/>
        <v>6799.1606888999522</v>
      </c>
      <c r="BY11" s="184">
        <f t="shared" si="74"/>
        <v>5.5788122464301058</v>
      </c>
      <c r="BZ11" s="184">
        <f t="shared" si="81"/>
        <v>0</v>
      </c>
      <c r="CA11" s="271"/>
      <c r="CB11" s="197">
        <f t="shared" si="82"/>
        <v>6819.2946222973187</v>
      </c>
      <c r="CC11" s="184">
        <f t="shared" si="83"/>
        <v>5.5788122464301058</v>
      </c>
      <c r="CD11" s="184">
        <f t="shared" si="84"/>
        <v>0</v>
      </c>
      <c r="CE11" s="271"/>
      <c r="CF11" s="197">
        <f t="shared" si="85"/>
        <v>6837.5763900288694</v>
      </c>
      <c r="CG11" s="184">
        <f t="shared" si="86"/>
        <v>5.5788122464301049</v>
      </c>
      <c r="CH11" s="184">
        <f t="shared" si="87"/>
        <v>0</v>
      </c>
      <c r="CI11" s="271"/>
      <c r="CJ11" s="197">
        <f t="shared" si="88"/>
        <v>6851.6796273878454</v>
      </c>
      <c r="CK11" s="184">
        <f t="shared" si="89"/>
        <v>5.5788122464301058</v>
      </c>
      <c r="CL11" s="184">
        <f t="shared" si="90"/>
        <v>0</v>
      </c>
      <c r="CM11" s="271"/>
      <c r="CN11" s="197">
        <f t="shared" si="91"/>
        <v>6901.1915860749123</v>
      </c>
      <c r="CO11" s="184">
        <f t="shared" si="92"/>
        <v>5.5788122464301058</v>
      </c>
      <c r="CP11" s="184">
        <f t="shared" si="93"/>
        <v>0</v>
      </c>
      <c r="CQ11" s="271"/>
      <c r="CR11" s="197">
        <f t="shared" si="94"/>
        <v>6920.4105942638635</v>
      </c>
      <c r="CS11" s="184">
        <f t="shared" si="95"/>
        <v>5.5788122464301058</v>
      </c>
      <c r="CT11" s="184">
        <f t="shared" si="96"/>
        <v>0</v>
      </c>
      <c r="CU11" s="271"/>
      <c r="CV11" s="197">
        <f t="shared" si="97"/>
        <v>6957.7886363149455</v>
      </c>
      <c r="CW11" s="184">
        <f t="shared" si="98"/>
        <v>5.5788122464301058</v>
      </c>
      <c r="CX11" s="184">
        <f t="shared" si="99"/>
        <v>0</v>
      </c>
      <c r="CY11" s="271"/>
      <c r="CZ11" s="197">
        <f t="shared" si="100"/>
        <v>7027.362003840175</v>
      </c>
      <c r="DA11" s="184">
        <f t="shared" si="101"/>
        <v>5.5788122464301049</v>
      </c>
      <c r="DB11" s="184">
        <f t="shared" si="102"/>
        <v>0</v>
      </c>
      <c r="DC11" s="271"/>
      <c r="DD11" s="197">
        <f t="shared" si="103"/>
        <v>7088.9688274775026</v>
      </c>
      <c r="DE11" s="184">
        <f t="shared" si="104"/>
        <v>5.5788122464301058</v>
      </c>
      <c r="DF11" s="184">
        <f t="shared" si="105"/>
        <v>0</v>
      </c>
      <c r="DG11" s="271"/>
      <c r="DH11" s="197">
        <f t="shared" si="106"/>
        <v>7144.4556940804978</v>
      </c>
      <c r="DI11" s="184">
        <f t="shared" si="107"/>
        <v>5.5788122464301058</v>
      </c>
      <c r="DJ11" s="184">
        <f t="shared" si="108"/>
        <v>0</v>
      </c>
      <c r="DK11" s="271"/>
      <c r="DL11" s="197">
        <f t="shared" si="109"/>
        <v>0</v>
      </c>
      <c r="DM11" s="184">
        <f t="shared" si="110"/>
        <v>0</v>
      </c>
      <c r="DN11" s="184">
        <f t="shared" si="111"/>
        <v>0</v>
      </c>
      <c r="DO11" s="271"/>
      <c r="DP11" s="197">
        <f t="shared" si="112"/>
        <v>0</v>
      </c>
      <c r="DQ11" s="184">
        <f t="shared" si="113"/>
        <v>0</v>
      </c>
      <c r="DR11" s="184">
        <f t="shared" si="114"/>
        <v>0</v>
      </c>
      <c r="DS11" s="271"/>
      <c r="DT11" s="197">
        <f t="shared" si="115"/>
        <v>0</v>
      </c>
      <c r="DU11" s="184">
        <f t="shared" si="116"/>
        <v>0</v>
      </c>
      <c r="DV11" s="184">
        <f t="shared" si="117"/>
        <v>0</v>
      </c>
      <c r="DW11" s="271"/>
      <c r="DX11" s="197">
        <f t="shared" si="118"/>
        <v>0</v>
      </c>
      <c r="DY11" s="184">
        <f t="shared" si="119"/>
        <v>0</v>
      </c>
      <c r="DZ11" s="184">
        <f t="shared" si="120"/>
        <v>0</v>
      </c>
      <c r="EA11" s="271"/>
      <c r="EB11" s="197">
        <f t="shared" si="121"/>
        <v>0</v>
      </c>
      <c r="EC11" s="184">
        <f t="shared" si="122"/>
        <v>0</v>
      </c>
      <c r="ED11" s="184">
        <f t="shared" si="123"/>
        <v>0</v>
      </c>
      <c r="EE11" s="271"/>
      <c r="EF11" s="197">
        <f t="shared" si="124"/>
        <v>0</v>
      </c>
      <c r="EG11" s="184">
        <f t="shared" si="125"/>
        <v>0</v>
      </c>
      <c r="EH11" s="184">
        <f t="shared" si="126"/>
        <v>0</v>
      </c>
      <c r="EI11" s="271"/>
      <c r="EJ11" s="197">
        <f t="shared" si="127"/>
        <v>0</v>
      </c>
      <c r="EK11" s="184">
        <f t="shared" si="128"/>
        <v>0</v>
      </c>
      <c r="EL11" s="184">
        <f t="shared" si="129"/>
        <v>0</v>
      </c>
      <c r="EM11" s="271"/>
      <c r="EN11" s="197">
        <f t="shared" si="130"/>
        <v>0</v>
      </c>
      <c r="EO11" s="184">
        <f t="shared" si="131"/>
        <v>0</v>
      </c>
      <c r="EP11" s="184">
        <f t="shared" si="132"/>
        <v>0</v>
      </c>
      <c r="EQ11" s="271"/>
      <c r="ER11" s="197">
        <f t="shared" si="133"/>
        <v>0</v>
      </c>
      <c r="ES11" s="184">
        <f t="shared" si="134"/>
        <v>0</v>
      </c>
      <c r="ET11" s="184">
        <f t="shared" si="135"/>
        <v>0</v>
      </c>
      <c r="EU11" s="271"/>
      <c r="EV11" s="197">
        <f t="shared" si="136"/>
        <v>0</v>
      </c>
      <c r="EW11" s="184">
        <f t="shared" si="137"/>
        <v>0</v>
      </c>
      <c r="EX11" s="184">
        <f t="shared" si="138"/>
        <v>0</v>
      </c>
      <c r="EY11" s="271"/>
      <c r="EZ11" s="197">
        <f t="shared" si="139"/>
        <v>0</v>
      </c>
      <c r="FA11" s="184">
        <f t="shared" si="140"/>
        <v>0</v>
      </c>
      <c r="FB11" s="184">
        <f t="shared" si="141"/>
        <v>0</v>
      </c>
      <c r="FC11" s="271"/>
      <c r="FD11" s="197">
        <f t="shared" si="142"/>
        <v>0</v>
      </c>
      <c r="FE11" s="184">
        <f t="shared" si="143"/>
        <v>0</v>
      </c>
      <c r="FF11" s="184">
        <f t="shared" si="144"/>
        <v>0</v>
      </c>
      <c r="FG11" s="271"/>
      <c r="FH11" s="197">
        <f t="shared" si="145"/>
        <v>0</v>
      </c>
      <c r="FI11" s="184">
        <f t="shared" si="146"/>
        <v>0</v>
      </c>
      <c r="FJ11" s="184">
        <f t="shared" si="147"/>
        <v>0</v>
      </c>
      <c r="FK11" s="271"/>
      <c r="FL11" s="197">
        <f t="shared" si="148"/>
        <v>0</v>
      </c>
      <c r="FM11" s="184">
        <f t="shared" si="149"/>
        <v>0</v>
      </c>
      <c r="FN11" s="184">
        <f t="shared" si="150"/>
        <v>0</v>
      </c>
      <c r="FO11" s="271"/>
      <c r="FP11" s="197">
        <f t="shared" si="151"/>
        <v>0</v>
      </c>
      <c r="FQ11" s="184">
        <f t="shared" si="152"/>
        <v>0</v>
      </c>
      <c r="FR11" s="184">
        <f t="shared" si="153"/>
        <v>0</v>
      </c>
      <c r="FS11" s="271"/>
      <c r="FT11" s="197"/>
      <c r="FU11" s="184"/>
      <c r="FV11" s="184"/>
      <c r="FW11" s="271"/>
      <c r="FX11" s="197"/>
      <c r="FY11" s="184"/>
      <c r="FZ11" s="184"/>
      <c r="GA11" s="271"/>
      <c r="GB11" s="197"/>
      <c r="GC11" s="184"/>
      <c r="GD11" s="184"/>
      <c r="GE11" s="271"/>
      <c r="GF11" s="197"/>
      <c r="GG11" s="184"/>
      <c r="GH11" s="184"/>
      <c r="GI11" s="271"/>
      <c r="GJ11" s="197"/>
      <c r="GK11" s="184"/>
      <c r="GL11" s="184"/>
      <c r="GM11" s="271"/>
      <c r="GN11" s="197"/>
      <c r="GO11" s="184"/>
      <c r="GP11" s="184"/>
      <c r="GQ11" s="271"/>
      <c r="GR11" s="197"/>
      <c r="GS11" s="184"/>
      <c r="GT11" s="184"/>
      <c r="GU11" s="271"/>
      <c r="GV11" s="197"/>
      <c r="GW11" s="184"/>
      <c r="GX11" s="184"/>
      <c r="GY11" s="271"/>
    </row>
    <row r="12" spans="1:207" ht="15" thickBot="1">
      <c r="A12" s="286" t="s">
        <v>20</v>
      </c>
      <c r="B12" s="241" t="s">
        <v>172</v>
      </c>
      <c r="C12" s="322">
        <v>36</v>
      </c>
      <c r="D12" s="252">
        <f t="shared" si="154"/>
        <v>317520</v>
      </c>
      <c r="E12" s="75">
        <v>8820</v>
      </c>
      <c r="F12" s="24">
        <f t="shared" si="45"/>
        <v>150144.20469588725</v>
      </c>
      <c r="G12" s="96">
        <f t="shared" si="46"/>
        <v>285.82565103381353</v>
      </c>
      <c r="H12" s="75">
        <f t="shared" si="46"/>
        <v>7.9396014176059317</v>
      </c>
      <c r="I12" s="75">
        <f t="shared" si="155"/>
        <v>168.58420343383256</v>
      </c>
      <c r="J12" s="75">
        <f t="shared" si="156"/>
        <v>0</v>
      </c>
      <c r="K12" s="174">
        <f t="shared" si="198"/>
        <v>117.24144759998097</v>
      </c>
      <c r="L12" s="96"/>
      <c r="M12" s="75"/>
      <c r="N12" s="75"/>
      <c r="O12" s="24">
        <f t="shared" si="179"/>
        <v>0</v>
      </c>
      <c r="P12" s="96"/>
      <c r="Q12" s="75"/>
      <c r="R12" s="75"/>
      <c r="S12" s="24">
        <f t="shared" si="180"/>
        <v>0</v>
      </c>
      <c r="T12" s="283"/>
      <c r="U12" s="256"/>
      <c r="V12" s="256"/>
      <c r="W12" s="277"/>
      <c r="X12" s="251"/>
      <c r="Y12" s="256"/>
      <c r="Z12" s="256"/>
      <c r="AA12" s="257"/>
      <c r="AB12" s="200">
        <f>(IF($E12*AB$2/$C$2-AE12&gt;0,$E12*AB$2/$C$2-AE12,0))/30*7</f>
        <v>2114.5238750656004</v>
      </c>
      <c r="AC12" s="29">
        <f t="shared" si="157"/>
        <v>1.8525736641080504</v>
      </c>
      <c r="AD12" s="29">
        <f t="shared" ref="AD12" si="199">IFERROR(AE12/AB$2,0)</f>
        <v>0</v>
      </c>
      <c r="AE12" s="270"/>
      <c r="AF12" s="200">
        <f t="shared" si="49"/>
        <v>9123.9517610702078</v>
      </c>
      <c r="AG12" s="29">
        <f t="shared" si="159"/>
        <v>7.9396014176059309</v>
      </c>
      <c r="AH12" s="29">
        <f t="shared" si="181"/>
        <v>0</v>
      </c>
      <c r="AI12" s="270"/>
      <c r="AJ12" s="200">
        <f t="shared" si="50"/>
        <v>9160.1166455274033</v>
      </c>
      <c r="AK12" s="29">
        <f t="shared" si="51"/>
        <v>7.9396014176059317</v>
      </c>
      <c r="AL12" s="29">
        <f t="shared" si="52"/>
        <v>0</v>
      </c>
      <c r="AM12" s="270"/>
      <c r="AN12" s="200">
        <f t="shared" si="53"/>
        <v>9206.2536693651127</v>
      </c>
      <c r="AO12" s="29">
        <f t="shared" si="51"/>
        <v>7.9396014176059326</v>
      </c>
      <c r="AP12" s="29">
        <f t="shared" si="54"/>
        <v>0</v>
      </c>
      <c r="AQ12" s="270"/>
      <c r="AR12" s="200">
        <f t="shared" si="55"/>
        <v>9282.3150509457755</v>
      </c>
      <c r="AS12" s="29">
        <f t="shared" si="51"/>
        <v>7.9396014176059309</v>
      </c>
      <c r="AT12" s="29">
        <f t="shared" si="57"/>
        <v>0</v>
      </c>
      <c r="AU12" s="270"/>
      <c r="AV12" s="200">
        <f t="shared" si="58"/>
        <v>9319.3056539504014</v>
      </c>
      <c r="AW12" s="29">
        <f t="shared" si="51"/>
        <v>7.93960141760593</v>
      </c>
      <c r="AX12" s="29">
        <f t="shared" si="60"/>
        <v>0</v>
      </c>
      <c r="AY12" s="270"/>
      <c r="AZ12" s="200">
        <f t="shared" si="61"/>
        <v>9355.9151560869832</v>
      </c>
      <c r="BA12" s="29">
        <f t="shared" si="51"/>
        <v>7.9396014176059317</v>
      </c>
      <c r="BB12" s="29">
        <f t="shared" si="63"/>
        <v>0</v>
      </c>
      <c r="BC12" s="270"/>
      <c r="BD12" s="200">
        <f t="shared" si="64"/>
        <v>9404.1561743003567</v>
      </c>
      <c r="BE12" s="29">
        <f t="shared" si="51"/>
        <v>7.9396014176059317</v>
      </c>
      <c r="BF12" s="29">
        <f t="shared" si="66"/>
        <v>0</v>
      </c>
      <c r="BG12" s="270"/>
      <c r="BH12" s="200">
        <f t="shared" si="67"/>
        <v>9458.6615380322219</v>
      </c>
      <c r="BI12" s="29">
        <f t="shared" si="51"/>
        <v>7.9396014176059317</v>
      </c>
      <c r="BJ12" s="29">
        <f t="shared" si="69"/>
        <v>0</v>
      </c>
      <c r="BK12" s="270"/>
      <c r="BL12" s="200">
        <f t="shared" si="70"/>
        <v>9523.6233568310745</v>
      </c>
      <c r="BM12" s="29">
        <f t="shared" si="51"/>
        <v>7.9396014176059326</v>
      </c>
      <c r="BN12" s="29">
        <f t="shared" si="72"/>
        <v>0</v>
      </c>
      <c r="BO12" s="270"/>
      <c r="BP12" s="200">
        <f t="shared" si="73"/>
        <v>9610.6572675708703</v>
      </c>
      <c r="BQ12" s="29">
        <f t="shared" si="74"/>
        <v>7.9396014176059317</v>
      </c>
      <c r="BR12" s="29">
        <f t="shared" si="75"/>
        <v>0</v>
      </c>
      <c r="BS12" s="270"/>
      <c r="BT12" s="200">
        <f t="shared" si="76"/>
        <v>9660.1606824096416</v>
      </c>
      <c r="BU12" s="29">
        <f t="shared" si="74"/>
        <v>7.9396014176059317</v>
      </c>
      <c r="BV12" s="29">
        <f t="shared" si="78"/>
        <v>0</v>
      </c>
      <c r="BW12" s="270"/>
      <c r="BX12" s="200">
        <f t="shared" si="79"/>
        <v>9676.3654089029769</v>
      </c>
      <c r="BY12" s="29">
        <f t="shared" si="74"/>
        <v>7.9396014176059317</v>
      </c>
      <c r="BZ12" s="29">
        <f t="shared" si="81"/>
        <v>0</v>
      </c>
      <c r="CA12" s="270"/>
      <c r="CB12" s="200">
        <f t="shared" si="82"/>
        <v>9705.0194304191155</v>
      </c>
      <c r="CC12" s="29">
        <f t="shared" si="83"/>
        <v>7.9396014176059309</v>
      </c>
      <c r="CD12" s="29">
        <f t="shared" si="84"/>
        <v>0</v>
      </c>
      <c r="CE12" s="270"/>
      <c r="CF12" s="200">
        <f t="shared" si="85"/>
        <v>9731.0375042646119</v>
      </c>
      <c r="CG12" s="29">
        <f t="shared" si="86"/>
        <v>7.9396014176059326</v>
      </c>
      <c r="CH12" s="29">
        <f t="shared" si="87"/>
        <v>0</v>
      </c>
      <c r="CI12" s="270"/>
      <c r="CJ12" s="200">
        <f t="shared" si="88"/>
        <v>9751.1088166483205</v>
      </c>
      <c r="CK12" s="29">
        <f t="shared" si="89"/>
        <v>7.9396014176059326</v>
      </c>
      <c r="CL12" s="29">
        <f t="shared" si="90"/>
        <v>0</v>
      </c>
      <c r="CM12" s="270"/>
      <c r="CN12" s="200">
        <f t="shared" si="91"/>
        <v>9821.5727792295729</v>
      </c>
      <c r="CO12" s="29">
        <f t="shared" si="92"/>
        <v>7.9396014176059326</v>
      </c>
      <c r="CP12" s="29">
        <f t="shared" si="93"/>
        <v>0</v>
      </c>
      <c r="CQ12" s="270"/>
      <c r="CR12" s="200">
        <f t="shared" si="94"/>
        <v>9848.9247061132228</v>
      </c>
      <c r="CS12" s="29">
        <f t="shared" si="95"/>
        <v>7.9396014176059309</v>
      </c>
      <c r="CT12" s="29">
        <f t="shared" si="96"/>
        <v>0</v>
      </c>
      <c r="CU12" s="270"/>
      <c r="CV12" s="200">
        <f t="shared" si="97"/>
        <v>9902.120035611184</v>
      </c>
      <c r="CW12" s="29">
        <f t="shared" si="98"/>
        <v>7.9396014176059317</v>
      </c>
      <c r="CX12" s="29">
        <f t="shared" si="99"/>
        <v>0</v>
      </c>
      <c r="CY12" s="270"/>
      <c r="CZ12" s="200">
        <f t="shared" si="100"/>
        <v>10001.134804890147</v>
      </c>
      <c r="DA12" s="29">
        <f t="shared" si="101"/>
        <v>7.9396014176059317</v>
      </c>
      <c r="DB12" s="29">
        <f t="shared" si="102"/>
        <v>0</v>
      </c>
      <c r="DC12" s="270"/>
      <c r="DD12" s="200">
        <f t="shared" si="103"/>
        <v>10088.811823344768</v>
      </c>
      <c r="DE12" s="29">
        <f t="shared" si="104"/>
        <v>7.9396014176059309</v>
      </c>
      <c r="DF12" s="29">
        <f t="shared" si="105"/>
        <v>0</v>
      </c>
      <c r="DG12" s="270"/>
      <c r="DH12" s="200">
        <f t="shared" si="106"/>
        <v>10167.779099044279</v>
      </c>
      <c r="DI12" s="29">
        <f t="shared" si="107"/>
        <v>7.9396014176059317</v>
      </c>
      <c r="DJ12" s="29">
        <f t="shared" si="108"/>
        <v>0</v>
      </c>
      <c r="DK12" s="270"/>
      <c r="DL12" s="200">
        <f t="shared" si="109"/>
        <v>0</v>
      </c>
      <c r="DM12" s="29">
        <f t="shared" si="110"/>
        <v>0</v>
      </c>
      <c r="DN12" s="29">
        <f t="shared" si="111"/>
        <v>0</v>
      </c>
      <c r="DO12" s="270"/>
      <c r="DP12" s="200">
        <f t="shared" si="112"/>
        <v>0</v>
      </c>
      <c r="DQ12" s="29">
        <f t="shared" si="113"/>
        <v>0</v>
      </c>
      <c r="DR12" s="29">
        <f t="shared" si="114"/>
        <v>0</v>
      </c>
      <c r="DS12" s="270"/>
      <c r="DT12" s="200">
        <f t="shared" si="115"/>
        <v>0</v>
      </c>
      <c r="DU12" s="29">
        <f t="shared" si="116"/>
        <v>0</v>
      </c>
      <c r="DV12" s="29">
        <f t="shared" si="117"/>
        <v>0</v>
      </c>
      <c r="DW12" s="270"/>
      <c r="DX12" s="200">
        <f t="shared" si="118"/>
        <v>0</v>
      </c>
      <c r="DY12" s="29">
        <f t="shared" si="119"/>
        <v>0</v>
      </c>
      <c r="DZ12" s="29">
        <f t="shared" si="120"/>
        <v>0</v>
      </c>
      <c r="EA12" s="270"/>
      <c r="EB12" s="200">
        <f t="shared" si="121"/>
        <v>0</v>
      </c>
      <c r="EC12" s="29">
        <f t="shared" si="122"/>
        <v>0</v>
      </c>
      <c r="ED12" s="29">
        <f t="shared" si="123"/>
        <v>0</v>
      </c>
      <c r="EE12" s="270"/>
      <c r="EF12" s="200">
        <f t="shared" si="124"/>
        <v>0</v>
      </c>
      <c r="EG12" s="29">
        <f t="shared" si="125"/>
        <v>0</v>
      </c>
      <c r="EH12" s="29">
        <f t="shared" si="126"/>
        <v>0</v>
      </c>
      <c r="EI12" s="270"/>
      <c r="EJ12" s="200">
        <f t="shared" si="127"/>
        <v>0</v>
      </c>
      <c r="EK12" s="29">
        <f t="shared" si="128"/>
        <v>0</v>
      </c>
      <c r="EL12" s="29">
        <f t="shared" si="129"/>
        <v>0</v>
      </c>
      <c r="EM12" s="270"/>
      <c r="EN12" s="200">
        <f t="shared" si="130"/>
        <v>0</v>
      </c>
      <c r="EO12" s="29">
        <f t="shared" si="131"/>
        <v>0</v>
      </c>
      <c r="EP12" s="29">
        <f t="shared" si="132"/>
        <v>0</v>
      </c>
      <c r="EQ12" s="270"/>
      <c r="ER12" s="200">
        <f t="shared" si="133"/>
        <v>0</v>
      </c>
      <c r="ES12" s="29">
        <f t="shared" si="134"/>
        <v>0</v>
      </c>
      <c r="ET12" s="29">
        <f t="shared" si="135"/>
        <v>0</v>
      </c>
      <c r="EU12" s="270"/>
      <c r="EV12" s="200">
        <f t="shared" si="136"/>
        <v>0</v>
      </c>
      <c r="EW12" s="29">
        <f t="shared" si="137"/>
        <v>0</v>
      </c>
      <c r="EX12" s="29">
        <f t="shared" si="138"/>
        <v>0</v>
      </c>
      <c r="EY12" s="270"/>
      <c r="EZ12" s="200">
        <f t="shared" si="139"/>
        <v>0</v>
      </c>
      <c r="FA12" s="29">
        <f t="shared" si="140"/>
        <v>0</v>
      </c>
      <c r="FB12" s="29">
        <f t="shared" si="141"/>
        <v>0</v>
      </c>
      <c r="FC12" s="270"/>
      <c r="FD12" s="200">
        <f t="shared" si="142"/>
        <v>0</v>
      </c>
      <c r="FE12" s="29">
        <f t="shared" si="143"/>
        <v>0</v>
      </c>
      <c r="FF12" s="29">
        <f t="shared" si="144"/>
        <v>0</v>
      </c>
      <c r="FG12" s="270"/>
      <c r="FH12" s="200">
        <f t="shared" si="145"/>
        <v>0</v>
      </c>
      <c r="FI12" s="29">
        <f t="shared" si="146"/>
        <v>0</v>
      </c>
      <c r="FJ12" s="29">
        <f t="shared" si="147"/>
        <v>0</v>
      </c>
      <c r="FK12" s="270"/>
      <c r="FL12" s="200">
        <f t="shared" si="148"/>
        <v>0</v>
      </c>
      <c r="FM12" s="29">
        <f t="shared" si="149"/>
        <v>0</v>
      </c>
      <c r="FN12" s="29">
        <f t="shared" si="150"/>
        <v>0</v>
      </c>
      <c r="FO12" s="270"/>
      <c r="FP12" s="200">
        <f t="shared" si="151"/>
        <v>0</v>
      </c>
      <c r="FQ12" s="29">
        <f t="shared" si="152"/>
        <v>0</v>
      </c>
      <c r="FR12" s="29">
        <f t="shared" si="153"/>
        <v>0</v>
      </c>
      <c r="FS12" s="270"/>
      <c r="FT12" s="200"/>
      <c r="FU12" s="29"/>
      <c r="FV12" s="29"/>
      <c r="FW12" s="270"/>
      <c r="FX12" s="200"/>
      <c r="FY12" s="29"/>
      <c r="FZ12" s="29"/>
      <c r="GA12" s="270"/>
      <c r="GB12" s="200"/>
      <c r="GC12" s="29"/>
      <c r="GD12" s="29"/>
      <c r="GE12" s="270"/>
      <c r="GF12" s="200"/>
      <c r="GG12" s="29"/>
      <c r="GH12" s="29"/>
      <c r="GI12" s="270"/>
      <c r="GJ12" s="200"/>
      <c r="GK12" s="29"/>
      <c r="GL12" s="29"/>
      <c r="GM12" s="270"/>
      <c r="GN12" s="200"/>
      <c r="GO12" s="29"/>
      <c r="GP12" s="29"/>
      <c r="GQ12" s="270"/>
      <c r="GR12" s="200"/>
      <c r="GS12" s="29"/>
      <c r="GT12" s="29"/>
      <c r="GU12" s="270"/>
      <c r="GV12" s="200"/>
      <c r="GW12" s="29"/>
      <c r="GX12" s="29"/>
      <c r="GY12" s="270"/>
    </row>
    <row r="13" spans="1:207" ht="16.2" thickBot="1">
      <c r="D13" s="32">
        <f>SUM(D5:D12)</f>
        <v>3194561.1999999997</v>
      </c>
      <c r="E13" s="33">
        <f t="shared" ref="E13:O13" si="200">SUM(E5:E12)</f>
        <v>82598.179999999993</v>
      </c>
      <c r="F13" s="34">
        <f t="shared" si="200"/>
        <v>1622539.4674255883</v>
      </c>
      <c r="G13" s="32">
        <f t="shared" si="200"/>
        <v>2875.6851056858168</v>
      </c>
      <c r="H13" s="33">
        <f t="shared" si="200"/>
        <v>74.353359072524938</v>
      </c>
      <c r="I13" s="33">
        <f t="shared" si="200"/>
        <v>1308.2117421658229</v>
      </c>
      <c r="J13" s="33">
        <f t="shared" si="200"/>
        <v>300.49888165849802</v>
      </c>
      <c r="K13" s="34">
        <f t="shared" si="200"/>
        <v>1266.9744818614961</v>
      </c>
      <c r="L13" s="284">
        <f t="shared" si="200"/>
        <v>4</v>
      </c>
      <c r="M13" s="284">
        <f t="shared" si="200"/>
        <v>70300</v>
      </c>
      <c r="N13" s="284">
        <f t="shared" si="200"/>
        <v>17575</v>
      </c>
      <c r="O13" s="284">
        <f t="shared" si="200"/>
        <v>0</v>
      </c>
      <c r="P13" s="284">
        <f t="shared" ref="P13:S13" si="201">SUM(P5:P12)</f>
        <v>28</v>
      </c>
      <c r="Q13" s="284">
        <f t="shared" si="201"/>
        <v>532000</v>
      </c>
      <c r="R13" s="284">
        <f t="shared" si="201"/>
        <v>19000</v>
      </c>
      <c r="S13" s="284">
        <f t="shared" si="201"/>
        <v>0</v>
      </c>
      <c r="T13" s="291">
        <f t="shared" ref="T13:AE13" si="202">SUM(T5:T12)</f>
        <v>9479.17</v>
      </c>
      <c r="U13" s="33">
        <f t="shared" si="202"/>
        <v>8.4116029943669268</v>
      </c>
      <c r="V13" s="33">
        <f t="shared" si="202"/>
        <v>0</v>
      </c>
      <c r="W13" s="34">
        <f t="shared" si="202"/>
        <v>0</v>
      </c>
      <c r="X13" s="291">
        <f t="shared" si="202"/>
        <v>12910.674247095641</v>
      </c>
      <c r="Y13" s="168">
        <f t="shared" si="202"/>
        <v>11.377298801168196</v>
      </c>
      <c r="Z13" s="168">
        <f t="shared" si="202"/>
        <v>13.21847943424908</v>
      </c>
      <c r="AA13" s="169">
        <f t="shared" si="202"/>
        <v>15000</v>
      </c>
      <c r="AB13" s="291">
        <f t="shared" si="202"/>
        <v>16302.247579021086</v>
      </c>
      <c r="AC13" s="168">
        <f t="shared" si="202"/>
        <v>14.282702071513256</v>
      </c>
      <c r="AD13" s="168">
        <f t="shared" si="202"/>
        <v>0</v>
      </c>
      <c r="AE13" s="169">
        <f t="shared" si="202"/>
        <v>0</v>
      </c>
      <c r="AF13" s="291">
        <f t="shared" ref="AF13:AI13" si="203">SUM(AF5:AF12)</f>
        <v>70444.649645373487</v>
      </c>
      <c r="AG13" s="168">
        <f t="shared" si="203"/>
        <v>61.300460023646174</v>
      </c>
      <c r="AH13" s="168">
        <f t="shared" si="203"/>
        <v>13.052899048878755</v>
      </c>
      <c r="AI13" s="169">
        <f t="shared" si="203"/>
        <v>15000</v>
      </c>
      <c r="AJ13" s="291">
        <f t="shared" ref="AJ13:CU13" si="204">SUM(AJ5:AJ12)</f>
        <v>85783.329195948812</v>
      </c>
      <c r="AK13" s="168">
        <f t="shared" si="204"/>
        <v>74.353359072524924</v>
      </c>
      <c r="AL13" s="168">
        <f t="shared" si="204"/>
        <v>0</v>
      </c>
      <c r="AM13" s="169">
        <f t="shared" si="204"/>
        <v>0</v>
      </c>
      <c r="AN13" s="291">
        <f t="shared" si="204"/>
        <v>68640.396565519273</v>
      </c>
      <c r="AO13" s="168">
        <f t="shared" si="204"/>
        <v>59.196434233623854</v>
      </c>
      <c r="AP13" s="168">
        <f t="shared" si="204"/>
        <v>15.156924838901077</v>
      </c>
      <c r="AQ13" s="169">
        <f t="shared" si="204"/>
        <v>17575</v>
      </c>
      <c r="AR13" s="291">
        <f t="shared" si="204"/>
        <v>69352.701745434053</v>
      </c>
      <c r="AS13" s="168">
        <f t="shared" si="204"/>
        <v>59.320633491829774</v>
      </c>
      <c r="AT13" s="168">
        <f t="shared" si="204"/>
        <v>15.032725580695159</v>
      </c>
      <c r="AU13" s="169">
        <f t="shared" si="204"/>
        <v>17575</v>
      </c>
      <c r="AV13" s="291">
        <f t="shared" si="204"/>
        <v>69699.114045352952</v>
      </c>
      <c r="AW13" s="168">
        <f t="shared" si="204"/>
        <v>59.380302055634978</v>
      </c>
      <c r="AX13" s="168">
        <f t="shared" si="204"/>
        <v>14.973057016889948</v>
      </c>
      <c r="AY13" s="169">
        <f t="shared" si="204"/>
        <v>17575</v>
      </c>
      <c r="AZ13" s="291">
        <f t="shared" si="204"/>
        <v>70041.957384036374</v>
      </c>
      <c r="BA13" s="168">
        <f t="shared" si="204"/>
        <v>59.43889131747693</v>
      </c>
      <c r="BB13" s="168">
        <f t="shared" si="204"/>
        <v>14.914467755048006</v>
      </c>
      <c r="BC13" s="169">
        <f t="shared" si="204"/>
        <v>17575</v>
      </c>
      <c r="BD13" s="291">
        <f t="shared" si="204"/>
        <v>69068.728393761019</v>
      </c>
      <c r="BE13" s="168">
        <f t="shared" si="204"/>
        <v>58.312321031625345</v>
      </c>
      <c r="BF13" s="168">
        <f t="shared" si="204"/>
        <v>16.041038040899583</v>
      </c>
      <c r="BG13" s="169">
        <f t="shared" si="204"/>
        <v>19000</v>
      </c>
      <c r="BH13" s="291">
        <f t="shared" si="204"/>
        <v>68395.164203793916</v>
      </c>
      <c r="BI13" s="168">
        <f t="shared" si="204"/>
        <v>57.410907503812055</v>
      </c>
      <c r="BJ13" s="168">
        <f t="shared" si="204"/>
        <v>16.942451568712873</v>
      </c>
      <c r="BK13" s="169">
        <f t="shared" si="204"/>
        <v>20184</v>
      </c>
      <c r="BL13" s="291">
        <f t="shared" si="204"/>
        <v>70187.523387725305</v>
      </c>
      <c r="BM13" s="168">
        <f t="shared" si="204"/>
        <v>58.513544615109446</v>
      </c>
      <c r="BN13" s="168">
        <f t="shared" si="204"/>
        <v>15.839814457415493</v>
      </c>
      <c r="BO13" s="169">
        <f t="shared" si="204"/>
        <v>19000</v>
      </c>
      <c r="BP13" s="291">
        <f t="shared" si="204"/>
        <v>71002.584909878336</v>
      </c>
      <c r="BQ13" s="168">
        <f t="shared" si="204"/>
        <v>58.656989642774036</v>
      </c>
      <c r="BR13" s="168">
        <f t="shared" si="204"/>
        <v>15.696369429750899</v>
      </c>
      <c r="BS13" s="169">
        <f t="shared" si="204"/>
        <v>19000</v>
      </c>
      <c r="BT13" s="291">
        <f t="shared" si="204"/>
        <v>69971.158103695518</v>
      </c>
      <c r="BU13" s="168">
        <f t="shared" si="204"/>
        <v>57.508681722368024</v>
      </c>
      <c r="BV13" s="168">
        <f t="shared" si="204"/>
        <v>16.8446773501569</v>
      </c>
      <c r="BW13" s="169">
        <f t="shared" si="204"/>
        <v>20495.02</v>
      </c>
      <c r="BX13" s="291">
        <f t="shared" si="204"/>
        <v>70122.913309562544</v>
      </c>
      <c r="BY13" s="168">
        <f t="shared" si="204"/>
        <v>57.536891011475348</v>
      </c>
      <c r="BZ13" s="168">
        <f t="shared" si="204"/>
        <v>16.816468061049587</v>
      </c>
      <c r="CA13" s="169">
        <f t="shared" si="204"/>
        <v>20495.02</v>
      </c>
      <c r="CB13" s="291">
        <f t="shared" si="204"/>
        <v>70391.25458245528</v>
      </c>
      <c r="CC13" s="168">
        <f t="shared" si="204"/>
        <v>57.586541549642888</v>
      </c>
      <c r="CD13" s="168">
        <f t="shared" si="204"/>
        <v>16.766817522882043</v>
      </c>
      <c r="CE13" s="169">
        <f t="shared" si="204"/>
        <v>20495.02</v>
      </c>
      <c r="CF13" s="291">
        <f t="shared" si="204"/>
        <v>70634.910540135956</v>
      </c>
      <c r="CG13" s="168">
        <f t="shared" si="204"/>
        <v>57.631371332312327</v>
      </c>
      <c r="CH13" s="168">
        <f t="shared" si="204"/>
        <v>16.721987740212608</v>
      </c>
      <c r="CI13" s="169">
        <f t="shared" si="204"/>
        <v>20495.02</v>
      </c>
      <c r="CJ13" s="291">
        <f t="shared" si="204"/>
        <v>70822.875831871293</v>
      </c>
      <c r="CK13" s="168">
        <f t="shared" si="204"/>
        <v>57.665791237363258</v>
      </c>
      <c r="CL13" s="168">
        <f t="shared" si="204"/>
        <v>16.687567835161676</v>
      </c>
      <c r="CM13" s="169">
        <f t="shared" si="204"/>
        <v>20495.02</v>
      </c>
      <c r="CN13" s="291">
        <f t="shared" si="204"/>
        <v>71482.761893639952</v>
      </c>
      <c r="CO13" s="168">
        <f t="shared" si="204"/>
        <v>57.785514644391881</v>
      </c>
      <c r="CP13" s="168">
        <f t="shared" si="204"/>
        <v>16.567844428133053</v>
      </c>
      <c r="CQ13" s="169">
        <f t="shared" si="204"/>
        <v>20495.02</v>
      </c>
      <c r="CR13" s="291">
        <f t="shared" si="204"/>
        <v>71738.909215644802</v>
      </c>
      <c r="CS13" s="168">
        <f t="shared" si="204"/>
        <v>57.831526009382486</v>
      </c>
      <c r="CT13" s="168">
        <f t="shared" si="204"/>
        <v>16.521833063142441</v>
      </c>
      <c r="CU13" s="169">
        <f t="shared" si="204"/>
        <v>20495.02</v>
      </c>
      <c r="CV13" s="291">
        <f t="shared" ref="CV13:EU13" si="205">SUM(CV5:CV12)</f>
        <v>72237.076721430712</v>
      </c>
      <c r="CW13" s="168">
        <f t="shared" si="205"/>
        <v>57.920283199816794</v>
      </c>
      <c r="CX13" s="168">
        <f t="shared" si="205"/>
        <v>16.43307587270813</v>
      </c>
      <c r="CY13" s="169">
        <f t="shared" si="205"/>
        <v>20495.02</v>
      </c>
      <c r="CZ13" s="291">
        <f t="shared" si="205"/>
        <v>73164.33746242417</v>
      </c>
      <c r="DA13" s="168">
        <f t="shared" si="205"/>
        <v>58.082976458914189</v>
      </c>
      <c r="DB13" s="168">
        <f t="shared" si="205"/>
        <v>16.270382613610742</v>
      </c>
      <c r="DC13" s="169">
        <f t="shared" si="205"/>
        <v>20495.02</v>
      </c>
      <c r="DD13" s="291">
        <f t="shared" si="205"/>
        <v>94480.441606662062</v>
      </c>
      <c r="DE13" s="168">
        <f t="shared" si="205"/>
        <v>74.353359072524938</v>
      </c>
      <c r="DF13" s="168">
        <f t="shared" si="205"/>
        <v>0</v>
      </c>
      <c r="DG13" s="169">
        <f t="shared" si="205"/>
        <v>0</v>
      </c>
      <c r="DH13" s="291">
        <f t="shared" si="205"/>
        <v>95219.960115997383</v>
      </c>
      <c r="DI13" s="168">
        <f t="shared" si="205"/>
        <v>74.353359072524924</v>
      </c>
      <c r="DJ13" s="168">
        <f t="shared" si="205"/>
        <v>0</v>
      </c>
      <c r="DK13" s="169">
        <f t="shared" si="205"/>
        <v>0</v>
      </c>
      <c r="DL13" s="167">
        <f t="shared" si="205"/>
        <v>0</v>
      </c>
      <c r="DM13" s="168">
        <f t="shared" si="205"/>
        <v>0</v>
      </c>
      <c r="DN13" s="168">
        <f t="shared" si="205"/>
        <v>0</v>
      </c>
      <c r="DO13" s="169">
        <f t="shared" si="205"/>
        <v>0</v>
      </c>
      <c r="DP13" s="167">
        <f t="shared" si="205"/>
        <v>0</v>
      </c>
      <c r="DQ13" s="168">
        <f t="shared" si="205"/>
        <v>0</v>
      </c>
      <c r="DR13" s="168">
        <f t="shared" si="205"/>
        <v>0</v>
      </c>
      <c r="DS13" s="169">
        <f t="shared" si="205"/>
        <v>0</v>
      </c>
      <c r="DT13" s="167">
        <f t="shared" si="205"/>
        <v>0</v>
      </c>
      <c r="DU13" s="168">
        <f t="shared" si="205"/>
        <v>0</v>
      </c>
      <c r="DV13" s="168">
        <f t="shared" si="205"/>
        <v>0</v>
      </c>
      <c r="DW13" s="169">
        <f t="shared" si="205"/>
        <v>0</v>
      </c>
      <c r="DX13" s="167">
        <f t="shared" si="205"/>
        <v>0</v>
      </c>
      <c r="DY13" s="168">
        <f t="shared" si="205"/>
        <v>0</v>
      </c>
      <c r="DZ13" s="168">
        <f t="shared" si="205"/>
        <v>0</v>
      </c>
      <c r="EA13" s="169">
        <f t="shared" si="205"/>
        <v>0</v>
      </c>
      <c r="EB13" s="167">
        <f t="shared" si="205"/>
        <v>0</v>
      </c>
      <c r="EC13" s="168">
        <f t="shared" si="205"/>
        <v>0</v>
      </c>
      <c r="ED13" s="168">
        <f t="shared" si="205"/>
        <v>0</v>
      </c>
      <c r="EE13" s="169">
        <f t="shared" si="205"/>
        <v>0</v>
      </c>
      <c r="EF13" s="167">
        <f t="shared" si="205"/>
        <v>0</v>
      </c>
      <c r="EG13" s="168">
        <f t="shared" si="205"/>
        <v>0</v>
      </c>
      <c r="EH13" s="168">
        <f t="shared" si="205"/>
        <v>0</v>
      </c>
      <c r="EI13" s="169">
        <f t="shared" si="205"/>
        <v>0</v>
      </c>
      <c r="EJ13" s="167">
        <f t="shared" si="205"/>
        <v>0</v>
      </c>
      <c r="EK13" s="168">
        <f t="shared" si="205"/>
        <v>0</v>
      </c>
      <c r="EL13" s="168">
        <f t="shared" si="205"/>
        <v>0</v>
      </c>
      <c r="EM13" s="169">
        <f t="shared" si="205"/>
        <v>0</v>
      </c>
      <c r="EN13" s="167">
        <f t="shared" si="205"/>
        <v>0</v>
      </c>
      <c r="EO13" s="168">
        <f t="shared" si="205"/>
        <v>0</v>
      </c>
      <c r="EP13" s="168">
        <f t="shared" si="205"/>
        <v>0</v>
      </c>
      <c r="EQ13" s="169">
        <f t="shared" si="205"/>
        <v>0</v>
      </c>
      <c r="ER13" s="167">
        <f t="shared" si="205"/>
        <v>0</v>
      </c>
      <c r="ES13" s="168">
        <f t="shared" si="205"/>
        <v>0</v>
      </c>
      <c r="ET13" s="168">
        <f t="shared" si="205"/>
        <v>0</v>
      </c>
      <c r="EU13" s="169">
        <f t="shared" si="205"/>
        <v>0</v>
      </c>
      <c r="EV13" s="167">
        <f t="shared" ref="EV13:FK13" si="206">SUM(EV5:EV12)</f>
        <v>0</v>
      </c>
      <c r="EW13" s="168">
        <f t="shared" si="206"/>
        <v>0</v>
      </c>
      <c r="EX13" s="168">
        <f t="shared" si="206"/>
        <v>0</v>
      </c>
      <c r="EY13" s="169">
        <f t="shared" si="206"/>
        <v>0</v>
      </c>
      <c r="EZ13" s="167">
        <f t="shared" si="206"/>
        <v>0</v>
      </c>
      <c r="FA13" s="168">
        <f t="shared" si="206"/>
        <v>0</v>
      </c>
      <c r="FB13" s="168">
        <f t="shared" si="206"/>
        <v>0</v>
      </c>
      <c r="FC13" s="169">
        <f t="shared" si="206"/>
        <v>0</v>
      </c>
      <c r="FD13" s="167">
        <f t="shared" si="206"/>
        <v>0</v>
      </c>
      <c r="FE13" s="168">
        <f t="shared" si="206"/>
        <v>0</v>
      </c>
      <c r="FF13" s="168">
        <f t="shared" si="206"/>
        <v>0</v>
      </c>
      <c r="FG13" s="169">
        <f t="shared" si="206"/>
        <v>0</v>
      </c>
      <c r="FH13" s="167">
        <f t="shared" si="206"/>
        <v>0</v>
      </c>
      <c r="FI13" s="168">
        <f t="shared" si="206"/>
        <v>0</v>
      </c>
      <c r="FJ13" s="168">
        <f t="shared" si="206"/>
        <v>0</v>
      </c>
      <c r="FK13" s="169">
        <f t="shared" si="206"/>
        <v>0</v>
      </c>
      <c r="FL13" s="167">
        <f t="shared" ref="FL13:GU13" si="207">SUM(FL5:FL12)</f>
        <v>0</v>
      </c>
      <c r="FM13" s="168">
        <f t="shared" si="207"/>
        <v>0</v>
      </c>
      <c r="FN13" s="168">
        <f t="shared" si="207"/>
        <v>0</v>
      </c>
      <c r="FO13" s="169">
        <f t="shared" si="207"/>
        <v>0</v>
      </c>
      <c r="FP13" s="167">
        <f t="shared" si="207"/>
        <v>0</v>
      </c>
      <c r="FQ13" s="168">
        <f t="shared" si="207"/>
        <v>0</v>
      </c>
      <c r="FR13" s="168">
        <f t="shared" si="207"/>
        <v>0</v>
      </c>
      <c r="FS13" s="169">
        <f t="shared" si="207"/>
        <v>0</v>
      </c>
      <c r="FT13" s="167">
        <f t="shared" si="207"/>
        <v>0</v>
      </c>
      <c r="FU13" s="168">
        <f t="shared" si="207"/>
        <v>0</v>
      </c>
      <c r="FV13" s="168">
        <f t="shared" si="207"/>
        <v>0</v>
      </c>
      <c r="FW13" s="169">
        <f t="shared" si="207"/>
        <v>0</v>
      </c>
      <c r="FX13" s="167">
        <f t="shared" si="207"/>
        <v>0</v>
      </c>
      <c r="FY13" s="168">
        <f t="shared" si="207"/>
        <v>0</v>
      </c>
      <c r="FZ13" s="168">
        <f t="shared" si="207"/>
        <v>0</v>
      </c>
      <c r="GA13" s="169">
        <f t="shared" si="207"/>
        <v>0</v>
      </c>
      <c r="GB13" s="167">
        <f t="shared" si="207"/>
        <v>0</v>
      </c>
      <c r="GC13" s="168">
        <f t="shared" si="207"/>
        <v>0</v>
      </c>
      <c r="GD13" s="168">
        <f t="shared" si="207"/>
        <v>0</v>
      </c>
      <c r="GE13" s="169">
        <f t="shared" si="207"/>
        <v>0</v>
      </c>
      <c r="GF13" s="167">
        <f t="shared" si="207"/>
        <v>0</v>
      </c>
      <c r="GG13" s="168">
        <f t="shared" si="207"/>
        <v>0</v>
      </c>
      <c r="GH13" s="168">
        <f t="shared" si="207"/>
        <v>0</v>
      </c>
      <c r="GI13" s="169">
        <f t="shared" si="207"/>
        <v>0</v>
      </c>
      <c r="GJ13" s="167">
        <f t="shared" si="207"/>
        <v>0</v>
      </c>
      <c r="GK13" s="168">
        <f t="shared" si="207"/>
        <v>0</v>
      </c>
      <c r="GL13" s="168">
        <f t="shared" si="207"/>
        <v>0</v>
      </c>
      <c r="GM13" s="169">
        <f t="shared" si="207"/>
        <v>0</v>
      </c>
      <c r="GN13" s="167">
        <f t="shared" si="207"/>
        <v>0</v>
      </c>
      <c r="GO13" s="168">
        <f t="shared" si="207"/>
        <v>0</v>
      </c>
      <c r="GP13" s="168">
        <f t="shared" si="207"/>
        <v>0</v>
      </c>
      <c r="GQ13" s="169">
        <f t="shared" si="207"/>
        <v>0</v>
      </c>
      <c r="GR13" s="167">
        <f t="shared" si="207"/>
        <v>0</v>
      </c>
      <c r="GS13" s="168">
        <f t="shared" si="207"/>
        <v>0</v>
      </c>
      <c r="GT13" s="168">
        <f t="shared" si="207"/>
        <v>0</v>
      </c>
      <c r="GU13" s="169">
        <f t="shared" si="207"/>
        <v>0</v>
      </c>
      <c r="GV13" s="167">
        <f t="shared" ref="GV13:GY13" si="208">SUM(GV5:GV12)</f>
        <v>0</v>
      </c>
      <c r="GW13" s="168">
        <f t="shared" si="208"/>
        <v>0</v>
      </c>
      <c r="GX13" s="168">
        <f t="shared" si="208"/>
        <v>0</v>
      </c>
      <c r="GY13" s="169">
        <f t="shared" si="208"/>
        <v>0</v>
      </c>
    </row>
    <row r="14" spans="1:207">
      <c r="K14" s="59"/>
    </row>
    <row r="15" spans="1:207">
      <c r="E15" s="59"/>
      <c r="G15" s="139"/>
      <c r="K15" s="59"/>
      <c r="AB15" s="82"/>
    </row>
    <row r="16" spans="1:207">
      <c r="F16" s="59"/>
      <c r="G16" s="59"/>
      <c r="K16" s="59"/>
      <c r="AL16" s="59"/>
    </row>
    <row r="17" spans="11:108">
      <c r="K17" s="59"/>
      <c r="AL17" s="59"/>
      <c r="DD17" s="59"/>
    </row>
    <row r="18" spans="11:108">
      <c r="K18" s="59"/>
      <c r="AL18" s="59"/>
    </row>
    <row r="19" spans="11:108">
      <c r="K19" s="59"/>
      <c r="AL19" s="59"/>
    </row>
    <row r="20" spans="11:108">
      <c r="K20" s="59"/>
      <c r="AL20" s="59"/>
    </row>
    <row r="21" spans="11:108">
      <c r="K21" s="59"/>
      <c r="AL21" s="59"/>
    </row>
    <row r="22" spans="11:108">
      <c r="K22" s="59"/>
      <c r="AL22" s="59"/>
    </row>
    <row r="23" spans="11:108">
      <c r="AL23" s="59"/>
    </row>
    <row r="24" spans="11:108">
      <c r="AL24" s="59"/>
    </row>
  </sheetData>
  <mergeCells count="118">
    <mergeCell ref="Q3:Q4"/>
    <mergeCell ref="R3:R4"/>
    <mergeCell ref="S3:S4"/>
    <mergeCell ref="GV2:GY2"/>
    <mergeCell ref="GV3:GY3"/>
    <mergeCell ref="CV3:CY3"/>
    <mergeCell ref="CZ3:DC3"/>
    <mergeCell ref="DD3:DG3"/>
    <mergeCell ref="DH3:DK3"/>
    <mergeCell ref="DL3:DO3"/>
    <mergeCell ref="DP3:DS3"/>
    <mergeCell ref="EN3:EQ3"/>
    <mergeCell ref="ER3:EU3"/>
    <mergeCell ref="DT3:DW3"/>
    <mergeCell ref="DX3:EA3"/>
    <mergeCell ref="EB3:EE3"/>
    <mergeCell ref="EF3:EI3"/>
    <mergeCell ref="EJ3:EM3"/>
    <mergeCell ref="DP2:DS2"/>
    <mergeCell ref="DT2:DW2"/>
    <mergeCell ref="DX2:EA2"/>
    <mergeCell ref="EB2:EE2"/>
    <mergeCell ref="EF2:EI2"/>
    <mergeCell ref="EJ2:EM2"/>
    <mergeCell ref="EN2:EQ2"/>
    <mergeCell ref="ER2:EU2"/>
    <mergeCell ref="CV2:CY2"/>
    <mergeCell ref="AJ3:AM3"/>
    <mergeCell ref="AN3:AQ3"/>
    <mergeCell ref="AR3:AU3"/>
    <mergeCell ref="AV3:AY3"/>
    <mergeCell ref="AZ3:BC3"/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F2:CI2"/>
    <mergeCell ref="CJ2:CM2"/>
    <mergeCell ref="CN2:CQ2"/>
    <mergeCell ref="CR2:CU2"/>
    <mergeCell ref="CZ2:DC2"/>
    <mergeCell ref="DD2:DG2"/>
    <mergeCell ref="DH2:DK2"/>
    <mergeCell ref="DL2:DO2"/>
    <mergeCell ref="AV2:AY2"/>
    <mergeCell ref="AZ2:BC2"/>
    <mergeCell ref="BD2:BG2"/>
    <mergeCell ref="BH2:BK2"/>
    <mergeCell ref="BL2:BO2"/>
    <mergeCell ref="BP2:BS2"/>
    <mergeCell ref="BT2:BW2"/>
    <mergeCell ref="BX2:CA2"/>
    <mergeCell ref="CB2:CE2"/>
    <mergeCell ref="D1:K1"/>
    <mergeCell ref="D2:F2"/>
    <mergeCell ref="G2:K2"/>
    <mergeCell ref="T2:W2"/>
    <mergeCell ref="L2:O2"/>
    <mergeCell ref="L1:O1"/>
    <mergeCell ref="L3:L4"/>
    <mergeCell ref="X2:AA2"/>
    <mergeCell ref="X3:AA3"/>
    <mergeCell ref="D3:D4"/>
    <mergeCell ref="E3:E4"/>
    <mergeCell ref="F3:F4"/>
    <mergeCell ref="M3:M4"/>
    <mergeCell ref="O3:O4"/>
    <mergeCell ref="G3:G4"/>
    <mergeCell ref="H3:H4"/>
    <mergeCell ref="I3:I4"/>
    <mergeCell ref="J3:J4"/>
    <mergeCell ref="K3:K4"/>
    <mergeCell ref="N3:N4"/>
    <mergeCell ref="T3:W3"/>
    <mergeCell ref="P1:S1"/>
    <mergeCell ref="P2:S2"/>
    <mergeCell ref="P3:P4"/>
    <mergeCell ref="A3:C3"/>
    <mergeCell ref="FT2:FW2"/>
    <mergeCell ref="FT3:FW3"/>
    <mergeCell ref="FX2:GA2"/>
    <mergeCell ref="FX3:GA3"/>
    <mergeCell ref="FH2:FK2"/>
    <mergeCell ref="FH3:FK3"/>
    <mergeCell ref="FL2:FO2"/>
    <mergeCell ref="FL3:FO3"/>
    <mergeCell ref="FP2:FS2"/>
    <mergeCell ref="FP3:FS3"/>
    <mergeCell ref="EV2:EY2"/>
    <mergeCell ref="EV3:EY3"/>
    <mergeCell ref="EZ2:FC2"/>
    <mergeCell ref="EZ3:FC3"/>
    <mergeCell ref="FD2:FG2"/>
    <mergeCell ref="FD3:FG3"/>
    <mergeCell ref="AB2:AE2"/>
    <mergeCell ref="AB3:AE3"/>
    <mergeCell ref="AF2:AI2"/>
    <mergeCell ref="AF3:AI3"/>
    <mergeCell ref="AJ2:AM2"/>
    <mergeCell ref="AN2:AQ2"/>
    <mergeCell ref="AR2:AU2"/>
    <mergeCell ref="GN2:GQ2"/>
    <mergeCell ref="GN3:GQ3"/>
    <mergeCell ref="GR2:GU2"/>
    <mergeCell ref="GR3:GU3"/>
    <mergeCell ref="GB2:GE2"/>
    <mergeCell ref="GB3:GE3"/>
    <mergeCell ref="GF2:GI2"/>
    <mergeCell ref="GF3:GI3"/>
    <mergeCell ref="GJ2:GM2"/>
    <mergeCell ref="GJ3:GM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2761-783C-4365-B0DD-13B8BB7F48D1}">
  <dimension ref="A1:P9"/>
  <sheetViews>
    <sheetView workbookViewId="0">
      <selection activeCell="G16" sqref="G16"/>
    </sheetView>
  </sheetViews>
  <sheetFormatPr defaultRowHeight="14.4"/>
  <cols>
    <col min="1" max="1" width="12.109375" bestFit="1" customWidth="1"/>
    <col min="2" max="2" width="42.5546875" bestFit="1" customWidth="1"/>
    <col min="6" max="6" width="11.88671875" customWidth="1"/>
    <col min="7" max="7" width="13.33203125" bestFit="1" customWidth="1"/>
    <col min="8" max="8" width="18.33203125" bestFit="1" customWidth="1"/>
    <col min="9" max="9" width="15.44140625" bestFit="1" customWidth="1"/>
    <col min="10" max="10" width="14.109375" bestFit="1" customWidth="1"/>
    <col min="11" max="11" width="10.6640625" bestFit="1" customWidth="1"/>
    <col min="12" max="12" width="13.6640625" bestFit="1" customWidth="1"/>
    <col min="13" max="16" width="10.6640625" bestFit="1" customWidth="1"/>
  </cols>
  <sheetData>
    <row r="1" spans="1:16" ht="15" thickBot="1"/>
    <row r="2" spans="1:16">
      <c r="H2" s="462" t="s">
        <v>31</v>
      </c>
      <c r="I2" s="463"/>
      <c r="J2" s="464"/>
    </row>
    <row r="3" spans="1:16" ht="15" thickBot="1">
      <c r="A3" s="10"/>
      <c r="B3" s="35" t="s">
        <v>30</v>
      </c>
      <c r="C3" s="36">
        <v>44713</v>
      </c>
      <c r="D3" s="35">
        <v>1030.105</v>
      </c>
      <c r="E3" s="10"/>
      <c r="F3" s="10"/>
      <c r="G3" s="10"/>
      <c r="H3" s="456">
        <v>1061.0709999999999</v>
      </c>
      <c r="I3" s="457"/>
      <c r="J3" s="458"/>
    </row>
    <row r="4" spans="1:16">
      <c r="A4" s="428" t="s">
        <v>24</v>
      </c>
      <c r="B4" s="466"/>
      <c r="C4" s="467" t="s">
        <v>26</v>
      </c>
      <c r="D4" s="430"/>
      <c r="E4" s="498" t="s">
        <v>25</v>
      </c>
      <c r="F4" s="433" t="s">
        <v>28</v>
      </c>
      <c r="G4" s="471" t="s">
        <v>29</v>
      </c>
      <c r="H4" s="459" t="s">
        <v>35</v>
      </c>
      <c r="I4" s="460"/>
      <c r="J4" s="461"/>
      <c r="K4" s="9"/>
      <c r="L4" s="9"/>
      <c r="M4" s="9"/>
      <c r="N4" s="9"/>
      <c r="O4" s="9"/>
      <c r="P4" s="9"/>
    </row>
    <row r="5" spans="1:16">
      <c r="A5" s="16" t="s">
        <v>0</v>
      </c>
      <c r="B5" s="1" t="s">
        <v>1</v>
      </c>
      <c r="C5" s="3">
        <v>44743</v>
      </c>
      <c r="D5" s="45">
        <v>45078</v>
      </c>
      <c r="E5" s="499"/>
      <c r="F5" s="434"/>
      <c r="G5" s="472"/>
      <c r="H5" s="25" t="s">
        <v>32</v>
      </c>
      <c r="I5" s="14" t="s">
        <v>33</v>
      </c>
      <c r="J5" s="26" t="s">
        <v>34</v>
      </c>
    </row>
    <row r="6" spans="1:16">
      <c r="A6" s="17" t="s">
        <v>2</v>
      </c>
      <c r="B6" s="2" t="s">
        <v>55</v>
      </c>
      <c r="C6" s="4">
        <v>44743</v>
      </c>
      <c r="D6" s="46">
        <v>45108</v>
      </c>
      <c r="E6" s="43">
        <v>7</v>
      </c>
      <c r="F6" s="12"/>
      <c r="G6" s="18">
        <v>6726.96</v>
      </c>
      <c r="H6" s="27">
        <f>G6*H$3/$D$3</f>
        <v>6929.1792333402891</v>
      </c>
      <c r="I6" s="13"/>
      <c r="J6" s="28">
        <v>7124.0825633905988</v>
      </c>
    </row>
    <row r="7" spans="1:16">
      <c r="A7" s="17" t="s">
        <v>4</v>
      </c>
      <c r="B7" s="2" t="s">
        <v>56</v>
      </c>
      <c r="C7" s="4">
        <v>44743</v>
      </c>
      <c r="D7" s="46">
        <v>45108</v>
      </c>
      <c r="E7" s="43">
        <v>7</v>
      </c>
      <c r="F7" s="12"/>
      <c r="G7" s="18">
        <v>8726.1149999999998</v>
      </c>
      <c r="H7" s="27">
        <f t="shared" ref="H7:H8" si="0">G7*H$3/$D$3</f>
        <v>8988.4308581795049</v>
      </c>
      <c r="I7" s="13"/>
      <c r="J7" s="28">
        <v>9241.2566326603937</v>
      </c>
    </row>
    <row r="8" spans="1:16" ht="15" thickBot="1">
      <c r="A8" s="19" t="s">
        <v>18</v>
      </c>
      <c r="B8" s="20" t="s">
        <v>62</v>
      </c>
      <c r="C8" s="21">
        <v>44743</v>
      </c>
      <c r="D8" s="47">
        <v>45108</v>
      </c>
      <c r="E8" s="44">
        <v>7</v>
      </c>
      <c r="F8" s="23"/>
      <c r="G8" s="24">
        <v>4011.646666666667</v>
      </c>
      <c r="H8" s="27">
        <f t="shared" si="0"/>
        <v>4132.2408300577772</v>
      </c>
      <c r="I8" s="13"/>
      <c r="J8" s="28">
        <v>4248.4721283438612</v>
      </c>
    </row>
    <row r="9" spans="1:16" ht="15" thickBot="1">
      <c r="G9" s="37">
        <f>SUM(G6:G8)</f>
        <v>19464.721666666668</v>
      </c>
      <c r="H9" s="32">
        <f>SUM(H6:H8)</f>
        <v>20049.85092157757</v>
      </c>
      <c r="I9" s="33">
        <f>SUM(I6:I8)</f>
        <v>0</v>
      </c>
      <c r="J9" s="34">
        <f>SUM(J6:J8)</f>
        <v>20613.811324394854</v>
      </c>
    </row>
  </sheetData>
  <mergeCells count="8">
    <mergeCell ref="H2:J2"/>
    <mergeCell ref="H3:J3"/>
    <mergeCell ref="A4:B4"/>
    <mergeCell ref="C4:D4"/>
    <mergeCell ref="E4:E5"/>
    <mergeCell ref="F4:F5"/>
    <mergeCell ref="G4:G5"/>
    <mergeCell ref="H4:J4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E94BD-95C4-44BE-A238-85ECDA260498}">
  <dimension ref="A1:P16"/>
  <sheetViews>
    <sheetView workbookViewId="0">
      <selection activeCell="E14" sqref="E14:E16"/>
    </sheetView>
  </sheetViews>
  <sheetFormatPr defaultRowHeight="14.4"/>
  <cols>
    <col min="1" max="1" width="12.109375" bestFit="1" customWidth="1"/>
    <col min="2" max="2" width="42.5546875" bestFit="1" customWidth="1"/>
    <col min="6" max="6" width="11.88671875" customWidth="1"/>
    <col min="7" max="7" width="13.33203125" bestFit="1" customWidth="1"/>
    <col min="8" max="8" width="18.33203125" bestFit="1" customWidth="1"/>
    <col min="9" max="9" width="15.44140625" bestFit="1" customWidth="1"/>
    <col min="10" max="10" width="14.109375" bestFit="1" customWidth="1"/>
    <col min="11" max="11" width="10.6640625" bestFit="1" customWidth="1"/>
    <col min="12" max="12" width="13.6640625" bestFit="1" customWidth="1"/>
    <col min="13" max="16" width="10.6640625" bestFit="1" customWidth="1"/>
  </cols>
  <sheetData>
    <row r="1" spans="1:16" ht="15" thickBot="1"/>
    <row r="2" spans="1:16">
      <c r="H2" s="462" t="s">
        <v>31</v>
      </c>
      <c r="I2" s="463"/>
      <c r="J2" s="464"/>
    </row>
    <row r="3" spans="1:16" ht="15" thickBot="1">
      <c r="A3" s="10"/>
      <c r="B3" s="35" t="s">
        <v>30</v>
      </c>
      <c r="C3" s="36">
        <v>44958</v>
      </c>
      <c r="D3" s="35">
        <v>1056.7750000000001</v>
      </c>
      <c r="E3" s="10"/>
      <c r="F3" s="10"/>
      <c r="G3" s="10"/>
      <c r="H3" s="456">
        <v>1061.0709999999999</v>
      </c>
      <c r="I3" s="457"/>
      <c r="J3" s="458"/>
    </row>
    <row r="4" spans="1:16">
      <c r="A4" s="428" t="s">
        <v>24</v>
      </c>
      <c r="B4" s="466"/>
      <c r="C4" s="467" t="s">
        <v>26</v>
      </c>
      <c r="D4" s="430"/>
      <c r="E4" s="498" t="s">
        <v>25</v>
      </c>
      <c r="F4" s="433" t="s">
        <v>28</v>
      </c>
      <c r="G4" s="471" t="s">
        <v>29</v>
      </c>
      <c r="H4" s="459" t="s">
        <v>35</v>
      </c>
      <c r="I4" s="460"/>
      <c r="J4" s="461"/>
      <c r="K4" s="9"/>
      <c r="L4" s="9"/>
      <c r="M4" s="9"/>
      <c r="N4" s="9"/>
      <c r="O4" s="9"/>
      <c r="P4" s="9"/>
    </row>
    <row r="5" spans="1:16">
      <c r="A5" s="16" t="s">
        <v>0</v>
      </c>
      <c r="B5" s="1" t="s">
        <v>1</v>
      </c>
      <c r="C5" s="3">
        <v>44927</v>
      </c>
      <c r="D5" s="45">
        <v>45078</v>
      </c>
      <c r="E5" s="499"/>
      <c r="F5" s="434"/>
      <c r="G5" s="472"/>
      <c r="H5" s="25" t="s">
        <v>32</v>
      </c>
      <c r="I5" s="14" t="s">
        <v>33</v>
      </c>
      <c r="J5" s="26" t="s">
        <v>34</v>
      </c>
    </row>
    <row r="6" spans="1:16">
      <c r="A6" s="17" t="s">
        <v>64</v>
      </c>
      <c r="B6" s="2" t="s">
        <v>65</v>
      </c>
      <c r="C6" s="4">
        <v>44927</v>
      </c>
      <c r="D6" s="46">
        <v>45078</v>
      </c>
      <c r="E6" s="43">
        <v>3</v>
      </c>
      <c r="F6" s="12">
        <v>36286.589999999997</v>
      </c>
      <c r="G6" s="18">
        <f>F6/E6</f>
        <v>12095.529999999999</v>
      </c>
      <c r="H6" s="27">
        <f>G6*H$3/$D$3</f>
        <v>12144.700728754937</v>
      </c>
      <c r="I6" s="13"/>
      <c r="J6" s="28">
        <f>IF(I6&gt;H6,0,H6-I6)</f>
        <v>12144.700728754937</v>
      </c>
    </row>
    <row r="7" spans="1:16">
      <c r="A7" s="17" t="s">
        <v>66</v>
      </c>
      <c r="B7" s="2" t="s">
        <v>67</v>
      </c>
      <c r="C7" s="4">
        <v>44927</v>
      </c>
      <c r="D7" s="46">
        <v>45078</v>
      </c>
      <c r="E7" s="43">
        <v>3</v>
      </c>
      <c r="F7" s="12">
        <v>24983.31</v>
      </c>
      <c r="G7" s="18">
        <f t="shared" ref="G7:G9" si="0">F7/E7</f>
        <v>8327.77</v>
      </c>
      <c r="H7" s="27">
        <f t="shared" ref="H7:H9" si="1">G7*H$3/$D$3</f>
        <v>8361.6240369709722</v>
      </c>
      <c r="I7" s="13"/>
      <c r="J7" s="28">
        <f t="shared" ref="J7:J9" si="2">IF(I7&gt;H7,0,H7-I7)</f>
        <v>8361.6240369709722</v>
      </c>
    </row>
    <row r="8" spans="1:16">
      <c r="A8" s="17" t="s">
        <v>68</v>
      </c>
      <c r="B8" s="2" t="s">
        <v>60</v>
      </c>
      <c r="C8" s="4">
        <v>44927</v>
      </c>
      <c r="D8" s="46">
        <v>45078</v>
      </c>
      <c r="E8" s="43">
        <v>3</v>
      </c>
      <c r="F8" s="12">
        <v>27605.55</v>
      </c>
      <c r="G8" s="18">
        <f t="shared" si="0"/>
        <v>9201.85</v>
      </c>
      <c r="H8" s="27">
        <f t="shared" si="1"/>
        <v>9239.2573455560541</v>
      </c>
      <c r="I8" s="13">
        <v>9239.26</v>
      </c>
      <c r="J8" s="28">
        <f t="shared" si="2"/>
        <v>0</v>
      </c>
    </row>
    <row r="9" spans="1:16" ht="15" thickBot="1">
      <c r="A9" s="19" t="s">
        <v>69</v>
      </c>
      <c r="B9" s="20" t="s">
        <v>62</v>
      </c>
      <c r="C9" s="21">
        <v>44927</v>
      </c>
      <c r="D9" s="47">
        <v>45078</v>
      </c>
      <c r="E9" s="44">
        <v>3</v>
      </c>
      <c r="F9" s="23">
        <v>13506.66</v>
      </c>
      <c r="G9" s="24">
        <f t="shared" si="0"/>
        <v>4502.22</v>
      </c>
      <c r="H9" s="27">
        <f t="shared" si="1"/>
        <v>4520.5224173736124</v>
      </c>
      <c r="I9" s="13"/>
      <c r="J9" s="28">
        <f t="shared" si="2"/>
        <v>4520.5224173736124</v>
      </c>
    </row>
    <row r="10" spans="1:16" ht="15" thickBot="1">
      <c r="G10" s="37">
        <f>SUM(G6:G9)</f>
        <v>34127.370000000003</v>
      </c>
      <c r="H10" s="32">
        <f>SUM(H6:H9)</f>
        <v>34266.104528655575</v>
      </c>
      <c r="I10" s="33">
        <f>SUM(I6:I9)</f>
        <v>9239.26</v>
      </c>
      <c r="J10" s="34">
        <f>SUM(J6:J9)</f>
        <v>25026.847183099522</v>
      </c>
    </row>
    <row r="14" spans="1:16">
      <c r="E14" s="8"/>
    </row>
    <row r="15" spans="1:16">
      <c r="E15" s="8"/>
    </row>
    <row r="16" spans="1:16">
      <c r="E16" s="8"/>
    </row>
  </sheetData>
  <mergeCells count="8">
    <mergeCell ref="H2:J2"/>
    <mergeCell ref="H3:J3"/>
    <mergeCell ref="A4:B4"/>
    <mergeCell ref="C4:D4"/>
    <mergeCell ref="E4:E5"/>
    <mergeCell ref="F4:F5"/>
    <mergeCell ref="G4:G5"/>
    <mergeCell ref="H4:J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2081B-5664-4FCA-8026-DEB17A018735}">
  <dimension ref="A1:GM21"/>
  <sheetViews>
    <sheetView workbookViewId="0">
      <pane xSplit="2" topLeftCell="GB1" activePane="topRight" state="frozen"/>
      <selection pane="topRight" activeCell="GK16" sqref="GK16"/>
    </sheetView>
  </sheetViews>
  <sheetFormatPr defaultRowHeight="14.4"/>
  <cols>
    <col min="1" max="1" width="12.109375" bestFit="1" customWidth="1"/>
    <col min="2" max="2" width="41.6640625" bestFit="1" customWidth="1"/>
    <col min="3" max="3" width="6.33203125" bestFit="1" customWidth="1"/>
    <col min="4" max="4" width="7.88671875" bestFit="1" customWidth="1"/>
    <col min="5" max="5" width="4.88671875" bestFit="1" customWidth="1"/>
    <col min="6" max="6" width="13.109375" bestFit="1" customWidth="1"/>
    <col min="7" max="7" width="13.88671875" bestFit="1" customWidth="1"/>
    <col min="8" max="8" width="11.5546875" bestFit="1" customWidth="1"/>
    <col min="9" max="9" width="10.5546875" bestFit="1" customWidth="1"/>
    <col min="10" max="10" width="10.88671875" bestFit="1" customWidth="1"/>
    <col min="11" max="11" width="13.33203125" bestFit="1" customWidth="1"/>
    <col min="12" max="12" width="11.5546875" bestFit="1" customWidth="1"/>
    <col min="13" max="13" width="12.5546875" customWidth="1"/>
    <col min="14" max="14" width="11.33203125" customWidth="1"/>
    <col min="15" max="15" width="7.88671875" bestFit="1" customWidth="1"/>
    <col min="16" max="16" width="4.88671875" bestFit="1" customWidth="1"/>
    <col min="17" max="17" width="12.88671875" bestFit="1" customWidth="1"/>
    <col min="18" max="18" width="10.88671875" bestFit="1" customWidth="1"/>
    <col min="19" max="19" width="4.88671875" bestFit="1" customWidth="1"/>
    <col min="20" max="20" width="12.88671875" bestFit="1" customWidth="1"/>
    <col min="21" max="21" width="10.88671875" bestFit="1" customWidth="1"/>
    <col min="22" max="22" width="4.88671875" bestFit="1" customWidth="1"/>
    <col min="23" max="23" width="12.88671875" bestFit="1" customWidth="1"/>
    <col min="24" max="24" width="10.88671875" bestFit="1" customWidth="1"/>
    <col min="25" max="25" width="17.88671875" bestFit="1" customWidth="1"/>
    <col min="26" max="26" width="13.33203125" bestFit="1" customWidth="1"/>
    <col min="27" max="27" width="16.6640625" bestFit="1" customWidth="1"/>
    <col min="28" max="28" width="16.33203125" bestFit="1" customWidth="1"/>
    <col min="29" max="29" width="12.6640625" bestFit="1" customWidth="1"/>
    <col min="30" max="30" width="13.33203125" bestFit="1" customWidth="1"/>
    <col min="31" max="31" width="16.6640625" bestFit="1" customWidth="1"/>
    <col min="32" max="32" width="16.33203125" bestFit="1" customWidth="1"/>
    <col min="33" max="33" width="12.6640625" bestFit="1" customWidth="1"/>
    <col min="34" max="34" width="13.33203125" bestFit="1" customWidth="1"/>
    <col min="35" max="35" width="16.6640625" bestFit="1" customWidth="1"/>
    <col min="36" max="36" width="16.33203125" bestFit="1" customWidth="1"/>
    <col min="37" max="37" width="12.6640625" bestFit="1" customWidth="1"/>
    <col min="38" max="38" width="13.33203125" bestFit="1" customWidth="1"/>
    <col min="39" max="39" width="16.6640625" bestFit="1" customWidth="1"/>
    <col min="40" max="40" width="16.33203125" bestFit="1" customWidth="1"/>
    <col min="41" max="41" width="12.6640625" bestFit="1" customWidth="1"/>
    <col min="42" max="42" width="13.33203125" bestFit="1" customWidth="1"/>
    <col min="43" max="43" width="16.6640625" bestFit="1" customWidth="1"/>
    <col min="44" max="44" width="16.33203125" bestFit="1" customWidth="1"/>
    <col min="45" max="45" width="12.6640625" bestFit="1" customWidth="1"/>
    <col min="46" max="46" width="13.33203125" bestFit="1" customWidth="1"/>
    <col min="47" max="47" width="16.6640625" bestFit="1" customWidth="1"/>
    <col min="48" max="48" width="16.33203125" customWidth="1"/>
    <col min="49" max="49" width="12.6640625" bestFit="1" customWidth="1"/>
    <col min="50" max="50" width="13.33203125" bestFit="1" customWidth="1"/>
    <col min="51" max="51" width="16.6640625" bestFit="1" customWidth="1"/>
    <col min="52" max="52" width="16.33203125" bestFit="1" customWidth="1"/>
    <col min="53" max="53" width="12.6640625" bestFit="1" customWidth="1"/>
    <col min="54" max="54" width="13.33203125" bestFit="1" customWidth="1"/>
    <col min="55" max="55" width="16.6640625" bestFit="1" customWidth="1"/>
    <col min="56" max="56" width="16.33203125" bestFit="1" customWidth="1"/>
    <col min="57" max="57" width="12.6640625" bestFit="1" customWidth="1"/>
    <col min="58" max="58" width="13.33203125" bestFit="1" customWidth="1"/>
    <col min="59" max="59" width="16.6640625" bestFit="1" customWidth="1"/>
    <col min="60" max="60" width="16.33203125" bestFit="1" customWidth="1"/>
    <col min="61" max="61" width="12.6640625" bestFit="1" customWidth="1"/>
    <col min="62" max="62" width="13.33203125" bestFit="1" customWidth="1"/>
    <col min="63" max="63" width="16.6640625" bestFit="1" customWidth="1"/>
    <col min="64" max="64" width="16.33203125" bestFit="1" customWidth="1"/>
    <col min="65" max="65" width="12.6640625" bestFit="1" customWidth="1"/>
    <col min="66" max="66" width="13.33203125" bestFit="1" customWidth="1"/>
    <col min="67" max="67" width="16.6640625" bestFit="1" customWidth="1"/>
    <col min="68" max="68" width="16.33203125" bestFit="1" customWidth="1"/>
    <col min="69" max="69" width="12.6640625" bestFit="1" customWidth="1"/>
    <col min="70" max="70" width="13.33203125" bestFit="1" customWidth="1"/>
    <col min="71" max="71" width="16.6640625" bestFit="1" customWidth="1"/>
    <col min="72" max="72" width="16.33203125" bestFit="1" customWidth="1"/>
    <col min="73" max="73" width="12.6640625" bestFit="1" customWidth="1"/>
    <col min="74" max="74" width="13.33203125" bestFit="1" customWidth="1"/>
    <col min="75" max="75" width="16.6640625" bestFit="1" customWidth="1"/>
    <col min="76" max="76" width="16.33203125" bestFit="1" customWidth="1"/>
    <col min="77" max="77" width="12.6640625" bestFit="1" customWidth="1"/>
    <col min="78" max="78" width="13.33203125" bestFit="1" customWidth="1"/>
    <col min="79" max="79" width="16.6640625" bestFit="1" customWidth="1"/>
    <col min="80" max="80" width="16.33203125" bestFit="1" customWidth="1"/>
    <col min="81" max="81" width="12.6640625" bestFit="1" customWidth="1"/>
    <col min="82" max="82" width="13.88671875" bestFit="1" customWidth="1"/>
    <col min="83" max="83" width="12.6640625" bestFit="1" customWidth="1"/>
    <col min="84" max="84" width="16.33203125" bestFit="1" customWidth="1"/>
    <col min="85" max="85" width="16.6640625" bestFit="1" customWidth="1"/>
    <col min="86" max="86" width="13.33203125" bestFit="1" customWidth="1"/>
    <col min="87" max="87" width="13.88671875" bestFit="1" customWidth="1"/>
    <col min="88" max="88" width="12.6640625" bestFit="1" customWidth="1"/>
    <col min="89" max="89" width="16.33203125" bestFit="1" customWidth="1"/>
    <col min="90" max="90" width="16.6640625" bestFit="1" customWidth="1"/>
    <col min="91" max="91" width="13.33203125" bestFit="1" customWidth="1"/>
    <col min="92" max="92" width="13.88671875" bestFit="1" customWidth="1"/>
    <col min="93" max="93" width="12.33203125" bestFit="1" customWidth="1"/>
    <col min="94" max="94" width="12.6640625" bestFit="1" customWidth="1"/>
    <col min="95" max="95" width="16.33203125" bestFit="1" customWidth="1"/>
    <col min="96" max="96" width="16.6640625" bestFit="1" customWidth="1"/>
    <col min="97" max="97" width="13.33203125" bestFit="1" customWidth="1"/>
    <col min="98" max="98" width="13.88671875" bestFit="1" customWidth="1"/>
    <col min="99" max="99" width="12.33203125" bestFit="1" customWidth="1"/>
    <col min="100" max="100" width="12.6640625" bestFit="1" customWidth="1"/>
    <col min="101" max="101" width="16.33203125" bestFit="1" customWidth="1"/>
    <col min="102" max="102" width="16.6640625" bestFit="1" customWidth="1"/>
    <col min="103" max="103" width="13.33203125" bestFit="1" customWidth="1"/>
    <col min="104" max="104" width="13.88671875" bestFit="1" customWidth="1"/>
    <col min="105" max="105" width="12.33203125" bestFit="1" customWidth="1"/>
    <col min="106" max="106" width="12.6640625" bestFit="1" customWidth="1"/>
    <col min="107" max="107" width="16.33203125" bestFit="1" customWidth="1"/>
    <col min="108" max="108" width="16.6640625" bestFit="1" customWidth="1"/>
    <col min="109" max="109" width="13.33203125" bestFit="1" customWidth="1"/>
    <col min="110" max="110" width="13.88671875" bestFit="1" customWidth="1"/>
    <col min="111" max="111" width="12.33203125" bestFit="1" customWidth="1"/>
    <col min="112" max="112" width="12.6640625" bestFit="1" customWidth="1"/>
    <col min="113" max="113" width="16.33203125" bestFit="1" customWidth="1"/>
    <col min="114" max="114" width="16.6640625" bestFit="1" customWidth="1"/>
    <col min="115" max="115" width="13.33203125" bestFit="1" customWidth="1"/>
    <col min="116" max="116" width="13.88671875" bestFit="1" customWidth="1"/>
    <col min="117" max="117" width="12.33203125" bestFit="1" customWidth="1"/>
    <col min="118" max="118" width="12.6640625" bestFit="1" customWidth="1"/>
    <col min="119" max="119" width="16.33203125" bestFit="1" customWidth="1"/>
    <col min="120" max="120" width="16.6640625" bestFit="1" customWidth="1"/>
    <col min="121" max="121" width="13.33203125" bestFit="1" customWidth="1"/>
    <col min="122" max="122" width="13.88671875" bestFit="1" customWidth="1"/>
    <col min="123" max="123" width="12.33203125" bestFit="1" customWidth="1"/>
    <col min="124" max="124" width="12.6640625" bestFit="1" customWidth="1"/>
    <col min="125" max="125" width="16.33203125" bestFit="1" customWidth="1"/>
    <col min="126" max="126" width="16.6640625" bestFit="1" customWidth="1"/>
    <col min="127" max="127" width="13.33203125" bestFit="1" customWidth="1"/>
    <col min="128" max="128" width="13.88671875" bestFit="1" customWidth="1"/>
    <col min="129" max="129" width="12.33203125" bestFit="1" customWidth="1"/>
    <col min="130" max="130" width="12.6640625" bestFit="1" customWidth="1"/>
    <col min="131" max="131" width="16.33203125" bestFit="1" customWidth="1"/>
    <col min="132" max="132" width="16.6640625" bestFit="1" customWidth="1"/>
    <col min="133" max="133" width="13.33203125" bestFit="1" customWidth="1"/>
    <col min="134" max="134" width="13.88671875" bestFit="1" customWidth="1"/>
    <col min="135" max="135" width="12.33203125" bestFit="1" customWidth="1"/>
    <col min="136" max="136" width="12.6640625" bestFit="1" customWidth="1"/>
    <col min="137" max="137" width="16.33203125" bestFit="1" customWidth="1"/>
    <col min="138" max="138" width="16.6640625" bestFit="1" customWidth="1"/>
    <col min="139" max="139" width="13.33203125" bestFit="1" customWidth="1"/>
    <col min="140" max="140" width="13.88671875" bestFit="1" customWidth="1"/>
    <col min="141" max="141" width="12.33203125" bestFit="1" customWidth="1"/>
    <col min="142" max="142" width="12.6640625" bestFit="1" customWidth="1"/>
    <col min="143" max="143" width="16.33203125" bestFit="1" customWidth="1"/>
    <col min="144" max="144" width="16.6640625" bestFit="1" customWidth="1"/>
    <col min="145" max="145" width="13.33203125" bestFit="1" customWidth="1"/>
    <col min="146" max="146" width="13.88671875" bestFit="1" customWidth="1"/>
    <col min="147" max="147" width="12.33203125" bestFit="1" customWidth="1"/>
    <col min="148" max="148" width="12.6640625" bestFit="1" customWidth="1"/>
    <col min="149" max="149" width="16.33203125" bestFit="1" customWidth="1"/>
    <col min="150" max="150" width="16.6640625" bestFit="1" customWidth="1"/>
    <col min="151" max="151" width="13.33203125" bestFit="1" customWidth="1"/>
    <col min="152" max="152" width="13.88671875" bestFit="1" customWidth="1"/>
    <col min="153" max="153" width="12.33203125" bestFit="1" customWidth="1"/>
    <col min="154" max="154" width="12.6640625" bestFit="1" customWidth="1"/>
    <col min="155" max="155" width="16.33203125" bestFit="1" customWidth="1"/>
    <col min="156" max="156" width="16.6640625" bestFit="1" customWidth="1"/>
    <col min="157" max="157" width="13.33203125" bestFit="1" customWidth="1"/>
    <col min="158" max="158" width="14.6640625" customWidth="1"/>
    <col min="159" max="159" width="10.6640625" customWidth="1"/>
    <col min="160" max="160" width="8" customWidth="1"/>
    <col min="161" max="161" width="8.33203125" customWidth="1"/>
    <col min="162" max="162" width="10.33203125" customWidth="1"/>
    <col min="163" max="163" width="11.5546875" customWidth="1"/>
    <col min="164" max="164" width="11.44140625" customWidth="1"/>
    <col min="167" max="167" width="10.5546875" bestFit="1" customWidth="1"/>
    <col min="169" max="169" width="13.33203125" bestFit="1" customWidth="1"/>
    <col min="170" max="170" width="11.44140625" customWidth="1"/>
    <col min="173" max="173" width="10.5546875" bestFit="1" customWidth="1"/>
    <col min="175" max="175" width="13.33203125" bestFit="1" customWidth="1"/>
    <col min="181" max="181" width="13.33203125" bestFit="1" customWidth="1"/>
    <col min="187" max="187" width="12.5546875" customWidth="1"/>
    <col min="188" max="188" width="13.88671875" bestFit="1" customWidth="1"/>
    <col min="189" max="189" width="12.33203125" bestFit="1" customWidth="1"/>
    <col min="190" max="190" width="12.6640625" bestFit="1" customWidth="1"/>
    <col min="191" max="191" width="16.33203125" bestFit="1" customWidth="1"/>
    <col min="192" max="192" width="16.6640625" bestFit="1" customWidth="1"/>
    <col min="193" max="193" width="13.33203125" bestFit="1" customWidth="1"/>
    <col min="195" max="195" width="9.5546875" bestFit="1" customWidth="1"/>
  </cols>
  <sheetData>
    <row r="1" spans="1:195" ht="15" thickBot="1">
      <c r="B1" s="35" t="s">
        <v>231</v>
      </c>
      <c r="C1" s="36">
        <v>45597</v>
      </c>
      <c r="D1" s="143">
        <v>1154.99</v>
      </c>
    </row>
    <row r="2" spans="1:195" ht="15" thickBot="1">
      <c r="B2" s="35" t="s">
        <v>161</v>
      </c>
      <c r="C2" s="36">
        <v>45231</v>
      </c>
      <c r="D2" s="143">
        <v>1083.335</v>
      </c>
      <c r="E2" s="419" t="s">
        <v>168</v>
      </c>
      <c r="F2" s="420"/>
      <c r="G2" s="420"/>
      <c r="H2" s="420"/>
      <c r="I2" s="420"/>
      <c r="J2" s="420"/>
      <c r="K2" s="414"/>
      <c r="L2" s="414"/>
      <c r="M2" s="414"/>
      <c r="N2" s="414"/>
      <c r="O2" s="415"/>
      <c r="P2" s="422" t="s">
        <v>82</v>
      </c>
      <c r="Q2" s="423"/>
      <c r="R2" s="91">
        <v>967.00300000000004</v>
      </c>
      <c r="S2" s="422" t="s">
        <v>85</v>
      </c>
      <c r="T2" s="423"/>
      <c r="U2" s="71">
        <v>1001.923</v>
      </c>
      <c r="V2" s="422" t="s">
        <v>92</v>
      </c>
      <c r="W2" s="423"/>
      <c r="X2" s="71">
        <v>1074.2919999999999</v>
      </c>
      <c r="Y2" s="520" t="s">
        <v>84</v>
      </c>
      <c r="Z2" s="480" t="s">
        <v>133</v>
      </c>
      <c r="AA2" s="481"/>
      <c r="AB2" s="481"/>
      <c r="AC2" s="482"/>
      <c r="AD2" s="480" t="s">
        <v>135</v>
      </c>
      <c r="AE2" s="481"/>
      <c r="AF2" s="481"/>
      <c r="AG2" s="482"/>
      <c r="AH2" s="480" t="s">
        <v>137</v>
      </c>
      <c r="AI2" s="481"/>
      <c r="AJ2" s="481"/>
      <c r="AK2" s="482"/>
      <c r="AL2" s="480" t="s">
        <v>141</v>
      </c>
      <c r="AM2" s="481"/>
      <c r="AN2" s="481"/>
      <c r="AO2" s="482"/>
      <c r="AP2" s="480" t="s">
        <v>139</v>
      </c>
      <c r="AQ2" s="481"/>
      <c r="AR2" s="481"/>
      <c r="AS2" s="482"/>
      <c r="AT2" s="480" t="s">
        <v>143</v>
      </c>
      <c r="AU2" s="481"/>
      <c r="AV2" s="481"/>
      <c r="AW2" s="482"/>
      <c r="AX2" s="480" t="s">
        <v>145</v>
      </c>
      <c r="AY2" s="481"/>
      <c r="AZ2" s="481"/>
      <c r="BA2" s="482"/>
      <c r="BB2" s="480" t="s">
        <v>147</v>
      </c>
      <c r="BC2" s="481"/>
      <c r="BD2" s="481"/>
      <c r="BE2" s="482"/>
      <c r="BF2" s="480" t="s">
        <v>149</v>
      </c>
      <c r="BG2" s="481"/>
      <c r="BH2" s="481"/>
      <c r="BI2" s="482"/>
      <c r="BJ2" s="480" t="s">
        <v>151</v>
      </c>
      <c r="BK2" s="481"/>
      <c r="BL2" s="481"/>
      <c r="BM2" s="482"/>
      <c r="BN2" s="480" t="s">
        <v>153</v>
      </c>
      <c r="BO2" s="481"/>
      <c r="BP2" s="481"/>
      <c r="BQ2" s="482"/>
      <c r="BR2" s="480" t="s">
        <v>155</v>
      </c>
      <c r="BS2" s="481"/>
      <c r="BT2" s="481"/>
      <c r="BU2" s="482"/>
      <c r="BV2" s="480" t="s">
        <v>157</v>
      </c>
      <c r="BW2" s="481"/>
      <c r="BX2" s="481"/>
      <c r="BY2" s="482"/>
      <c r="BZ2" s="480" t="s">
        <v>159</v>
      </c>
      <c r="CA2" s="481"/>
      <c r="CB2" s="481"/>
      <c r="CC2" s="515"/>
      <c r="CD2" s="462" t="s">
        <v>31</v>
      </c>
      <c r="CE2" s="463"/>
      <c r="CF2" s="463"/>
      <c r="CG2" s="463"/>
      <c r="CH2" s="464"/>
      <c r="CI2" s="500" t="s">
        <v>74</v>
      </c>
      <c r="CJ2" s="463"/>
      <c r="CK2" s="501"/>
      <c r="CL2" s="501"/>
      <c r="CM2" s="464"/>
      <c r="CN2" s="462" t="s">
        <v>77</v>
      </c>
      <c r="CO2" s="500"/>
      <c r="CP2" s="463"/>
      <c r="CQ2" s="501"/>
      <c r="CR2" s="501"/>
      <c r="CS2" s="464"/>
      <c r="CT2" s="462" t="s">
        <v>88</v>
      </c>
      <c r="CU2" s="500"/>
      <c r="CV2" s="463"/>
      <c r="CW2" s="501"/>
      <c r="CX2" s="501"/>
      <c r="CY2" s="464"/>
      <c r="CZ2" s="462" t="s">
        <v>90</v>
      </c>
      <c r="DA2" s="500"/>
      <c r="DB2" s="463"/>
      <c r="DC2" s="501"/>
      <c r="DD2" s="501"/>
      <c r="DE2" s="464"/>
      <c r="DF2" s="462" t="s">
        <v>95</v>
      </c>
      <c r="DG2" s="500"/>
      <c r="DH2" s="463"/>
      <c r="DI2" s="501"/>
      <c r="DJ2" s="501"/>
      <c r="DK2" s="464"/>
      <c r="DL2" s="462" t="s">
        <v>116</v>
      </c>
      <c r="DM2" s="500"/>
      <c r="DN2" s="463"/>
      <c r="DO2" s="501"/>
      <c r="DP2" s="501"/>
      <c r="DQ2" s="464"/>
      <c r="DR2" s="462" t="s">
        <v>119</v>
      </c>
      <c r="DS2" s="500"/>
      <c r="DT2" s="463"/>
      <c r="DU2" s="501"/>
      <c r="DV2" s="501"/>
      <c r="DW2" s="464"/>
      <c r="DX2" s="462" t="s">
        <v>165</v>
      </c>
      <c r="DY2" s="500"/>
      <c r="DZ2" s="463"/>
      <c r="EA2" s="501"/>
      <c r="EB2" s="501"/>
      <c r="EC2" s="464"/>
      <c r="ED2" s="462" t="s">
        <v>176</v>
      </c>
      <c r="EE2" s="500"/>
      <c r="EF2" s="463"/>
      <c r="EG2" s="501"/>
      <c r="EH2" s="501"/>
      <c r="EI2" s="464"/>
      <c r="EJ2" s="462" t="s">
        <v>192</v>
      </c>
      <c r="EK2" s="500"/>
      <c r="EL2" s="463"/>
      <c r="EM2" s="501"/>
      <c r="EN2" s="501"/>
      <c r="EO2" s="464"/>
      <c r="EP2" s="462" t="s">
        <v>197</v>
      </c>
      <c r="EQ2" s="500"/>
      <c r="ER2" s="463"/>
      <c r="ES2" s="501"/>
      <c r="ET2" s="501"/>
      <c r="EU2" s="464"/>
      <c r="EV2" s="462" t="s">
        <v>201</v>
      </c>
      <c r="EW2" s="500"/>
      <c r="EX2" s="463"/>
      <c r="EY2" s="501"/>
      <c r="EZ2" s="501"/>
      <c r="FA2" s="464"/>
      <c r="FB2" s="462" t="s">
        <v>206</v>
      </c>
      <c r="FC2" s="500"/>
      <c r="FD2" s="463"/>
      <c r="FE2" s="501"/>
      <c r="FF2" s="501"/>
      <c r="FG2" s="464"/>
      <c r="FH2" s="462" t="s">
        <v>225</v>
      </c>
      <c r="FI2" s="500"/>
      <c r="FJ2" s="463"/>
      <c r="FK2" s="501"/>
      <c r="FL2" s="501"/>
      <c r="FM2" s="464"/>
      <c r="FN2" s="462" t="s">
        <v>228</v>
      </c>
      <c r="FO2" s="500"/>
      <c r="FP2" s="463"/>
      <c r="FQ2" s="501"/>
      <c r="FR2" s="501"/>
      <c r="FS2" s="464"/>
      <c r="FT2" s="462" t="s">
        <v>234</v>
      </c>
      <c r="FU2" s="500"/>
      <c r="FV2" s="463"/>
      <c r="FW2" s="501"/>
      <c r="FX2" s="501"/>
      <c r="FY2" s="464"/>
      <c r="FZ2" s="462" t="s">
        <v>241</v>
      </c>
      <c r="GA2" s="500"/>
      <c r="GB2" s="463"/>
      <c r="GC2" s="501"/>
      <c r="GD2" s="501"/>
      <c r="GE2" s="464"/>
      <c r="GF2" s="462" t="s">
        <v>262</v>
      </c>
      <c r="GG2" s="500"/>
      <c r="GH2" s="463"/>
      <c r="GI2" s="501"/>
      <c r="GJ2" s="501"/>
      <c r="GK2" s="464"/>
    </row>
    <row r="3" spans="1:195" ht="15" thickBot="1">
      <c r="A3" s="10"/>
      <c r="B3" s="35" t="s">
        <v>30</v>
      </c>
      <c r="C3" s="36">
        <v>44378</v>
      </c>
      <c r="D3" s="90">
        <v>901.03200000000004</v>
      </c>
      <c r="E3" s="419" t="s">
        <v>99</v>
      </c>
      <c r="F3" s="420"/>
      <c r="G3" s="420"/>
      <c r="H3" s="420"/>
      <c r="I3" s="420"/>
      <c r="J3" s="420"/>
      <c r="K3" s="419" t="s">
        <v>98</v>
      </c>
      <c r="L3" s="420"/>
      <c r="M3" s="420"/>
      <c r="N3" s="420"/>
      <c r="O3" s="420"/>
      <c r="P3" s="422" t="s">
        <v>80</v>
      </c>
      <c r="Q3" s="486"/>
      <c r="R3" s="423"/>
      <c r="S3" s="422" t="s">
        <v>93</v>
      </c>
      <c r="T3" s="486"/>
      <c r="U3" s="423"/>
      <c r="V3" s="422" t="s">
        <v>83</v>
      </c>
      <c r="W3" s="486"/>
      <c r="X3" s="423"/>
      <c r="Y3" s="521"/>
      <c r="Z3" s="512">
        <v>971.65099999999995</v>
      </c>
      <c r="AA3" s="513"/>
      <c r="AB3" s="513"/>
      <c r="AC3" s="514"/>
      <c r="AD3" s="512">
        <v>978.71699999999998</v>
      </c>
      <c r="AE3" s="513"/>
      <c r="AF3" s="513"/>
      <c r="AG3" s="514"/>
      <c r="AH3" s="512">
        <v>987.21799999999996</v>
      </c>
      <c r="AI3" s="513"/>
      <c r="AJ3" s="513"/>
      <c r="AK3" s="514"/>
      <c r="AL3" s="512">
        <v>1001.923</v>
      </c>
      <c r="AM3" s="513"/>
      <c r="AN3" s="513"/>
      <c r="AO3" s="514"/>
      <c r="AP3" s="512">
        <v>1030.105</v>
      </c>
      <c r="AQ3" s="513"/>
      <c r="AR3" s="513"/>
      <c r="AS3" s="514"/>
      <c r="AT3" s="512">
        <v>1042.029</v>
      </c>
      <c r="AU3" s="513"/>
      <c r="AV3" s="513"/>
      <c r="AW3" s="514"/>
      <c r="AX3" s="512">
        <v>1045.4690000000001</v>
      </c>
      <c r="AY3" s="513"/>
      <c r="AZ3" s="513"/>
      <c r="BA3" s="514"/>
      <c r="BB3" s="512">
        <v>1046.5070000000001</v>
      </c>
      <c r="BC3" s="513"/>
      <c r="BD3" s="513"/>
      <c r="BE3" s="514"/>
      <c r="BF3" s="512">
        <v>1046.9559999999999</v>
      </c>
      <c r="BG3" s="513"/>
      <c r="BH3" s="513"/>
      <c r="BI3" s="514"/>
      <c r="BJ3" s="512">
        <v>1048.4290000000001</v>
      </c>
      <c r="BK3" s="513"/>
      <c r="BL3" s="513"/>
      <c r="BM3" s="514"/>
      <c r="BN3" s="512">
        <v>1051.249</v>
      </c>
      <c r="BO3" s="513"/>
      <c r="BP3" s="513"/>
      <c r="BQ3" s="514"/>
      <c r="BR3" s="512">
        <v>1054.5609999999999</v>
      </c>
      <c r="BS3" s="513"/>
      <c r="BT3" s="513"/>
      <c r="BU3" s="514"/>
      <c r="BV3" s="512">
        <v>1056.7750000000001</v>
      </c>
      <c r="BW3" s="513"/>
      <c r="BX3" s="513"/>
      <c r="BY3" s="514"/>
      <c r="BZ3" s="512">
        <v>1058.6500000000001</v>
      </c>
      <c r="CA3" s="513"/>
      <c r="CB3" s="513"/>
      <c r="CC3" s="516"/>
      <c r="CD3" s="456">
        <v>1061.0709999999999</v>
      </c>
      <c r="CE3" s="457"/>
      <c r="CF3" s="457"/>
      <c r="CG3" s="457"/>
      <c r="CH3" s="458"/>
      <c r="CI3" s="502">
        <v>1065.289</v>
      </c>
      <c r="CJ3" s="457"/>
      <c r="CK3" s="503"/>
      <c r="CL3" s="503"/>
      <c r="CM3" s="458"/>
      <c r="CN3" s="456">
        <v>1074.2919999999999</v>
      </c>
      <c r="CO3" s="502"/>
      <c r="CP3" s="457"/>
      <c r="CQ3" s="503"/>
      <c r="CR3" s="503"/>
      <c r="CS3" s="458"/>
      <c r="CT3" s="456">
        <v>1074.895</v>
      </c>
      <c r="CU3" s="502"/>
      <c r="CV3" s="457"/>
      <c r="CW3" s="503"/>
      <c r="CX3" s="503"/>
      <c r="CY3" s="458"/>
      <c r="CZ3" s="456">
        <v>1077.4970000000001</v>
      </c>
      <c r="DA3" s="502"/>
      <c r="DB3" s="457"/>
      <c r="DC3" s="503"/>
      <c r="DD3" s="503"/>
      <c r="DE3" s="458"/>
      <c r="DF3" s="456">
        <v>1080.0709999999999</v>
      </c>
      <c r="DG3" s="502"/>
      <c r="DH3" s="457"/>
      <c r="DI3" s="503"/>
      <c r="DJ3" s="503"/>
      <c r="DK3" s="458"/>
      <c r="DL3" s="456">
        <v>1082.251</v>
      </c>
      <c r="DM3" s="502"/>
      <c r="DN3" s="457"/>
      <c r="DO3" s="503"/>
      <c r="DP3" s="503"/>
      <c r="DQ3" s="458"/>
      <c r="DR3" s="456">
        <v>1083.335</v>
      </c>
      <c r="DS3" s="502"/>
      <c r="DT3" s="457"/>
      <c r="DU3" s="503"/>
      <c r="DV3" s="503"/>
      <c r="DW3" s="458"/>
      <c r="DX3" s="456">
        <v>1086.1500000000001</v>
      </c>
      <c r="DY3" s="502"/>
      <c r="DZ3" s="457"/>
      <c r="EA3" s="503"/>
      <c r="EB3" s="503"/>
      <c r="EC3" s="458"/>
      <c r="ED3" s="456">
        <v>1088.663</v>
      </c>
      <c r="EE3" s="502"/>
      <c r="EF3" s="457"/>
      <c r="EG3" s="503"/>
      <c r="EH3" s="503"/>
      <c r="EI3" s="458"/>
      <c r="EJ3" s="456">
        <v>1090.8710000000001</v>
      </c>
      <c r="EK3" s="502"/>
      <c r="EL3" s="457"/>
      <c r="EM3" s="503"/>
      <c r="EN3" s="503"/>
      <c r="EO3" s="458"/>
      <c r="EP3" s="456">
        <v>1093.5029999999999</v>
      </c>
      <c r="EQ3" s="502"/>
      <c r="ER3" s="457"/>
      <c r="ES3" s="503"/>
      <c r="ET3" s="503"/>
      <c r="EU3" s="458"/>
      <c r="EV3" s="456">
        <v>1097.991</v>
      </c>
      <c r="EW3" s="502"/>
      <c r="EX3" s="457"/>
      <c r="EY3" s="503"/>
      <c r="EZ3" s="503"/>
      <c r="FA3" s="458"/>
      <c r="FB3" s="456">
        <v>1104.4570000000001</v>
      </c>
      <c r="FC3" s="502"/>
      <c r="FD3" s="457"/>
      <c r="FE3" s="503"/>
      <c r="FF3" s="503"/>
      <c r="FG3" s="458"/>
      <c r="FH3" s="456">
        <v>1104.4570000000001</v>
      </c>
      <c r="FI3" s="502"/>
      <c r="FJ3" s="457"/>
      <c r="FK3" s="503"/>
      <c r="FL3" s="503"/>
      <c r="FM3" s="458"/>
      <c r="FN3" s="456">
        <v>1144.136</v>
      </c>
      <c r="FO3" s="502"/>
      <c r="FP3" s="457"/>
      <c r="FQ3" s="503"/>
      <c r="FR3" s="503"/>
      <c r="FS3" s="458"/>
      <c r="FT3" s="456">
        <v>1149.1579999999999</v>
      </c>
      <c r="FU3" s="502"/>
      <c r="FV3" s="457"/>
      <c r="FW3" s="503"/>
      <c r="FX3" s="503"/>
      <c r="FY3" s="458"/>
      <c r="FZ3" s="456">
        <v>1154.99</v>
      </c>
      <c r="GA3" s="502"/>
      <c r="GB3" s="457"/>
      <c r="GC3" s="503"/>
      <c r="GD3" s="503"/>
      <c r="GE3" s="458"/>
      <c r="GF3" s="456">
        <v>1163.221</v>
      </c>
      <c r="GG3" s="502"/>
      <c r="GH3" s="457"/>
      <c r="GI3" s="503"/>
      <c r="GJ3" s="503"/>
      <c r="GK3" s="458"/>
    </row>
    <row r="4" spans="1:195">
      <c r="A4" s="428" t="s">
        <v>24</v>
      </c>
      <c r="B4" s="466"/>
      <c r="C4" s="467" t="s">
        <v>26</v>
      </c>
      <c r="D4" s="430"/>
      <c r="E4" s="431" t="s">
        <v>25</v>
      </c>
      <c r="F4" s="424" t="s">
        <v>163</v>
      </c>
      <c r="G4" s="508" t="s">
        <v>162</v>
      </c>
      <c r="H4" s="424" t="s">
        <v>28</v>
      </c>
      <c r="I4" s="433" t="s">
        <v>29</v>
      </c>
      <c r="J4" s="506" t="s">
        <v>115</v>
      </c>
      <c r="K4" s="510" t="s">
        <v>28</v>
      </c>
      <c r="L4" s="424" t="s">
        <v>29</v>
      </c>
      <c r="M4" s="424" t="s">
        <v>178</v>
      </c>
      <c r="N4" s="424" t="s">
        <v>179</v>
      </c>
      <c r="O4" s="426" t="s">
        <v>115</v>
      </c>
      <c r="P4" s="442" t="s">
        <v>25</v>
      </c>
      <c r="Q4" s="444" t="s">
        <v>78</v>
      </c>
      <c r="R4" s="451" t="s">
        <v>81</v>
      </c>
      <c r="S4" s="444" t="s">
        <v>25</v>
      </c>
      <c r="T4" s="444" t="s">
        <v>78</v>
      </c>
      <c r="U4" s="451" t="s">
        <v>81</v>
      </c>
      <c r="V4" s="444" t="s">
        <v>25</v>
      </c>
      <c r="W4" s="444" t="s">
        <v>78</v>
      </c>
      <c r="X4" s="451" t="s">
        <v>81</v>
      </c>
      <c r="Y4" s="521"/>
      <c r="Z4" s="512" t="s">
        <v>134</v>
      </c>
      <c r="AA4" s="513"/>
      <c r="AB4" s="513"/>
      <c r="AC4" s="514"/>
      <c r="AD4" s="512" t="s">
        <v>136</v>
      </c>
      <c r="AE4" s="513"/>
      <c r="AF4" s="513"/>
      <c r="AG4" s="514"/>
      <c r="AH4" s="512" t="s">
        <v>138</v>
      </c>
      <c r="AI4" s="513"/>
      <c r="AJ4" s="513"/>
      <c r="AK4" s="514"/>
      <c r="AL4" s="512" t="s">
        <v>140</v>
      </c>
      <c r="AM4" s="513"/>
      <c r="AN4" s="513"/>
      <c r="AO4" s="514"/>
      <c r="AP4" s="512" t="s">
        <v>142</v>
      </c>
      <c r="AQ4" s="513"/>
      <c r="AR4" s="513"/>
      <c r="AS4" s="514"/>
      <c r="AT4" s="512" t="s">
        <v>144</v>
      </c>
      <c r="AU4" s="513"/>
      <c r="AV4" s="513"/>
      <c r="AW4" s="514"/>
      <c r="AX4" s="512" t="s">
        <v>146</v>
      </c>
      <c r="AY4" s="513"/>
      <c r="AZ4" s="513"/>
      <c r="BA4" s="514"/>
      <c r="BB4" s="512" t="s">
        <v>148</v>
      </c>
      <c r="BC4" s="513"/>
      <c r="BD4" s="513"/>
      <c r="BE4" s="514"/>
      <c r="BF4" s="512" t="s">
        <v>150</v>
      </c>
      <c r="BG4" s="513"/>
      <c r="BH4" s="513"/>
      <c r="BI4" s="514"/>
      <c r="BJ4" s="512" t="s">
        <v>152</v>
      </c>
      <c r="BK4" s="513"/>
      <c r="BL4" s="513"/>
      <c r="BM4" s="514"/>
      <c r="BN4" s="512" t="s">
        <v>154</v>
      </c>
      <c r="BO4" s="513"/>
      <c r="BP4" s="513"/>
      <c r="BQ4" s="514"/>
      <c r="BR4" s="512" t="s">
        <v>156</v>
      </c>
      <c r="BS4" s="513"/>
      <c r="BT4" s="513"/>
      <c r="BU4" s="514"/>
      <c r="BV4" s="512" t="s">
        <v>158</v>
      </c>
      <c r="BW4" s="513"/>
      <c r="BX4" s="513"/>
      <c r="BY4" s="514"/>
      <c r="BZ4" s="512" t="s">
        <v>160</v>
      </c>
      <c r="CA4" s="513"/>
      <c r="CB4" s="513"/>
      <c r="CC4" s="516"/>
      <c r="CD4" s="459" t="s">
        <v>35</v>
      </c>
      <c r="CE4" s="460"/>
      <c r="CF4" s="460"/>
      <c r="CG4" s="460"/>
      <c r="CH4" s="461"/>
      <c r="CI4" s="504" t="s">
        <v>75</v>
      </c>
      <c r="CJ4" s="460"/>
      <c r="CK4" s="505"/>
      <c r="CL4" s="505"/>
      <c r="CM4" s="461"/>
      <c r="CN4" s="459" t="s">
        <v>76</v>
      </c>
      <c r="CO4" s="504"/>
      <c r="CP4" s="460"/>
      <c r="CQ4" s="505"/>
      <c r="CR4" s="505"/>
      <c r="CS4" s="461"/>
      <c r="CT4" s="459" t="s">
        <v>89</v>
      </c>
      <c r="CU4" s="504"/>
      <c r="CV4" s="460"/>
      <c r="CW4" s="505"/>
      <c r="CX4" s="505"/>
      <c r="CY4" s="461"/>
      <c r="CZ4" s="459" t="s">
        <v>91</v>
      </c>
      <c r="DA4" s="504"/>
      <c r="DB4" s="460"/>
      <c r="DC4" s="505"/>
      <c r="DD4" s="505"/>
      <c r="DE4" s="461"/>
      <c r="DF4" s="459" t="s">
        <v>94</v>
      </c>
      <c r="DG4" s="504"/>
      <c r="DH4" s="460"/>
      <c r="DI4" s="505"/>
      <c r="DJ4" s="505"/>
      <c r="DK4" s="461"/>
      <c r="DL4" s="459" t="s">
        <v>117</v>
      </c>
      <c r="DM4" s="504"/>
      <c r="DN4" s="460"/>
      <c r="DO4" s="505"/>
      <c r="DP4" s="505"/>
      <c r="DQ4" s="461"/>
      <c r="DR4" s="459" t="s">
        <v>120</v>
      </c>
      <c r="DS4" s="504"/>
      <c r="DT4" s="460"/>
      <c r="DU4" s="505"/>
      <c r="DV4" s="505"/>
      <c r="DW4" s="461"/>
      <c r="DX4" s="459" t="s">
        <v>166</v>
      </c>
      <c r="DY4" s="504"/>
      <c r="DZ4" s="460"/>
      <c r="EA4" s="505"/>
      <c r="EB4" s="505"/>
      <c r="EC4" s="461"/>
      <c r="ED4" s="459" t="s">
        <v>177</v>
      </c>
      <c r="EE4" s="504"/>
      <c r="EF4" s="460"/>
      <c r="EG4" s="505"/>
      <c r="EH4" s="505"/>
      <c r="EI4" s="461"/>
      <c r="EJ4" s="459" t="s">
        <v>191</v>
      </c>
      <c r="EK4" s="504"/>
      <c r="EL4" s="460"/>
      <c r="EM4" s="505"/>
      <c r="EN4" s="505"/>
      <c r="EO4" s="461"/>
      <c r="EP4" s="459" t="s">
        <v>198</v>
      </c>
      <c r="EQ4" s="504"/>
      <c r="ER4" s="460"/>
      <c r="ES4" s="505"/>
      <c r="ET4" s="505"/>
      <c r="EU4" s="461"/>
      <c r="EV4" s="459" t="s">
        <v>200</v>
      </c>
      <c r="EW4" s="504"/>
      <c r="EX4" s="460"/>
      <c r="EY4" s="505"/>
      <c r="EZ4" s="505"/>
      <c r="FA4" s="461"/>
      <c r="FB4" s="459" t="s">
        <v>207</v>
      </c>
      <c r="FC4" s="504"/>
      <c r="FD4" s="460"/>
      <c r="FE4" s="505"/>
      <c r="FF4" s="505"/>
      <c r="FG4" s="461"/>
      <c r="FH4" s="459" t="s">
        <v>221</v>
      </c>
      <c r="FI4" s="504"/>
      <c r="FJ4" s="460"/>
      <c r="FK4" s="505"/>
      <c r="FL4" s="505"/>
      <c r="FM4" s="461"/>
      <c r="FN4" s="459" t="s">
        <v>227</v>
      </c>
      <c r="FO4" s="504"/>
      <c r="FP4" s="460"/>
      <c r="FQ4" s="505"/>
      <c r="FR4" s="505"/>
      <c r="FS4" s="461"/>
      <c r="FT4" s="459" t="s">
        <v>233</v>
      </c>
      <c r="FU4" s="504"/>
      <c r="FV4" s="460"/>
      <c r="FW4" s="505"/>
      <c r="FX4" s="505"/>
      <c r="FY4" s="461"/>
      <c r="FZ4" s="459" t="s">
        <v>237</v>
      </c>
      <c r="GA4" s="504"/>
      <c r="GB4" s="460"/>
      <c r="GC4" s="505"/>
      <c r="GD4" s="505"/>
      <c r="GE4" s="461"/>
      <c r="GF4" s="459" t="s">
        <v>242</v>
      </c>
      <c r="GG4" s="504"/>
      <c r="GH4" s="460"/>
      <c r="GI4" s="505"/>
      <c r="GJ4" s="505"/>
      <c r="GK4" s="461"/>
    </row>
    <row r="5" spans="1:195" ht="15" customHeight="1">
      <c r="A5" s="16" t="s">
        <v>0</v>
      </c>
      <c r="B5" s="1" t="s">
        <v>1</v>
      </c>
      <c r="C5" s="3">
        <v>44621</v>
      </c>
      <c r="D5" s="45">
        <v>45474</v>
      </c>
      <c r="E5" s="432"/>
      <c r="F5" s="425"/>
      <c r="G5" s="509"/>
      <c r="H5" s="425"/>
      <c r="I5" s="434"/>
      <c r="J5" s="507"/>
      <c r="K5" s="511"/>
      <c r="L5" s="425"/>
      <c r="M5" s="425"/>
      <c r="N5" s="425"/>
      <c r="O5" s="427"/>
      <c r="P5" s="519"/>
      <c r="Q5" s="518"/>
      <c r="R5" s="517"/>
      <c r="S5" s="518"/>
      <c r="T5" s="518"/>
      <c r="U5" s="517"/>
      <c r="V5" s="518"/>
      <c r="W5" s="518"/>
      <c r="X5" s="517"/>
      <c r="Y5" s="522"/>
      <c r="Z5" s="25" t="s">
        <v>182</v>
      </c>
      <c r="AA5" s="14" t="s">
        <v>183</v>
      </c>
      <c r="AB5" s="179" t="s">
        <v>181</v>
      </c>
      <c r="AC5" s="180" t="s">
        <v>180</v>
      </c>
      <c r="AD5" s="25" t="s">
        <v>182</v>
      </c>
      <c r="AE5" s="14" t="s">
        <v>183</v>
      </c>
      <c r="AF5" s="179" t="s">
        <v>181</v>
      </c>
      <c r="AG5" s="180" t="s">
        <v>180</v>
      </c>
      <c r="AH5" s="25" t="s">
        <v>182</v>
      </c>
      <c r="AI5" s="14" t="s">
        <v>183</v>
      </c>
      <c r="AJ5" s="179" t="s">
        <v>181</v>
      </c>
      <c r="AK5" s="180" t="s">
        <v>180</v>
      </c>
      <c r="AL5" s="25" t="s">
        <v>182</v>
      </c>
      <c r="AM5" s="14" t="s">
        <v>183</v>
      </c>
      <c r="AN5" s="179" t="s">
        <v>181</v>
      </c>
      <c r="AO5" s="180" t="s">
        <v>180</v>
      </c>
      <c r="AP5" s="25" t="s">
        <v>182</v>
      </c>
      <c r="AQ5" s="14" t="s">
        <v>183</v>
      </c>
      <c r="AR5" s="179" t="s">
        <v>181</v>
      </c>
      <c r="AS5" s="180" t="s">
        <v>180</v>
      </c>
      <c r="AT5" s="25" t="s">
        <v>182</v>
      </c>
      <c r="AU5" s="14" t="s">
        <v>183</v>
      </c>
      <c r="AV5" s="179" t="s">
        <v>181</v>
      </c>
      <c r="AW5" s="180" t="s">
        <v>180</v>
      </c>
      <c r="AX5" s="25" t="s">
        <v>182</v>
      </c>
      <c r="AY5" s="14" t="s">
        <v>183</v>
      </c>
      <c r="AZ5" s="179" t="s">
        <v>181</v>
      </c>
      <c r="BA5" s="180" t="s">
        <v>180</v>
      </c>
      <c r="BB5" s="25" t="s">
        <v>182</v>
      </c>
      <c r="BC5" s="14" t="s">
        <v>183</v>
      </c>
      <c r="BD5" s="179" t="s">
        <v>181</v>
      </c>
      <c r="BE5" s="180" t="s">
        <v>180</v>
      </c>
      <c r="BF5" s="25" t="s">
        <v>182</v>
      </c>
      <c r="BG5" s="14" t="s">
        <v>183</v>
      </c>
      <c r="BH5" s="179" t="s">
        <v>181</v>
      </c>
      <c r="BI5" s="180" t="s">
        <v>180</v>
      </c>
      <c r="BJ5" s="25" t="s">
        <v>182</v>
      </c>
      <c r="BK5" s="14" t="s">
        <v>183</v>
      </c>
      <c r="BL5" s="179" t="s">
        <v>181</v>
      </c>
      <c r="BM5" s="180" t="s">
        <v>180</v>
      </c>
      <c r="BN5" s="25" t="s">
        <v>182</v>
      </c>
      <c r="BO5" s="14" t="s">
        <v>183</v>
      </c>
      <c r="BP5" s="179" t="s">
        <v>181</v>
      </c>
      <c r="BQ5" s="180" t="s">
        <v>180</v>
      </c>
      <c r="BR5" s="25" t="s">
        <v>182</v>
      </c>
      <c r="BS5" s="14" t="s">
        <v>183</v>
      </c>
      <c r="BT5" s="179" t="s">
        <v>181</v>
      </c>
      <c r="BU5" s="180" t="s">
        <v>180</v>
      </c>
      <c r="BV5" s="25" t="s">
        <v>182</v>
      </c>
      <c r="BW5" s="14" t="s">
        <v>183</v>
      </c>
      <c r="BX5" s="179" t="s">
        <v>181</v>
      </c>
      <c r="BY5" s="180" t="s">
        <v>180</v>
      </c>
      <c r="BZ5" s="25" t="s">
        <v>182</v>
      </c>
      <c r="CA5" s="14" t="s">
        <v>183</v>
      </c>
      <c r="CB5" s="179" t="s">
        <v>181</v>
      </c>
      <c r="CC5" s="189" t="s">
        <v>180</v>
      </c>
      <c r="CD5" s="25" t="s">
        <v>32</v>
      </c>
      <c r="CE5" s="179" t="s">
        <v>180</v>
      </c>
      <c r="CF5" s="179" t="s">
        <v>181</v>
      </c>
      <c r="CG5" s="14" t="s">
        <v>183</v>
      </c>
      <c r="CH5" s="26" t="s">
        <v>182</v>
      </c>
      <c r="CI5" s="25" t="s">
        <v>32</v>
      </c>
      <c r="CJ5" s="179" t="s">
        <v>180</v>
      </c>
      <c r="CK5" s="179" t="s">
        <v>181</v>
      </c>
      <c r="CL5" s="14" t="s">
        <v>183</v>
      </c>
      <c r="CM5" s="26" t="s">
        <v>182</v>
      </c>
      <c r="CN5" s="25" t="s">
        <v>32</v>
      </c>
      <c r="CO5" s="66" t="s">
        <v>78</v>
      </c>
      <c r="CP5" s="66" t="s">
        <v>180</v>
      </c>
      <c r="CQ5" s="179" t="s">
        <v>181</v>
      </c>
      <c r="CR5" s="14" t="s">
        <v>183</v>
      </c>
      <c r="CS5" s="26" t="s">
        <v>182</v>
      </c>
      <c r="CT5" s="25" t="s">
        <v>32</v>
      </c>
      <c r="CU5" s="66" t="s">
        <v>78</v>
      </c>
      <c r="CV5" s="66" t="s">
        <v>180</v>
      </c>
      <c r="CW5" s="179" t="s">
        <v>181</v>
      </c>
      <c r="CX5" s="14" t="s">
        <v>183</v>
      </c>
      <c r="CY5" s="26" t="s">
        <v>182</v>
      </c>
      <c r="CZ5" s="25" t="s">
        <v>32</v>
      </c>
      <c r="DA5" s="66" t="s">
        <v>78</v>
      </c>
      <c r="DB5" s="66" t="s">
        <v>180</v>
      </c>
      <c r="DC5" s="179" t="s">
        <v>181</v>
      </c>
      <c r="DD5" s="14" t="s">
        <v>183</v>
      </c>
      <c r="DE5" s="26" t="s">
        <v>182</v>
      </c>
      <c r="DF5" s="25" t="s">
        <v>32</v>
      </c>
      <c r="DG5" s="66" t="s">
        <v>78</v>
      </c>
      <c r="DH5" s="66" t="s">
        <v>180</v>
      </c>
      <c r="DI5" s="179" t="s">
        <v>181</v>
      </c>
      <c r="DJ5" s="14" t="s">
        <v>183</v>
      </c>
      <c r="DK5" s="26" t="s">
        <v>182</v>
      </c>
      <c r="DL5" s="25" t="s">
        <v>32</v>
      </c>
      <c r="DM5" s="66" t="s">
        <v>78</v>
      </c>
      <c r="DN5" s="66" t="s">
        <v>180</v>
      </c>
      <c r="DO5" s="179" t="s">
        <v>181</v>
      </c>
      <c r="DP5" s="14" t="s">
        <v>183</v>
      </c>
      <c r="DQ5" s="26" t="s">
        <v>182</v>
      </c>
      <c r="DR5" s="25" t="s">
        <v>32</v>
      </c>
      <c r="DS5" s="66" t="s">
        <v>78</v>
      </c>
      <c r="DT5" s="66" t="s">
        <v>180</v>
      </c>
      <c r="DU5" s="179" t="s">
        <v>181</v>
      </c>
      <c r="DV5" s="14" t="s">
        <v>183</v>
      </c>
      <c r="DW5" s="26" t="s">
        <v>182</v>
      </c>
      <c r="DX5" s="25" t="s">
        <v>32</v>
      </c>
      <c r="DY5" s="66" t="s">
        <v>78</v>
      </c>
      <c r="DZ5" s="66" t="s">
        <v>180</v>
      </c>
      <c r="EA5" s="179" t="s">
        <v>181</v>
      </c>
      <c r="EB5" s="14" t="s">
        <v>183</v>
      </c>
      <c r="EC5" s="26" t="s">
        <v>182</v>
      </c>
      <c r="ED5" s="25" t="s">
        <v>32</v>
      </c>
      <c r="EE5" s="66" t="s">
        <v>78</v>
      </c>
      <c r="EF5" s="66" t="s">
        <v>180</v>
      </c>
      <c r="EG5" s="179" t="s">
        <v>181</v>
      </c>
      <c r="EH5" s="14" t="s">
        <v>183</v>
      </c>
      <c r="EI5" s="26" t="s">
        <v>182</v>
      </c>
      <c r="EJ5" s="25" t="s">
        <v>32</v>
      </c>
      <c r="EK5" s="66" t="s">
        <v>78</v>
      </c>
      <c r="EL5" s="66" t="s">
        <v>180</v>
      </c>
      <c r="EM5" s="179" t="s">
        <v>181</v>
      </c>
      <c r="EN5" s="14" t="s">
        <v>183</v>
      </c>
      <c r="EO5" s="26" t="s">
        <v>182</v>
      </c>
      <c r="EP5" s="25" t="s">
        <v>32</v>
      </c>
      <c r="EQ5" s="66" t="s">
        <v>78</v>
      </c>
      <c r="ER5" s="66" t="s">
        <v>180</v>
      </c>
      <c r="ES5" s="179" t="s">
        <v>181</v>
      </c>
      <c r="ET5" s="14" t="s">
        <v>183</v>
      </c>
      <c r="EU5" s="26" t="s">
        <v>182</v>
      </c>
      <c r="EV5" s="25" t="s">
        <v>32</v>
      </c>
      <c r="EW5" s="66" t="s">
        <v>78</v>
      </c>
      <c r="EX5" s="66" t="s">
        <v>180</v>
      </c>
      <c r="EY5" s="179" t="s">
        <v>181</v>
      </c>
      <c r="EZ5" s="14" t="s">
        <v>183</v>
      </c>
      <c r="FA5" s="26" t="s">
        <v>182</v>
      </c>
      <c r="FB5" s="25" t="s">
        <v>32</v>
      </c>
      <c r="FC5" s="66" t="s">
        <v>78</v>
      </c>
      <c r="FD5" s="66" t="s">
        <v>180</v>
      </c>
      <c r="FE5" s="179" t="s">
        <v>181</v>
      </c>
      <c r="FF5" s="14" t="s">
        <v>183</v>
      </c>
      <c r="FG5" s="26" t="s">
        <v>182</v>
      </c>
      <c r="FH5" s="25" t="s">
        <v>32</v>
      </c>
      <c r="FI5" s="66" t="s">
        <v>78</v>
      </c>
      <c r="FJ5" s="66" t="s">
        <v>180</v>
      </c>
      <c r="FK5" s="179" t="s">
        <v>181</v>
      </c>
      <c r="FL5" s="14" t="s">
        <v>183</v>
      </c>
      <c r="FM5" s="26" t="s">
        <v>182</v>
      </c>
      <c r="FN5" s="25" t="s">
        <v>32</v>
      </c>
      <c r="FO5" s="66" t="s">
        <v>78</v>
      </c>
      <c r="FP5" s="66" t="s">
        <v>180</v>
      </c>
      <c r="FQ5" s="179" t="s">
        <v>181</v>
      </c>
      <c r="FR5" s="14" t="s">
        <v>183</v>
      </c>
      <c r="FS5" s="26" t="s">
        <v>182</v>
      </c>
      <c r="FT5" s="25" t="s">
        <v>32</v>
      </c>
      <c r="FU5" s="66" t="s">
        <v>78</v>
      </c>
      <c r="FV5" s="66" t="s">
        <v>180</v>
      </c>
      <c r="FW5" s="179" t="s">
        <v>181</v>
      </c>
      <c r="FX5" s="14" t="s">
        <v>183</v>
      </c>
      <c r="FY5" s="26" t="s">
        <v>182</v>
      </c>
      <c r="FZ5" s="25" t="s">
        <v>32</v>
      </c>
      <c r="GA5" s="66" t="s">
        <v>78</v>
      </c>
      <c r="GB5" s="66" t="s">
        <v>180</v>
      </c>
      <c r="GC5" s="179" t="s">
        <v>181</v>
      </c>
      <c r="GD5" s="14" t="s">
        <v>183</v>
      </c>
      <c r="GE5" s="26" t="s">
        <v>182</v>
      </c>
      <c r="GF5" s="25" t="s">
        <v>32</v>
      </c>
      <c r="GG5" s="66" t="s">
        <v>78</v>
      </c>
      <c r="GH5" s="66" t="s">
        <v>180</v>
      </c>
      <c r="GI5" s="179" t="s">
        <v>181</v>
      </c>
      <c r="GJ5" s="14" t="s">
        <v>183</v>
      </c>
      <c r="GK5" s="26" t="s">
        <v>182</v>
      </c>
    </row>
    <row r="6" spans="1:195">
      <c r="A6" s="17" t="s">
        <v>2</v>
      </c>
      <c r="B6" s="2" t="s">
        <v>44</v>
      </c>
      <c r="C6" s="4">
        <v>44621</v>
      </c>
      <c r="D6" s="46">
        <v>45474</v>
      </c>
      <c r="E6" s="92">
        <v>24</v>
      </c>
      <c r="F6" s="12">
        <v>336000</v>
      </c>
      <c r="G6" s="12"/>
      <c r="H6" s="12">
        <f t="shared" ref="H6:H14" si="0">F6+G6</f>
        <v>336000</v>
      </c>
      <c r="I6" s="74">
        <f t="shared" ref="I6:I14" si="1">F6/E6</f>
        <v>14000</v>
      </c>
      <c r="J6" s="18">
        <f>O6*$D$1</f>
        <v>-149720.73125927543</v>
      </c>
      <c r="K6" s="62">
        <f t="shared" ref="K6:K14" si="2">F6/$D$3+G6/$D$2</f>
        <v>372.90573475747806</v>
      </c>
      <c r="L6" s="89">
        <f t="shared" ref="L6:L14" si="3">I6/$D$3</f>
        <v>15.537738948228252</v>
      </c>
      <c r="M6" s="185">
        <f t="shared" ref="M6:M14" si="4">SUMIFS($Z6:$JL6,$Z$5:$JL$5,$AA$5)</f>
        <v>502.5351958430939</v>
      </c>
      <c r="N6" s="74">
        <f t="shared" ref="N6:N14" si="5">SUMIFS($Z6:$JL6,$Z$5:$JL$5,$AB$5)</f>
        <v>0</v>
      </c>
      <c r="O6" s="18">
        <f>K6-M6-N6</f>
        <v>-129.62946108561584</v>
      </c>
      <c r="P6" s="92"/>
      <c r="Q6" s="12"/>
      <c r="R6" s="18">
        <f>IFERROR(Q6/P6,0)</f>
        <v>0</v>
      </c>
      <c r="S6" s="11"/>
      <c r="T6" s="12"/>
      <c r="U6" s="18"/>
      <c r="V6" s="11"/>
      <c r="W6" s="12"/>
      <c r="X6" s="18"/>
      <c r="Y6" s="62">
        <f t="shared" ref="Y6:Y7" si="6">(R6/$R$2)+(U6/$U$2)</f>
        <v>0</v>
      </c>
      <c r="Z6" s="27">
        <v>14576.379000000001</v>
      </c>
      <c r="AA6" s="13">
        <f>Z6/Z$3</f>
        <v>15.001661090247426</v>
      </c>
      <c r="AB6" s="13">
        <f>AC6/Z$3</f>
        <v>0</v>
      </c>
      <c r="AC6" s="28"/>
      <c r="AD6" s="27">
        <v>14682.38</v>
      </c>
      <c r="AE6" s="13">
        <f>AD6/AD$3</f>
        <v>15.001660336951335</v>
      </c>
      <c r="AF6" s="13">
        <f>AG6/AD$3</f>
        <v>0</v>
      </c>
      <c r="AG6" s="28"/>
      <c r="AH6" s="27">
        <v>14804.634</v>
      </c>
      <c r="AI6" s="13">
        <f>AH6/AH$3</f>
        <v>14.996316922908619</v>
      </c>
      <c r="AJ6" s="13">
        <f>AK6/AH$3</f>
        <v>0</v>
      </c>
      <c r="AK6" s="28"/>
      <c r="AL6" s="27">
        <v>15006.995999999999</v>
      </c>
      <c r="AM6" s="13">
        <f>AL6/AL$3</f>
        <v>14.978192934986021</v>
      </c>
      <c r="AN6" s="13">
        <f>AO6/AL$3</f>
        <v>0</v>
      </c>
      <c r="AO6" s="28"/>
      <c r="AP6" s="27">
        <v>15377.468999999999</v>
      </c>
      <c r="AQ6" s="13">
        <f>AP6/AP$3</f>
        <v>14.92805976089816</v>
      </c>
      <c r="AR6" s="13">
        <f>AS6/AP$3</f>
        <v>0</v>
      </c>
      <c r="AS6" s="28"/>
      <c r="AT6" s="27">
        <v>15526.981</v>
      </c>
      <c r="AU6" s="13">
        <f>AT6/AT$3</f>
        <v>14.900718694009475</v>
      </c>
      <c r="AV6" s="13">
        <f>AW6/AT$3</f>
        <v>0</v>
      </c>
      <c r="AW6" s="28"/>
      <c r="AX6" s="27">
        <v>15567.999</v>
      </c>
      <c r="AY6" s="13">
        <f>AX6/AX$3</f>
        <v>14.89092359505638</v>
      </c>
      <c r="AZ6" s="13">
        <f>BA6/AX$3</f>
        <v>0</v>
      </c>
      <c r="BA6" s="28"/>
      <c r="BB6" s="27">
        <v>15579.733</v>
      </c>
      <c r="BC6" s="13">
        <f>BB6/BB$3</f>
        <v>14.887366257464116</v>
      </c>
      <c r="BD6" s="13">
        <f>BE6/BB$3</f>
        <v>0</v>
      </c>
      <c r="BE6" s="28"/>
      <c r="BF6" s="27">
        <v>15584.531000000001</v>
      </c>
      <c r="BG6" s="13">
        <f>BF6/BF$3</f>
        <v>14.885564436327794</v>
      </c>
      <c r="BH6" s="13">
        <f>BI6/BF$3</f>
        <v>0</v>
      </c>
      <c r="BI6" s="28"/>
      <c r="BJ6" s="27">
        <v>15599.36</v>
      </c>
      <c r="BK6" s="13">
        <f>BJ6/BJ$3</f>
        <v>14.878794844476831</v>
      </c>
      <c r="BL6" s="13">
        <f>BM6/BJ$3</f>
        <v>0</v>
      </c>
      <c r="BM6" s="28"/>
      <c r="BN6" s="27">
        <v>15205.761</v>
      </c>
      <c r="BO6" s="13">
        <f>BN6/BN$3</f>
        <v>14.464471309841912</v>
      </c>
      <c r="BP6" s="13">
        <f>BQ6/BN$3</f>
        <v>0</v>
      </c>
      <c r="BQ6" s="28"/>
      <c r="BR6" s="27">
        <v>15820.17</v>
      </c>
      <c r="BS6" s="13">
        <f>BR6/BR$3</f>
        <v>15.001664199605335</v>
      </c>
      <c r="BT6" s="13">
        <f>BU6/BR$3</f>
        <v>0</v>
      </c>
      <c r="BU6" s="28"/>
      <c r="BV6" s="27">
        <v>15853.38</v>
      </c>
      <c r="BW6" s="13">
        <f>BV6/BV$3</f>
        <v>15.00166071301838</v>
      </c>
      <c r="BX6" s="13">
        <f>BY6/BV$3</f>
        <v>0</v>
      </c>
      <c r="BY6" s="28"/>
      <c r="BZ6" s="27">
        <v>15881.51</v>
      </c>
      <c r="CA6" s="13">
        <f>BZ6/BZ$3</f>
        <v>15.001662494686627</v>
      </c>
      <c r="CB6" s="13">
        <f>CC6/BZ$3</f>
        <v>0</v>
      </c>
      <c r="CC6" s="183"/>
      <c r="CD6" s="27">
        <v>15917.827330883059</v>
      </c>
      <c r="CE6" s="13">
        <v>0</v>
      </c>
      <c r="CF6" s="13">
        <f>CE6/CD$3</f>
        <v>0</v>
      </c>
      <c r="CG6" s="13">
        <f>CH6/CD$3</f>
        <v>15.001660898170867</v>
      </c>
      <c r="CH6" s="28">
        <f>IF(CE6&gt;CD6,0,CD6-CE6)</f>
        <v>15917.827330883059</v>
      </c>
      <c r="CI6" s="15">
        <v>15981.104336551547</v>
      </c>
      <c r="CJ6" s="13"/>
      <c r="CK6" s="13">
        <f>CJ6/CI$3</f>
        <v>0</v>
      </c>
      <c r="CL6" s="13">
        <f>CM6/CI$3</f>
        <v>15.001660898170869</v>
      </c>
      <c r="CM6" s="28">
        <f>IF(CJ6&gt;CI6,0,CI6-CJ6)</f>
        <v>15981.104336551547</v>
      </c>
      <c r="CN6" s="27">
        <v>16116.164289617776</v>
      </c>
      <c r="CO6" s="67">
        <f t="shared" ref="CO6:CO14" si="7">IFERROR($Y6*CN$3,0)</f>
        <v>0</v>
      </c>
      <c r="CP6" s="13"/>
      <c r="CQ6" s="13">
        <f>CP6/CN$3</f>
        <v>0</v>
      </c>
      <c r="CR6" s="13">
        <f>CS6/CN$3</f>
        <v>15.001660898170867</v>
      </c>
      <c r="CS6" s="28">
        <f t="shared" ref="CS6:CS14" si="8">IF(CO6&gt;CN6,0,CN6-CO6)</f>
        <v>16116.164289617776</v>
      </c>
      <c r="CT6" s="27">
        <v>16125.210291139376</v>
      </c>
      <c r="CU6" s="67">
        <f>IFERROR($Y6*CT$3,0)</f>
        <v>0</v>
      </c>
      <c r="CV6" s="13"/>
      <c r="CW6" s="183">
        <f>CV6/CT$3</f>
        <v>0</v>
      </c>
      <c r="CX6" s="183">
        <f>CY6/CT$3</f>
        <v>15.001660898170869</v>
      </c>
      <c r="CY6" s="28">
        <f>IF(CU6&gt;CT6,0,CT6-CU6)</f>
        <v>16125.210291139376</v>
      </c>
      <c r="CZ6" s="27">
        <v>16164.244612796418</v>
      </c>
      <c r="DA6" s="67">
        <f>IFERROR($Y6*CZ$3,0)</f>
        <v>0</v>
      </c>
      <c r="DB6" s="13"/>
      <c r="DC6" s="183">
        <f>DB6/CZ$3</f>
        <v>0</v>
      </c>
      <c r="DD6" s="183">
        <f>DE6/CZ$3</f>
        <v>15.001660898170869</v>
      </c>
      <c r="DE6" s="28">
        <f>IF(DA6&gt;CZ6,0,CZ6-DA6)</f>
        <v>16164.244612796418</v>
      </c>
      <c r="DF6" s="27">
        <v>16202.858887948307</v>
      </c>
      <c r="DG6" s="67">
        <f>IFERROR($Y6*DF$3,0)</f>
        <v>0</v>
      </c>
      <c r="DH6" s="13"/>
      <c r="DI6" s="183">
        <f>DH6/DF$3</f>
        <v>0</v>
      </c>
      <c r="DJ6" s="183">
        <f>DK6/DF$3</f>
        <v>15.001660898170869</v>
      </c>
      <c r="DK6" s="28">
        <f>IF(DG6&gt;DF6,0,DF6-DG6)</f>
        <v>16202.858887948307</v>
      </c>
      <c r="DL6" s="27">
        <v>16235.56250870632</v>
      </c>
      <c r="DM6" s="67">
        <f>IFERROR($Y6*DL$3,0)</f>
        <v>0</v>
      </c>
      <c r="DN6" s="13"/>
      <c r="DO6" s="183">
        <f>DN6/DL$3</f>
        <v>0</v>
      </c>
      <c r="DP6" s="183">
        <f>DQ6/DL$3</f>
        <v>15.001660898170869</v>
      </c>
      <c r="DQ6" s="28">
        <f>IF(DM6&gt;DL6,0,DL6-DM6)</f>
        <v>16235.56250870632</v>
      </c>
      <c r="DR6" s="27">
        <f t="shared" ref="DR6:DR14" si="9">$I6*DR$3/$D$3</f>
        <v>16832.576423478855</v>
      </c>
      <c r="DS6" s="67">
        <f>IFERROR($Y6*DR$3,0)</f>
        <v>0</v>
      </c>
      <c r="DT6" s="13"/>
      <c r="DU6" s="183">
        <f>DT6/DR$3</f>
        <v>0</v>
      </c>
      <c r="DV6" s="183">
        <f>DW6/DR$3</f>
        <v>15.537738948228252</v>
      </c>
      <c r="DW6" s="28">
        <f>IF(DS6&gt;DR6,0,DR6-DS6)</f>
        <v>16832.576423478855</v>
      </c>
      <c r="DX6" s="27">
        <f t="shared" ref="DX6:DX14" si="10">$I6*DX$3/$D$3</f>
        <v>16876.315158618119</v>
      </c>
      <c r="DY6" s="67">
        <f>IFERROR($Y6*DX$3,0)</f>
        <v>0</v>
      </c>
      <c r="DZ6" s="13"/>
      <c r="EA6" s="183">
        <f>DZ6/DX$3</f>
        <v>0</v>
      </c>
      <c r="EB6" s="183">
        <f>EC6/DX$3</f>
        <v>15.537738948228254</v>
      </c>
      <c r="EC6" s="28">
        <f>IF(DY6&gt;DX6,0,DX6-DY6)</f>
        <v>16876.315158618119</v>
      </c>
      <c r="ED6" s="27">
        <f t="shared" ref="ED6:ED14" si="11">$I6*ED$3/$D$3</f>
        <v>16915.361496595015</v>
      </c>
      <c r="EE6" s="67">
        <f>IFERROR($Y6*ED$3,0)</f>
        <v>0</v>
      </c>
      <c r="EF6" s="13"/>
      <c r="EG6" s="183">
        <f>EF6/ED$3</f>
        <v>0</v>
      </c>
      <c r="EH6" s="183">
        <f>EI6/ED$3</f>
        <v>15.537738948228252</v>
      </c>
      <c r="EI6" s="28">
        <f>IF(EE6&gt;ED6,0,ED6-EE6)</f>
        <v>16915.361496595015</v>
      </c>
      <c r="EJ6" s="27">
        <f t="shared" ref="EJ6:EJ14" si="12">$I6*EJ$3/$D$3</f>
        <v>16949.668824192704</v>
      </c>
      <c r="EK6" s="67">
        <f>IFERROR($Y6*EJ$3,0)</f>
        <v>0</v>
      </c>
      <c r="EL6" s="13"/>
      <c r="EM6" s="183">
        <f>EL6/EJ$3</f>
        <v>0</v>
      </c>
      <c r="EN6" s="183">
        <f>EO6/EJ$3</f>
        <v>15.537738948228252</v>
      </c>
      <c r="EO6" s="28">
        <f>IF(EK6&gt;EJ6,0,EJ6-EK6)</f>
        <v>16949.668824192704</v>
      </c>
      <c r="EP6" s="27">
        <f t="shared" ref="EP6:EP14" si="13">$I6*EP$3/$D$3</f>
        <v>16990.564153104438</v>
      </c>
      <c r="EQ6" s="67">
        <f>IFERROR($Y6*EP$3,0)</f>
        <v>0</v>
      </c>
      <c r="ER6" s="13"/>
      <c r="ES6" s="183">
        <f>ER6/EP$3</f>
        <v>0</v>
      </c>
      <c r="ET6" s="183">
        <f>EU6/EP$3</f>
        <v>15.537738948228252</v>
      </c>
      <c r="EU6" s="28">
        <f>IF(EQ6&gt;EP6,0,EP6-EQ6)</f>
        <v>16990.564153104438</v>
      </c>
      <c r="EV6" s="27">
        <f t="shared" ref="EV6:EV14" si="14">$I6*EV$3/$D$3</f>
        <v>17060.297525504087</v>
      </c>
      <c r="EW6" s="67">
        <f>IFERROR($Y6*EV$3,0)</f>
        <v>0</v>
      </c>
      <c r="EX6" s="13"/>
      <c r="EY6" s="183">
        <f>EX6/EV$3</f>
        <v>0</v>
      </c>
      <c r="EZ6" s="183">
        <f>FA6/EV$3</f>
        <v>15.537738948228252</v>
      </c>
      <c r="FA6" s="28">
        <f>IF(EW6&gt;EV6,0,EV6-EW6)</f>
        <v>17060.297525504087</v>
      </c>
      <c r="FB6" s="27">
        <f t="shared" ref="FB6:FB14" si="15">$I6*FB$3/$D$3</f>
        <v>17160.764545543334</v>
      </c>
      <c r="FC6" s="67">
        <f>IFERROR($Y6*FB$3,0)</f>
        <v>0</v>
      </c>
      <c r="FD6" s="13"/>
      <c r="FE6" s="183">
        <f>FD6/FB$3</f>
        <v>0</v>
      </c>
      <c r="FF6" s="183">
        <f>FG6/FB$3</f>
        <v>15.537738948228254</v>
      </c>
      <c r="FG6" s="28">
        <f>IF(FC6&gt;FB6,0,FB6-FC6)</f>
        <v>17160.764545543334</v>
      </c>
      <c r="FH6" s="27">
        <f t="shared" ref="FH6:FH14" si="16">$I6*FH$3/$D$3</f>
        <v>17160.764545543334</v>
      </c>
      <c r="FI6" s="67">
        <f>IFERROR($Y6*FH$3,0)</f>
        <v>0</v>
      </c>
      <c r="FJ6" s="13"/>
      <c r="FK6" s="183">
        <f>FJ6/FH$3</f>
        <v>0</v>
      </c>
      <c r="FL6" s="183">
        <f>FM6/FH$3</f>
        <v>15.537738948228254</v>
      </c>
      <c r="FM6" s="28">
        <f>IF(FI6&gt;FH6,0,FH6-FI6)</f>
        <v>17160.764545543334</v>
      </c>
      <c r="FN6" s="27">
        <f t="shared" ref="FN6:FN14" si="17">$I6*FN$3/$D$3</f>
        <v>17777.286489270082</v>
      </c>
      <c r="FO6" s="67">
        <f>IFERROR($Y6*FN$3,0)</f>
        <v>0</v>
      </c>
      <c r="FP6" s="13"/>
      <c r="FQ6" s="183">
        <f>FP6/FN$3</f>
        <v>0</v>
      </c>
      <c r="FR6" s="183">
        <f>FS6/FN$3</f>
        <v>15.537738948228254</v>
      </c>
      <c r="FS6" s="28">
        <f>IF(FO6&gt;FN6,0,FN6-FO6)</f>
        <v>17777.286489270082</v>
      </c>
      <c r="FT6" s="27">
        <f t="shared" ref="FT6:FT14" si="18">$I6*FT$3/$D$3</f>
        <v>17855.317014268079</v>
      </c>
      <c r="FU6" s="67">
        <f>IFERROR($Y6*FT$3,0)</f>
        <v>0</v>
      </c>
      <c r="FV6" s="13"/>
      <c r="FW6" s="183">
        <f>FV6/FT$3</f>
        <v>0</v>
      </c>
      <c r="FX6" s="183">
        <f>FY6/FT$3</f>
        <v>15.537738948228251</v>
      </c>
      <c r="FY6" s="28">
        <f>IF(FU6&gt;FT6,0,FT6-FU6)</f>
        <v>17855.317014268079</v>
      </c>
      <c r="FZ6" s="27">
        <f t="shared" ref="FZ6:FZ14" si="19">$I6*FZ$3/$D$3</f>
        <v>17945.933107814151</v>
      </c>
      <c r="GA6" s="67">
        <f>IFERROR($Y6*FZ$3,0)</f>
        <v>0</v>
      </c>
      <c r="GB6" s="13"/>
      <c r="GC6" s="183">
        <f>GB6/FZ$3</f>
        <v>0</v>
      </c>
      <c r="GD6" s="183">
        <f>GE6/FZ$3</f>
        <v>15.537738948228254</v>
      </c>
      <c r="GE6" s="28">
        <f>IF(GA6&gt;FZ6,0,FZ6-GA6)</f>
        <v>17945.933107814151</v>
      </c>
      <c r="GF6" s="27">
        <f t="shared" ref="GF6:GF14" si="20">$I6*GF$3/$D$3</f>
        <v>18073.824237097018</v>
      </c>
      <c r="GG6" s="67">
        <f>IFERROR($Y6*GF$3,0)</f>
        <v>0</v>
      </c>
      <c r="GH6" s="13"/>
      <c r="GI6" s="183">
        <f>GH6/GF$3</f>
        <v>0</v>
      </c>
      <c r="GJ6" s="183">
        <f>GK6/GF$3</f>
        <v>17.789723534908674</v>
      </c>
      <c r="GK6" s="28">
        <v>20693.38</v>
      </c>
      <c r="GM6" s="59"/>
    </row>
    <row r="7" spans="1:195">
      <c r="A7" s="17" t="s">
        <v>4</v>
      </c>
      <c r="B7" s="2" t="s">
        <v>45</v>
      </c>
      <c r="C7" s="4">
        <v>44621</v>
      </c>
      <c r="D7" s="46">
        <v>45474</v>
      </c>
      <c r="E7" s="92">
        <v>24</v>
      </c>
      <c r="F7" s="12">
        <v>72000</v>
      </c>
      <c r="G7" s="12"/>
      <c r="H7" s="12">
        <f t="shared" si="0"/>
        <v>72000</v>
      </c>
      <c r="I7" s="74">
        <f t="shared" si="1"/>
        <v>3000</v>
      </c>
      <c r="J7" s="18">
        <f>O7*$D$1</f>
        <v>-31525.659913076881</v>
      </c>
      <c r="K7" s="62">
        <f t="shared" si="2"/>
        <v>79.908371733745298</v>
      </c>
      <c r="L7" s="89">
        <f t="shared" si="3"/>
        <v>3.3295154889060541</v>
      </c>
      <c r="M7" s="89">
        <f t="shared" si="4"/>
        <v>107.20355170333541</v>
      </c>
      <c r="N7" s="89">
        <f t="shared" si="5"/>
        <v>0</v>
      </c>
      <c r="O7" s="18">
        <f t="shared" ref="O7:O14" si="21">K7-M7-N7</f>
        <v>-27.295179969590109</v>
      </c>
      <c r="P7" s="92"/>
      <c r="Q7" s="12"/>
      <c r="R7" s="18">
        <f t="shared" ref="R7:R14" si="22">IFERROR(Q7/P7,0)</f>
        <v>0</v>
      </c>
      <c r="S7" s="11"/>
      <c r="T7" s="12"/>
      <c r="U7" s="18"/>
      <c r="V7" s="11"/>
      <c r="W7" s="12"/>
      <c r="X7" s="18"/>
      <c r="Y7" s="62">
        <f t="shared" si="6"/>
        <v>0</v>
      </c>
      <c r="Z7" s="27">
        <v>3123.51</v>
      </c>
      <c r="AA7" s="13">
        <f t="shared" ref="AA7:AA14" si="23">Z7/Z$3</f>
        <v>3.2146418827336158</v>
      </c>
      <c r="AB7" s="13">
        <f t="shared" ref="AB7:AB14" si="24">AC7/Z$3</f>
        <v>0</v>
      </c>
      <c r="AC7" s="28"/>
      <c r="AD7" s="27">
        <v>3146.2249999999999</v>
      </c>
      <c r="AE7" s="13">
        <f t="shared" ref="AE7:AE14" si="25">AD7/AD$3</f>
        <v>3.2146422305937263</v>
      </c>
      <c r="AF7" s="13">
        <f t="shared" ref="AF7:AF14" si="26">AG7/AD$3</f>
        <v>0</v>
      </c>
      <c r="AG7" s="28"/>
      <c r="AH7" s="27">
        <v>3172.422</v>
      </c>
      <c r="AI7" s="13">
        <f t="shared" ref="AI7:AI14" si="27">AH7/AH$3</f>
        <v>3.2134969176007733</v>
      </c>
      <c r="AJ7" s="13">
        <f t="shared" ref="AJ7:AJ14" si="28">AK7/AH$3</f>
        <v>0</v>
      </c>
      <c r="AK7" s="28"/>
      <c r="AL7" s="27">
        <v>3215.7849999999999</v>
      </c>
      <c r="AM7" s="13">
        <f t="shared" ref="AM7:AM14" si="29">AL7/AL$3</f>
        <v>3.2096129143656746</v>
      </c>
      <c r="AN7" s="13">
        <f t="shared" ref="AN7:AN14" si="30">AO7/AL$3</f>
        <v>0</v>
      </c>
      <c r="AO7" s="28"/>
      <c r="AP7" s="27">
        <v>3295.172</v>
      </c>
      <c r="AQ7" s="13">
        <f t="shared" ref="AQ7:AQ14" si="31">AP7/AP$3</f>
        <v>3.1988700181049503</v>
      </c>
      <c r="AR7" s="13">
        <f t="shared" ref="AR7:AR14" si="32">AS7/AP$3</f>
        <v>0</v>
      </c>
      <c r="AS7" s="28"/>
      <c r="AT7" s="27">
        <v>3327.21</v>
      </c>
      <c r="AU7" s="13">
        <f t="shared" ref="AU7:AU14" si="33">AT7/AT$3</f>
        <v>3.1930109430735611</v>
      </c>
      <c r="AV7" s="13">
        <f t="shared" ref="AV7:AV14" si="34">AW7/AT$3</f>
        <v>0</v>
      </c>
      <c r="AW7" s="28"/>
      <c r="AX7" s="27">
        <v>3336</v>
      </c>
      <c r="AY7" s="13">
        <f t="shared" ref="AY7:AY14" si="35">AX7/AX$3</f>
        <v>3.1909124039067631</v>
      </c>
      <c r="AZ7" s="13">
        <f t="shared" ref="AZ7:AZ14" si="36">BA7/AX$3</f>
        <v>0</v>
      </c>
      <c r="BA7" s="28"/>
      <c r="BB7" s="27">
        <v>3338.5149999999999</v>
      </c>
      <c r="BC7" s="13">
        <f t="shared" ref="BC7:BC14" si="37">BB7/BB$3</f>
        <v>3.1901506631107099</v>
      </c>
      <c r="BD7" s="13">
        <f t="shared" ref="BD7:BD14" si="38">BE7/BB$3</f>
        <v>0</v>
      </c>
      <c r="BE7" s="28"/>
      <c r="BF7" s="27">
        <v>3339.5430000000001</v>
      </c>
      <c r="BG7" s="13">
        <f t="shared" ref="BG7:BG14" si="39">BF7/BF$3</f>
        <v>3.1897644218095129</v>
      </c>
      <c r="BH7" s="13">
        <f t="shared" ref="BH7:BH14" si="40">BI7/BF$3</f>
        <v>0</v>
      </c>
      <c r="BI7" s="28"/>
      <c r="BJ7" s="27">
        <v>3342.72</v>
      </c>
      <c r="BK7" s="13">
        <f t="shared" ref="BK7:BK14" si="41">BJ7/BJ$3</f>
        <v>3.1883131809593204</v>
      </c>
      <c r="BL7" s="13">
        <f t="shared" ref="BL7:BL14" si="42">BM7/BJ$3</f>
        <v>0</v>
      </c>
      <c r="BM7" s="28"/>
      <c r="BN7" s="27">
        <v>3258.3809999999999</v>
      </c>
      <c r="BO7" s="13">
        <f t="shared" ref="BO7:BO14" si="43">BN7/BN$3</f>
        <v>3.0995330316604344</v>
      </c>
      <c r="BP7" s="13">
        <f t="shared" ref="BP7:BP14" si="44">BQ7/BN$3</f>
        <v>0</v>
      </c>
      <c r="BQ7" s="28"/>
      <c r="BR7" s="27">
        <v>3390.04</v>
      </c>
      <c r="BS7" s="13">
        <f t="shared" ref="BS7:BS14" si="45">BR7/BR$3</f>
        <v>3.2146457151364407</v>
      </c>
      <c r="BT7" s="13">
        <f t="shared" ref="BT7:BT14" si="46">BU7/BR$3</f>
        <v>0</v>
      </c>
      <c r="BU7" s="28"/>
      <c r="BV7" s="27">
        <v>3397.15</v>
      </c>
      <c r="BW7" s="13">
        <f t="shared" ref="BW7:BW14" si="47">BV7/BV$3</f>
        <v>3.2146388777175838</v>
      </c>
      <c r="BX7" s="13">
        <f t="shared" ref="BX7:BX14" si="48">BY7/BV$3</f>
        <v>0</v>
      </c>
      <c r="BY7" s="28"/>
      <c r="BZ7" s="27">
        <v>3403.18</v>
      </c>
      <c r="CA7" s="13">
        <f t="shared" ref="CA7:CA14" si="49">BZ7/BZ$3</f>
        <v>3.2146412884333819</v>
      </c>
      <c r="CB7" s="13">
        <f t="shared" ref="CB7:CB14" si="50">CC7/BZ$3</f>
        <v>0</v>
      </c>
      <c r="CC7" s="183"/>
      <c r="CD7" s="27">
        <v>3410.9629994749412</v>
      </c>
      <c r="CE7" s="13">
        <v>0</v>
      </c>
      <c r="CF7" s="13">
        <f t="shared" ref="CF7:CF14" si="51">CE7/CD$3</f>
        <v>0</v>
      </c>
      <c r="CG7" s="13">
        <f t="shared" ref="CG7:CG14" si="52">CH7/CD$3</f>
        <v>3.2146416210366144</v>
      </c>
      <c r="CH7" s="28">
        <f t="shared" ref="CH7:CH14" si="53">IF(CE7&gt;CD7,0,CD7-CE7)</f>
        <v>3410.9629994749412</v>
      </c>
      <c r="CI7" s="15">
        <v>3424.5223578324744</v>
      </c>
      <c r="CJ7" s="13"/>
      <c r="CK7" s="13">
        <f t="shared" ref="CK7:CK14" si="54">CJ7/CI$3</f>
        <v>0</v>
      </c>
      <c r="CL7" s="13">
        <f t="shared" ref="CL7:CL14" si="55">CM7/CI$3</f>
        <v>3.2146416210366149</v>
      </c>
      <c r="CM7" s="28">
        <f t="shared" ref="CM7:CM14" si="56">IF(CJ7&gt;CI7,0,CI7-CJ7)</f>
        <v>3424.5223578324744</v>
      </c>
      <c r="CN7" s="27">
        <v>3453.4637763466662</v>
      </c>
      <c r="CO7" s="67">
        <f t="shared" si="7"/>
        <v>0</v>
      </c>
      <c r="CP7" s="13"/>
      <c r="CQ7" s="183">
        <f t="shared" ref="CQ7:CQ14" si="57">CP7/CN$3</f>
        <v>0</v>
      </c>
      <c r="CR7" s="183">
        <f t="shared" ref="CR7:CR14" si="58">CS7/CN$3</f>
        <v>3.2146416210366144</v>
      </c>
      <c r="CS7" s="28">
        <f t="shared" si="8"/>
        <v>3453.4637763466662</v>
      </c>
      <c r="CT7" s="27">
        <v>3455.4022052441519</v>
      </c>
      <c r="CU7" s="67">
        <f t="shared" ref="CU7:CU14" si="59">IFERROR($Y7*CT$3,0)</f>
        <v>0</v>
      </c>
      <c r="CV7" s="13"/>
      <c r="CW7" s="183">
        <f t="shared" ref="CW7:CW14" si="60">CV7/CT$3</f>
        <v>0</v>
      </c>
      <c r="CX7" s="183">
        <f t="shared" ref="CX7:CX14" si="61">CY7/CT$3</f>
        <v>3.2146416210366149</v>
      </c>
      <c r="CY7" s="28">
        <f t="shared" ref="CY7:CY14" si="62">IF(CU7&gt;CT7,0,CT7-CU7)</f>
        <v>3455.4022052441519</v>
      </c>
      <c r="CZ7" s="27">
        <v>3463.7667027420894</v>
      </c>
      <c r="DA7" s="67">
        <f t="shared" ref="DA7:DA14" si="63">IFERROR($Y7*CZ$3,0)</f>
        <v>0</v>
      </c>
      <c r="DB7" s="13"/>
      <c r="DC7" s="183">
        <f t="shared" ref="DC7:DC14" si="64">DB7/CZ$3</f>
        <v>0</v>
      </c>
      <c r="DD7" s="183">
        <f t="shared" ref="DD7:DD14" si="65">DE7/CZ$3</f>
        <v>3.2146416210366144</v>
      </c>
      <c r="DE7" s="28">
        <f t="shared" ref="DE7:DE14" si="66">IF(DA7&gt;CZ7,0,CZ7-DA7)</f>
        <v>3463.7667027420894</v>
      </c>
      <c r="DF7" s="27">
        <v>3472.0411902746368</v>
      </c>
      <c r="DG7" s="67">
        <f t="shared" ref="DG7:DG14" si="67">IFERROR($Y7*DF$3,0)</f>
        <v>0</v>
      </c>
      <c r="DH7" s="13"/>
      <c r="DI7" s="183">
        <f t="shared" ref="DI7:DI11" si="68">DH7/DF$3</f>
        <v>0</v>
      </c>
      <c r="DJ7" s="183">
        <f t="shared" ref="DJ7:DJ11" si="69">DK7/DF$3</f>
        <v>3.2146416210366144</v>
      </c>
      <c r="DK7" s="28">
        <f t="shared" ref="DK7:DK14" si="70">IF(DG7&gt;DF7,0,DF7-DG7)</f>
        <v>3472.0411902746368</v>
      </c>
      <c r="DL7" s="27">
        <v>3479.0491090084975</v>
      </c>
      <c r="DM7" s="67">
        <f t="shared" ref="DM7" si="71">IFERROR($Y7*DL$3,0)</f>
        <v>0</v>
      </c>
      <c r="DN7" s="13"/>
      <c r="DO7" s="183">
        <f t="shared" ref="DO7:DO11" si="72">DN7/DL$3</f>
        <v>0</v>
      </c>
      <c r="DP7" s="183">
        <f t="shared" ref="DP7:DP11" si="73">DQ7/DL$3</f>
        <v>3.2146416210366149</v>
      </c>
      <c r="DQ7" s="28">
        <f t="shared" ref="DQ7" si="74">IF(DM7&gt;DL7,0,DL7-DM7)</f>
        <v>3479.0491090084975</v>
      </c>
      <c r="DR7" s="27">
        <f t="shared" si="9"/>
        <v>3606.9806621740404</v>
      </c>
      <c r="DS7" s="67">
        <f t="shared" ref="DS7" si="75">IFERROR($Y7*DR$3,0)</f>
        <v>0</v>
      </c>
      <c r="DT7" s="13"/>
      <c r="DU7" s="183">
        <f t="shared" ref="DU7:DU11" si="76">DT7/DR$3</f>
        <v>0</v>
      </c>
      <c r="DV7" s="183">
        <f t="shared" ref="DV7:DV11" si="77">DW7/DR$3</f>
        <v>3.3295154889060541</v>
      </c>
      <c r="DW7" s="28">
        <f t="shared" ref="DW7" si="78">IF(DS7&gt;DR7,0,DR7-DS7)</f>
        <v>3606.9806621740404</v>
      </c>
      <c r="DX7" s="27">
        <f t="shared" si="10"/>
        <v>3616.3532482753112</v>
      </c>
      <c r="DY7" s="67">
        <f t="shared" ref="DY7" si="79">IFERROR($Y7*DX$3,0)</f>
        <v>0</v>
      </c>
      <c r="DZ7" s="13"/>
      <c r="EA7" s="183">
        <f t="shared" ref="EA7:EA11" si="80">DZ7/DX$3</f>
        <v>0</v>
      </c>
      <c r="EB7" s="183">
        <f t="shared" ref="EB7:EB11" si="81">EC7/DX$3</f>
        <v>3.3295154889060545</v>
      </c>
      <c r="EC7" s="28">
        <f t="shared" ref="EC7" si="82">IF(DY7&gt;DX7,0,DX7-DY7)</f>
        <v>3616.3532482753112</v>
      </c>
      <c r="ED7" s="27">
        <f t="shared" si="11"/>
        <v>3624.7203206989316</v>
      </c>
      <c r="EE7" s="67">
        <f t="shared" ref="EE7" si="83">IFERROR($Y7*ED$3,0)</f>
        <v>0</v>
      </c>
      <c r="EF7" s="13"/>
      <c r="EG7" s="183">
        <f t="shared" ref="EG7:EG11" si="84">EF7/ED$3</f>
        <v>0</v>
      </c>
      <c r="EH7" s="183">
        <f t="shared" ref="EH7:EH11" si="85">EI7/ED$3</f>
        <v>3.3295154889060541</v>
      </c>
      <c r="EI7" s="28">
        <f t="shared" ref="EI7" si="86">IF(EE7&gt;ED7,0,ED7-EE7)</f>
        <v>3624.7203206989316</v>
      </c>
      <c r="EJ7" s="27">
        <f t="shared" si="12"/>
        <v>3632.0718908984368</v>
      </c>
      <c r="EK7" s="67">
        <f t="shared" ref="EK7" si="87">IFERROR($Y7*EJ$3,0)</f>
        <v>0</v>
      </c>
      <c r="EL7" s="13"/>
      <c r="EM7" s="183">
        <f t="shared" ref="EM7:EM11" si="88">EL7/EJ$3</f>
        <v>0</v>
      </c>
      <c r="EN7" s="183">
        <f t="shared" ref="EN7:EN11" si="89">EO7/EJ$3</f>
        <v>3.3295154889060545</v>
      </c>
      <c r="EO7" s="28">
        <f t="shared" ref="EO7" si="90">IF(EK7&gt;EJ7,0,EJ7-EK7)</f>
        <v>3632.0718908984368</v>
      </c>
      <c r="EP7" s="27">
        <f t="shared" si="13"/>
        <v>3640.8351756652369</v>
      </c>
      <c r="EQ7" s="67">
        <f t="shared" ref="EQ7" si="91">IFERROR($Y7*EP$3,0)</f>
        <v>0</v>
      </c>
      <c r="ER7" s="13"/>
      <c r="ES7" s="183">
        <f t="shared" ref="ES7:ES11" si="92">ER7/EP$3</f>
        <v>0</v>
      </c>
      <c r="ET7" s="183">
        <f t="shared" ref="ET7:ET11" si="93">EU7/EP$3</f>
        <v>3.3295154889060545</v>
      </c>
      <c r="EU7" s="28">
        <f t="shared" ref="EU7" si="94">IF(EQ7&gt;EP7,0,EP7-EQ7)</f>
        <v>3640.8351756652369</v>
      </c>
      <c r="EV7" s="27">
        <f t="shared" si="14"/>
        <v>3655.7780411794474</v>
      </c>
      <c r="EW7" s="67">
        <f t="shared" ref="EW7" si="95">IFERROR($Y7*EV$3,0)</f>
        <v>0</v>
      </c>
      <c r="EX7" s="13"/>
      <c r="EY7" s="183">
        <f t="shared" ref="EY7:EY11" si="96">EX7/EV$3</f>
        <v>0</v>
      </c>
      <c r="EZ7" s="183">
        <f t="shared" ref="EZ7:EZ11" si="97">FA7/EV$3</f>
        <v>3.3295154889060541</v>
      </c>
      <c r="FA7" s="28">
        <f t="shared" ref="FA7" si="98">IF(EW7&gt;EV7,0,EV7-EW7)</f>
        <v>3655.7780411794474</v>
      </c>
      <c r="FB7" s="27">
        <f t="shared" si="15"/>
        <v>3677.3066883307147</v>
      </c>
      <c r="FC7" s="67">
        <f t="shared" ref="FC7" si="99">IFERROR($Y7*FB$3,0)</f>
        <v>0</v>
      </c>
      <c r="FD7" s="13"/>
      <c r="FE7" s="183">
        <f t="shared" ref="FE7:FE11" si="100">FD7/FB$3</f>
        <v>0</v>
      </c>
      <c r="FF7" s="183">
        <f t="shared" ref="FF7:FF11" si="101">FG7/FB$3</f>
        <v>3.3295154889060545</v>
      </c>
      <c r="FG7" s="28">
        <f t="shared" ref="FG7" si="102">IF(FC7&gt;FB7,0,FB7-FC7)</f>
        <v>3677.3066883307147</v>
      </c>
      <c r="FH7" s="27">
        <f t="shared" si="16"/>
        <v>3677.3066883307147</v>
      </c>
      <c r="FI7" s="67">
        <f t="shared" ref="FI7" si="103">IFERROR($Y7*FH$3,0)</f>
        <v>0</v>
      </c>
      <c r="FJ7" s="13"/>
      <c r="FK7" s="183">
        <f t="shared" ref="FK7:FK11" si="104">FJ7/FH$3</f>
        <v>0</v>
      </c>
      <c r="FL7" s="183">
        <f t="shared" ref="FL7:FL11" si="105">FM7/FH$3</f>
        <v>3.3295154889060545</v>
      </c>
      <c r="FM7" s="28">
        <f t="shared" ref="FM7" si="106">IF(FI7&gt;FH7,0,FH7-FI7)</f>
        <v>3677.3066883307147</v>
      </c>
      <c r="FN7" s="27">
        <f t="shared" si="17"/>
        <v>3809.4185334150175</v>
      </c>
      <c r="FO7" s="67">
        <f t="shared" ref="FO7" si="107">IFERROR($Y7*FN$3,0)</f>
        <v>0</v>
      </c>
      <c r="FP7" s="13"/>
      <c r="FQ7" s="183">
        <f t="shared" ref="FQ7:FQ11" si="108">FP7/FN$3</f>
        <v>0</v>
      </c>
      <c r="FR7" s="183">
        <f t="shared" ref="FR7:FR11" si="109">FS7/FN$3</f>
        <v>3.3295154889060545</v>
      </c>
      <c r="FS7" s="28">
        <f t="shared" ref="FS7" si="110">IF(FO7&gt;FN7,0,FN7-FO7)</f>
        <v>3809.4185334150175</v>
      </c>
      <c r="FT7" s="27">
        <f t="shared" si="18"/>
        <v>3826.1393602003031</v>
      </c>
      <c r="FU7" s="67">
        <f t="shared" ref="FU7" si="111">IFERROR($Y7*FT$3,0)</f>
        <v>0</v>
      </c>
      <c r="FV7" s="13"/>
      <c r="FW7" s="183">
        <f t="shared" ref="FW7:FW11" si="112">FV7/FT$3</f>
        <v>0</v>
      </c>
      <c r="FX7" s="183">
        <f t="shared" ref="FX7:FX11" si="113">FY7/FT$3</f>
        <v>3.3295154889060541</v>
      </c>
      <c r="FY7" s="28">
        <f t="shared" ref="FY7" si="114">IF(FU7&gt;FT7,0,FT7-FU7)</f>
        <v>3826.1393602003031</v>
      </c>
      <c r="FZ7" s="27">
        <f t="shared" si="19"/>
        <v>3845.5570945316035</v>
      </c>
      <c r="GA7" s="67">
        <f t="shared" ref="GA7" si="115">IFERROR($Y7*FZ$3,0)</f>
        <v>0</v>
      </c>
      <c r="GB7" s="13"/>
      <c r="GC7" s="183">
        <f t="shared" ref="GC7:GC11" si="116">GB7/FZ$3</f>
        <v>0</v>
      </c>
      <c r="GD7" s="183">
        <f t="shared" ref="GD7:GD11" si="117">GE7/FZ$3</f>
        <v>3.3295154889060541</v>
      </c>
      <c r="GE7" s="28">
        <f t="shared" ref="GE7" si="118">IF(GA7&gt;FZ7,0,FZ7-GA7)</f>
        <v>3845.5570945316035</v>
      </c>
      <c r="GF7" s="27">
        <f t="shared" si="20"/>
        <v>3872.9623365207894</v>
      </c>
      <c r="GG7" s="67">
        <f t="shared" ref="GG7" si="119">IFERROR($Y7*GF$3,0)</f>
        <v>0</v>
      </c>
      <c r="GH7" s="13"/>
      <c r="GI7" s="183">
        <f t="shared" ref="GI7:GI11" si="120">GH7/GF$3</f>
        <v>0</v>
      </c>
      <c r="GJ7" s="183">
        <f t="shared" ref="GJ7:GJ11" si="121">GK7/GF$3</f>
        <v>3.3295154889060545</v>
      </c>
      <c r="GK7" s="28">
        <f t="shared" ref="GK7" si="122">IF(GG7&gt;GF7,0,GF7-GG7)</f>
        <v>3872.9623365207894</v>
      </c>
      <c r="GM7" s="59"/>
    </row>
    <row r="8" spans="1:195">
      <c r="A8" s="17" t="s">
        <v>6</v>
      </c>
      <c r="B8" s="2" t="s">
        <v>46</v>
      </c>
      <c r="C8" s="4">
        <v>44621</v>
      </c>
      <c r="D8" s="46">
        <v>45474</v>
      </c>
      <c r="E8" s="92">
        <v>24</v>
      </c>
      <c r="F8" s="12">
        <v>120143.52</v>
      </c>
      <c r="G8" s="12"/>
      <c r="H8" s="12">
        <f t="shared" si="0"/>
        <v>120143.52</v>
      </c>
      <c r="I8" s="74">
        <f t="shared" si="1"/>
        <v>5005.9800000000005</v>
      </c>
      <c r="J8" s="18">
        <f>O8*$D$1</f>
        <v>11459.703686802015</v>
      </c>
      <c r="K8" s="62">
        <f t="shared" si="2"/>
        <v>133.33990357723144</v>
      </c>
      <c r="L8" s="89">
        <f t="shared" si="3"/>
        <v>5.5558293157179772</v>
      </c>
      <c r="M8" s="89">
        <f t="shared" si="4"/>
        <v>3.8684336630072309</v>
      </c>
      <c r="N8" s="89">
        <f t="shared" si="5"/>
        <v>119.54956263641053</v>
      </c>
      <c r="O8" s="18">
        <f>K8-M8-N8</f>
        <v>9.9219072778136734</v>
      </c>
      <c r="P8" s="92">
        <v>24</v>
      </c>
      <c r="Q8" s="12">
        <v>122640.95999999999</v>
      </c>
      <c r="R8" s="18">
        <f t="shared" si="22"/>
        <v>5110.04</v>
      </c>
      <c r="S8" s="11">
        <v>26</v>
      </c>
      <c r="T8" s="12">
        <v>13403.638000000001</v>
      </c>
      <c r="U8" s="18">
        <f>T8/S8</f>
        <v>515.52453846153844</v>
      </c>
      <c r="V8" s="11">
        <v>10</v>
      </c>
      <c r="W8" s="12">
        <v>3153.88</v>
      </c>
      <c r="X8" s="18">
        <f>W8/V8</f>
        <v>315.38800000000003</v>
      </c>
      <c r="Y8" s="62">
        <f>(R8/$R$2)+(U8/$U$2)+(X8/$X$2)</f>
        <v>6.0925222908069738</v>
      </c>
      <c r="Z8" s="27">
        <v>0</v>
      </c>
      <c r="AA8" s="13">
        <f t="shared" si="23"/>
        <v>0</v>
      </c>
      <c r="AB8" s="13">
        <f t="shared" si="24"/>
        <v>9.4889534411017937</v>
      </c>
      <c r="AC8" s="28">
        <f>4620.9+4599.0511</f>
        <v>9219.9510999999984</v>
      </c>
      <c r="AD8" s="27">
        <v>0</v>
      </c>
      <c r="AE8" s="13">
        <f t="shared" si="25"/>
        <v>0</v>
      </c>
      <c r="AF8" s="13">
        <f t="shared" si="26"/>
        <v>4.8195160603116118</v>
      </c>
      <c r="AG8" s="28">
        <v>4716.9422999999997</v>
      </c>
      <c r="AH8" s="27">
        <v>0</v>
      </c>
      <c r="AI8" s="13">
        <f t="shared" si="27"/>
        <v>0</v>
      </c>
      <c r="AJ8" s="13">
        <f t="shared" si="28"/>
        <v>4.7780112396654033</v>
      </c>
      <c r="AK8" s="28">
        <v>4716.9386999999997</v>
      </c>
      <c r="AL8" s="27">
        <v>0</v>
      </c>
      <c r="AM8" s="13">
        <f t="shared" si="29"/>
        <v>0</v>
      </c>
      <c r="AN8" s="13">
        <f t="shared" si="30"/>
        <v>4.7078675706616178</v>
      </c>
      <c r="AO8" s="28">
        <v>4716.9207999999999</v>
      </c>
      <c r="AP8" s="27">
        <v>0</v>
      </c>
      <c r="AQ8" s="13">
        <f t="shared" si="31"/>
        <v>0</v>
      </c>
      <c r="AR8" s="13">
        <f t="shared" si="32"/>
        <v>4.5790884424403338</v>
      </c>
      <c r="AS8" s="28">
        <v>4716.9418999999998</v>
      </c>
      <c r="AT8" s="27">
        <v>0</v>
      </c>
      <c r="AU8" s="13">
        <f t="shared" si="33"/>
        <v>0</v>
      </c>
      <c r="AV8" s="13">
        <f t="shared" si="34"/>
        <v>4.5267228647187361</v>
      </c>
      <c r="AW8" s="28">
        <v>4716.9764999999998</v>
      </c>
      <c r="AX8" s="27">
        <v>0</v>
      </c>
      <c r="AY8" s="13">
        <f t="shared" si="35"/>
        <v>0</v>
      </c>
      <c r="AZ8" s="13">
        <f t="shared" si="36"/>
        <v>4.5117913587107799</v>
      </c>
      <c r="BA8" s="28">
        <v>4716.9380000000001</v>
      </c>
      <c r="BB8" s="27">
        <v>0</v>
      </c>
      <c r="BC8" s="13">
        <f t="shared" si="37"/>
        <v>0</v>
      </c>
      <c r="BD8" s="13">
        <f t="shared" si="38"/>
        <v>4.507296558933672</v>
      </c>
      <c r="BE8" s="28">
        <v>4716.9174000000003</v>
      </c>
      <c r="BF8" s="27">
        <v>0</v>
      </c>
      <c r="BG8" s="13">
        <f t="shared" si="39"/>
        <v>0</v>
      </c>
      <c r="BH8" s="13">
        <f t="shared" si="40"/>
        <v>4.5053709993543185</v>
      </c>
      <c r="BI8" s="28">
        <v>4716.9251999999997</v>
      </c>
      <c r="BJ8" s="27">
        <v>0</v>
      </c>
      <c r="BK8" s="13">
        <f t="shared" si="41"/>
        <v>0</v>
      </c>
      <c r="BL8" s="13">
        <f t="shared" si="42"/>
        <v>9.8834255824667174</v>
      </c>
      <c r="BM8" s="28">
        <v>10362.07</v>
      </c>
      <c r="BN8" s="27">
        <v>0</v>
      </c>
      <c r="BO8" s="13">
        <f t="shared" si="43"/>
        <v>0</v>
      </c>
      <c r="BP8" s="13">
        <f t="shared" si="44"/>
        <v>4.9777074698763091</v>
      </c>
      <c r="BQ8" s="28">
        <v>5232.8100000000004</v>
      </c>
      <c r="BR8" s="27">
        <v>0</v>
      </c>
      <c r="BS8" s="13">
        <f t="shared" si="45"/>
        <v>0</v>
      </c>
      <c r="BT8" s="13">
        <f t="shared" si="46"/>
        <v>4.9616759959831631</v>
      </c>
      <c r="BU8" s="28">
        <v>5232.3900000000003</v>
      </c>
      <c r="BV8" s="27">
        <v>436.19</v>
      </c>
      <c r="BW8" s="13">
        <f t="shared" si="47"/>
        <v>0.41275579002152774</v>
      </c>
      <c r="BX8" s="13">
        <f t="shared" si="48"/>
        <v>2.4756203543800712</v>
      </c>
      <c r="BY8" s="28">
        <v>2616.1736999999998</v>
      </c>
      <c r="BZ8" s="27">
        <v>445.74</v>
      </c>
      <c r="CA8" s="13">
        <f t="shared" si="49"/>
        <v>0.42104567137391957</v>
      </c>
      <c r="CB8" s="13">
        <f t="shared" si="50"/>
        <v>4.9429556510650352</v>
      </c>
      <c r="CC8" s="183">
        <v>5232.8599999999997</v>
      </c>
      <c r="CD8" s="27">
        <v>5691.737518703856</v>
      </c>
      <c r="CE8" s="13">
        <v>5231.8100000000004</v>
      </c>
      <c r="CF8" s="13">
        <f t="shared" si="51"/>
        <v>4.9306879558483843</v>
      </c>
      <c r="CG8" s="13">
        <f t="shared" si="52"/>
        <v>0.43345593151057343</v>
      </c>
      <c r="CH8" s="28">
        <f>IF(CE8&gt;CD8,0,CD8-CE8)</f>
        <v>459.92751870385564</v>
      </c>
      <c r="CI8" s="15">
        <v>5714.3634776207364</v>
      </c>
      <c r="CJ8" s="13">
        <f>4716.96+516.07</f>
        <v>5233.03</v>
      </c>
      <c r="CK8" s="13">
        <f t="shared" si="54"/>
        <v>4.9123101806176539</v>
      </c>
      <c r="CL8" s="13">
        <f t="shared" si="55"/>
        <v>0.45183370674130369</v>
      </c>
      <c r="CM8" s="28">
        <f t="shared" si="56"/>
        <v>481.33347762073663</v>
      </c>
      <c r="CN8" s="27">
        <v>5762.6568650386289</v>
      </c>
      <c r="CO8" s="67">
        <f>IFERROR($Y8*CN$3,0)</f>
        <v>6545.1479568356053</v>
      </c>
      <c r="CP8" s="67">
        <v>5232.84</v>
      </c>
      <c r="CQ8" s="183">
        <f t="shared" si="57"/>
        <v>4.870966180517029</v>
      </c>
      <c r="CR8" s="183">
        <f t="shared" si="58"/>
        <v>0</v>
      </c>
      <c r="CS8" s="28">
        <f t="shared" si="8"/>
        <v>0</v>
      </c>
      <c r="CT8" s="27">
        <v>5765.8914438027068</v>
      </c>
      <c r="CU8" s="67">
        <f t="shared" si="59"/>
        <v>6548.8217477769622</v>
      </c>
      <c r="CV8" s="187">
        <v>5232.34</v>
      </c>
      <c r="CW8" s="183">
        <f t="shared" si="60"/>
        <v>4.8677684797119722</v>
      </c>
      <c r="CX8" s="183">
        <f t="shared" si="61"/>
        <v>0</v>
      </c>
      <c r="CY8" s="28">
        <f t="shared" si="62"/>
        <v>0</v>
      </c>
      <c r="CZ8" s="27">
        <v>5779.8489461976151</v>
      </c>
      <c r="DA8" s="67">
        <f t="shared" si="63"/>
        <v>6564.6744907776419</v>
      </c>
      <c r="DB8" s="13">
        <v>6174.6683000000003</v>
      </c>
      <c r="DC8" s="183">
        <f t="shared" si="64"/>
        <v>5.7305665816238927</v>
      </c>
      <c r="DD8" s="183">
        <f t="shared" si="65"/>
        <v>0</v>
      </c>
      <c r="DE8" s="28">
        <f t="shared" si="66"/>
        <v>0</v>
      </c>
      <c r="DF8" s="27">
        <v>5793.6562525636764</v>
      </c>
      <c r="DG8" s="67">
        <f>IFERROR($Y8*DF$3,0)</f>
        <v>6580.3566431541785</v>
      </c>
      <c r="DH8" s="13">
        <v>5546.3424000000005</v>
      </c>
      <c r="DI8" s="183">
        <f t="shared" si="68"/>
        <v>5.1351646326954441</v>
      </c>
      <c r="DJ8" s="183">
        <f t="shared" si="69"/>
        <v>0</v>
      </c>
      <c r="DK8" s="28">
        <f>IF(DG8&gt;DF8,0,DF8-DG8)</f>
        <v>0</v>
      </c>
      <c r="DL8" s="27">
        <v>5805.3500862381197</v>
      </c>
      <c r="DM8" s="67">
        <f>IFERROR($Y8*DL$3,0)</f>
        <v>6593.6383417481384</v>
      </c>
      <c r="DN8" s="13">
        <v>5569.5199000000002</v>
      </c>
      <c r="DO8" s="183">
        <f t="shared" si="72"/>
        <v>5.1462367787139955</v>
      </c>
      <c r="DP8" s="183">
        <f t="shared" si="73"/>
        <v>0</v>
      </c>
      <c r="DQ8" s="28">
        <f>IF(DM8&gt;DL8,0,DL8-DM8)</f>
        <v>0</v>
      </c>
      <c r="DR8" s="27">
        <f t="shared" si="9"/>
        <v>6018.8243517433348</v>
      </c>
      <c r="DS8" s="67">
        <f>$R$8+$U$8+$X$8</f>
        <v>5940.9525384615381</v>
      </c>
      <c r="DT8" s="13">
        <v>5567.2434999999996</v>
      </c>
      <c r="DU8" s="183">
        <f t="shared" si="76"/>
        <v>5.1389860938675476</v>
      </c>
      <c r="DV8" s="183">
        <f t="shared" si="77"/>
        <v>7.1881563211561222E-2</v>
      </c>
      <c r="DW8" s="28">
        <f>IF(DS8&gt;DR8,0,DR8-DS8)</f>
        <v>77.871813281796676</v>
      </c>
      <c r="DX8" s="27">
        <f t="shared" si="10"/>
        <v>6034.4640112670813</v>
      </c>
      <c r="DY8" s="67">
        <f>$R$8+$U$8+$X$8</f>
        <v>5940.9525384615381</v>
      </c>
      <c r="DZ8" s="13">
        <v>5594.6198000000004</v>
      </c>
      <c r="EA8" s="183">
        <f t="shared" si="80"/>
        <v>5.1508721631450536</v>
      </c>
      <c r="EB8" s="183">
        <f t="shared" si="81"/>
        <v>8.6094437053393383E-2</v>
      </c>
      <c r="EC8" s="28">
        <f>IF(DY8&gt;DX8,0,DX8-DY8)</f>
        <v>93.511472805543235</v>
      </c>
      <c r="ED8" s="27">
        <f t="shared" si="11"/>
        <v>6048.4258103374805</v>
      </c>
      <c r="EE8" s="67">
        <f>$R$8+$U$8+$X$8</f>
        <v>5940.9525384615381</v>
      </c>
      <c r="EF8" s="13"/>
      <c r="EG8" s="183">
        <f t="shared" si="84"/>
        <v>0</v>
      </c>
      <c r="EH8" s="183">
        <f t="shared" si="85"/>
        <v>9.8720423010557334E-2</v>
      </c>
      <c r="EI8" s="28">
        <f>IF(EE8&gt;ED8,0,ED8-EE8)</f>
        <v>107.47327187594237</v>
      </c>
      <c r="EJ8" s="27">
        <f t="shared" si="12"/>
        <v>6060.6930814665866</v>
      </c>
      <c r="EK8" s="67">
        <f>$R$8+$U$8+$X$8</f>
        <v>5940.9525384615381</v>
      </c>
      <c r="EL8" s="13"/>
      <c r="EM8" s="183">
        <f t="shared" si="88"/>
        <v>0</v>
      </c>
      <c r="EN8" s="183">
        <f t="shared" si="89"/>
        <v>0.10976599708402596</v>
      </c>
      <c r="EO8" s="28">
        <f>IF(EK8&gt;EJ8,0,EJ8-EK8)</f>
        <v>119.74054300504849</v>
      </c>
      <c r="EP8" s="27">
        <f t="shared" si="13"/>
        <v>6075.3160242255553</v>
      </c>
      <c r="EQ8" s="67">
        <f>$R$8+$U$8+$X$8</f>
        <v>5940.9525384615381</v>
      </c>
      <c r="ER8" s="13"/>
      <c r="ES8" s="183">
        <f t="shared" si="92"/>
        <v>0</v>
      </c>
      <c r="ET8" s="183">
        <f t="shared" si="93"/>
        <v>0.12287436409778231</v>
      </c>
      <c r="EU8" s="28">
        <f>IF(EQ8&gt;EP8,0,EP8-EQ8)</f>
        <v>134.36348576401724</v>
      </c>
      <c r="EV8" s="27">
        <f t="shared" si="14"/>
        <v>6100.2505861944965</v>
      </c>
      <c r="EW8" s="67">
        <f>$R$8+$U$8+$X$8</f>
        <v>5940.9525384615381</v>
      </c>
      <c r="EX8" s="13"/>
      <c r="EY8" s="183">
        <f t="shared" si="96"/>
        <v>0</v>
      </c>
      <c r="EZ8" s="183">
        <f t="shared" si="97"/>
        <v>0.14508137838375576</v>
      </c>
      <c r="FA8" s="28">
        <f>IF(EW8&gt;EV8,0,EV8-EW8)</f>
        <v>159.29804773295837</v>
      </c>
      <c r="FB8" s="27">
        <f t="shared" si="15"/>
        <v>6136.1745785499297</v>
      </c>
      <c r="FC8" s="67">
        <f>$R$8+$U$8+$X$8</f>
        <v>5940.9525384615381</v>
      </c>
      <c r="FD8" s="13"/>
      <c r="FE8" s="183">
        <f t="shared" si="100"/>
        <v>0</v>
      </c>
      <c r="FF8" s="183">
        <f t="shared" si="101"/>
        <v>0.17675838904402036</v>
      </c>
      <c r="FG8" s="28">
        <f>IF(FC8&gt;FB8,0,FB8-FC8)</f>
        <v>195.22204008839162</v>
      </c>
      <c r="FH8" s="27">
        <f t="shared" si="16"/>
        <v>6136.1745785499297</v>
      </c>
      <c r="FI8" s="67">
        <f>$R$8+$U$8+$X$8</f>
        <v>5940.9525384615381</v>
      </c>
      <c r="FJ8" s="13"/>
      <c r="FK8" s="183">
        <f t="shared" si="104"/>
        <v>0</v>
      </c>
      <c r="FL8" s="183">
        <f t="shared" si="105"/>
        <v>0.17675838904402036</v>
      </c>
      <c r="FM8" s="28">
        <f>IF(FI8&gt;FH8,0,FH8-FI8)</f>
        <v>195.22204008839162</v>
      </c>
      <c r="FN8" s="27">
        <f t="shared" si="17"/>
        <v>6356.6243299683028</v>
      </c>
      <c r="FO8" s="67">
        <f>$R$8+$U$8+$X$8</f>
        <v>5940.9525384615381</v>
      </c>
      <c r="FP8" s="13"/>
      <c r="FQ8" s="183">
        <f t="shared" si="108"/>
        <v>0</v>
      </c>
      <c r="FR8" s="183">
        <f t="shared" si="109"/>
        <v>0.36330627784351227</v>
      </c>
      <c r="FS8" s="28">
        <f>IF(FO8&gt;FN8,0,FN8-FO8)</f>
        <v>415.67179150676475</v>
      </c>
      <c r="FT8" s="27">
        <f t="shared" si="18"/>
        <v>6384.5257047918394</v>
      </c>
      <c r="FU8" s="67">
        <f>$R$8+$U$8+$X$8</f>
        <v>5940.9525384615381</v>
      </c>
      <c r="FV8" s="13"/>
      <c r="FW8" s="183">
        <f t="shared" si="112"/>
        <v>0</v>
      </c>
      <c r="FX8" s="183">
        <f t="shared" si="113"/>
        <v>0.38599841477873481</v>
      </c>
      <c r="FY8" s="28">
        <f>IF(FU8&gt;FT8,0,FT8-FU8)</f>
        <v>443.57316633030132</v>
      </c>
      <c r="FZ8" s="27">
        <f t="shared" si="19"/>
        <v>6416.9273013611064</v>
      </c>
      <c r="GA8" s="67">
        <f>$R$8+$U$8+$X$8</f>
        <v>5940.9525384615381</v>
      </c>
      <c r="GB8" s="13"/>
      <c r="GC8" s="183">
        <f t="shared" si="116"/>
        <v>0</v>
      </c>
      <c r="GD8" s="183">
        <f t="shared" si="117"/>
        <v>0.41210292980854235</v>
      </c>
      <c r="GE8" s="28">
        <f>IF(GA8&gt;FZ8,0,FZ8-GA8)</f>
        <v>475.9747628995683</v>
      </c>
      <c r="GF8" s="27">
        <f t="shared" si="20"/>
        <v>6462.6573324587807</v>
      </c>
      <c r="GG8" s="67">
        <f>$R$8+$U$8+$X$8</f>
        <v>5940.9525384615381</v>
      </c>
      <c r="GH8" s="13"/>
      <c r="GI8" s="183">
        <f t="shared" si="120"/>
        <v>0</v>
      </c>
      <c r="GJ8" s="183">
        <f t="shared" si="121"/>
        <v>0</v>
      </c>
      <c r="GK8" s="28"/>
    </row>
    <row r="9" spans="1:195">
      <c r="A9" s="17" t="s">
        <v>8</v>
      </c>
      <c r="B9" s="2" t="s">
        <v>47</v>
      </c>
      <c r="C9" s="4">
        <v>44621</v>
      </c>
      <c r="D9" s="46">
        <v>45474</v>
      </c>
      <c r="E9" s="92">
        <v>24</v>
      </c>
      <c r="F9" s="12">
        <v>126150.72</v>
      </c>
      <c r="G9" s="12"/>
      <c r="H9" s="12">
        <f t="shared" si="0"/>
        <v>126150.72</v>
      </c>
      <c r="I9" s="74">
        <f t="shared" si="1"/>
        <v>5256.28</v>
      </c>
      <c r="J9" s="18">
        <f t="shared" ref="J9:J14" si="123">O9*$D$1</f>
        <v>5637.3831412135978</v>
      </c>
      <c r="K9" s="62">
        <f t="shared" si="2"/>
        <v>140.00692539221691</v>
      </c>
      <c r="L9" s="89">
        <f t="shared" si="3"/>
        <v>5.8336218913423714</v>
      </c>
      <c r="M9" s="89">
        <f t="shared" si="4"/>
        <v>4.3615354258880954</v>
      </c>
      <c r="N9" s="89">
        <f t="shared" si="5"/>
        <v>130.76449650299702</v>
      </c>
      <c r="O9" s="18">
        <f>K9-M9-N9</f>
        <v>4.8808934633318017</v>
      </c>
      <c r="P9" s="92">
        <v>24</v>
      </c>
      <c r="Q9" s="12">
        <v>128773.20000000001</v>
      </c>
      <c r="R9" s="18">
        <f t="shared" si="22"/>
        <v>5365.55</v>
      </c>
      <c r="S9" s="11">
        <v>26</v>
      </c>
      <c r="T9" s="12">
        <v>15324.013999999999</v>
      </c>
      <c r="U9" s="18">
        <f>T9/S9</f>
        <v>589.3851538461538</v>
      </c>
      <c r="V9" s="11">
        <v>10</v>
      </c>
      <c r="W9" s="12">
        <v>3328.62</v>
      </c>
      <c r="X9" s="18">
        <f>W9/V9</f>
        <v>332.86199999999997</v>
      </c>
      <c r="Y9" s="62">
        <f>(R9/$R$2)+(U9/$U$2)+(X9/$X$2)</f>
        <v>6.4467354974242745</v>
      </c>
      <c r="Z9" s="27">
        <v>0</v>
      </c>
      <c r="AA9" s="13">
        <f t="shared" si="23"/>
        <v>0</v>
      </c>
      <c r="AB9" s="13">
        <f t="shared" si="24"/>
        <v>0</v>
      </c>
      <c r="AC9" s="28"/>
      <c r="AD9" s="27">
        <v>0</v>
      </c>
      <c r="AE9" s="13">
        <f t="shared" si="25"/>
        <v>0</v>
      </c>
      <c r="AF9" s="13">
        <f t="shared" si="26"/>
        <v>5.0605517223058349</v>
      </c>
      <c r="AG9" s="28">
        <v>4952.848</v>
      </c>
      <c r="AH9" s="27">
        <v>0</v>
      </c>
      <c r="AI9" s="13">
        <f t="shared" si="27"/>
        <v>0</v>
      </c>
      <c r="AJ9" s="13">
        <f t="shared" si="28"/>
        <v>5.0169117661955118</v>
      </c>
      <c r="AK9" s="28">
        <v>4952.7856000000002</v>
      </c>
      <c r="AL9" s="27">
        <v>0</v>
      </c>
      <c r="AM9" s="13">
        <f t="shared" si="29"/>
        <v>0</v>
      </c>
      <c r="AN9" s="13">
        <f t="shared" si="30"/>
        <v>4.9433548286644777</v>
      </c>
      <c r="AO9" s="28">
        <v>4952.8608999999997</v>
      </c>
      <c r="AP9" s="27">
        <v>0</v>
      </c>
      <c r="AQ9" s="13">
        <f t="shared" si="31"/>
        <v>0</v>
      </c>
      <c r="AR9" s="13">
        <f t="shared" si="32"/>
        <v>4.8080717985059778</v>
      </c>
      <c r="AS9" s="28">
        <v>4952.8188</v>
      </c>
      <c r="AT9" s="27">
        <v>0</v>
      </c>
      <c r="AU9" s="13">
        <f t="shared" si="33"/>
        <v>0</v>
      </c>
      <c r="AV9" s="13">
        <f t="shared" si="34"/>
        <v>4.7530805764522865</v>
      </c>
      <c r="AW9" s="28">
        <v>4952.8477999999996</v>
      </c>
      <c r="AX9" s="27">
        <v>0</v>
      </c>
      <c r="AY9" s="13">
        <f t="shared" si="35"/>
        <v>0</v>
      </c>
      <c r="AZ9" s="13">
        <f t="shared" si="36"/>
        <v>14.164891928885504</v>
      </c>
      <c r="BA9" s="28">
        <v>14808.955400000001</v>
      </c>
      <c r="BB9" s="27">
        <v>0</v>
      </c>
      <c r="BC9" s="13">
        <f t="shared" si="37"/>
        <v>0</v>
      </c>
      <c r="BD9" s="13">
        <f t="shared" si="38"/>
        <v>4.7326501399417298</v>
      </c>
      <c r="BE9" s="28">
        <v>4952.7515000000003</v>
      </c>
      <c r="BF9" s="27">
        <v>0</v>
      </c>
      <c r="BG9" s="13">
        <f t="shared" si="39"/>
        <v>0</v>
      </c>
      <c r="BH9" s="13">
        <f t="shared" si="40"/>
        <v>4.7306313732382259</v>
      </c>
      <c r="BI9" s="28">
        <v>4952.7628999999997</v>
      </c>
      <c r="BJ9" s="27">
        <v>312.70999999999998</v>
      </c>
      <c r="BK9" s="13">
        <f t="shared" si="41"/>
        <v>0.29826530933425149</v>
      </c>
      <c r="BL9" s="13">
        <f t="shared" si="42"/>
        <v>10.901482122299173</v>
      </c>
      <c r="BM9" s="28">
        <v>11429.43</v>
      </c>
      <c r="BN9" s="27">
        <v>314.28399999999999</v>
      </c>
      <c r="BO9" s="13">
        <f t="shared" si="43"/>
        <v>0.29896247225918882</v>
      </c>
      <c r="BP9" s="13">
        <f t="shared" si="44"/>
        <v>5.2719764775043778</v>
      </c>
      <c r="BQ9" s="28">
        <v>5542.16</v>
      </c>
      <c r="BR9" s="27">
        <v>397.53</v>
      </c>
      <c r="BS9" s="13">
        <f t="shared" si="45"/>
        <v>0.37696254650039213</v>
      </c>
      <c r="BT9" s="13">
        <f t="shared" si="46"/>
        <v>5.2554001143603841</v>
      </c>
      <c r="BU9" s="28">
        <v>5542.14</v>
      </c>
      <c r="BV9" s="27">
        <v>410</v>
      </c>
      <c r="BW9" s="13">
        <f t="shared" si="47"/>
        <v>0.3879728419010669</v>
      </c>
      <c r="BX9" s="13">
        <f t="shared" si="48"/>
        <v>2.6220472664474461</v>
      </c>
      <c r="BY9" s="28">
        <v>2770.9140000000002</v>
      </c>
      <c r="BZ9" s="27">
        <v>441.42</v>
      </c>
      <c r="CA9" s="13">
        <f t="shared" si="49"/>
        <v>0.4169650025976479</v>
      </c>
      <c r="CB9" s="13">
        <f t="shared" si="50"/>
        <v>5.2152647239408676</v>
      </c>
      <c r="CC9" s="183">
        <v>5521.14</v>
      </c>
      <c r="CD9" s="27">
        <v>5976.325531626715</v>
      </c>
      <c r="CE9" s="13">
        <v>5562.57</v>
      </c>
      <c r="CF9" s="13">
        <f t="shared" si="51"/>
        <v>5.2424107340602095</v>
      </c>
      <c r="CG9" s="13">
        <f t="shared" si="52"/>
        <v>0.38994141921390307</v>
      </c>
      <c r="CH9" s="28">
        <f t="shared" si="53"/>
        <v>413.75553162671531</v>
      </c>
      <c r="CI9" s="15">
        <v>6000.0827930092255</v>
      </c>
      <c r="CJ9" s="13">
        <f>4952.82+589.31</f>
        <v>5542.1299999999992</v>
      </c>
      <c r="CK9" s="13">
        <f t="shared" si="54"/>
        <v>5.2024661852323639</v>
      </c>
      <c r="CL9" s="13">
        <f t="shared" si="55"/>
        <v>0.42988596804174856</v>
      </c>
      <c r="CM9" s="28">
        <f t="shared" si="56"/>
        <v>457.9527930092263</v>
      </c>
      <c r="CN9" s="27">
        <v>6050.7908594451519</v>
      </c>
      <c r="CO9" s="67">
        <f t="shared" si="7"/>
        <v>6925.6763709989182</v>
      </c>
      <c r="CP9" s="67">
        <v>5541.92</v>
      </c>
      <c r="CQ9" s="183">
        <f t="shared" si="57"/>
        <v>5.158671943940754</v>
      </c>
      <c r="CR9" s="183">
        <f t="shared" si="58"/>
        <v>0</v>
      </c>
      <c r="CS9" s="28">
        <f t="shared" si="8"/>
        <v>0</v>
      </c>
      <c r="CT9" s="27">
        <v>6054.1871677935769</v>
      </c>
      <c r="CU9" s="67">
        <f t="shared" si="59"/>
        <v>6929.5637525038655</v>
      </c>
      <c r="CV9" s="187">
        <v>5542.11</v>
      </c>
      <c r="CW9" s="183">
        <f t="shared" si="60"/>
        <v>5.1559547676749817</v>
      </c>
      <c r="CX9" s="183">
        <f t="shared" si="61"/>
        <v>0</v>
      </c>
      <c r="CY9" s="28">
        <f t="shared" si="62"/>
        <v>0</v>
      </c>
      <c r="CZ9" s="27">
        <v>6068.8425480963961</v>
      </c>
      <c r="DA9" s="67">
        <f t="shared" si="63"/>
        <v>6946.3381582681641</v>
      </c>
      <c r="DB9" s="13">
        <v>6538.7950000000001</v>
      </c>
      <c r="DC9" s="183">
        <f t="shared" si="64"/>
        <v>6.0685041350463154</v>
      </c>
      <c r="DD9" s="183">
        <f t="shared" si="65"/>
        <v>0</v>
      </c>
      <c r="DE9" s="28">
        <f t="shared" si="66"/>
        <v>0</v>
      </c>
      <c r="DF9" s="27">
        <v>6083.3402225389227</v>
      </c>
      <c r="DG9" s="67">
        <f t="shared" si="67"/>
        <v>6962.9320554385331</v>
      </c>
      <c r="DH9" s="13">
        <v>5875.3603999999996</v>
      </c>
      <c r="DI9" s="183">
        <f t="shared" si="68"/>
        <v>5.4397909026351048</v>
      </c>
      <c r="DJ9" s="183">
        <f t="shared" si="69"/>
        <v>0</v>
      </c>
      <c r="DK9" s="28">
        <f>IF(DG9&gt;DF9,0,DF9-DG9)</f>
        <v>0</v>
      </c>
      <c r="DL9" s="27">
        <v>6095.6187502330613</v>
      </c>
      <c r="DM9" s="67">
        <f t="shared" ref="DM9:DM14" si="124">IFERROR($Y9*DL$3,0)</f>
        <v>6976.9859388229188</v>
      </c>
      <c r="DN9" s="13">
        <v>5271.7124999999996</v>
      </c>
      <c r="DO9" s="183">
        <f t="shared" si="72"/>
        <v>4.8710627202007668</v>
      </c>
      <c r="DP9" s="183">
        <f t="shared" si="73"/>
        <v>0</v>
      </c>
      <c r="DQ9" s="28">
        <f>IF(DM9&gt;DL9,0,DL9-DM9)</f>
        <v>0</v>
      </c>
      <c r="DR9" s="27">
        <f t="shared" si="9"/>
        <v>6319.7667716573878</v>
      </c>
      <c r="DS9" s="67">
        <f>$R$9+$U$9+$X$9</f>
        <v>6287.7971538461543</v>
      </c>
      <c r="DT9" s="13">
        <v>11584.840899999999</v>
      </c>
      <c r="DU9" s="183">
        <f t="shared" si="76"/>
        <v>10.693682840487936</v>
      </c>
      <c r="DV9" s="183">
        <f t="shared" si="77"/>
        <v>2.9510371040567827E-2</v>
      </c>
      <c r="DW9" s="28">
        <f>IF(DS9&gt;DR9,0,DR9-DS9)</f>
        <v>31.969617811233547</v>
      </c>
      <c r="DX9" s="27">
        <f t="shared" si="10"/>
        <v>6336.1884172815171</v>
      </c>
      <c r="DY9" s="67">
        <f>$R$9+$U$9+$X$9</f>
        <v>6287.7971538461543</v>
      </c>
      <c r="DZ9" s="13">
        <v>5925.6405999999997</v>
      </c>
      <c r="EA9" s="183">
        <f t="shared" si="80"/>
        <v>5.4556374349767518</v>
      </c>
      <c r="EB9" s="183">
        <f t="shared" si="81"/>
        <v>4.455302070189459E-2</v>
      </c>
      <c r="EC9" s="28">
        <f>IF(DY9&gt;DX9,0,DX9-DY9)</f>
        <v>48.391263435362816</v>
      </c>
      <c r="ED9" s="27">
        <f t="shared" si="11"/>
        <v>6350.8483090944601</v>
      </c>
      <c r="EE9" s="67">
        <f>$R$9+$U$9+$X$9</f>
        <v>6287.7971538461543</v>
      </c>
      <c r="EF9" s="13"/>
      <c r="EG9" s="183">
        <f t="shared" si="84"/>
        <v>0</v>
      </c>
      <c r="EH9" s="183">
        <f t="shared" si="85"/>
        <v>5.7916136810294651E-2</v>
      </c>
      <c r="EI9" s="28">
        <f>IF(EE9&gt;ED9,0,ED9-EE9)</f>
        <v>63.051155248305804</v>
      </c>
      <c r="EJ9" s="27">
        <f t="shared" si="12"/>
        <v>6363.7289462305444</v>
      </c>
      <c r="EK9" s="67">
        <f>$R$9+$U$9+$X$9</f>
        <v>6287.7971538461543</v>
      </c>
      <c r="EL9" s="13"/>
      <c r="EM9" s="183">
        <f t="shared" si="88"/>
        <v>0</v>
      </c>
      <c r="EN9" s="183">
        <f t="shared" si="89"/>
        <v>6.9606573448547135E-2</v>
      </c>
      <c r="EO9" s="28">
        <f>IF(EK9&gt;EJ9,0,EJ9-EK9)</f>
        <v>75.931792384390064</v>
      </c>
      <c r="EP9" s="27">
        <f t="shared" si="13"/>
        <v>6379.0830390485571</v>
      </c>
      <c r="EQ9" s="67">
        <f>$R$9+$U$9+$X$9</f>
        <v>6287.7971538461543</v>
      </c>
      <c r="ER9" s="13"/>
      <c r="ES9" s="183">
        <f t="shared" si="92"/>
        <v>0</v>
      </c>
      <c r="ET9" s="183">
        <f t="shared" si="93"/>
        <v>8.3480232978238589E-2</v>
      </c>
      <c r="EU9" s="28">
        <f>IF(EQ9&gt;EP9,0,EP9-EQ9)</f>
        <v>91.285885202402824</v>
      </c>
      <c r="EV9" s="27">
        <f t="shared" si="14"/>
        <v>6405.2643340969016</v>
      </c>
      <c r="EW9" s="67">
        <f>$R$9+$U$9+$X$9</f>
        <v>6287.7971538461543</v>
      </c>
      <c r="EX9" s="13"/>
      <c r="EY9" s="183">
        <f t="shared" si="96"/>
        <v>0</v>
      </c>
      <c r="EZ9" s="183">
        <f t="shared" si="97"/>
        <v>0.10698373688923436</v>
      </c>
      <c r="FA9" s="28">
        <f>IF(EW9&gt;EV9,0,EV9-EW9)</f>
        <v>117.46718025074733</v>
      </c>
      <c r="FB9" s="27">
        <f t="shared" si="15"/>
        <v>6442.9845332463219</v>
      </c>
      <c r="FC9" s="67">
        <f>$R$9+$U$9+$X$9</f>
        <v>6287.7971538461543</v>
      </c>
      <c r="FD9" s="13"/>
      <c r="FE9" s="183">
        <f t="shared" si="100"/>
        <v>0</v>
      </c>
      <c r="FF9" s="183">
        <f t="shared" si="101"/>
        <v>0.14051011438215125</v>
      </c>
      <c r="FG9" s="28">
        <f>IF(FC9&gt;FB9,0,FB9-FC9)</f>
        <v>155.18737940016763</v>
      </c>
      <c r="FH9" s="27">
        <f t="shared" si="16"/>
        <v>6442.9845332463219</v>
      </c>
      <c r="FI9" s="67">
        <f>$R$9+$U$9+$X$9</f>
        <v>6287.7971538461543</v>
      </c>
      <c r="FJ9" s="13"/>
      <c r="FK9" s="183">
        <f t="shared" si="104"/>
        <v>0</v>
      </c>
      <c r="FL9" s="183">
        <f t="shared" si="105"/>
        <v>0.14051011438215125</v>
      </c>
      <c r="FM9" s="28">
        <f>IF(FI9&gt;FH9,0,FH9-FI9)</f>
        <v>155.18737940016763</v>
      </c>
      <c r="FN9" s="27">
        <f t="shared" si="17"/>
        <v>6674.4568162728947</v>
      </c>
      <c r="FO9" s="67">
        <f>$R$9+$U$9+$X$9</f>
        <v>6287.7971538461543</v>
      </c>
      <c r="FP9" s="13"/>
      <c r="FQ9" s="183">
        <f t="shared" si="108"/>
        <v>0</v>
      </c>
      <c r="FR9" s="183">
        <f t="shared" si="109"/>
        <v>0.33794903964803169</v>
      </c>
      <c r="FS9" s="28">
        <f>IF(FO9&gt;FN9,0,FN9-FO9)</f>
        <v>386.6596624267404</v>
      </c>
      <c r="FT9" s="27">
        <f t="shared" si="18"/>
        <v>6703.7532654112165</v>
      </c>
      <c r="FU9" s="67">
        <f>$R$9+$U$9+$X$9</f>
        <v>6287.7971538461543</v>
      </c>
      <c r="FV9" s="13"/>
      <c r="FW9" s="183">
        <f t="shared" si="112"/>
        <v>0</v>
      </c>
      <c r="FX9" s="183">
        <f t="shared" si="113"/>
        <v>0.36196598863260077</v>
      </c>
      <c r="FY9" s="28">
        <f>IF(FU9&gt;FT9,0,FT9-FU9)</f>
        <v>415.9561115650622</v>
      </c>
      <c r="FZ9" s="27">
        <f t="shared" si="19"/>
        <v>6737.7749482815261</v>
      </c>
      <c r="GA9" s="67">
        <f>$R$9+$U$9+$X$9</f>
        <v>6287.7971538461543</v>
      </c>
      <c r="GB9" s="13"/>
      <c r="GC9" s="183">
        <f t="shared" si="116"/>
        <v>0</v>
      </c>
      <c r="GD9" s="183">
        <f t="shared" si="117"/>
        <v>0.38959453712618447</v>
      </c>
      <c r="GE9" s="28">
        <f>IF(GA9&gt;FZ9,0,FZ9-GA9)</f>
        <v>449.97779443537183</v>
      </c>
      <c r="GF9" s="27">
        <f t="shared" si="20"/>
        <v>6785.7914900691649</v>
      </c>
      <c r="GG9" s="67">
        <f>$R$9+$U$9+$X$9</f>
        <v>6287.7971538461543</v>
      </c>
      <c r="GH9" s="13"/>
      <c r="GI9" s="183">
        <f t="shared" si="120"/>
        <v>0</v>
      </c>
      <c r="GJ9" s="183">
        <f t="shared" si="121"/>
        <v>0</v>
      </c>
      <c r="GK9" s="28"/>
    </row>
    <row r="10" spans="1:195">
      <c r="A10" s="17" t="s">
        <v>10</v>
      </c>
      <c r="B10" s="2" t="s">
        <v>48</v>
      </c>
      <c r="C10" s="4">
        <v>44621</v>
      </c>
      <c r="D10" s="46">
        <v>45474</v>
      </c>
      <c r="E10" s="92">
        <v>24</v>
      </c>
      <c r="F10" s="12">
        <v>366488.64</v>
      </c>
      <c r="G10" s="12"/>
      <c r="H10" s="12">
        <f t="shared" si="0"/>
        <v>366488.64</v>
      </c>
      <c r="I10" s="74">
        <f t="shared" si="1"/>
        <v>15270.36</v>
      </c>
      <c r="J10" s="18">
        <f t="shared" si="123"/>
        <v>31053.333808128293</v>
      </c>
      <c r="K10" s="62">
        <f t="shared" si="2"/>
        <v>406.74320112937164</v>
      </c>
      <c r="L10" s="89">
        <f t="shared" si="3"/>
        <v>16.947633380390485</v>
      </c>
      <c r="M10" s="89">
        <f t="shared" si="4"/>
        <v>15.093942424729088</v>
      </c>
      <c r="N10" s="89">
        <f t="shared" si="5"/>
        <v>364.76302262629702</v>
      </c>
      <c r="O10" s="18">
        <f>K10-M10-N10</f>
        <v>26.886236078345519</v>
      </c>
      <c r="P10" s="92">
        <v>24</v>
      </c>
      <c r="Q10" s="12">
        <v>374107.19999999995</v>
      </c>
      <c r="R10" s="18">
        <f t="shared" si="22"/>
        <v>15587.799999999997</v>
      </c>
      <c r="S10" s="11">
        <v>26</v>
      </c>
      <c r="T10" s="12">
        <v>40886.802000000003</v>
      </c>
      <c r="U10" s="18">
        <f>T10/S10</f>
        <v>1572.5693076923078</v>
      </c>
      <c r="V10" s="11">
        <v>10</v>
      </c>
      <c r="W10" s="12">
        <v>9620.31</v>
      </c>
      <c r="X10" s="18">
        <f>W10/V10</f>
        <v>962.03099999999995</v>
      </c>
      <c r="Y10" s="62">
        <f>(R10/$R$2)+(U10/$U$2)+(X10/$X$2)</f>
        <v>18.584755201452534</v>
      </c>
      <c r="Z10" s="27">
        <v>0</v>
      </c>
      <c r="AA10" s="13">
        <f t="shared" si="23"/>
        <v>0</v>
      </c>
      <c r="AB10" s="13">
        <f t="shared" si="24"/>
        <v>28.945319255576333</v>
      </c>
      <c r="AC10" s="28">
        <f>14095.72+14029.0284</f>
        <v>28124.748399999997</v>
      </c>
      <c r="AD10" s="27">
        <v>0</v>
      </c>
      <c r="AE10" s="13">
        <f t="shared" si="25"/>
        <v>0</v>
      </c>
      <c r="AF10" s="13">
        <f t="shared" si="26"/>
        <v>14.701608636613035</v>
      </c>
      <c r="AG10" s="28">
        <v>14388.7143</v>
      </c>
      <c r="AH10" s="27">
        <v>0</v>
      </c>
      <c r="AI10" s="13">
        <f t="shared" si="27"/>
        <v>0</v>
      </c>
      <c r="AJ10" s="13">
        <f t="shared" si="28"/>
        <v>14.575067310361035</v>
      </c>
      <c r="AK10" s="28">
        <v>14388.7688</v>
      </c>
      <c r="AL10" s="27">
        <v>0</v>
      </c>
      <c r="AM10" s="13">
        <f t="shared" si="29"/>
        <v>0</v>
      </c>
      <c r="AN10" s="13">
        <f t="shared" si="30"/>
        <v>14.361138330989508</v>
      </c>
      <c r="AO10" s="28">
        <v>14388.754800000001</v>
      </c>
      <c r="AP10" s="27">
        <v>0</v>
      </c>
      <c r="AQ10" s="13">
        <f t="shared" si="31"/>
        <v>0</v>
      </c>
      <c r="AR10" s="13">
        <f t="shared" si="32"/>
        <v>14.048754835672092</v>
      </c>
      <c r="AS10" s="28">
        <f>82.9+14388.7926</f>
        <v>14471.6926</v>
      </c>
      <c r="AT10" s="27">
        <v>0</v>
      </c>
      <c r="AU10" s="13">
        <f t="shared" si="33"/>
        <v>0</v>
      </c>
      <c r="AV10" s="13">
        <f t="shared" si="34"/>
        <v>13.808397079159985</v>
      </c>
      <c r="AW10" s="28">
        <v>14388.7502</v>
      </c>
      <c r="AX10" s="27">
        <v>0</v>
      </c>
      <c r="AY10" s="13">
        <f t="shared" si="35"/>
        <v>0</v>
      </c>
      <c r="AZ10" s="13">
        <f t="shared" si="36"/>
        <v>13.762948781838581</v>
      </c>
      <c r="BA10" s="28">
        <v>14388.7363</v>
      </c>
      <c r="BB10" s="27">
        <v>0</v>
      </c>
      <c r="BC10" s="13">
        <f t="shared" si="37"/>
        <v>0</v>
      </c>
      <c r="BD10" s="13">
        <f t="shared" si="38"/>
        <v>13.74927152900076</v>
      </c>
      <c r="BE10" s="28">
        <v>14388.7089</v>
      </c>
      <c r="BF10" s="27">
        <v>0</v>
      </c>
      <c r="BG10" s="13">
        <f t="shared" si="39"/>
        <v>0</v>
      </c>
      <c r="BH10" s="13">
        <f t="shared" si="40"/>
        <v>13.743325029896196</v>
      </c>
      <c r="BI10" s="28">
        <v>14388.6566</v>
      </c>
      <c r="BJ10" s="27">
        <v>1084.45</v>
      </c>
      <c r="BK10" s="13">
        <f t="shared" si="41"/>
        <v>1.0343571190800711</v>
      </c>
      <c r="BL10" s="13">
        <f t="shared" si="42"/>
        <v>30.154402444037697</v>
      </c>
      <c r="BM10" s="28">
        <v>31614.75</v>
      </c>
      <c r="BN10" s="27">
        <v>1084.1189999999999</v>
      </c>
      <c r="BO10" s="13">
        <f t="shared" si="43"/>
        <v>1.0312675683876986</v>
      </c>
      <c r="BP10" s="13">
        <f t="shared" si="44"/>
        <v>15.184528118457187</v>
      </c>
      <c r="BQ10" s="28">
        <v>15962.72</v>
      </c>
      <c r="BR10" s="27">
        <v>1294.3499999999999</v>
      </c>
      <c r="BS10" s="13">
        <f t="shared" si="45"/>
        <v>1.2273827687540124</v>
      </c>
      <c r="BT10" s="13">
        <f t="shared" si="46"/>
        <v>15.135625155870549</v>
      </c>
      <c r="BU10" s="28">
        <v>15961.44</v>
      </c>
      <c r="BV10" s="27">
        <v>1330.58</v>
      </c>
      <c r="BW10" s="13">
        <f t="shared" si="47"/>
        <v>1.2590948877481014</v>
      </c>
      <c r="BX10" s="13">
        <f t="shared" si="48"/>
        <v>7.5518597620117811</v>
      </c>
      <c r="BY10" s="28">
        <v>7980.6166000000003</v>
      </c>
      <c r="BZ10" s="27">
        <v>1359.68</v>
      </c>
      <c r="CA10" s="13">
        <f t="shared" si="49"/>
        <v>1.2843527133613564</v>
      </c>
      <c r="CB10" s="13">
        <f t="shared" si="50"/>
        <v>15.078439522032777</v>
      </c>
      <c r="CC10" s="183">
        <v>15962.79</v>
      </c>
      <c r="CD10" s="27">
        <v>17362.210982887391</v>
      </c>
      <c r="CE10" s="13">
        <v>15958.85</v>
      </c>
      <c r="CF10" s="13">
        <f t="shared" si="51"/>
        <v>15.040322466639839</v>
      </c>
      <c r="CG10" s="13">
        <f t="shared" si="52"/>
        <v>1.3225891414310547</v>
      </c>
      <c r="CH10" s="28">
        <f t="shared" si="53"/>
        <v>1403.3609828873905</v>
      </c>
      <c r="CI10" s="15">
        <v>17431.229744050233</v>
      </c>
      <c r="CJ10" s="13">
        <f>14388.74+1574.23</f>
        <v>15962.97</v>
      </c>
      <c r="CK10" s="13">
        <f t="shared" si="54"/>
        <v>14.984637971480039</v>
      </c>
      <c r="CL10" s="13">
        <f t="shared" si="55"/>
        <v>1.3782736365908539</v>
      </c>
      <c r="CM10" s="28">
        <f t="shared" si="56"/>
        <v>1468.2597440502341</v>
      </c>
      <c r="CN10" s="27">
        <v>17578.545037257696</v>
      </c>
      <c r="CO10" s="67">
        <f t="shared" si="7"/>
        <v>19965.453834878845</v>
      </c>
      <c r="CP10" s="67">
        <v>15961.05</v>
      </c>
      <c r="CQ10" s="183">
        <f t="shared" si="57"/>
        <v>14.857273441485184</v>
      </c>
      <c r="CR10" s="183">
        <f t="shared" si="58"/>
        <v>0</v>
      </c>
      <c r="CS10" s="28">
        <f t="shared" si="8"/>
        <v>0</v>
      </c>
      <c r="CT10" s="27">
        <v>17588.411872957364</v>
      </c>
      <c r="CU10" s="67">
        <f t="shared" si="59"/>
        <v>19976.660442265322</v>
      </c>
      <c r="CV10" s="187">
        <v>15961.34</v>
      </c>
      <c r="CW10" s="183">
        <f t="shared" si="60"/>
        <v>14.849208527344532</v>
      </c>
      <c r="CX10" s="183">
        <f t="shared" si="61"/>
        <v>0</v>
      </c>
      <c r="CY10" s="28">
        <f t="shared" si="62"/>
        <v>0</v>
      </c>
      <c r="CZ10" s="27">
        <v>17630.988168961565</v>
      </c>
      <c r="DA10" s="67">
        <f t="shared" si="63"/>
        <v>20025.017975299503</v>
      </c>
      <c r="DB10" s="13">
        <v>18834.943899999998</v>
      </c>
      <c r="DC10" s="183">
        <f t="shared" si="64"/>
        <v>17.480275026287774</v>
      </c>
      <c r="DD10" s="183">
        <f t="shared" si="65"/>
        <v>0</v>
      </c>
      <c r="DE10" s="28">
        <f t="shared" si="66"/>
        <v>0</v>
      </c>
      <c r="DF10" s="27">
        <v>17673.106303440738</v>
      </c>
      <c r="DG10" s="67">
        <f t="shared" si="67"/>
        <v>20072.855135188038</v>
      </c>
      <c r="DH10" s="13">
        <v>16918.2552</v>
      </c>
      <c r="DI10" s="183">
        <f t="shared" si="68"/>
        <v>15.664021346744798</v>
      </c>
      <c r="DJ10" s="183">
        <f t="shared" si="69"/>
        <v>0</v>
      </c>
      <c r="DK10" s="28">
        <f t="shared" si="70"/>
        <v>0</v>
      </c>
      <c r="DL10" s="27">
        <v>17708.777450746333</v>
      </c>
      <c r="DM10" s="67">
        <f t="shared" si="124"/>
        <v>20113.369901527207</v>
      </c>
      <c r="DN10" s="13">
        <v>16989.098099999999</v>
      </c>
      <c r="DO10" s="183">
        <f t="shared" si="72"/>
        <v>15.697927837442515</v>
      </c>
      <c r="DP10" s="183">
        <f t="shared" si="73"/>
        <v>0</v>
      </c>
      <c r="DQ10" s="28">
        <f t="shared" ref="DQ10:DQ14" si="125">IF(DM10&gt;DL10,0,DL10-DM10)</f>
        <v>0</v>
      </c>
      <c r="DR10" s="27">
        <f t="shared" si="9"/>
        <v>18359.96440814533</v>
      </c>
      <c r="DS10" s="67">
        <f>$R$10+$U$10+$X$10</f>
        <v>18122.400307692304</v>
      </c>
      <c r="DT10" s="13">
        <v>16982.712200000002</v>
      </c>
      <c r="DU10" s="183">
        <f t="shared" si="76"/>
        <v>15.676325605652915</v>
      </c>
      <c r="DV10" s="183">
        <f t="shared" si="77"/>
        <v>0.21928960151109878</v>
      </c>
      <c r="DW10" s="28">
        <f t="shared" ref="DW10:DW14" si="126">IF(DS10&gt;DR10,0,DR10-DS10)</f>
        <v>237.56410045302619</v>
      </c>
      <c r="DX10" s="27">
        <f t="shared" si="10"/>
        <v>18407.671996111127</v>
      </c>
      <c r="DY10" s="67">
        <f>$R$10+$U$10+$X$10</f>
        <v>18122.400307692304</v>
      </c>
      <c r="DZ10" s="13">
        <v>17065.963100000001</v>
      </c>
      <c r="EA10" s="183">
        <f t="shared" si="80"/>
        <v>15.712344611701882</v>
      </c>
      <c r="EB10" s="183">
        <f t="shared" si="81"/>
        <v>0.2626448358134908</v>
      </c>
      <c r="EC10" s="28">
        <f t="shared" ref="EC10:EC14" si="127">IF(DY10&gt;DX10,0,DX10-DY10)</f>
        <v>285.27168841882303</v>
      </c>
      <c r="ED10" s="27">
        <f t="shared" si="11"/>
        <v>18450.261398796047</v>
      </c>
      <c r="EE10" s="67">
        <f>$R$10+$U$10+$X$10</f>
        <v>18122.400307692304</v>
      </c>
      <c r="EF10" s="13"/>
      <c r="EG10" s="183">
        <f t="shared" si="84"/>
        <v>0</v>
      </c>
      <c r="EH10" s="183">
        <f t="shared" si="85"/>
        <v>0.30115939561071065</v>
      </c>
      <c r="EI10" s="28">
        <f t="shared" ref="EI10:EI14" si="128">IF(EE10&gt;ED10,0,ED10-EE10)</f>
        <v>327.86109110374309</v>
      </c>
      <c r="EJ10" s="27">
        <f t="shared" si="12"/>
        <v>18487.681773299952</v>
      </c>
      <c r="EK10" s="67">
        <f>$R$10+$U$10+$X$10</f>
        <v>18122.400307692304</v>
      </c>
      <c r="EL10" s="13"/>
      <c r="EM10" s="183">
        <f t="shared" si="88"/>
        <v>0</v>
      </c>
      <c r="EN10" s="183">
        <f t="shared" si="89"/>
        <v>0.33485303542549755</v>
      </c>
      <c r="EO10" s="28">
        <f t="shared" ref="EO10:EO14" si="129">IF(EK10&gt;EJ10,0,EJ10-EK10)</f>
        <v>365.28146560764799</v>
      </c>
      <c r="EP10" s="27">
        <f t="shared" si="13"/>
        <v>18532.287944357136</v>
      </c>
      <c r="EQ10" s="67">
        <f>$R$10+$U$10+$X$10</f>
        <v>18122.400307692304</v>
      </c>
      <c r="ER10" s="13"/>
      <c r="ES10" s="183">
        <f t="shared" si="92"/>
        <v>0</v>
      </c>
      <c r="ET10" s="183">
        <f t="shared" si="93"/>
        <v>0.37483906003443324</v>
      </c>
      <c r="EU10" s="28">
        <f t="shared" ref="EU10:EU14" si="130">IF(EQ10&gt;EP10,0,EP10-EQ10)</f>
        <v>409.88763666483283</v>
      </c>
      <c r="EV10" s="27">
        <f t="shared" si="14"/>
        <v>18608.348922968329</v>
      </c>
      <c r="EW10" s="67">
        <f>$R$10+$U$10+$X$10</f>
        <v>18122.400307692304</v>
      </c>
      <c r="EX10" s="13"/>
      <c r="EY10" s="183">
        <f t="shared" si="96"/>
        <v>0</v>
      </c>
      <c r="EZ10" s="183">
        <f t="shared" si="97"/>
        <v>0.44257978004922222</v>
      </c>
      <c r="FA10" s="28">
        <f t="shared" ref="FA10:FA14" si="131">IF(EW10&gt;EV10,0,EV10-EW10)</f>
        <v>485.94861527602552</v>
      </c>
      <c r="FB10" s="27">
        <f t="shared" si="15"/>
        <v>18717.932320405936</v>
      </c>
      <c r="FC10" s="67">
        <f>$R$10+$U$10+$X$10</f>
        <v>18122.400307692304</v>
      </c>
      <c r="FD10" s="13"/>
      <c r="FE10" s="183">
        <f t="shared" si="100"/>
        <v>0</v>
      </c>
      <c r="FF10" s="183">
        <f t="shared" si="101"/>
        <v>0.53920796618938793</v>
      </c>
      <c r="FG10" s="28">
        <f t="shared" ref="FG10:FG14" si="132">IF(FC10&gt;FB10,0,FB10-FC10)</f>
        <v>595.53201271363287</v>
      </c>
      <c r="FH10" s="27">
        <f t="shared" si="16"/>
        <v>18717.932320405936</v>
      </c>
      <c r="FI10" s="67">
        <f>$R$10+$U$10+$X$10</f>
        <v>18122.400307692304</v>
      </c>
      <c r="FJ10" s="13"/>
      <c r="FK10" s="183">
        <f t="shared" si="104"/>
        <v>0</v>
      </c>
      <c r="FL10" s="183">
        <f t="shared" si="105"/>
        <v>0.53920796618938793</v>
      </c>
      <c r="FM10" s="28">
        <f t="shared" ref="FM10:FM14" si="133">IF(FI10&gt;FH10,0,FH10-FI10)</f>
        <v>595.53201271363287</v>
      </c>
      <c r="FN10" s="27">
        <f t="shared" si="17"/>
        <v>19390.397465306447</v>
      </c>
      <c r="FO10" s="67">
        <f>$R$10+$U$10+$X$10</f>
        <v>18122.400307692304</v>
      </c>
      <c r="FP10" s="13"/>
      <c r="FQ10" s="183">
        <f t="shared" si="108"/>
        <v>0</v>
      </c>
      <c r="FR10" s="183">
        <f t="shared" si="109"/>
        <v>1.1082573729120868</v>
      </c>
      <c r="FS10" s="28">
        <f t="shared" ref="FS10:FS14" si="134">IF(FO10&gt;FN10,0,FN10-FO10)</f>
        <v>1267.9971576141434</v>
      </c>
      <c r="FT10" s="27">
        <f t="shared" si="18"/>
        <v>19475.508480142766</v>
      </c>
      <c r="FU10" s="67">
        <f>$R$10+$U$10+$X$10</f>
        <v>18122.400307692304</v>
      </c>
      <c r="FV10" s="13"/>
      <c r="FW10" s="183">
        <f t="shared" si="112"/>
        <v>0</v>
      </c>
      <c r="FX10" s="183">
        <f t="shared" si="113"/>
        <v>1.1774779207475927</v>
      </c>
      <c r="FY10" s="28">
        <f t="shared" ref="FY10:FY14" si="135">IF(FU10&gt;FT10,0,FT10-FU10)</f>
        <v>1353.108172450462</v>
      </c>
      <c r="FZ10" s="27">
        <f t="shared" si="19"/>
        <v>19574.347078017207</v>
      </c>
      <c r="GA10" s="67">
        <f>$R$10+$U$10+$X$10</f>
        <v>18122.400307692304</v>
      </c>
      <c r="GB10" s="13"/>
      <c r="GC10" s="183">
        <f t="shared" si="116"/>
        <v>0</v>
      </c>
      <c r="GD10" s="183">
        <f t="shared" si="117"/>
        <v>1.2571076548930318</v>
      </c>
      <c r="GE10" s="28">
        <f t="shared" ref="GE10:GE14" si="136">IF(GA10&gt;FZ10,0,FZ10-GA10)</f>
        <v>1451.9467703249029</v>
      </c>
      <c r="GF10" s="27">
        <f t="shared" si="20"/>
        <v>19713.843048371204</v>
      </c>
      <c r="GG10" s="67">
        <f>$R$10+$U$10+$X$10</f>
        <v>18122.400307692304</v>
      </c>
      <c r="GH10" s="13"/>
      <c r="GI10" s="183">
        <f t="shared" si="120"/>
        <v>0</v>
      </c>
      <c r="GJ10" s="183">
        <f t="shared" si="121"/>
        <v>0</v>
      </c>
      <c r="GK10" s="28"/>
    </row>
    <row r="11" spans="1:195">
      <c r="A11" s="17" t="s">
        <v>12</v>
      </c>
      <c r="B11" s="2" t="s">
        <v>43</v>
      </c>
      <c r="C11" s="4">
        <v>44621</v>
      </c>
      <c r="D11" s="46">
        <v>45474</v>
      </c>
      <c r="E11" s="92">
        <v>24</v>
      </c>
      <c r="F11" s="12">
        <v>168172.56</v>
      </c>
      <c r="G11" s="12"/>
      <c r="H11" s="12">
        <f t="shared" si="0"/>
        <v>168172.56</v>
      </c>
      <c r="I11" s="74">
        <f t="shared" si="1"/>
        <v>7007.19</v>
      </c>
      <c r="J11" s="18">
        <f t="shared" si="123"/>
        <v>126298.68548735263</v>
      </c>
      <c r="K11" s="62">
        <f t="shared" si="2"/>
        <v>186.64438110966091</v>
      </c>
      <c r="L11" s="89">
        <f t="shared" si="3"/>
        <v>7.7768492129025377</v>
      </c>
      <c r="M11" s="89">
        <f t="shared" si="4"/>
        <v>1.9183887684740057</v>
      </c>
      <c r="N11" s="89">
        <f t="shared" si="5"/>
        <v>75.375534339513607</v>
      </c>
      <c r="O11" s="18">
        <f t="shared" si="21"/>
        <v>109.35045800167329</v>
      </c>
      <c r="P11" s="92">
        <v>24</v>
      </c>
      <c r="Q11" s="12">
        <v>171668.63999999998</v>
      </c>
      <c r="R11" s="18">
        <f t="shared" si="22"/>
        <v>7152.86</v>
      </c>
      <c r="S11" s="11">
        <v>26</v>
      </c>
      <c r="T11" s="12">
        <v>22130.952000000001</v>
      </c>
      <c r="U11" s="18">
        <f>T11/S11</f>
        <v>851.19046153846159</v>
      </c>
      <c r="V11" s="11">
        <v>10</v>
      </c>
      <c r="W11" s="12">
        <v>10337.23</v>
      </c>
      <c r="X11" s="18">
        <f>W11/V11</f>
        <v>1033.723</v>
      </c>
      <c r="Y11" s="62">
        <f>(R11/$R$2)+(U11/$U$2)+(X11/$X$2)</f>
        <v>9.2087300090117647</v>
      </c>
      <c r="Z11" s="27">
        <v>0</v>
      </c>
      <c r="AA11" s="13">
        <f t="shared" si="23"/>
        <v>0</v>
      </c>
      <c r="AB11" s="13">
        <f t="shared" si="24"/>
        <v>0</v>
      </c>
      <c r="AC11" s="28"/>
      <c r="AD11" s="27">
        <v>0</v>
      </c>
      <c r="AE11" s="13">
        <f t="shared" si="25"/>
        <v>0</v>
      </c>
      <c r="AF11" s="13">
        <f t="shared" si="26"/>
        <v>0</v>
      </c>
      <c r="AG11" s="28"/>
      <c r="AH11" s="27">
        <v>0</v>
      </c>
      <c r="AI11" s="13">
        <f t="shared" si="27"/>
        <v>0</v>
      </c>
      <c r="AJ11" s="13">
        <f t="shared" si="28"/>
        <v>0</v>
      </c>
      <c r="AK11" s="28"/>
      <c r="AL11" s="27">
        <v>0</v>
      </c>
      <c r="AM11" s="13">
        <f t="shared" si="29"/>
        <v>0</v>
      </c>
      <c r="AN11" s="13">
        <f t="shared" si="30"/>
        <v>0</v>
      </c>
      <c r="AO11" s="28"/>
      <c r="AP11" s="27">
        <v>0</v>
      </c>
      <c r="AQ11" s="13">
        <f t="shared" si="31"/>
        <v>0</v>
      </c>
      <c r="AR11" s="13">
        <f t="shared" si="32"/>
        <v>0</v>
      </c>
      <c r="AS11" s="28"/>
      <c r="AT11" s="27">
        <v>0</v>
      </c>
      <c r="AU11" s="13">
        <f t="shared" si="33"/>
        <v>0</v>
      </c>
      <c r="AV11" s="13">
        <f t="shared" si="34"/>
        <v>0</v>
      </c>
      <c r="AW11" s="28"/>
      <c r="AX11" s="27">
        <v>0</v>
      </c>
      <c r="AY11" s="13">
        <f t="shared" si="35"/>
        <v>0</v>
      </c>
      <c r="AZ11" s="13">
        <f t="shared" si="36"/>
        <v>0</v>
      </c>
      <c r="BA11" s="28"/>
      <c r="BB11" s="27">
        <v>0</v>
      </c>
      <c r="BC11" s="13">
        <f t="shared" si="37"/>
        <v>0</v>
      </c>
      <c r="BD11" s="13">
        <f t="shared" si="38"/>
        <v>0</v>
      </c>
      <c r="BE11" s="28"/>
      <c r="BF11" s="27">
        <v>0</v>
      </c>
      <c r="BG11" s="13">
        <f t="shared" si="39"/>
        <v>0</v>
      </c>
      <c r="BH11" s="13">
        <f t="shared" si="40"/>
        <v>0</v>
      </c>
      <c r="BI11" s="28"/>
      <c r="BJ11" s="27">
        <v>0</v>
      </c>
      <c r="BK11" s="13">
        <f t="shared" si="41"/>
        <v>0</v>
      </c>
      <c r="BL11" s="13">
        <f t="shared" si="42"/>
        <v>0</v>
      </c>
      <c r="BM11" s="28"/>
      <c r="BN11" s="27">
        <v>0</v>
      </c>
      <c r="BO11" s="13">
        <f t="shared" si="43"/>
        <v>0</v>
      </c>
      <c r="BP11" s="13">
        <f t="shared" si="44"/>
        <v>0</v>
      </c>
      <c r="BQ11" s="28"/>
      <c r="BR11" s="27">
        <v>0</v>
      </c>
      <c r="BS11" s="13">
        <f t="shared" si="45"/>
        <v>0</v>
      </c>
      <c r="BT11" s="13">
        <f t="shared" si="46"/>
        <v>0</v>
      </c>
      <c r="BU11" s="28"/>
      <c r="BV11" s="27">
        <v>480.26</v>
      </c>
      <c r="BW11" s="13">
        <f t="shared" si="47"/>
        <v>0.45445813914977168</v>
      </c>
      <c r="BX11" s="13">
        <f t="shared" si="48"/>
        <v>3.1239894017174894</v>
      </c>
      <c r="BY11" s="28">
        <v>3301.3539000000001</v>
      </c>
      <c r="BZ11" s="27">
        <v>496.55</v>
      </c>
      <c r="CA11" s="13">
        <f t="shared" si="49"/>
        <v>0.46904075945779999</v>
      </c>
      <c r="CB11" s="13">
        <f t="shared" si="50"/>
        <v>7.0396070467104321</v>
      </c>
      <c r="CC11" s="183">
        <v>7452.48</v>
      </c>
      <c r="CD11" s="27">
        <v>7967.0886067636047</v>
      </c>
      <c r="CE11" s="13">
        <v>7454.66</v>
      </c>
      <c r="CF11" s="13">
        <f t="shared" si="51"/>
        <v>7.0255996064353852</v>
      </c>
      <c r="CG11" s="13">
        <f t="shared" si="52"/>
        <v>0.48293526706846657</v>
      </c>
      <c r="CH11" s="28">
        <f t="shared" si="53"/>
        <v>512.42860676360488</v>
      </c>
      <c r="CI11" s="15">
        <v>7998.7596068600442</v>
      </c>
      <c r="CJ11" s="13">
        <f>6602.64+850.74</f>
        <v>7453.38</v>
      </c>
      <c r="CK11" s="13">
        <f t="shared" si="54"/>
        <v>6.9965802707058842</v>
      </c>
      <c r="CL11" s="13">
        <f t="shared" si="55"/>
        <v>0.51195460279796756</v>
      </c>
      <c r="CM11" s="28">
        <f t="shared" si="56"/>
        <v>545.37960686004408</v>
      </c>
      <c r="CN11" s="27">
        <v>8066.3589463261987</v>
      </c>
      <c r="CO11" s="67">
        <f t="shared" si="7"/>
        <v>9892.8649788412658</v>
      </c>
      <c r="CP11" s="67">
        <v>7453.67</v>
      </c>
      <c r="CQ11" s="183">
        <f t="shared" si="57"/>
        <v>6.93821605299118</v>
      </c>
      <c r="CR11" s="183">
        <f t="shared" si="58"/>
        <v>0</v>
      </c>
      <c r="CS11" s="28">
        <f t="shared" si="8"/>
        <v>0</v>
      </c>
      <c r="CT11" s="27">
        <v>8070.8865928549221</v>
      </c>
      <c r="CU11" s="67">
        <f t="shared" si="59"/>
        <v>9898.417843036701</v>
      </c>
      <c r="CV11" s="187">
        <v>7453.76</v>
      </c>
      <c r="CW11" s="183">
        <f t="shared" si="60"/>
        <v>6.9344075467836399</v>
      </c>
      <c r="CX11" s="183">
        <f t="shared" si="61"/>
        <v>0</v>
      </c>
      <c r="CY11" s="28">
        <f t="shared" si="62"/>
        <v>0</v>
      </c>
      <c r="CZ11" s="27">
        <v>8090.4238005957795</v>
      </c>
      <c r="DA11" s="67">
        <f t="shared" si="63"/>
        <v>9922.3789585201503</v>
      </c>
      <c r="DB11" s="13">
        <v>8641.4151000000002</v>
      </c>
      <c r="DC11" s="183">
        <f t="shared" si="64"/>
        <v>8.0198971319641714</v>
      </c>
      <c r="DD11" s="183">
        <f t="shared" si="65"/>
        <v>0</v>
      </c>
      <c r="DE11" s="28">
        <f t="shared" si="66"/>
        <v>0</v>
      </c>
      <c r="DF11" s="27">
        <v>8109.7507693601774</v>
      </c>
      <c r="DG11" s="67">
        <f t="shared" si="67"/>
        <v>9946.0822295633443</v>
      </c>
      <c r="DH11" s="13">
        <v>7901.5209999999997</v>
      </c>
      <c r="DI11" s="183">
        <f t="shared" si="68"/>
        <v>7.3157422058364681</v>
      </c>
      <c r="DJ11" s="183">
        <f t="shared" si="69"/>
        <v>0</v>
      </c>
      <c r="DK11" s="28">
        <f t="shared" si="70"/>
        <v>0</v>
      </c>
      <c r="DL11" s="27">
        <v>8126.1193753844173</v>
      </c>
      <c r="DM11" s="67">
        <f t="shared" si="124"/>
        <v>9966.1572609829909</v>
      </c>
      <c r="DN11" s="13">
        <v>7933.8746000000001</v>
      </c>
      <c r="DO11" s="183">
        <f t="shared" si="72"/>
        <v>7.3309006875484526</v>
      </c>
      <c r="DP11" s="183">
        <f t="shared" si="73"/>
        <v>0</v>
      </c>
      <c r="DQ11" s="28">
        <f t="shared" si="125"/>
        <v>0</v>
      </c>
      <c r="DR11" s="27">
        <f t="shared" si="9"/>
        <v>8424.9329420597714</v>
      </c>
      <c r="DS11" s="67">
        <f>$R$11+$U$11+$X$11</f>
        <v>9037.7734615384616</v>
      </c>
      <c r="DT11" s="13">
        <v>7922.4674999999997</v>
      </c>
      <c r="DU11" s="183">
        <f t="shared" si="76"/>
        <v>7.3130356722528118</v>
      </c>
      <c r="DV11" s="183">
        <f t="shared" si="77"/>
        <v>0</v>
      </c>
      <c r="DW11" s="28">
        <f t="shared" si="126"/>
        <v>0</v>
      </c>
      <c r="DX11" s="27">
        <f t="shared" si="10"/>
        <v>8446.8247725940928</v>
      </c>
      <c r="DY11" s="67">
        <f>$R$11+$U$11+$X$11</f>
        <v>9037.7734615384616</v>
      </c>
      <c r="DZ11" s="13">
        <v>7969.6894000000002</v>
      </c>
      <c r="EA11" s="183">
        <f t="shared" si="80"/>
        <v>7.3375587165676928</v>
      </c>
      <c r="EB11" s="183">
        <f t="shared" si="81"/>
        <v>0</v>
      </c>
      <c r="EC11" s="28">
        <f t="shared" si="127"/>
        <v>0</v>
      </c>
      <c r="ED11" s="27">
        <f t="shared" si="11"/>
        <v>8466.3679946661159</v>
      </c>
      <c r="EE11" s="67">
        <f>$R$11+$U$11+$X$11</f>
        <v>9037.7734615384616</v>
      </c>
      <c r="EF11" s="13"/>
      <c r="EG11" s="183">
        <f t="shared" si="84"/>
        <v>0</v>
      </c>
      <c r="EH11" s="183">
        <f t="shared" si="85"/>
        <v>0</v>
      </c>
      <c r="EI11" s="28">
        <f t="shared" si="128"/>
        <v>0</v>
      </c>
      <c r="EJ11" s="27">
        <f t="shared" si="12"/>
        <v>8483.539277728205</v>
      </c>
      <c r="EK11" s="67">
        <f>$R$11+$U$11+$X$11</f>
        <v>9037.7734615384616</v>
      </c>
      <c r="EL11" s="13"/>
      <c r="EM11" s="183">
        <f t="shared" si="88"/>
        <v>0</v>
      </c>
      <c r="EN11" s="183">
        <f t="shared" si="89"/>
        <v>0</v>
      </c>
      <c r="EO11" s="28">
        <f t="shared" si="129"/>
        <v>0</v>
      </c>
      <c r="EP11" s="27">
        <f t="shared" si="13"/>
        <v>8504.007944856563</v>
      </c>
      <c r="EQ11" s="67">
        <f>$R$11+$U$11+$X$11</f>
        <v>9037.7734615384616</v>
      </c>
      <c r="ER11" s="13"/>
      <c r="ES11" s="183">
        <f t="shared" si="92"/>
        <v>0</v>
      </c>
      <c r="ET11" s="183">
        <f t="shared" si="93"/>
        <v>0</v>
      </c>
      <c r="EU11" s="28">
        <f t="shared" si="130"/>
        <v>0</v>
      </c>
      <c r="EV11" s="27">
        <f t="shared" si="14"/>
        <v>8538.9104441240706</v>
      </c>
      <c r="EW11" s="67">
        <f>$R$11+$U$11+$X$11</f>
        <v>9037.7734615384616</v>
      </c>
      <c r="EX11" s="13"/>
      <c r="EY11" s="183">
        <f t="shared" si="96"/>
        <v>0</v>
      </c>
      <c r="EZ11" s="183">
        <f t="shared" si="97"/>
        <v>0</v>
      </c>
      <c r="FA11" s="28">
        <f t="shared" si="131"/>
        <v>0</v>
      </c>
      <c r="FB11" s="27">
        <f t="shared" si="15"/>
        <v>8589.1955511346987</v>
      </c>
      <c r="FC11" s="67">
        <f>$R$11+$U$11+$X$11</f>
        <v>9037.7734615384616</v>
      </c>
      <c r="FD11" s="13"/>
      <c r="FE11" s="183">
        <f t="shared" si="100"/>
        <v>0</v>
      </c>
      <c r="FF11" s="183">
        <f t="shared" si="101"/>
        <v>0</v>
      </c>
      <c r="FG11" s="28">
        <f t="shared" si="132"/>
        <v>0</v>
      </c>
      <c r="FH11" s="27">
        <f t="shared" si="16"/>
        <v>8589.1955511346987</v>
      </c>
      <c r="FI11" s="67">
        <f>$R$11+$U$11+$X$11</f>
        <v>9037.7734615384616</v>
      </c>
      <c r="FJ11" s="13"/>
      <c r="FK11" s="183">
        <f t="shared" si="104"/>
        <v>0</v>
      </c>
      <c r="FL11" s="183">
        <f t="shared" si="105"/>
        <v>0</v>
      </c>
      <c r="FM11" s="28">
        <f t="shared" si="133"/>
        <v>0</v>
      </c>
      <c r="FN11" s="27">
        <f t="shared" si="17"/>
        <v>8897.7731510534577</v>
      </c>
      <c r="FO11" s="67">
        <f>$R$11+$U$11+$X$11</f>
        <v>9037.7734615384616</v>
      </c>
      <c r="FP11" s="13"/>
      <c r="FQ11" s="183">
        <f t="shared" si="108"/>
        <v>0</v>
      </c>
      <c r="FR11" s="183">
        <f t="shared" si="109"/>
        <v>0</v>
      </c>
      <c r="FS11" s="28">
        <f t="shared" si="134"/>
        <v>0</v>
      </c>
      <c r="FT11" s="27">
        <f t="shared" si="18"/>
        <v>8936.8284878006543</v>
      </c>
      <c r="FU11" s="67">
        <f>$R$11+$U$11+$X$11</f>
        <v>9037.7734615384616</v>
      </c>
      <c r="FV11" s="13"/>
      <c r="FW11" s="183">
        <f t="shared" si="112"/>
        <v>0</v>
      </c>
      <c r="FX11" s="183">
        <f t="shared" si="113"/>
        <v>0</v>
      </c>
      <c r="FY11" s="28">
        <f t="shared" si="135"/>
        <v>0</v>
      </c>
      <c r="FZ11" s="27">
        <f t="shared" si="19"/>
        <v>8982.183072410302</v>
      </c>
      <c r="GA11" s="67">
        <f>$R$11+$U$11+$X$11</f>
        <v>9037.7734615384616</v>
      </c>
      <c r="GB11" s="13"/>
      <c r="GC11" s="183">
        <f t="shared" si="116"/>
        <v>0</v>
      </c>
      <c r="GD11" s="183">
        <f t="shared" si="117"/>
        <v>0</v>
      </c>
      <c r="GE11" s="28">
        <f t="shared" si="136"/>
        <v>0</v>
      </c>
      <c r="GF11" s="27">
        <f t="shared" si="20"/>
        <v>9046.1943182817031</v>
      </c>
      <c r="GG11" s="67">
        <f>$R$11+$U$11+$X$11</f>
        <v>9037.7734615384616</v>
      </c>
      <c r="GH11" s="13"/>
      <c r="GI11" s="183">
        <f t="shared" si="120"/>
        <v>0</v>
      </c>
      <c r="GJ11" s="183">
        <f t="shared" si="121"/>
        <v>0</v>
      </c>
      <c r="GK11" s="28"/>
    </row>
    <row r="12" spans="1:195">
      <c r="A12" s="17" t="s">
        <v>14</v>
      </c>
      <c r="B12" s="2" t="s">
        <v>17</v>
      </c>
      <c r="C12" s="4">
        <v>44621</v>
      </c>
      <c r="D12" s="46">
        <v>45474</v>
      </c>
      <c r="E12" s="92">
        <v>24</v>
      </c>
      <c r="F12" s="12">
        <v>161199.84</v>
      </c>
      <c r="G12" s="12"/>
      <c r="H12" s="12">
        <f t="shared" si="0"/>
        <v>161199.84</v>
      </c>
      <c r="I12" s="74">
        <f t="shared" si="1"/>
        <v>6716.66</v>
      </c>
      <c r="J12" s="18">
        <f t="shared" si="123"/>
        <v>-70582.372983758323</v>
      </c>
      <c r="K12" s="62">
        <f t="shared" si="2"/>
        <v>178.9057880297259</v>
      </c>
      <c r="L12" s="89">
        <f t="shared" si="3"/>
        <v>7.4544078345719127</v>
      </c>
      <c r="M12" s="89">
        <f t="shared" si="4"/>
        <v>240.01659676725464</v>
      </c>
      <c r="N12" s="89">
        <f t="shared" si="5"/>
        <v>0</v>
      </c>
      <c r="O12" s="18">
        <f t="shared" si="21"/>
        <v>-61.110808737528743</v>
      </c>
      <c r="P12" s="92"/>
      <c r="Q12" s="12"/>
      <c r="R12" s="18">
        <f t="shared" si="22"/>
        <v>0</v>
      </c>
      <c r="S12" s="11"/>
      <c r="T12" s="12"/>
      <c r="U12" s="18"/>
      <c r="V12" s="11"/>
      <c r="W12" s="12"/>
      <c r="X12" s="18"/>
      <c r="Y12" s="62">
        <f t="shared" ref="Y12:Y14" si="137">(R12/$R$2)+(U12/$U$2)</f>
        <v>0</v>
      </c>
      <c r="Z12" s="27">
        <v>6993.1840000000002</v>
      </c>
      <c r="AA12" s="13">
        <f t="shared" si="23"/>
        <v>7.1972179311295932</v>
      </c>
      <c r="AB12" s="13">
        <f t="shared" si="24"/>
        <v>0</v>
      </c>
      <c r="AC12" s="28"/>
      <c r="AD12" s="27">
        <v>7044.04</v>
      </c>
      <c r="AE12" s="13">
        <f t="shared" si="25"/>
        <v>7.1972183991899596</v>
      </c>
      <c r="AF12" s="13">
        <f t="shared" si="26"/>
        <v>0</v>
      </c>
      <c r="AG12" s="28"/>
      <c r="AH12" s="27">
        <v>7102.6930000000002</v>
      </c>
      <c r="AI12" s="13">
        <f t="shared" si="27"/>
        <v>7.194655081248519</v>
      </c>
      <c r="AJ12" s="13">
        <f t="shared" si="28"/>
        <v>0</v>
      </c>
      <c r="AK12" s="28"/>
      <c r="AL12" s="27">
        <v>7199.7780000000002</v>
      </c>
      <c r="AM12" s="13">
        <f t="shared" si="29"/>
        <v>7.1859594000736582</v>
      </c>
      <c r="AN12" s="13">
        <f t="shared" si="30"/>
        <v>0</v>
      </c>
      <c r="AO12" s="28"/>
      <c r="AP12" s="27">
        <v>7377.5169999999998</v>
      </c>
      <c r="AQ12" s="13">
        <f t="shared" si="31"/>
        <v>7.1619077666839788</v>
      </c>
      <c r="AR12" s="13">
        <f t="shared" si="32"/>
        <v>0</v>
      </c>
      <c r="AS12" s="28"/>
      <c r="AT12" s="27">
        <v>7449.2470000000003</v>
      </c>
      <c r="AU12" s="13">
        <f t="shared" si="33"/>
        <v>7.1487904847177957</v>
      </c>
      <c r="AV12" s="13">
        <f t="shared" si="34"/>
        <v>0</v>
      </c>
      <c r="AW12" s="28"/>
      <c r="AX12" s="27">
        <v>7468.9250000000002</v>
      </c>
      <c r="AY12" s="13">
        <f t="shared" si="35"/>
        <v>7.1440903556203006</v>
      </c>
      <c r="AZ12" s="13">
        <f t="shared" si="36"/>
        <v>0</v>
      </c>
      <c r="BA12" s="28"/>
      <c r="BB12" s="27">
        <v>7474.5550000000003</v>
      </c>
      <c r="BC12" s="13">
        <f t="shared" si="37"/>
        <v>7.1423841407654223</v>
      </c>
      <c r="BD12" s="13">
        <f t="shared" si="38"/>
        <v>0</v>
      </c>
      <c r="BE12" s="28"/>
      <c r="BF12" s="27">
        <v>7476.857</v>
      </c>
      <c r="BG12" s="13">
        <f t="shared" si="39"/>
        <v>7.1415197964384376</v>
      </c>
      <c r="BH12" s="13">
        <f t="shared" si="40"/>
        <v>0</v>
      </c>
      <c r="BI12" s="28"/>
      <c r="BJ12" s="27">
        <v>7483.97</v>
      </c>
      <c r="BK12" s="13">
        <f t="shared" si="41"/>
        <v>7.138270688811545</v>
      </c>
      <c r="BL12" s="13">
        <f t="shared" si="42"/>
        <v>0</v>
      </c>
      <c r="BM12" s="28"/>
      <c r="BN12" s="27">
        <v>7295.14</v>
      </c>
      <c r="BO12" s="13">
        <f t="shared" si="43"/>
        <v>6.939497683232041</v>
      </c>
      <c r="BP12" s="13">
        <f t="shared" si="44"/>
        <v>0</v>
      </c>
      <c r="BQ12" s="28"/>
      <c r="BR12" s="27">
        <v>7589.91</v>
      </c>
      <c r="BS12" s="13">
        <f t="shared" si="45"/>
        <v>7.1972223512912015</v>
      </c>
      <c r="BT12" s="13">
        <f t="shared" si="46"/>
        <v>0</v>
      </c>
      <c r="BU12" s="28"/>
      <c r="BV12" s="27">
        <v>7605.84</v>
      </c>
      <c r="BW12" s="13">
        <f t="shared" si="47"/>
        <v>7.1972179508410017</v>
      </c>
      <c r="BX12" s="13">
        <f t="shared" si="48"/>
        <v>0</v>
      </c>
      <c r="BY12" s="28"/>
      <c r="BZ12" s="27">
        <v>7619.34</v>
      </c>
      <c r="CA12" s="13">
        <f t="shared" si="49"/>
        <v>7.1972228781939256</v>
      </c>
      <c r="CB12" s="13">
        <f t="shared" si="50"/>
        <v>0</v>
      </c>
      <c r="CC12" s="183"/>
      <c r="CD12" s="27">
        <v>7636.7595800177869</v>
      </c>
      <c r="CE12" s="13">
        <v>0</v>
      </c>
      <c r="CF12" s="13">
        <f t="shared" si="51"/>
        <v>0</v>
      </c>
      <c r="CG12" s="13">
        <f t="shared" si="52"/>
        <v>7.1972182634505959</v>
      </c>
      <c r="CH12" s="28">
        <f t="shared" si="53"/>
        <v>7636.7595800177869</v>
      </c>
      <c r="CI12" s="15">
        <v>7667.1174466530219</v>
      </c>
      <c r="CJ12" s="13"/>
      <c r="CK12" s="13">
        <f t="shared" si="54"/>
        <v>0</v>
      </c>
      <c r="CL12" s="13">
        <f t="shared" si="55"/>
        <v>7.1972182634505959</v>
      </c>
      <c r="CM12" s="28">
        <f t="shared" si="56"/>
        <v>7667.1174466530219</v>
      </c>
      <c r="CN12" s="27">
        <v>7731.9140026788673</v>
      </c>
      <c r="CO12" s="67">
        <f t="shared" si="7"/>
        <v>0</v>
      </c>
      <c r="CP12" s="13"/>
      <c r="CQ12" s="183">
        <f t="shared" si="57"/>
        <v>0</v>
      </c>
      <c r="CR12" s="183">
        <f t="shared" si="58"/>
        <v>7.1972182634505959</v>
      </c>
      <c r="CS12" s="28">
        <f t="shared" si="8"/>
        <v>7731.9140026788673</v>
      </c>
      <c r="CT12" s="27">
        <v>7736.2539252917286</v>
      </c>
      <c r="CU12" s="67">
        <f t="shared" si="59"/>
        <v>0</v>
      </c>
      <c r="CV12" s="13"/>
      <c r="CW12" s="183">
        <f t="shared" si="60"/>
        <v>0</v>
      </c>
      <c r="CX12" s="183">
        <f t="shared" si="61"/>
        <v>7.1972182634505959</v>
      </c>
      <c r="CY12" s="28">
        <f t="shared" si="62"/>
        <v>7736.2539252917286</v>
      </c>
      <c r="CZ12" s="27">
        <v>7754.9810872132275</v>
      </c>
      <c r="DA12" s="67">
        <f t="shared" si="63"/>
        <v>0</v>
      </c>
      <c r="DB12" s="13"/>
      <c r="DC12" s="183">
        <f>DB12/CZ$3</f>
        <v>0</v>
      </c>
      <c r="DD12" s="183">
        <f>DE12/CZ$3</f>
        <v>7.1972182634505959</v>
      </c>
      <c r="DE12" s="28">
        <f t="shared" si="66"/>
        <v>7754.9810872132275</v>
      </c>
      <c r="DF12" s="27">
        <v>7773.5067270233476</v>
      </c>
      <c r="DG12" s="67">
        <f t="shared" si="67"/>
        <v>0</v>
      </c>
      <c r="DH12" s="13"/>
      <c r="DI12" s="183">
        <f>DH12/DF$3</f>
        <v>0</v>
      </c>
      <c r="DJ12" s="183">
        <f>DK12/DF$3</f>
        <v>7.1972182634505959</v>
      </c>
      <c r="DK12" s="28">
        <f t="shared" si="70"/>
        <v>7773.5067270233476</v>
      </c>
      <c r="DL12" s="27">
        <v>7789.1966628376704</v>
      </c>
      <c r="DM12" s="67">
        <f t="shared" si="124"/>
        <v>0</v>
      </c>
      <c r="DN12" s="13"/>
      <c r="DO12" s="183">
        <f>DN12/DL$3</f>
        <v>0</v>
      </c>
      <c r="DP12" s="183">
        <f>DQ12/DL$3</f>
        <v>7.1972182634505959</v>
      </c>
      <c r="DQ12" s="28">
        <f t="shared" si="125"/>
        <v>7789.1966628376704</v>
      </c>
      <c r="DR12" s="27">
        <f t="shared" si="9"/>
        <v>8075.6209114659632</v>
      </c>
      <c r="DS12" s="67">
        <f t="shared" ref="DS12:DS14" si="138">IFERROR($Y12*DR$3,0)</f>
        <v>0</v>
      </c>
      <c r="DT12" s="13"/>
      <c r="DU12" s="183">
        <f>DT12/DR$3</f>
        <v>0</v>
      </c>
      <c r="DV12" s="183">
        <f>DW12/DR$3</f>
        <v>7.4544078345719127</v>
      </c>
      <c r="DW12" s="28">
        <f t="shared" si="126"/>
        <v>8075.6209114659632</v>
      </c>
      <c r="DX12" s="27">
        <f t="shared" si="10"/>
        <v>8096.6050695202839</v>
      </c>
      <c r="DY12" s="67">
        <f t="shared" ref="DY12:DY14" si="139">IFERROR($Y12*DX$3,0)</f>
        <v>0</v>
      </c>
      <c r="DZ12" s="13"/>
      <c r="EA12" s="183">
        <f>DZ12/DX$3</f>
        <v>0</v>
      </c>
      <c r="EB12" s="183">
        <f>EC12/DX$3</f>
        <v>7.4544078345719127</v>
      </c>
      <c r="EC12" s="28">
        <f t="shared" si="127"/>
        <v>8096.6050695202839</v>
      </c>
      <c r="ED12" s="27">
        <f t="shared" si="11"/>
        <v>8115.3379964085625</v>
      </c>
      <c r="EE12" s="67">
        <f t="shared" ref="EE12:EE14" si="140">IFERROR($Y12*ED$3,0)</f>
        <v>0</v>
      </c>
      <c r="EF12" s="13"/>
      <c r="EG12" s="183">
        <f>EF12/ED$3</f>
        <v>0</v>
      </c>
      <c r="EH12" s="183">
        <f>EI12/ED$3</f>
        <v>7.4544078345719127</v>
      </c>
      <c r="EI12" s="28">
        <f t="shared" si="128"/>
        <v>8115.3379964085625</v>
      </c>
      <c r="EJ12" s="27">
        <f t="shared" si="12"/>
        <v>8131.797328907297</v>
      </c>
      <c r="EK12" s="67">
        <f t="shared" ref="EK12:EK14" si="141">IFERROR($Y12*EJ$3,0)</f>
        <v>0</v>
      </c>
      <c r="EL12" s="13"/>
      <c r="EM12" s="183">
        <f>EL12/EJ$3</f>
        <v>0</v>
      </c>
      <c r="EN12" s="183">
        <f>EO12/EJ$3</f>
        <v>7.4544078345719118</v>
      </c>
      <c r="EO12" s="28">
        <f t="shared" si="129"/>
        <v>8131.797328907297</v>
      </c>
      <c r="EP12" s="27">
        <f t="shared" si="13"/>
        <v>8151.4173303278894</v>
      </c>
      <c r="EQ12" s="67">
        <f t="shared" ref="EQ12:EQ14" si="142">IFERROR($Y12*EP$3,0)</f>
        <v>0</v>
      </c>
      <c r="ER12" s="13"/>
      <c r="ES12" s="183">
        <f>ER12/EP$3</f>
        <v>0</v>
      </c>
      <c r="ET12" s="183">
        <f>EU12/EP$3</f>
        <v>7.4544078345719127</v>
      </c>
      <c r="EU12" s="28">
        <f t="shared" si="130"/>
        <v>8151.4173303278894</v>
      </c>
      <c r="EV12" s="27">
        <f t="shared" si="14"/>
        <v>8184.8727126894491</v>
      </c>
      <c r="EW12" s="67">
        <f t="shared" ref="EW12:EW14" si="143">IFERROR($Y12*EV$3,0)</f>
        <v>0</v>
      </c>
      <c r="EX12" s="13"/>
      <c r="EY12" s="183">
        <f>EX12/EV$3</f>
        <v>0</v>
      </c>
      <c r="EZ12" s="183">
        <f>FA12/EV$3</f>
        <v>7.4544078345719127</v>
      </c>
      <c r="FA12" s="28">
        <f t="shared" si="131"/>
        <v>8184.8727126894491</v>
      </c>
      <c r="FB12" s="27">
        <f t="shared" si="15"/>
        <v>8233.072913747792</v>
      </c>
      <c r="FC12" s="67">
        <f t="shared" ref="FC12:FC14" si="144">IFERROR($Y12*FB$3,0)</f>
        <v>0</v>
      </c>
      <c r="FD12" s="13"/>
      <c r="FE12" s="183">
        <f>FD12/FB$3</f>
        <v>0</v>
      </c>
      <c r="FF12" s="183">
        <f>FG12/FB$3</f>
        <v>7.4544078345719127</v>
      </c>
      <c r="FG12" s="28">
        <f t="shared" si="132"/>
        <v>8233.072913747792</v>
      </c>
      <c r="FH12" s="27">
        <f t="shared" si="16"/>
        <v>8233.072913747792</v>
      </c>
      <c r="FI12" s="67">
        <f t="shared" ref="FI12:FI14" si="145">IFERROR($Y12*FH$3,0)</f>
        <v>0</v>
      </c>
      <c r="FJ12" s="13"/>
      <c r="FK12" s="183">
        <f>FJ12/FH$3</f>
        <v>0</v>
      </c>
      <c r="FL12" s="183">
        <f>FM12/FH$3</f>
        <v>7.4544078345719127</v>
      </c>
      <c r="FM12" s="28">
        <f t="shared" si="133"/>
        <v>8233.072913747792</v>
      </c>
      <c r="FN12" s="27">
        <f t="shared" si="17"/>
        <v>8528.856362215769</v>
      </c>
      <c r="FO12" s="67">
        <f t="shared" ref="FO12:FO14" si="146">IFERROR($Y12*FN$3,0)</f>
        <v>0</v>
      </c>
      <c r="FP12" s="13"/>
      <c r="FQ12" s="183">
        <f>FP12/FN$3</f>
        <v>0</v>
      </c>
      <c r="FR12" s="183">
        <f>FS12/FN$3</f>
        <v>7.4544078345719118</v>
      </c>
      <c r="FS12" s="28">
        <f t="shared" si="134"/>
        <v>8528.856362215769</v>
      </c>
      <c r="FT12" s="27">
        <f t="shared" si="18"/>
        <v>8566.292398360989</v>
      </c>
      <c r="FU12" s="67">
        <f t="shared" ref="FU12:FU14" si="147">IFERROR($Y12*FT$3,0)</f>
        <v>0</v>
      </c>
      <c r="FV12" s="13"/>
      <c r="FW12" s="183">
        <f>FV12/FT$3</f>
        <v>0</v>
      </c>
      <c r="FX12" s="183">
        <f>FY12/FT$3</f>
        <v>7.4544078345719127</v>
      </c>
      <c r="FY12" s="28">
        <f t="shared" si="135"/>
        <v>8566.292398360989</v>
      </c>
      <c r="FZ12" s="27">
        <f t="shared" si="19"/>
        <v>8609.766504852214</v>
      </c>
      <c r="GA12" s="67">
        <f t="shared" ref="GA12:GA14" si="148">IFERROR($Y12*FZ$3,0)</f>
        <v>0</v>
      </c>
      <c r="GB12" s="13"/>
      <c r="GC12" s="183">
        <f>GB12/FZ$3</f>
        <v>0</v>
      </c>
      <c r="GD12" s="183">
        <f>GE12/FZ$3</f>
        <v>7.4544078345719127</v>
      </c>
      <c r="GE12" s="28">
        <f t="shared" si="136"/>
        <v>8609.766504852214</v>
      </c>
      <c r="GF12" s="27">
        <f t="shared" si="20"/>
        <v>8671.1237357385744</v>
      </c>
      <c r="GG12" s="67">
        <f t="shared" ref="GG12:GG14" si="149">IFERROR($Y12*GF$3,0)</f>
        <v>0</v>
      </c>
      <c r="GH12" s="13"/>
      <c r="GI12" s="183">
        <f>GH12/GF$3</f>
        <v>0</v>
      </c>
      <c r="GJ12" s="183">
        <f>GK12/GF$3</f>
        <v>7.4544078345719127</v>
      </c>
      <c r="GK12" s="28">
        <f t="shared" ref="GK12:GK14" si="150">IF(GG12&gt;GF12,0,GF12-GG12)</f>
        <v>8671.1237357385744</v>
      </c>
      <c r="GM12" s="59"/>
    </row>
    <row r="13" spans="1:195">
      <c r="A13" s="17" t="s">
        <v>16</v>
      </c>
      <c r="B13" s="2" t="s">
        <v>49</v>
      </c>
      <c r="C13" s="4">
        <v>44621</v>
      </c>
      <c r="D13" s="46">
        <v>45474</v>
      </c>
      <c r="E13" s="92">
        <v>24</v>
      </c>
      <c r="F13" s="12">
        <v>69600</v>
      </c>
      <c r="G13" s="12"/>
      <c r="H13" s="12">
        <f t="shared" si="0"/>
        <v>69600</v>
      </c>
      <c r="I13" s="74">
        <f t="shared" si="1"/>
        <v>2900</v>
      </c>
      <c r="J13" s="18">
        <f t="shared" si="123"/>
        <v>-30474.78704201091</v>
      </c>
      <c r="K13" s="62">
        <f t="shared" si="2"/>
        <v>77.244759342620455</v>
      </c>
      <c r="L13" s="89">
        <f t="shared" si="3"/>
        <v>3.2185316392758523</v>
      </c>
      <c r="M13" s="89">
        <f t="shared" si="4"/>
        <v>103.6300847930667</v>
      </c>
      <c r="N13" s="89">
        <f t="shared" si="5"/>
        <v>0</v>
      </c>
      <c r="O13" s="18">
        <f t="shared" si="21"/>
        <v>-26.385325450446246</v>
      </c>
      <c r="P13" s="92"/>
      <c r="Q13" s="12"/>
      <c r="R13" s="18">
        <f t="shared" si="22"/>
        <v>0</v>
      </c>
      <c r="S13" s="11"/>
      <c r="T13" s="12"/>
      <c r="U13" s="18"/>
      <c r="V13" s="11"/>
      <c r="W13" s="12"/>
      <c r="X13" s="18"/>
      <c r="Y13" s="62">
        <f t="shared" si="137"/>
        <v>0</v>
      </c>
      <c r="Z13" s="27">
        <v>3019.393</v>
      </c>
      <c r="AA13" s="13">
        <f t="shared" si="23"/>
        <v>3.1074871533091617</v>
      </c>
      <c r="AB13" s="13">
        <f t="shared" si="24"/>
        <v>0</v>
      </c>
      <c r="AC13" s="28"/>
      <c r="AD13" s="27">
        <v>3041.35</v>
      </c>
      <c r="AE13" s="13">
        <f t="shared" si="25"/>
        <v>3.1074866381190884</v>
      </c>
      <c r="AF13" s="13">
        <f t="shared" si="26"/>
        <v>0</v>
      </c>
      <c r="AG13" s="28"/>
      <c r="AH13" s="27">
        <v>3066.674</v>
      </c>
      <c r="AI13" s="13">
        <f t="shared" si="27"/>
        <v>3.1063797459122506</v>
      </c>
      <c r="AJ13" s="13">
        <f t="shared" si="28"/>
        <v>0</v>
      </c>
      <c r="AK13" s="28"/>
      <c r="AL13" s="27">
        <v>3108.5920000000001</v>
      </c>
      <c r="AM13" s="13">
        <f t="shared" si="29"/>
        <v>3.1026256508733705</v>
      </c>
      <c r="AN13" s="13">
        <f t="shared" si="30"/>
        <v>0</v>
      </c>
      <c r="AO13" s="28"/>
      <c r="AP13" s="27">
        <v>3185.3330000000001</v>
      </c>
      <c r="AQ13" s="13">
        <f t="shared" si="31"/>
        <v>3.0922410822197737</v>
      </c>
      <c r="AR13" s="13">
        <f t="shared" si="32"/>
        <v>0</v>
      </c>
      <c r="AS13" s="28"/>
      <c r="AT13" s="27">
        <v>3216.3029999999999</v>
      </c>
      <c r="AU13" s="13">
        <f t="shared" si="33"/>
        <v>3.0865772449711093</v>
      </c>
      <c r="AV13" s="13">
        <f t="shared" si="34"/>
        <v>0</v>
      </c>
      <c r="AW13" s="28"/>
      <c r="AX13" s="27">
        <v>3224.8</v>
      </c>
      <c r="AY13" s="13">
        <f t="shared" si="35"/>
        <v>3.0845486571098713</v>
      </c>
      <c r="AZ13" s="13">
        <f t="shared" si="36"/>
        <v>0</v>
      </c>
      <c r="BA13" s="28"/>
      <c r="BB13" s="27">
        <v>3227.23</v>
      </c>
      <c r="BC13" s="13">
        <f t="shared" si="37"/>
        <v>3.0838111928539416</v>
      </c>
      <c r="BD13" s="13">
        <f t="shared" si="38"/>
        <v>0</v>
      </c>
      <c r="BE13" s="28"/>
      <c r="BF13" s="27">
        <v>3228.2240000000002</v>
      </c>
      <c r="BG13" s="13">
        <f t="shared" si="39"/>
        <v>3.0834380814475493</v>
      </c>
      <c r="BH13" s="13">
        <f t="shared" si="40"/>
        <v>0</v>
      </c>
      <c r="BI13" s="28"/>
      <c r="BJ13" s="27">
        <v>3231.3</v>
      </c>
      <c r="BK13" s="13">
        <f t="shared" si="41"/>
        <v>3.082039890159467</v>
      </c>
      <c r="BL13" s="13">
        <f t="shared" si="42"/>
        <v>0</v>
      </c>
      <c r="BM13" s="28"/>
      <c r="BN13" s="27">
        <v>3149.7629999999999</v>
      </c>
      <c r="BO13" s="13">
        <f t="shared" si="43"/>
        <v>2.9962102223165012</v>
      </c>
      <c r="BP13" s="13">
        <f t="shared" si="44"/>
        <v>0</v>
      </c>
      <c r="BQ13" s="28"/>
      <c r="BR13" s="27">
        <v>3277.03</v>
      </c>
      <c r="BS13" s="13">
        <f t="shared" si="45"/>
        <v>3.1074826396955704</v>
      </c>
      <c r="BT13" s="13">
        <f t="shared" si="46"/>
        <v>0</v>
      </c>
      <c r="BU13" s="28"/>
      <c r="BV13" s="27">
        <v>3283.91</v>
      </c>
      <c r="BW13" s="13">
        <f t="shared" si="47"/>
        <v>3.1074826713349575</v>
      </c>
      <c r="BX13" s="13">
        <f t="shared" si="48"/>
        <v>0</v>
      </c>
      <c r="BY13" s="28"/>
      <c r="BZ13" s="27">
        <v>3289.74</v>
      </c>
      <c r="CA13" s="13">
        <f t="shared" si="49"/>
        <v>3.1074859490860995</v>
      </c>
      <c r="CB13" s="13">
        <f t="shared" si="50"/>
        <v>0</v>
      </c>
      <c r="CC13" s="183"/>
      <c r="CD13" s="27">
        <v>3297.2642328257771</v>
      </c>
      <c r="CE13" s="13">
        <v>0</v>
      </c>
      <c r="CF13" s="13">
        <f t="shared" si="51"/>
        <v>0</v>
      </c>
      <c r="CG13" s="13">
        <f t="shared" si="52"/>
        <v>3.1074869003353944</v>
      </c>
      <c r="CH13" s="28">
        <f t="shared" si="53"/>
        <v>3297.2642328257771</v>
      </c>
      <c r="CI13" s="15">
        <v>3310.3716125713918</v>
      </c>
      <c r="CJ13" s="13"/>
      <c r="CK13" s="13">
        <f t="shared" si="54"/>
        <v>0</v>
      </c>
      <c r="CL13" s="13">
        <f t="shared" si="55"/>
        <v>3.1074869003353944</v>
      </c>
      <c r="CM13" s="28">
        <f t="shared" si="56"/>
        <v>3310.3716125713918</v>
      </c>
      <c r="CN13" s="27">
        <v>3338.3483171351113</v>
      </c>
      <c r="CO13" s="67">
        <f t="shared" si="7"/>
        <v>0</v>
      </c>
      <c r="CP13" s="13"/>
      <c r="CQ13" s="183">
        <f t="shared" si="57"/>
        <v>0</v>
      </c>
      <c r="CR13" s="183">
        <f t="shared" si="58"/>
        <v>3.1074869003353944</v>
      </c>
      <c r="CS13" s="28">
        <f t="shared" si="8"/>
        <v>3338.3483171351113</v>
      </c>
      <c r="CT13" s="27">
        <v>3340.2221317360136</v>
      </c>
      <c r="CU13" s="67">
        <f t="shared" si="59"/>
        <v>0</v>
      </c>
      <c r="CV13" s="13"/>
      <c r="CW13" s="183">
        <f t="shared" si="60"/>
        <v>0</v>
      </c>
      <c r="CX13" s="183">
        <f t="shared" si="61"/>
        <v>3.1074869003353944</v>
      </c>
      <c r="CY13" s="28">
        <f t="shared" si="62"/>
        <v>3340.2221317360136</v>
      </c>
      <c r="CZ13" s="27">
        <v>3348.3078126506866</v>
      </c>
      <c r="DA13" s="67">
        <f t="shared" si="63"/>
        <v>0</v>
      </c>
      <c r="DB13" s="13"/>
      <c r="DC13" s="183">
        <f t="shared" si="64"/>
        <v>0</v>
      </c>
      <c r="DD13" s="183">
        <f t="shared" si="65"/>
        <v>3.1074869003353944</v>
      </c>
      <c r="DE13" s="28">
        <f t="shared" si="66"/>
        <v>3348.3078126506866</v>
      </c>
      <c r="DF13" s="27">
        <v>3356.3064839321496</v>
      </c>
      <c r="DG13" s="67">
        <f t="shared" si="67"/>
        <v>0</v>
      </c>
      <c r="DH13" s="13"/>
      <c r="DI13" s="183">
        <f t="shared" ref="DI13:DI14" si="151">DH13/DF$3</f>
        <v>0</v>
      </c>
      <c r="DJ13" s="183">
        <f t="shared" ref="DJ13:DJ14" si="152">DK13/DF$3</f>
        <v>3.1074869003353944</v>
      </c>
      <c r="DK13" s="28">
        <f t="shared" si="70"/>
        <v>3356.3064839321496</v>
      </c>
      <c r="DL13" s="27">
        <v>3363.0808053748806</v>
      </c>
      <c r="DM13" s="67">
        <f t="shared" si="124"/>
        <v>0</v>
      </c>
      <c r="DN13" s="13"/>
      <c r="DO13" s="183">
        <f t="shared" ref="DO13:DO14" si="153">DN13/DL$3</f>
        <v>0</v>
      </c>
      <c r="DP13" s="183">
        <f t="shared" ref="DP13:DP14" si="154">DQ13/DL$3</f>
        <v>3.107486900335394</v>
      </c>
      <c r="DQ13" s="28">
        <f t="shared" si="125"/>
        <v>3363.0808053748806</v>
      </c>
      <c r="DR13" s="27">
        <f t="shared" si="9"/>
        <v>3486.7479734349058</v>
      </c>
      <c r="DS13" s="67">
        <f t="shared" si="138"/>
        <v>0</v>
      </c>
      <c r="DT13" s="13"/>
      <c r="DU13" s="183">
        <f t="shared" ref="DU13:DU14" si="155">DT13/DR$3</f>
        <v>0</v>
      </c>
      <c r="DV13" s="183">
        <f t="shared" ref="DV13:DV14" si="156">DW13/DR$3</f>
        <v>3.2185316392758527</v>
      </c>
      <c r="DW13" s="28">
        <f t="shared" si="126"/>
        <v>3486.7479734349058</v>
      </c>
      <c r="DX13" s="27">
        <f t="shared" si="10"/>
        <v>3495.8081399994676</v>
      </c>
      <c r="DY13" s="67">
        <f t="shared" si="139"/>
        <v>0</v>
      </c>
      <c r="DZ13" s="13"/>
      <c r="EA13" s="183">
        <f t="shared" ref="EA13:EA14" si="157">DZ13/DX$3</f>
        <v>0</v>
      </c>
      <c r="EB13" s="183">
        <f t="shared" ref="EB13:EB14" si="158">EC13/DX$3</f>
        <v>3.2185316392758527</v>
      </c>
      <c r="EC13" s="28">
        <f t="shared" si="127"/>
        <v>3495.8081399994676</v>
      </c>
      <c r="ED13" s="27">
        <f t="shared" si="11"/>
        <v>3503.8963100089677</v>
      </c>
      <c r="EE13" s="67">
        <f t="shared" si="140"/>
        <v>0</v>
      </c>
      <c r="EF13" s="13"/>
      <c r="EG13" s="183">
        <f t="shared" ref="EG13:EG14" si="159">EF13/ED$3</f>
        <v>0</v>
      </c>
      <c r="EH13" s="183">
        <f t="shared" ref="EH13:EH14" si="160">EI13/ED$3</f>
        <v>3.2185316392758527</v>
      </c>
      <c r="EI13" s="28">
        <f t="shared" si="128"/>
        <v>3503.8963100089677</v>
      </c>
      <c r="EJ13" s="27">
        <f t="shared" si="12"/>
        <v>3511.002827868489</v>
      </c>
      <c r="EK13" s="67">
        <f t="shared" si="141"/>
        <v>0</v>
      </c>
      <c r="EL13" s="13"/>
      <c r="EM13" s="183">
        <f t="shared" ref="EM13:EM14" si="161">EL13/EJ$3</f>
        <v>0</v>
      </c>
      <c r="EN13" s="183">
        <f t="shared" ref="EN13:EN14" si="162">EO13/EJ$3</f>
        <v>3.2185316392758527</v>
      </c>
      <c r="EO13" s="28">
        <f t="shared" si="129"/>
        <v>3511.002827868489</v>
      </c>
      <c r="EP13" s="27">
        <f t="shared" si="13"/>
        <v>3519.474003143062</v>
      </c>
      <c r="EQ13" s="67">
        <f t="shared" si="142"/>
        <v>0</v>
      </c>
      <c r="ER13" s="13"/>
      <c r="ES13" s="183">
        <f t="shared" ref="ES13:ES14" si="163">ER13/EP$3</f>
        <v>0</v>
      </c>
      <c r="ET13" s="183">
        <f t="shared" ref="ET13:ET14" si="164">EU13/EP$3</f>
        <v>3.2185316392758523</v>
      </c>
      <c r="EU13" s="28">
        <f t="shared" si="130"/>
        <v>3519.474003143062</v>
      </c>
      <c r="EV13" s="27">
        <f t="shared" si="14"/>
        <v>3533.9187731401325</v>
      </c>
      <c r="EW13" s="67">
        <f t="shared" si="143"/>
        <v>0</v>
      </c>
      <c r="EX13" s="13"/>
      <c r="EY13" s="183">
        <f t="shared" ref="EY13:EY14" si="165">EX13/EV$3</f>
        <v>0</v>
      </c>
      <c r="EZ13" s="183">
        <f t="shared" ref="EZ13:EZ14" si="166">FA13/EV$3</f>
        <v>3.2185316392758527</v>
      </c>
      <c r="FA13" s="28">
        <f t="shared" si="131"/>
        <v>3533.9187731401325</v>
      </c>
      <c r="FB13" s="27">
        <f t="shared" si="15"/>
        <v>3554.7297987196903</v>
      </c>
      <c r="FC13" s="67">
        <f t="shared" si="144"/>
        <v>0</v>
      </c>
      <c r="FD13" s="13"/>
      <c r="FE13" s="183">
        <f t="shared" ref="FE13:FE14" si="167">FD13/FB$3</f>
        <v>0</v>
      </c>
      <c r="FF13" s="183">
        <f t="shared" ref="FF13:FF14" si="168">FG13/FB$3</f>
        <v>3.2185316392758523</v>
      </c>
      <c r="FG13" s="28">
        <f t="shared" si="132"/>
        <v>3554.7297987196903</v>
      </c>
      <c r="FH13" s="27">
        <f t="shared" si="16"/>
        <v>3554.7297987196903</v>
      </c>
      <c r="FI13" s="67">
        <f t="shared" si="145"/>
        <v>0</v>
      </c>
      <c r="FJ13" s="13"/>
      <c r="FK13" s="183">
        <f t="shared" ref="FK13:FK14" si="169">FJ13/FH$3</f>
        <v>0</v>
      </c>
      <c r="FL13" s="183">
        <f t="shared" ref="FL13:FL14" si="170">FM13/FH$3</f>
        <v>3.2185316392758523</v>
      </c>
      <c r="FM13" s="28">
        <f t="shared" si="133"/>
        <v>3554.7297987196903</v>
      </c>
      <c r="FN13" s="27">
        <f t="shared" si="17"/>
        <v>3682.4379156345167</v>
      </c>
      <c r="FO13" s="67">
        <f t="shared" si="146"/>
        <v>0</v>
      </c>
      <c r="FP13" s="13"/>
      <c r="FQ13" s="183">
        <f t="shared" ref="FQ13:FQ14" si="171">FP13/FN$3</f>
        <v>0</v>
      </c>
      <c r="FR13" s="183">
        <f t="shared" ref="FR13:FR14" si="172">FS13/FN$3</f>
        <v>3.2185316392758527</v>
      </c>
      <c r="FS13" s="28">
        <f t="shared" si="134"/>
        <v>3682.4379156345167</v>
      </c>
      <c r="FT13" s="27">
        <f t="shared" si="18"/>
        <v>3698.6013815269598</v>
      </c>
      <c r="FU13" s="67">
        <f t="shared" si="147"/>
        <v>0</v>
      </c>
      <c r="FV13" s="13"/>
      <c r="FW13" s="183">
        <f t="shared" ref="FW13:FW14" si="173">FV13/FT$3</f>
        <v>0</v>
      </c>
      <c r="FX13" s="183">
        <f t="shared" ref="FX13:FX14" si="174">FY13/FT$3</f>
        <v>3.2185316392758527</v>
      </c>
      <c r="FY13" s="28">
        <f t="shared" si="135"/>
        <v>3698.6013815269598</v>
      </c>
      <c r="FZ13" s="27">
        <f t="shared" si="19"/>
        <v>3717.3718580472168</v>
      </c>
      <c r="GA13" s="67">
        <f t="shared" si="148"/>
        <v>0</v>
      </c>
      <c r="GB13" s="13"/>
      <c r="GC13" s="183">
        <f t="shared" ref="GC13:GC14" si="175">GB13/FZ$3</f>
        <v>0</v>
      </c>
      <c r="GD13" s="183">
        <f t="shared" ref="GD13:GD14" si="176">GE13/FZ$3</f>
        <v>3.2185316392758523</v>
      </c>
      <c r="GE13" s="28">
        <f t="shared" si="136"/>
        <v>3717.3718580472168</v>
      </c>
      <c r="GF13" s="27">
        <f t="shared" si="20"/>
        <v>3743.8635919700964</v>
      </c>
      <c r="GG13" s="67">
        <f t="shared" si="149"/>
        <v>0</v>
      </c>
      <c r="GH13" s="13"/>
      <c r="GI13" s="183">
        <f t="shared" ref="GI13:GI14" si="177">GH13/GF$3</f>
        <v>0</v>
      </c>
      <c r="GJ13" s="183">
        <f t="shared" ref="GJ13:GJ14" si="178">GK13/GF$3</f>
        <v>3.2185316392758523</v>
      </c>
      <c r="GK13" s="28">
        <f t="shared" si="150"/>
        <v>3743.8635919700964</v>
      </c>
      <c r="GM13" s="59"/>
    </row>
    <row r="14" spans="1:195" ht="15" thickBot="1">
      <c r="A14" s="19" t="s">
        <v>27</v>
      </c>
      <c r="B14" s="20" t="s">
        <v>21</v>
      </c>
      <c r="C14" s="21">
        <v>44621</v>
      </c>
      <c r="D14" s="47">
        <v>45474</v>
      </c>
      <c r="E14" s="93">
        <v>24</v>
      </c>
      <c r="F14" s="41">
        <v>148676.64000000001</v>
      </c>
      <c r="G14" s="41"/>
      <c r="H14" s="41">
        <f t="shared" si="0"/>
        <v>148676.64000000001</v>
      </c>
      <c r="I14" s="142">
        <f t="shared" si="1"/>
        <v>6194.8600000000006</v>
      </c>
      <c r="J14" s="133">
        <f t="shared" si="123"/>
        <v>-65099.010011562284</v>
      </c>
      <c r="K14" s="63">
        <f t="shared" si="2"/>
        <v>165.00705857283648</v>
      </c>
      <c r="L14" s="141">
        <f t="shared" si="3"/>
        <v>6.8752941072015208</v>
      </c>
      <c r="M14" s="141">
        <f t="shared" si="4"/>
        <v>221.37032579728196</v>
      </c>
      <c r="N14" s="141">
        <f t="shared" si="5"/>
        <v>0</v>
      </c>
      <c r="O14" s="133">
        <f t="shared" si="21"/>
        <v>-56.36326722444548</v>
      </c>
      <c r="P14" s="93"/>
      <c r="Q14" s="23"/>
      <c r="R14" s="24">
        <f t="shared" si="22"/>
        <v>0</v>
      </c>
      <c r="S14" s="22"/>
      <c r="T14" s="23"/>
      <c r="U14" s="24"/>
      <c r="V14" s="22"/>
      <c r="W14" s="23"/>
      <c r="X14" s="24"/>
      <c r="Y14" s="63">
        <f t="shared" si="137"/>
        <v>0</v>
      </c>
      <c r="Z14" s="186">
        <v>6449.902</v>
      </c>
      <c r="AA14" s="29">
        <f t="shared" si="23"/>
        <v>6.6380850737559065</v>
      </c>
      <c r="AB14" s="29">
        <f t="shared" si="24"/>
        <v>0</v>
      </c>
      <c r="AC14" s="30"/>
      <c r="AD14" s="186">
        <v>6496.8069999999998</v>
      </c>
      <c r="AE14" s="29">
        <f t="shared" si="25"/>
        <v>6.638085370949927</v>
      </c>
      <c r="AF14" s="29">
        <f t="shared" si="26"/>
        <v>0</v>
      </c>
      <c r="AG14" s="30"/>
      <c r="AH14" s="186">
        <v>6550.9030000000002</v>
      </c>
      <c r="AI14" s="29">
        <f t="shared" si="27"/>
        <v>6.6357207830489315</v>
      </c>
      <c r="AJ14" s="29">
        <f t="shared" si="28"/>
        <v>0</v>
      </c>
      <c r="AK14" s="30"/>
      <c r="AL14" s="186">
        <v>6640.4459999999999</v>
      </c>
      <c r="AM14" s="29">
        <f t="shared" si="29"/>
        <v>6.6277009311094766</v>
      </c>
      <c r="AN14" s="29">
        <f t="shared" si="30"/>
        <v>0</v>
      </c>
      <c r="AO14" s="30"/>
      <c r="AP14" s="186">
        <v>6804.3760000000002</v>
      </c>
      <c r="AQ14" s="29">
        <f t="shared" si="31"/>
        <v>6.6055169133243696</v>
      </c>
      <c r="AR14" s="29">
        <f t="shared" si="32"/>
        <v>0</v>
      </c>
      <c r="AS14" s="30"/>
      <c r="AT14" s="186">
        <v>6870.5339999999997</v>
      </c>
      <c r="AU14" s="29">
        <f t="shared" si="33"/>
        <v>6.5934191850706645</v>
      </c>
      <c r="AV14" s="29">
        <f t="shared" si="34"/>
        <v>0</v>
      </c>
      <c r="AW14" s="30"/>
      <c r="AX14" s="186">
        <v>6888.6840000000002</v>
      </c>
      <c r="AY14" s="29">
        <f t="shared" si="35"/>
        <v>6.5890848987392259</v>
      </c>
      <c r="AZ14" s="29">
        <f t="shared" si="36"/>
        <v>0</v>
      </c>
      <c r="BA14" s="30"/>
      <c r="BB14" s="186">
        <v>6893.8760000000002</v>
      </c>
      <c r="BC14" s="29">
        <f t="shared" si="37"/>
        <v>6.5875106425470635</v>
      </c>
      <c r="BD14" s="29">
        <f t="shared" si="38"/>
        <v>0</v>
      </c>
      <c r="BE14" s="30"/>
      <c r="BF14" s="186">
        <v>6895.9989999999998</v>
      </c>
      <c r="BG14" s="29">
        <f t="shared" si="39"/>
        <v>6.5867132907209092</v>
      </c>
      <c r="BH14" s="29">
        <f t="shared" si="40"/>
        <v>0</v>
      </c>
      <c r="BI14" s="30"/>
      <c r="BJ14" s="186">
        <v>6902.56</v>
      </c>
      <c r="BK14" s="29">
        <f t="shared" si="41"/>
        <v>6.5837171615817569</v>
      </c>
      <c r="BL14" s="29">
        <f t="shared" si="42"/>
        <v>0</v>
      </c>
      <c r="BM14" s="30"/>
      <c r="BN14" s="186">
        <v>6728.4030000000002</v>
      </c>
      <c r="BO14" s="29">
        <f t="shared" si="43"/>
        <v>6.4003894415119538</v>
      </c>
      <c r="BP14" s="29">
        <f t="shared" si="44"/>
        <v>0</v>
      </c>
      <c r="BQ14" s="30"/>
      <c r="BR14" s="186">
        <v>7000.27</v>
      </c>
      <c r="BS14" s="29">
        <f t="shared" si="45"/>
        <v>6.6380892143745127</v>
      </c>
      <c r="BT14" s="29">
        <f t="shared" si="46"/>
        <v>0</v>
      </c>
      <c r="BU14" s="30"/>
      <c r="BV14" s="186">
        <v>7014.96</v>
      </c>
      <c r="BW14" s="29">
        <f t="shared" si="47"/>
        <v>6.6380828463958741</v>
      </c>
      <c r="BX14" s="29">
        <f t="shared" si="48"/>
        <v>0</v>
      </c>
      <c r="BY14" s="30"/>
      <c r="BZ14" s="186">
        <v>7027.41</v>
      </c>
      <c r="CA14" s="29">
        <f t="shared" si="49"/>
        <v>6.6380862419118678</v>
      </c>
      <c r="CB14" s="29">
        <f t="shared" si="50"/>
        <v>0</v>
      </c>
      <c r="CC14" s="190"/>
      <c r="CD14" s="186">
        <v>7043.4794156424468</v>
      </c>
      <c r="CE14" s="29">
        <v>0</v>
      </c>
      <c r="CF14" s="29">
        <f t="shared" si="51"/>
        <v>0</v>
      </c>
      <c r="CG14" s="29">
        <f t="shared" si="52"/>
        <v>6.6380849308316288</v>
      </c>
      <c r="CH14" s="30">
        <f t="shared" si="53"/>
        <v>7043.4794156424468</v>
      </c>
      <c r="CI14" s="15">
        <v>7071.4788578806947</v>
      </c>
      <c r="CJ14" s="13"/>
      <c r="CK14" s="29">
        <f t="shared" si="54"/>
        <v>0</v>
      </c>
      <c r="CL14" s="29">
        <f t="shared" si="55"/>
        <v>6.6380849308316288</v>
      </c>
      <c r="CM14" s="28">
        <f t="shared" si="56"/>
        <v>7071.4788578806947</v>
      </c>
      <c r="CN14" s="27">
        <v>7131.2415365129709</v>
      </c>
      <c r="CO14" s="67">
        <f t="shared" si="7"/>
        <v>0</v>
      </c>
      <c r="CP14" s="13"/>
      <c r="CQ14" s="183">
        <f t="shared" si="57"/>
        <v>0</v>
      </c>
      <c r="CR14" s="183">
        <f t="shared" si="58"/>
        <v>6.6380849308316279</v>
      </c>
      <c r="CS14" s="28">
        <f t="shared" si="8"/>
        <v>7131.2415365129709</v>
      </c>
      <c r="CT14" s="27">
        <v>7135.2443017262631</v>
      </c>
      <c r="CU14" s="67">
        <f t="shared" si="59"/>
        <v>0</v>
      </c>
      <c r="CV14" s="13"/>
      <c r="CW14" s="183">
        <f t="shared" si="60"/>
        <v>0</v>
      </c>
      <c r="CX14" s="183">
        <f t="shared" si="61"/>
        <v>6.6380849308316288</v>
      </c>
      <c r="CY14" s="28">
        <f t="shared" si="62"/>
        <v>7135.2443017262631</v>
      </c>
      <c r="CZ14" s="27">
        <v>7152.5165987162873</v>
      </c>
      <c r="DA14" s="67">
        <f t="shared" si="63"/>
        <v>0</v>
      </c>
      <c r="DB14" s="13"/>
      <c r="DC14" s="183">
        <f t="shared" si="64"/>
        <v>0</v>
      </c>
      <c r="DD14" s="183">
        <f t="shared" si="65"/>
        <v>6.6380849308316279</v>
      </c>
      <c r="DE14" s="28">
        <f t="shared" si="66"/>
        <v>7152.5165987162873</v>
      </c>
      <c r="DF14" s="27">
        <v>7169.6030293282474</v>
      </c>
      <c r="DG14" s="67">
        <f t="shared" si="67"/>
        <v>0</v>
      </c>
      <c r="DH14" s="13"/>
      <c r="DI14" s="183">
        <f t="shared" si="151"/>
        <v>0</v>
      </c>
      <c r="DJ14" s="183">
        <f t="shared" si="152"/>
        <v>6.6380849308316288</v>
      </c>
      <c r="DK14" s="28">
        <f t="shared" si="70"/>
        <v>7169.6030293282474</v>
      </c>
      <c r="DL14" s="27">
        <v>7184.0740544774608</v>
      </c>
      <c r="DM14" s="67">
        <f t="shared" si="124"/>
        <v>0</v>
      </c>
      <c r="DN14" s="13"/>
      <c r="DO14" s="183">
        <f t="shared" si="153"/>
        <v>0</v>
      </c>
      <c r="DP14" s="183">
        <f t="shared" si="154"/>
        <v>6.6380849308316288</v>
      </c>
      <c r="DQ14" s="28">
        <f t="shared" si="125"/>
        <v>7184.0740544774608</v>
      </c>
      <c r="DR14" s="27">
        <f t="shared" si="9"/>
        <v>7448.2467416251593</v>
      </c>
      <c r="DS14" s="67">
        <f t="shared" si="138"/>
        <v>0</v>
      </c>
      <c r="DT14" s="13"/>
      <c r="DU14" s="183">
        <f t="shared" si="155"/>
        <v>0</v>
      </c>
      <c r="DV14" s="183">
        <f t="shared" si="156"/>
        <v>6.8752941072015208</v>
      </c>
      <c r="DW14" s="28">
        <f t="shared" si="126"/>
        <v>7448.2467416251593</v>
      </c>
      <c r="DX14" s="27">
        <f t="shared" si="10"/>
        <v>7467.6006945369318</v>
      </c>
      <c r="DY14" s="67">
        <f t="shared" si="139"/>
        <v>0</v>
      </c>
      <c r="DZ14" s="13"/>
      <c r="EA14" s="183">
        <f t="shared" si="157"/>
        <v>0</v>
      </c>
      <c r="EB14" s="183">
        <f t="shared" si="158"/>
        <v>6.8752941072015199</v>
      </c>
      <c r="EC14" s="28">
        <f t="shared" si="127"/>
        <v>7467.6006945369318</v>
      </c>
      <c r="ED14" s="27">
        <f t="shared" si="11"/>
        <v>7484.8783086283293</v>
      </c>
      <c r="EE14" s="67">
        <f t="shared" si="140"/>
        <v>0</v>
      </c>
      <c r="EF14" s="13"/>
      <c r="EG14" s="183">
        <f t="shared" si="159"/>
        <v>0</v>
      </c>
      <c r="EH14" s="183">
        <f t="shared" si="160"/>
        <v>6.8752941072015208</v>
      </c>
      <c r="EI14" s="28">
        <f t="shared" si="128"/>
        <v>7484.8783086283293</v>
      </c>
      <c r="EJ14" s="27">
        <f t="shared" si="12"/>
        <v>7500.0589580170299</v>
      </c>
      <c r="EK14" s="67">
        <f t="shared" si="141"/>
        <v>0</v>
      </c>
      <c r="EL14" s="13"/>
      <c r="EM14" s="183">
        <f t="shared" si="161"/>
        <v>0</v>
      </c>
      <c r="EN14" s="183">
        <f t="shared" si="162"/>
        <v>6.8752941072015199</v>
      </c>
      <c r="EO14" s="28">
        <f t="shared" si="129"/>
        <v>7500.0589580170299</v>
      </c>
      <c r="EP14" s="27">
        <f t="shared" si="13"/>
        <v>7518.1547321071839</v>
      </c>
      <c r="EQ14" s="67">
        <f t="shared" si="142"/>
        <v>0</v>
      </c>
      <c r="ER14" s="13"/>
      <c r="ES14" s="183">
        <f t="shared" si="163"/>
        <v>0</v>
      </c>
      <c r="ET14" s="183">
        <f t="shared" si="164"/>
        <v>6.8752941072015208</v>
      </c>
      <c r="EU14" s="28">
        <f t="shared" si="130"/>
        <v>7518.1547321071839</v>
      </c>
      <c r="EV14" s="27">
        <f t="shared" si="14"/>
        <v>7549.0110520603048</v>
      </c>
      <c r="EW14" s="67">
        <f t="shared" si="143"/>
        <v>0</v>
      </c>
      <c r="EX14" s="13"/>
      <c r="EY14" s="183">
        <f t="shared" si="165"/>
        <v>0</v>
      </c>
      <c r="EZ14" s="183">
        <f t="shared" si="166"/>
        <v>6.8752941072015208</v>
      </c>
      <c r="FA14" s="28">
        <f t="shared" si="131"/>
        <v>7549.0110520603048</v>
      </c>
      <c r="FB14" s="27">
        <f t="shared" si="15"/>
        <v>7593.4667037574709</v>
      </c>
      <c r="FC14" s="67">
        <f t="shared" si="144"/>
        <v>0</v>
      </c>
      <c r="FD14" s="13"/>
      <c r="FE14" s="183">
        <f t="shared" si="167"/>
        <v>0</v>
      </c>
      <c r="FF14" s="183">
        <f t="shared" si="168"/>
        <v>6.8752941072015208</v>
      </c>
      <c r="FG14" s="28">
        <f t="shared" si="132"/>
        <v>7593.4667037574709</v>
      </c>
      <c r="FH14" s="27">
        <f t="shared" si="16"/>
        <v>7593.4667037574709</v>
      </c>
      <c r="FI14" s="67">
        <f t="shared" si="145"/>
        <v>0</v>
      </c>
      <c r="FJ14" s="13"/>
      <c r="FK14" s="183">
        <f t="shared" si="169"/>
        <v>0</v>
      </c>
      <c r="FL14" s="183">
        <f t="shared" si="170"/>
        <v>6.8752941072015208</v>
      </c>
      <c r="FM14" s="28">
        <f t="shared" si="133"/>
        <v>7593.4667037574709</v>
      </c>
      <c r="FN14" s="27">
        <f t="shared" si="17"/>
        <v>7866.2714986371184</v>
      </c>
      <c r="FO14" s="67">
        <f t="shared" si="146"/>
        <v>0</v>
      </c>
      <c r="FP14" s="13"/>
      <c r="FQ14" s="183">
        <f t="shared" si="171"/>
        <v>0</v>
      </c>
      <c r="FR14" s="183">
        <f t="shared" si="172"/>
        <v>6.8752941072015199</v>
      </c>
      <c r="FS14" s="28">
        <f t="shared" si="134"/>
        <v>7866.2714986371184</v>
      </c>
      <c r="FT14" s="27">
        <f t="shared" si="18"/>
        <v>7900.7992256434845</v>
      </c>
      <c r="FU14" s="67">
        <f t="shared" si="147"/>
        <v>0</v>
      </c>
      <c r="FV14" s="13"/>
      <c r="FW14" s="183">
        <f t="shared" si="173"/>
        <v>0</v>
      </c>
      <c r="FX14" s="183">
        <f t="shared" si="174"/>
        <v>6.8752941072015208</v>
      </c>
      <c r="FY14" s="28">
        <f t="shared" si="135"/>
        <v>7900.7992256434845</v>
      </c>
      <c r="FZ14" s="27">
        <f t="shared" si="19"/>
        <v>7940.8959408766841</v>
      </c>
      <c r="GA14" s="67">
        <f t="shared" si="148"/>
        <v>0</v>
      </c>
      <c r="GB14" s="13"/>
      <c r="GC14" s="183">
        <f t="shared" si="175"/>
        <v>0</v>
      </c>
      <c r="GD14" s="183">
        <f t="shared" si="176"/>
        <v>6.8752941072015208</v>
      </c>
      <c r="GE14" s="28">
        <f t="shared" si="136"/>
        <v>7940.8959408766841</v>
      </c>
      <c r="GF14" s="27">
        <f t="shared" si="20"/>
        <v>7997.4864866730595</v>
      </c>
      <c r="GG14" s="67">
        <f t="shared" si="149"/>
        <v>0</v>
      </c>
      <c r="GH14" s="13"/>
      <c r="GI14" s="183">
        <f t="shared" si="177"/>
        <v>0</v>
      </c>
      <c r="GJ14" s="183">
        <f t="shared" si="178"/>
        <v>6.8752941072015199</v>
      </c>
      <c r="GK14" s="28">
        <f t="shared" si="150"/>
        <v>7997.4864866730595</v>
      </c>
      <c r="GM14" s="59"/>
    </row>
    <row r="15" spans="1:195" ht="15" thickBot="1">
      <c r="F15" s="32">
        <f>SUM(F6:F14)</f>
        <v>1568431.92</v>
      </c>
      <c r="G15" s="33">
        <f>SUM(G6:G14)</f>
        <v>0</v>
      </c>
      <c r="H15" s="33">
        <f>SUM(H6:H14)</f>
        <v>1568431.92</v>
      </c>
      <c r="I15" s="33">
        <f t="shared" ref="I15:CM15" si="179">SUM(I6:I14)</f>
        <v>65351.33</v>
      </c>
      <c r="J15" s="34">
        <f>SUM(J6:J14)</f>
        <v>-172953.45508618731</v>
      </c>
      <c r="K15" s="42">
        <f>SUM(K6:K14)</f>
        <v>1740.7061236448874</v>
      </c>
      <c r="L15" s="33">
        <f>SUM(L6:L14)</f>
        <v>72.52942181853696</v>
      </c>
      <c r="M15" s="33">
        <f t="shared" si="179"/>
        <v>1199.9980551861308</v>
      </c>
      <c r="N15" s="33">
        <f>SUM(N6:N14)</f>
        <v>690.45261610521823</v>
      </c>
      <c r="O15" s="34">
        <f>SUM(O6:O14)</f>
        <v>-149.74454764646214</v>
      </c>
      <c r="Q15" s="69">
        <f>SUM(Q6:Q14)</f>
        <v>797190</v>
      </c>
      <c r="R15" s="69">
        <f>SUM(R6:R14)</f>
        <v>33216.25</v>
      </c>
      <c r="T15" s="69">
        <f>SUM(T6:T14)</f>
        <v>91745.406000000003</v>
      </c>
      <c r="U15" s="69">
        <f>SUM(U6:U14)</f>
        <v>3528.6694615384617</v>
      </c>
      <c r="W15" s="69">
        <f>SUM(W6:W14)</f>
        <v>26440.04</v>
      </c>
      <c r="X15" s="69">
        <f>SUM(X6:X14)</f>
        <v>2644.0039999999999</v>
      </c>
      <c r="Y15" s="70">
        <f>SUM(Y6:Y14)</f>
        <v>40.332742998695551</v>
      </c>
      <c r="Z15" s="167">
        <f>SUM(Z6:Z14)</f>
        <v>34162.368000000002</v>
      </c>
      <c r="AA15" s="168">
        <f t="shared" ref="AA15:AD15" si="180">SUM(AA6:AA14)</f>
        <v>35.159093131175702</v>
      </c>
      <c r="AB15" s="168">
        <f t="shared" si="180"/>
        <v>38.434272696678129</v>
      </c>
      <c r="AC15" s="169">
        <f t="shared" si="180"/>
        <v>37344.699499999995</v>
      </c>
      <c r="AD15" s="167">
        <f t="shared" si="180"/>
        <v>34410.801999999996</v>
      </c>
      <c r="AE15" s="168">
        <f t="shared" ref="AE15" si="181">SUM(AE6:AE14)</f>
        <v>35.159092975804036</v>
      </c>
      <c r="AF15" s="168">
        <f t="shared" ref="AF15" si="182">SUM(AF6:AF14)</f>
        <v>24.581676419230483</v>
      </c>
      <c r="AG15" s="169">
        <f t="shared" ref="AG15:AH15" si="183">SUM(AG6:AG14)</f>
        <v>24058.5046</v>
      </c>
      <c r="AH15" s="167">
        <f t="shared" si="183"/>
        <v>34697.326000000001</v>
      </c>
      <c r="AI15" s="168">
        <f t="shared" ref="AI15" si="184">SUM(AI6:AI14)</f>
        <v>35.146569450719092</v>
      </c>
      <c r="AJ15" s="168">
        <f t="shared" ref="AJ15" si="185">SUM(AJ6:AJ14)</f>
        <v>24.369990316221951</v>
      </c>
      <c r="AK15" s="169">
        <f t="shared" ref="AK15:AL15" si="186">SUM(AK6:AK14)</f>
        <v>24058.4931</v>
      </c>
      <c r="AL15" s="167">
        <f t="shared" si="186"/>
        <v>35171.597000000002</v>
      </c>
      <c r="AM15" s="168">
        <f t="shared" ref="AM15" si="187">SUM(AM6:AM14)</f>
        <v>35.104091831408198</v>
      </c>
      <c r="AN15" s="168">
        <f t="shared" ref="AN15" si="188">SUM(AN6:AN14)</f>
        <v>24.012360730315603</v>
      </c>
      <c r="AO15" s="169">
        <f t="shared" ref="AO15:AP15" si="189">SUM(AO6:AO14)</f>
        <v>24058.536500000002</v>
      </c>
      <c r="AP15" s="167">
        <f t="shared" si="189"/>
        <v>36039.866999999998</v>
      </c>
      <c r="AQ15" s="168">
        <f t="shared" ref="AQ15" si="190">SUM(AQ6:AQ14)</f>
        <v>34.986595541231232</v>
      </c>
      <c r="AR15" s="168">
        <f t="shared" ref="AR15" si="191">SUM(AR6:AR14)</f>
        <v>23.435915076618404</v>
      </c>
      <c r="AS15" s="169">
        <f t="shared" ref="AS15:AT15" si="192">SUM(AS6:AS14)</f>
        <v>24141.453300000001</v>
      </c>
      <c r="AT15" s="167">
        <f t="shared" si="192"/>
        <v>36390.274999999994</v>
      </c>
      <c r="AU15" s="168">
        <f t="shared" ref="AU15" si="193">SUM(AU6:AU14)</f>
        <v>34.922516551842605</v>
      </c>
      <c r="AV15" s="168">
        <f t="shared" ref="AV15" si="194">SUM(AV6:AV14)</f>
        <v>23.088200520331007</v>
      </c>
      <c r="AW15" s="169">
        <f t="shared" ref="AW15:AX15" si="195">SUM(AW6:AW14)</f>
        <v>24058.574500000002</v>
      </c>
      <c r="AX15" s="167">
        <f t="shared" si="195"/>
        <v>36486.407999999996</v>
      </c>
      <c r="AY15" s="168">
        <f t="shared" ref="AY15" si="196">SUM(AY6:AY14)</f>
        <v>34.899559910432536</v>
      </c>
      <c r="AZ15" s="168">
        <f t="shared" ref="AZ15" si="197">SUM(AZ6:AZ14)</f>
        <v>32.439632069434865</v>
      </c>
      <c r="BA15" s="169">
        <f t="shared" ref="BA15:BB15" si="198">SUM(BA6:BA14)</f>
        <v>33914.629700000005</v>
      </c>
      <c r="BB15" s="167">
        <f t="shared" si="198"/>
        <v>36513.909</v>
      </c>
      <c r="BC15" s="168">
        <f t="shared" ref="BC15" si="199">SUM(BC6:BC14)</f>
        <v>34.891222896741255</v>
      </c>
      <c r="BD15" s="168">
        <f t="shared" ref="BD15" si="200">SUM(BD6:BD14)</f>
        <v>22.989218227876162</v>
      </c>
      <c r="BE15" s="169">
        <f t="shared" ref="BE15:BF15" si="201">SUM(BE6:BE14)</f>
        <v>24058.377800000002</v>
      </c>
      <c r="BF15" s="167">
        <f t="shared" si="201"/>
        <v>36525.153999999995</v>
      </c>
      <c r="BG15" s="168">
        <f t="shared" ref="BG15" si="202">SUM(BG6:BG14)</f>
        <v>34.887000026744204</v>
      </c>
      <c r="BH15" s="168">
        <f t="shared" ref="BH15" si="203">SUM(BH6:BH14)</f>
        <v>22.979327402488742</v>
      </c>
      <c r="BI15" s="169">
        <f t="shared" ref="BI15:BJ15" si="204">SUM(BI6:BI14)</f>
        <v>24058.344700000001</v>
      </c>
      <c r="BJ15" s="167">
        <f t="shared" si="204"/>
        <v>37957.07</v>
      </c>
      <c r="BK15" s="168">
        <f t="shared" ref="BK15" si="205">SUM(BK6:BK14)</f>
        <v>36.203758194403242</v>
      </c>
      <c r="BL15" s="168">
        <f t="shared" ref="BL15" si="206">SUM(BL6:BL14)</f>
        <v>50.939310148803585</v>
      </c>
      <c r="BM15" s="169">
        <f t="shared" ref="BM15:BN15" si="207">SUM(BM6:BM14)</f>
        <v>53406.25</v>
      </c>
      <c r="BN15" s="167">
        <f t="shared" si="207"/>
        <v>37035.850999999995</v>
      </c>
      <c r="BO15" s="168">
        <f t="shared" ref="BO15" si="208">SUM(BO6:BO14)</f>
        <v>35.23033172920973</v>
      </c>
      <c r="BP15" s="168">
        <f t="shared" ref="BP15" si="209">SUM(BP6:BP14)</f>
        <v>25.434212065837876</v>
      </c>
      <c r="BQ15" s="169">
        <f t="shared" ref="BQ15:BR15" si="210">SUM(BQ6:BQ14)</f>
        <v>26737.690000000002</v>
      </c>
      <c r="BR15" s="167">
        <f t="shared" si="210"/>
        <v>38769.299999999996</v>
      </c>
      <c r="BS15" s="168">
        <f t="shared" ref="BS15" si="211">SUM(BS6:BS14)</f>
        <v>36.763449435357458</v>
      </c>
      <c r="BT15" s="168">
        <f t="shared" ref="BT15" si="212">SUM(BT6:BT14)</f>
        <v>25.352701266214098</v>
      </c>
      <c r="BU15" s="169">
        <f t="shared" ref="BU15:BV15" si="213">SUM(BU6:BU14)</f>
        <v>26735.97</v>
      </c>
      <c r="BV15" s="167">
        <f t="shared" si="213"/>
        <v>39812.269999999997</v>
      </c>
      <c r="BW15" s="168">
        <f t="shared" ref="BW15" si="214">SUM(BW6:BW14)</f>
        <v>37.673364718128262</v>
      </c>
      <c r="BX15" s="168">
        <f t="shared" ref="BX15" si="215">SUM(BX6:BX14)</f>
        <v>15.773516784556788</v>
      </c>
      <c r="BY15" s="169">
        <f t="shared" ref="BY15:BZ15" si="216">SUM(BY6:BY14)</f>
        <v>16669.058199999999</v>
      </c>
      <c r="BZ15" s="167">
        <f t="shared" si="216"/>
        <v>39964.569999999992</v>
      </c>
      <c r="CA15" s="168">
        <f t="shared" ref="CA15" si="217">SUM(CA6:CA14)</f>
        <v>37.750502999102636</v>
      </c>
      <c r="CB15" s="168">
        <f t="shared" ref="CB15" si="218">SUM(CB6:CB14)</f>
        <v>32.276266943749114</v>
      </c>
      <c r="CC15" s="169">
        <f t="shared" ref="CC15" si="219">SUM(CC6:CC14)</f>
        <v>34169.270000000004</v>
      </c>
      <c r="CD15" s="167">
        <f t="shared" si="179"/>
        <v>74303.656198825571</v>
      </c>
      <c r="CE15" s="168">
        <f t="shared" si="179"/>
        <v>34207.89</v>
      </c>
      <c r="CF15" s="191">
        <f t="shared" si="179"/>
        <v>32.23902076298382</v>
      </c>
      <c r="CG15" s="191">
        <f t="shared" si="179"/>
        <v>37.788014373049101</v>
      </c>
      <c r="CH15" s="169">
        <f t="shared" si="179"/>
        <v>40095.766198825579</v>
      </c>
      <c r="CI15" s="32">
        <f t="shared" si="179"/>
        <v>74599.030233029363</v>
      </c>
      <c r="CJ15" s="33">
        <f t="shared" si="179"/>
        <v>34191.509999999995</v>
      </c>
      <c r="CK15" s="146">
        <f t="shared" si="179"/>
        <v>32.095994608035937</v>
      </c>
      <c r="CL15" s="146">
        <f t="shared" si="179"/>
        <v>37.931040527996984</v>
      </c>
      <c r="CM15" s="34">
        <f t="shared" si="179"/>
        <v>40407.520233029369</v>
      </c>
      <c r="CN15" s="32">
        <f t="shared" ref="CN15:CS15" si="220">SUM(CN6:CN14)</f>
        <v>75229.483630359071</v>
      </c>
      <c r="CO15" s="42">
        <f>SUM(CO6:CO14)</f>
        <v>43329.143141554632</v>
      </c>
      <c r="CP15" s="33">
        <f t="shared" si="220"/>
        <v>34189.479999999996</v>
      </c>
      <c r="CQ15" s="33">
        <f t="shared" si="220"/>
        <v>31.825127618934147</v>
      </c>
      <c r="CR15" s="33">
        <f t="shared" si="220"/>
        <v>35.159092613825095</v>
      </c>
      <c r="CS15" s="34">
        <f t="shared" si="220"/>
        <v>37771.131922291388</v>
      </c>
      <c r="CT15" s="32">
        <f t="shared" ref="CT15" si="221">SUM(CT6:CT14)</f>
        <v>75271.709932546102</v>
      </c>
      <c r="CU15" s="42">
        <f>SUM(CU6:CU14)</f>
        <v>43353.463785582848</v>
      </c>
      <c r="CV15" s="33">
        <f t="shared" ref="CV15:CZ15" si="222">SUM(CV6:CV14)</f>
        <v>34189.550000000003</v>
      </c>
      <c r="CW15" s="146">
        <f t="shared" si="222"/>
        <v>31.807339321515123</v>
      </c>
      <c r="CX15" s="146">
        <f t="shared" si="222"/>
        <v>35.159092613825109</v>
      </c>
      <c r="CY15" s="34">
        <f t="shared" si="222"/>
        <v>37792.332855137531</v>
      </c>
      <c r="CZ15" s="32">
        <f t="shared" si="222"/>
        <v>75453.920277970072</v>
      </c>
      <c r="DA15" s="42">
        <f>SUM(DA6:DA14)</f>
        <v>43458.409582865461</v>
      </c>
      <c r="DB15" s="33">
        <f>SUM(DB6:DB14)</f>
        <v>40189.8223</v>
      </c>
      <c r="DC15" s="146">
        <f>SUM(DC6:DC14)</f>
        <v>37.299242874922157</v>
      </c>
      <c r="DD15" s="146">
        <f t="shared" ref="DD15:DF15" si="223">SUM(DD6:DD14)</f>
        <v>35.159092613825095</v>
      </c>
      <c r="DE15" s="34">
        <f t="shared" si="223"/>
        <v>37883.816814118705</v>
      </c>
      <c r="DF15" s="32">
        <f t="shared" si="223"/>
        <v>75634.169866410215</v>
      </c>
      <c r="DG15" s="42">
        <f>SUM(DG6:DG14)</f>
        <v>43562.226063344089</v>
      </c>
      <c r="DH15" s="33">
        <f t="shared" ref="DH15" si="224">SUM(DH6:DH14)</f>
        <v>36241.478999999999</v>
      </c>
      <c r="DI15" s="146">
        <f>SUM(DI6:DI14)</f>
        <v>33.55471908791182</v>
      </c>
      <c r="DJ15" s="146">
        <f t="shared" ref="DJ15" si="225">SUM(DJ6:DJ14)</f>
        <v>35.159092613825102</v>
      </c>
      <c r="DK15" s="34">
        <f>SUM(DK6:DK14)</f>
        <v>37974.316318506688</v>
      </c>
      <c r="DL15" s="32">
        <f t="shared" ref="DL15" si="226">SUM(DL6:DL14)</f>
        <v>75786.828803006763</v>
      </c>
      <c r="DM15" s="42">
        <f>SUM(DM6:DM14)</f>
        <v>43650.151443081253</v>
      </c>
      <c r="DN15" s="33">
        <f t="shared" ref="DN15" si="227">SUM(DN6:DN14)</f>
        <v>35764.205099999999</v>
      </c>
      <c r="DO15" s="146">
        <f>SUM(DO6:DO14)</f>
        <v>33.04612802390573</v>
      </c>
      <c r="DP15" s="146">
        <f t="shared" ref="DP15" si="228">SUM(DP6:DP14)</f>
        <v>35.159092613825109</v>
      </c>
      <c r="DQ15" s="34">
        <f>SUM(DQ6:DQ14)</f>
        <v>38050.963140404834</v>
      </c>
      <c r="DR15" s="32">
        <f>SUM(DR6:DR14)</f>
        <v>78573.661185784746</v>
      </c>
      <c r="DS15" s="42">
        <f>SUM(DS6:DS14)</f>
        <v>39388.923461538456</v>
      </c>
      <c r="DT15" s="33">
        <f t="shared" ref="DT15" si="229">SUM(DT6:DT14)</f>
        <v>42057.2641</v>
      </c>
      <c r="DU15" s="146">
        <f>SUM(DU6:DU14)</f>
        <v>38.822030212261211</v>
      </c>
      <c r="DV15" s="146">
        <f t="shared" ref="DV15" si="230">SUM(DV6:DV14)</f>
        <v>36.736169553946823</v>
      </c>
      <c r="DW15" s="34">
        <f>SUM(DW6:DW14)</f>
        <v>39797.57824372498</v>
      </c>
      <c r="DX15" s="32">
        <f>SUM(DX6:DX14)</f>
        <v>78777.831508203933</v>
      </c>
      <c r="DY15" s="42">
        <f>SUM(DY6:DY14)</f>
        <v>39388.923461538456</v>
      </c>
      <c r="DZ15" s="33">
        <f>SUM(DZ6:DZ14)</f>
        <v>36555.912900000003</v>
      </c>
      <c r="EA15" s="146">
        <f>SUM(EA6:EA14)</f>
        <v>33.656412926391383</v>
      </c>
      <c r="EB15" s="146">
        <f t="shared" ref="EB15" si="231">SUM(EB6:EB14)</f>
        <v>36.808780311752372</v>
      </c>
      <c r="EC15" s="34">
        <f>SUM(EC6:EC14)</f>
        <v>39979.856735609843</v>
      </c>
      <c r="ED15" s="32">
        <f>SUM(ED6:ED14)</f>
        <v>78960.097945233923</v>
      </c>
      <c r="EE15" s="42">
        <f>SUM(EE6:EE14)</f>
        <v>39388.923461538456</v>
      </c>
      <c r="EF15" s="33">
        <f t="shared" ref="EF15" si="232">SUM(EF6:EF14)</f>
        <v>0</v>
      </c>
      <c r="EG15" s="146">
        <f>SUM(EG6:EG14)</f>
        <v>0</v>
      </c>
      <c r="EH15" s="146">
        <f t="shared" ref="EH15" si="233">SUM(EH6:EH14)</f>
        <v>36.873283973615159</v>
      </c>
      <c r="EI15" s="34">
        <f>SUM(EI6:EI14)</f>
        <v>40142.579950567801</v>
      </c>
      <c r="EJ15" s="32">
        <f>SUM(EJ6:EJ14)</f>
        <v>79120.242908609245</v>
      </c>
      <c r="EK15" s="42">
        <f>SUM(EK6:EK14)</f>
        <v>39388.923461538456</v>
      </c>
      <c r="EL15" s="33">
        <f t="shared" ref="EL15" si="234">SUM(EL6:EL14)</f>
        <v>0</v>
      </c>
      <c r="EM15" s="146">
        <f>SUM(EM6:EM14)</f>
        <v>0</v>
      </c>
      <c r="EN15" s="146">
        <f t="shared" ref="EN15" si="235">SUM(EN6:EN14)</f>
        <v>36.929713624141655</v>
      </c>
      <c r="EO15" s="34">
        <f>SUM(EO6:EO14)</f>
        <v>40285.553630881041</v>
      </c>
      <c r="EP15" s="32">
        <f>SUM(EP6:EP14)</f>
        <v>79311.140346835615</v>
      </c>
      <c r="EQ15" s="42">
        <f>SUM(EQ6:EQ14)</f>
        <v>39388.923461538456</v>
      </c>
      <c r="ER15" s="33">
        <f t="shared" ref="ER15" si="236">SUM(ER6:ER14)</f>
        <v>0</v>
      </c>
      <c r="ES15" s="146">
        <f>SUM(ES6:ES14)</f>
        <v>0</v>
      </c>
      <c r="ET15" s="146">
        <f t="shared" ref="ET15" si="237">SUM(ET6:ET14)</f>
        <v>36.996681675294049</v>
      </c>
      <c r="EU15" s="34">
        <f>SUM(EU6:EU14)</f>
        <v>40455.982401979069</v>
      </c>
      <c r="EV15" s="32">
        <f>SUM(EV6:EV14)</f>
        <v>79636.652391957221</v>
      </c>
      <c r="EW15" s="42">
        <f>SUM(EW6:EW14)</f>
        <v>39388.923461538456</v>
      </c>
      <c r="EX15" s="33">
        <f t="shared" ref="EX15" si="238">SUM(EX6:EX14)</f>
        <v>0</v>
      </c>
      <c r="EY15" s="146">
        <f>SUM(EY6:EY14)</f>
        <v>0</v>
      </c>
      <c r="EZ15" s="146">
        <f t="shared" ref="EZ15" si="239">SUM(EZ6:EZ14)</f>
        <v>37.110132913505808</v>
      </c>
      <c r="FA15" s="228">
        <f>SUM(FA6:FA14)</f>
        <v>40746.591947833149</v>
      </c>
      <c r="FB15" s="32">
        <f>SUM(FB6:FB14)</f>
        <v>80105.627633435899</v>
      </c>
      <c r="FC15" s="42">
        <f>SUM(FC6:FC14)</f>
        <v>39388.923461538456</v>
      </c>
      <c r="FD15" s="33">
        <f t="shared" ref="FD15" si="240">SUM(FD6:FD14)</f>
        <v>0</v>
      </c>
      <c r="FE15" s="146">
        <f>SUM(FE6:FE14)</f>
        <v>0</v>
      </c>
      <c r="FF15" s="146">
        <f t="shared" ref="FF15" si="241">SUM(FF6:FF14)</f>
        <v>37.27196448779916</v>
      </c>
      <c r="FG15" s="228">
        <f>SUM(FG6:FG14)</f>
        <v>41165.282082301193</v>
      </c>
      <c r="FH15" s="32">
        <f>SUM(FH6:FH14)</f>
        <v>80105.627633435899</v>
      </c>
      <c r="FI15" s="42">
        <f>SUM(FI6:FI14)</f>
        <v>39388.923461538456</v>
      </c>
      <c r="FJ15" s="33">
        <f t="shared" ref="FJ15" si="242">SUM(FJ6:FJ14)</f>
        <v>0</v>
      </c>
      <c r="FK15" s="146">
        <f>SUM(FK6:FK14)</f>
        <v>0</v>
      </c>
      <c r="FL15" s="146">
        <f t="shared" ref="FL15" si="243">SUM(FL6:FL14)</f>
        <v>37.27196448779916</v>
      </c>
      <c r="FM15" s="228">
        <f>SUM(FM6:FM14)</f>
        <v>41165.282082301193</v>
      </c>
      <c r="FN15" s="32">
        <f>SUM(FN6:FN14)</f>
        <v>82983.522561773614</v>
      </c>
      <c r="FO15" s="42">
        <f>SUM(FO6:FO14)</f>
        <v>39388.923461538456</v>
      </c>
      <c r="FP15" s="33">
        <f t="shared" ref="FP15" si="244">SUM(FP6:FP14)</f>
        <v>0</v>
      </c>
      <c r="FQ15" s="146">
        <f>SUM(FQ6:FQ14)</f>
        <v>0</v>
      </c>
      <c r="FR15" s="146">
        <f t="shared" ref="FR15" si="245">SUM(FR6:FR14)</f>
        <v>38.225000708587224</v>
      </c>
      <c r="FS15" s="228">
        <f>SUM(FS6:FS14)</f>
        <v>43734.599410720155</v>
      </c>
      <c r="FT15" s="32">
        <f>SUM(FT6:FT14)</f>
        <v>83347.765318146281</v>
      </c>
      <c r="FU15" s="42">
        <f>SUM(FU6:FU14)</f>
        <v>39388.923461538456</v>
      </c>
      <c r="FV15" s="33">
        <f t="shared" ref="FV15" si="246">SUM(FV6:FV14)</f>
        <v>0</v>
      </c>
      <c r="FW15" s="146">
        <f>SUM(FW6:FW14)</f>
        <v>0</v>
      </c>
      <c r="FX15" s="146">
        <f t="shared" ref="FX15" si="247">SUM(FX6:FX14)</f>
        <v>38.340930342342524</v>
      </c>
      <c r="FY15" s="292">
        <f>SUM(FY6:FY14)</f>
        <v>44059.786830345649</v>
      </c>
      <c r="FZ15" s="32">
        <f>SUM(FZ6:FZ14)</f>
        <v>83770.756906192008</v>
      </c>
      <c r="GA15" s="42">
        <f>SUM(GA6:GA14)</f>
        <v>39388.923461538456</v>
      </c>
      <c r="GB15" s="33">
        <f t="shared" ref="GB15" si="248">SUM(GB6:GB14)</f>
        <v>0</v>
      </c>
      <c r="GC15" s="146">
        <f>SUM(GC6:GC14)</f>
        <v>0</v>
      </c>
      <c r="GD15" s="146">
        <f t="shared" ref="GD15" si="249">SUM(GD6:GD14)</f>
        <v>38.474293140011355</v>
      </c>
      <c r="GE15" s="292">
        <f>SUM(GE6:GE14)</f>
        <v>44437.423833781708</v>
      </c>
      <c r="GF15" s="32">
        <f>SUM(GF6:GF14)</f>
        <v>84367.746577180384</v>
      </c>
      <c r="GG15" s="42">
        <f>SUM(GG6:GG14)</f>
        <v>39388.923461538456</v>
      </c>
      <c r="GH15" s="33">
        <f t="shared" ref="GH15" si="250">SUM(GH6:GH14)</f>
        <v>0</v>
      </c>
      <c r="GI15" s="146">
        <f>SUM(GI6:GI14)</f>
        <v>0</v>
      </c>
      <c r="GJ15" s="146">
        <f t="shared" ref="GJ15" si="251">SUM(GJ6:GJ14)</f>
        <v>38.667472604864017</v>
      </c>
      <c r="GK15" s="292">
        <f>SUM(GK6:GK14)</f>
        <v>44978.816150902516</v>
      </c>
    </row>
    <row r="16" spans="1:195">
      <c r="FG16" s="82" t="s">
        <v>203</v>
      </c>
      <c r="FH16" s="178" t="s">
        <v>229</v>
      </c>
      <c r="FI16" s="178"/>
      <c r="FJ16" s="178"/>
      <c r="FK16" s="289"/>
      <c r="FL16" s="178"/>
      <c r="FM16" s="178">
        <v>1</v>
      </c>
      <c r="FQ16" s="290"/>
      <c r="FS16" s="178">
        <v>2</v>
      </c>
      <c r="FW16" s="290"/>
      <c r="FY16" s="178">
        <v>3</v>
      </c>
      <c r="GE16" s="178">
        <v>4</v>
      </c>
      <c r="GK16" s="178">
        <v>5</v>
      </c>
    </row>
    <row r="17" spans="8:127">
      <c r="K17" s="59"/>
      <c r="L17" s="59"/>
      <c r="DW17" s="59"/>
    </row>
    <row r="18" spans="8:127">
      <c r="H18" s="59"/>
      <c r="L18" s="60"/>
      <c r="DK18" s="8"/>
    </row>
    <row r="19" spans="8:127">
      <c r="DK19" s="8"/>
    </row>
    <row r="20" spans="8:127">
      <c r="DK20" s="8"/>
    </row>
    <row r="21" spans="8:127">
      <c r="DK21" s="140"/>
    </row>
  </sheetData>
  <mergeCells count="131">
    <mergeCell ref="GF2:GK2"/>
    <mergeCell ref="GF3:GK3"/>
    <mergeCell ref="GF4:GK4"/>
    <mergeCell ref="EV2:FA2"/>
    <mergeCell ref="EV3:FA3"/>
    <mergeCell ref="EV4:FA4"/>
    <mergeCell ref="EJ2:EO2"/>
    <mergeCell ref="EJ3:EO3"/>
    <mergeCell ref="EJ4:EO4"/>
    <mergeCell ref="FB2:FG2"/>
    <mergeCell ref="FB3:FG3"/>
    <mergeCell ref="FB4:FG4"/>
    <mergeCell ref="EP2:EU2"/>
    <mergeCell ref="EP3:EU3"/>
    <mergeCell ref="EP4:EU4"/>
    <mergeCell ref="FH2:FM2"/>
    <mergeCell ref="FH3:FM3"/>
    <mergeCell ref="FH4:FM4"/>
    <mergeCell ref="FZ2:GE2"/>
    <mergeCell ref="FZ3:GE3"/>
    <mergeCell ref="FZ4:GE4"/>
    <mergeCell ref="FT2:FY2"/>
    <mergeCell ref="FT3:FY3"/>
    <mergeCell ref="FT4:FY4"/>
    <mergeCell ref="A4:B4"/>
    <mergeCell ref="C4:D4"/>
    <mergeCell ref="E4:E5"/>
    <mergeCell ref="F4:F5"/>
    <mergeCell ref="I4:I5"/>
    <mergeCell ref="ED2:EI2"/>
    <mergeCell ref="ED3:EI3"/>
    <mergeCell ref="ED4:EI4"/>
    <mergeCell ref="N4:N5"/>
    <mergeCell ref="Z2:AC2"/>
    <mergeCell ref="Z3:AC3"/>
    <mergeCell ref="Z4:AC4"/>
    <mergeCell ref="AD2:AG2"/>
    <mergeCell ref="AH2:AK2"/>
    <mergeCell ref="AL2:AO2"/>
    <mergeCell ref="AP2:AS2"/>
    <mergeCell ref="AT2:AW2"/>
    <mergeCell ref="AX2:BA2"/>
    <mergeCell ref="BB2:BE2"/>
    <mergeCell ref="BF2:BI2"/>
    <mergeCell ref="BJ2:BM2"/>
    <mergeCell ref="P3:R3"/>
    <mergeCell ref="P2:Q2"/>
    <mergeCell ref="R4:R5"/>
    <mergeCell ref="U4:U5"/>
    <mergeCell ref="Q4:Q5"/>
    <mergeCell ref="CN2:CS2"/>
    <mergeCell ref="CN3:CS3"/>
    <mergeCell ref="CD3:CH3"/>
    <mergeCell ref="P4:P5"/>
    <mergeCell ref="S2:T2"/>
    <mergeCell ref="S3:U3"/>
    <mergeCell ref="Y2:Y5"/>
    <mergeCell ref="S4:S5"/>
    <mergeCell ref="T4:T5"/>
    <mergeCell ref="CN4:CS4"/>
    <mergeCell ref="CI2:CM2"/>
    <mergeCell ref="CI3:CM3"/>
    <mergeCell ref="CI4:CM4"/>
    <mergeCell ref="CD2:CH2"/>
    <mergeCell ref="AD4:AG4"/>
    <mergeCell ref="AH4:AK4"/>
    <mergeCell ref="AL4:AO4"/>
    <mergeCell ref="AP4:AS4"/>
    <mergeCell ref="AT4:AW4"/>
    <mergeCell ref="V4:V5"/>
    <mergeCell ref="W4:W5"/>
    <mergeCell ref="X4:X5"/>
    <mergeCell ref="AD3:AG3"/>
    <mergeCell ref="AH3:AK3"/>
    <mergeCell ref="AL3:AO3"/>
    <mergeCell ref="AP3:AS3"/>
    <mergeCell ref="AT3:AW3"/>
    <mergeCell ref="BJ4:BM4"/>
    <mergeCell ref="BR4:BU4"/>
    <mergeCell ref="AX4:BA4"/>
    <mergeCell ref="BB4:BE4"/>
    <mergeCell ref="BN3:BQ3"/>
    <mergeCell ref="BR3:BU3"/>
    <mergeCell ref="AX3:BA3"/>
    <mergeCell ref="BB3:BE3"/>
    <mergeCell ref="BF3:BI3"/>
    <mergeCell ref="BJ3:BM3"/>
    <mergeCell ref="BF4:BI4"/>
    <mergeCell ref="DX2:EC2"/>
    <mergeCell ref="DX3:EC3"/>
    <mergeCell ref="DX4:EC4"/>
    <mergeCell ref="BN2:BQ2"/>
    <mergeCell ref="BR2:BU2"/>
    <mergeCell ref="BN4:BQ4"/>
    <mergeCell ref="BV2:BY2"/>
    <mergeCell ref="BZ2:CC2"/>
    <mergeCell ref="BZ3:CC3"/>
    <mergeCell ref="BZ4:CC4"/>
    <mergeCell ref="CZ2:DE2"/>
    <mergeCell ref="CZ3:DE3"/>
    <mergeCell ref="CZ4:DE4"/>
    <mergeCell ref="CT2:CY2"/>
    <mergeCell ref="CT3:CY3"/>
    <mergeCell ref="CT4:CY4"/>
    <mergeCell ref="BV4:BY4"/>
    <mergeCell ref="CD4:CH4"/>
    <mergeCell ref="BV3:BY3"/>
    <mergeCell ref="FN2:FS2"/>
    <mergeCell ref="FN3:FS3"/>
    <mergeCell ref="FN4:FS4"/>
    <mergeCell ref="J4:J5"/>
    <mergeCell ref="E3:J3"/>
    <mergeCell ref="K3:O3"/>
    <mergeCell ref="G4:G5"/>
    <mergeCell ref="H4:H5"/>
    <mergeCell ref="DR2:DW2"/>
    <mergeCell ref="DR3:DW3"/>
    <mergeCell ref="DR4:DW4"/>
    <mergeCell ref="K4:K5"/>
    <mergeCell ref="L4:L5"/>
    <mergeCell ref="M4:M5"/>
    <mergeCell ref="E2:O2"/>
    <mergeCell ref="O4:O5"/>
    <mergeCell ref="DL2:DQ2"/>
    <mergeCell ref="DL3:DQ3"/>
    <mergeCell ref="DL4:DQ4"/>
    <mergeCell ref="DF2:DK2"/>
    <mergeCell ref="DF3:DK3"/>
    <mergeCell ref="DF4:DK4"/>
    <mergeCell ref="V2:W2"/>
    <mergeCell ref="V3:X3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8D01-3AD5-4C0E-BD5C-C444927CAF33}">
  <sheetPr>
    <tabColor theme="9" tint="0.39997558519241921"/>
  </sheetPr>
  <dimension ref="A1:BK22"/>
  <sheetViews>
    <sheetView workbookViewId="0">
      <pane xSplit="3" ySplit="4" topLeftCell="BD5" activePane="bottomRight" state="frozen"/>
      <selection activeCell="EZ24" sqref="EZ24"/>
      <selection pane="topRight" activeCell="EZ24" sqref="EZ24"/>
      <selection pane="bottomLeft" activeCell="EZ24" sqref="EZ24"/>
      <selection pane="bottomRight" activeCell="BI18" sqref="BI18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7.33203125" bestFit="1" customWidth="1"/>
    <col min="10" max="10" width="10.5546875" customWidth="1"/>
    <col min="11" max="11" width="7.88671875" bestFit="1" customWidth="1"/>
    <col min="12" max="12" width="4.88671875" bestFit="1" customWidth="1"/>
    <col min="13" max="13" width="8.6640625" bestFit="1" customWidth="1"/>
    <col min="14" max="14" width="10.5546875" bestFit="1" customWidth="1"/>
    <col min="15" max="15" width="8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</cols>
  <sheetData>
    <row r="1" spans="1:63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</row>
    <row r="2" spans="1:63" ht="15.75" customHeight="1" thickBot="1">
      <c r="A2" s="172" t="s">
        <v>30</v>
      </c>
      <c r="B2" s="171">
        <v>45474</v>
      </c>
      <c r="C2" s="229">
        <v>1126.9159999999999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95"/>
      <c r="M2" s="496"/>
      <c r="N2" s="496"/>
      <c r="O2" s="497"/>
      <c r="P2" s="480">
        <f>IF(P3&gt;$B$1,0,VLOOKUP(P$3,'IND. FIN.'!$C$4:$D$1000,2,0))</f>
        <v>1199.509</v>
      </c>
      <c r="Q2" s="481"/>
      <c r="R2" s="481"/>
      <c r="S2" s="482"/>
      <c r="T2" s="480">
        <f>IF(T3&gt;$B$1,0,VLOOKUP(T$3,'IND. FIN.'!$C$4:$D$1000,2,0))</f>
        <v>1210.471</v>
      </c>
      <c r="U2" s="481"/>
      <c r="V2" s="481"/>
      <c r="W2" s="482"/>
      <c r="X2" s="480">
        <f>IF(X3&gt;$B$1,0,VLOOKUP(X$3,'IND. FIN.'!$C$4:$D$1000,2,0))</f>
        <v>1216.7059999999999</v>
      </c>
      <c r="Y2" s="481"/>
      <c r="Z2" s="481"/>
      <c r="AA2" s="482"/>
      <c r="AB2" s="480">
        <f>IF(AB3&gt;$B$1,0,VLOOKUP(AB$3,'IND. FIN.'!$C$4:$D$1000,2,0))</f>
        <v>1218.7470000000001</v>
      </c>
      <c r="AC2" s="481"/>
      <c r="AD2" s="481"/>
      <c r="AE2" s="482"/>
      <c r="AF2" s="480">
        <f>IF(AF3&gt;$B$1,0,VLOOKUP(AF$3,'IND. FIN.'!$C$4:$D$1000,2,0))</f>
        <v>1222.356</v>
      </c>
      <c r="AG2" s="481"/>
      <c r="AH2" s="481"/>
      <c r="AI2" s="482"/>
      <c r="AJ2" s="480">
        <f>IF(AJ3&gt;$B$1,0,VLOOKUP(AJ$3,'IND. FIN.'!$C$4:$D$1000,2,0))</f>
        <v>1225.633</v>
      </c>
      <c r="AK2" s="481"/>
      <c r="AL2" s="481"/>
      <c r="AM2" s="482"/>
      <c r="AN2" s="480">
        <f>IF(AN3&gt;$B$1,0,VLOOKUP(AN$3,'IND. FIN.'!$C$4:$D$1000,2,0))</f>
        <v>1228.1610000000001</v>
      </c>
      <c r="AO2" s="481"/>
      <c r="AP2" s="481"/>
      <c r="AQ2" s="482"/>
      <c r="AR2" s="480">
        <f>IF(AR3&gt;$B$1,0,VLOOKUP(AR$3,'IND. FIN.'!$C$4:$D$1000,2,0))</f>
        <v>1237.0360000000001</v>
      </c>
      <c r="AS2" s="481"/>
      <c r="AT2" s="481"/>
      <c r="AU2" s="482"/>
      <c r="AV2" s="480">
        <f>IF(AV3&gt;$B$1,0,VLOOKUP(AV$3,'IND. FIN.'!$C$4:$D$1000,2,0))</f>
        <v>1240.481</v>
      </c>
      <c r="AW2" s="481"/>
      <c r="AX2" s="481"/>
      <c r="AY2" s="482"/>
      <c r="AZ2" s="480">
        <f>IF(AZ3&gt;$B$1,0,VLOOKUP(AZ$3,'IND. FIN.'!$C$4:$D$1000,2,0))</f>
        <v>1247.181</v>
      </c>
      <c r="BA2" s="481"/>
      <c r="BB2" s="481"/>
      <c r="BC2" s="482"/>
      <c r="BD2" s="480">
        <f>IF(BD3&gt;$B$1,0,VLOOKUP(BD$3,'IND. FIN.'!$C$4:$D$1000,2,0))</f>
        <v>1259.652</v>
      </c>
      <c r="BE2" s="481"/>
      <c r="BF2" s="481"/>
      <c r="BG2" s="482"/>
      <c r="BH2" s="480">
        <f>IF(BH3&gt;$B$1,0,VLOOKUP(BH$3,'IND. FIN.'!$C$4:$D$1000,2,0))</f>
        <v>1270.6949999999999</v>
      </c>
      <c r="BI2" s="481"/>
      <c r="BJ2" s="481"/>
      <c r="BK2" s="482"/>
    </row>
    <row r="3" spans="1:63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35" t="s">
        <v>115</v>
      </c>
      <c r="L3" s="442" t="s">
        <v>25</v>
      </c>
      <c r="M3" s="444" t="s">
        <v>28</v>
      </c>
      <c r="N3" s="444" t="s">
        <v>29</v>
      </c>
      <c r="O3" s="493" t="s">
        <v>115</v>
      </c>
      <c r="P3" s="450">
        <v>45839</v>
      </c>
      <c r="Q3" s="440"/>
      <c r="R3" s="440"/>
      <c r="S3" s="441"/>
      <c r="T3" s="439">
        <f>EDATE(P3,1)</f>
        <v>45870</v>
      </c>
      <c r="U3" s="440"/>
      <c r="V3" s="440"/>
      <c r="W3" s="441"/>
      <c r="X3" s="439">
        <f t="shared" ref="X3" si="0">EDATE(T3,1)</f>
        <v>45901</v>
      </c>
      <c r="Y3" s="440"/>
      <c r="Z3" s="440"/>
      <c r="AA3" s="441"/>
      <c r="AB3" s="439">
        <f t="shared" ref="AB3" si="1">EDATE(X3,1)</f>
        <v>45931</v>
      </c>
      <c r="AC3" s="440"/>
      <c r="AD3" s="440"/>
      <c r="AE3" s="441"/>
      <c r="AF3" s="439">
        <f t="shared" ref="AF3" si="2">EDATE(AB3,1)</f>
        <v>45962</v>
      </c>
      <c r="AG3" s="440"/>
      <c r="AH3" s="440"/>
      <c r="AI3" s="441"/>
      <c r="AJ3" s="439">
        <f t="shared" ref="AJ3" si="3">EDATE(AF3,1)</f>
        <v>45992</v>
      </c>
      <c r="AK3" s="440"/>
      <c r="AL3" s="440"/>
      <c r="AM3" s="441"/>
      <c r="AN3" s="439">
        <f t="shared" ref="AN3" si="4">EDATE(AJ3,1)</f>
        <v>46023</v>
      </c>
      <c r="AO3" s="440"/>
      <c r="AP3" s="440"/>
      <c r="AQ3" s="441"/>
      <c r="AR3" s="439">
        <f t="shared" ref="AR3" si="5">EDATE(AN3,1)</f>
        <v>46054</v>
      </c>
      <c r="AS3" s="440"/>
      <c r="AT3" s="440"/>
      <c r="AU3" s="441"/>
      <c r="AV3" s="439">
        <f t="shared" ref="AV3" si="6">EDATE(AR3,1)</f>
        <v>46082</v>
      </c>
      <c r="AW3" s="440"/>
      <c r="AX3" s="440"/>
      <c r="AY3" s="441"/>
      <c r="AZ3" s="439">
        <f t="shared" ref="AZ3" si="7">EDATE(AV3,1)</f>
        <v>46113</v>
      </c>
      <c r="BA3" s="440"/>
      <c r="BB3" s="440"/>
      <c r="BC3" s="441"/>
      <c r="BD3" s="439">
        <f t="shared" ref="BD3" si="8">EDATE(AZ3,1)</f>
        <v>46143</v>
      </c>
      <c r="BE3" s="440"/>
      <c r="BF3" s="440"/>
      <c r="BG3" s="441"/>
      <c r="BH3" s="439">
        <f t="shared" ref="BH3" si="9">EDATE(BD3,1)</f>
        <v>46174</v>
      </c>
      <c r="BI3" s="440"/>
      <c r="BJ3" s="440"/>
      <c r="BK3" s="441"/>
    </row>
    <row r="4" spans="1:63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425"/>
      <c r="K4" s="436"/>
      <c r="L4" s="443"/>
      <c r="M4" s="445"/>
      <c r="N4" s="445"/>
      <c r="O4" s="494"/>
      <c r="P4" s="278" t="s">
        <v>182</v>
      </c>
      <c r="Q4" s="261" t="s">
        <v>183</v>
      </c>
      <c r="R4" s="262" t="s">
        <v>181</v>
      </c>
      <c r="S4" s="263" t="s">
        <v>180</v>
      </c>
      <c r="T4" s="260" t="s">
        <v>182</v>
      </c>
      <c r="U4" s="261" t="s">
        <v>183</v>
      </c>
      <c r="V4" s="262" t="s">
        <v>181</v>
      </c>
      <c r="W4" s="263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</row>
    <row r="5" spans="1:63">
      <c r="A5" s="285" t="s">
        <v>2</v>
      </c>
      <c r="B5" s="240" t="s">
        <v>55</v>
      </c>
      <c r="C5" s="323">
        <v>12</v>
      </c>
      <c r="D5" s="252">
        <f>E5*C5</f>
        <v>86245.680000000008</v>
      </c>
      <c r="E5" s="74">
        <v>7187.14</v>
      </c>
      <c r="F5" s="18">
        <f t="shared" ref="F5:F10" si="10">K5*$C$1</f>
        <v>0</v>
      </c>
      <c r="G5" s="95">
        <f t="shared" ref="G5:H10" si="11">D5/$C$2</f>
        <v>76.532483343922721</v>
      </c>
      <c r="H5" s="74">
        <f t="shared" si="11"/>
        <v>6.3777069453268931</v>
      </c>
      <c r="I5" s="74">
        <f t="shared" ref="I5:I10" si="12">SUMIFS($P5:$BK5,$P$4:$BK$4,$Q$4)</f>
        <v>76.532483343922721</v>
      </c>
      <c r="J5" s="74">
        <f t="shared" ref="J5:J10" si="13">SUMIFS($P5:$BK5,$P$4:$BK$4,$R$4)</f>
        <v>0</v>
      </c>
      <c r="K5" s="89">
        <f>G5-I5-J5</f>
        <v>0</v>
      </c>
      <c r="L5" s="94"/>
      <c r="M5" s="73"/>
      <c r="N5" s="73"/>
      <c r="O5" s="54"/>
      <c r="P5" s="264">
        <f t="shared" ref="P5:P10" si="14">IF($E5*P$2/$C$2-S5&gt;0,$E5*P$2/$C$2-S5,0)</f>
        <v>7650.1168802821167</v>
      </c>
      <c r="Q5" s="265">
        <f t="shared" ref="Q5:Q10" si="15">IFERROR(P5/P$2,0)</f>
        <v>6.3777069453268931</v>
      </c>
      <c r="R5" s="265">
        <f t="shared" ref="R5:R10" si="16">IFERROR(S5/P$2,0)</f>
        <v>0</v>
      </c>
      <c r="S5" s="266"/>
      <c r="T5" s="264">
        <f t="shared" ref="T5:T10" si="17">IF($E5*T$2/$C$2-W5&gt;0,$E5*T$2/$C$2-W5,0)</f>
        <v>7720.0293038167893</v>
      </c>
      <c r="U5" s="265">
        <f t="shared" ref="U5:U10" si="18">IFERROR(T5/T$2,0)</f>
        <v>6.3777069453268931</v>
      </c>
      <c r="V5" s="265">
        <f t="shared" ref="V5:V10" si="19">IFERROR(W5/T$2,0)</f>
        <v>0</v>
      </c>
      <c r="W5" s="266"/>
      <c r="X5" s="264">
        <f t="shared" ref="X5:X10" si="20">IF($E5*X$2/$C$2-AA5&gt;0,$E5*X$2/$C$2-AA5,0)</f>
        <v>7759.7943066209018</v>
      </c>
      <c r="Y5" s="265">
        <f t="shared" ref="Y5:Y10" si="21">IFERROR(X5/X$2,0)</f>
        <v>6.3777069453268931</v>
      </c>
      <c r="Z5" s="265">
        <f t="shared" ref="Z5:Z10" si="22">IFERROR(AA5/X$2,0)</f>
        <v>0</v>
      </c>
      <c r="AA5" s="266"/>
      <c r="AB5" s="264">
        <f t="shared" ref="AB5:AB10" si="23">IF($E5*AB$2/$C$2-AE5&gt;0,$E5*AB$2/$C$2-AE5,0)</f>
        <v>7772.8112064963152</v>
      </c>
      <c r="AC5" s="265">
        <f t="shared" ref="AC5:AC10" si="24">IFERROR(AB5/AB$2,0)</f>
        <v>6.3777069453268931</v>
      </c>
      <c r="AD5" s="265">
        <f t="shared" ref="AD5:AD10" si="25">IFERROR(AE5/AB$2,0)</f>
        <v>0</v>
      </c>
      <c r="AE5" s="266"/>
      <c r="AF5" s="264">
        <f t="shared" ref="AF5:AF10" si="26">IF($E5*AF$2/$C$2-AI5&gt;0,$E5*AF$2/$C$2-AI5,0)</f>
        <v>7795.8283508619988</v>
      </c>
      <c r="AG5" s="265">
        <f t="shared" ref="AG5:AG10" si="27">IFERROR(AF5/AF$2,0)</f>
        <v>6.3777069453268922</v>
      </c>
      <c r="AH5" s="265">
        <f t="shared" ref="AH5:AH10" si="28">IFERROR(AI5/AF$2,0)</f>
        <v>0</v>
      </c>
      <c r="AI5" s="266"/>
      <c r="AJ5" s="264">
        <f t="shared" ref="AJ5:AJ10" si="29">IF($E5*AJ$2/$C$2-AM5&gt;0,$E5*AJ$2/$C$2-AM5,0)</f>
        <v>7816.7280965218361</v>
      </c>
      <c r="AK5" s="265">
        <f t="shared" ref="AK5:AK10" si="30">IFERROR(AJ5/AJ$2,0)</f>
        <v>6.3777069453268931</v>
      </c>
      <c r="AL5" s="265">
        <f t="shared" ref="AL5:AL10" si="31">IFERROR(AM5/AJ$2,0)</f>
        <v>0</v>
      </c>
      <c r="AM5" s="266"/>
      <c r="AN5" s="264">
        <f t="shared" ref="AN5:AN10" si="32">IF($E5*AN$2/$C$2-AQ5&gt;0,$E5*AN$2/$C$2-AQ5,0)</f>
        <v>7832.8509396796217</v>
      </c>
      <c r="AO5" s="265">
        <f t="shared" ref="AO5:AO10" si="33">IFERROR(AN5/AN$2,0)</f>
        <v>6.3777069453268922</v>
      </c>
      <c r="AP5" s="265">
        <f t="shared" ref="AP5:AP10" si="34">IFERROR(AQ5/AN$2,0)</f>
        <v>0</v>
      </c>
      <c r="AQ5" s="266"/>
      <c r="AR5" s="264">
        <f t="shared" ref="AR5:AR10" si="35">IF($E5*AR$2/$C$2-AU5&gt;0,$E5*AR$2/$C$2-AU5,0)</f>
        <v>7889.4530888193995</v>
      </c>
      <c r="AS5" s="265">
        <f t="shared" ref="AS5:AS10" si="36">IFERROR(AR5/AR$2,0)</f>
        <v>6.377706945326894</v>
      </c>
      <c r="AT5" s="265">
        <f t="shared" ref="AT5:AT10" si="37">IFERROR(AU5/AR$2,0)</f>
        <v>0</v>
      </c>
      <c r="AU5" s="266"/>
      <c r="AV5" s="264">
        <f t="shared" ref="AV5:AV10" si="38">IF($E5*AV$2/$C$2-AY5&gt;0,$E5*AV$2/$C$2-AY5,0)</f>
        <v>7911.4242892460488</v>
      </c>
      <c r="AW5" s="265">
        <f t="shared" ref="AW5:AW10" si="39">IFERROR(AV5/AV$2,0)</f>
        <v>6.3777069453268922</v>
      </c>
      <c r="AX5" s="265">
        <f t="shared" ref="AX5:AX10" si="40">IFERROR(AY5/AV$2,0)</f>
        <v>0</v>
      </c>
      <c r="AY5" s="266"/>
      <c r="AZ5" s="264">
        <f t="shared" ref="AZ5:AZ10" si="41">IF($E5*AZ$2/$C$2-BC5&gt;0,$E5*AZ$2/$C$2-BC5,0)</f>
        <v>7954.1549257797406</v>
      </c>
      <c r="BA5" s="265">
        <f t="shared" ref="BA5:BA10" si="42">IFERROR(AZ5/AZ$2,0)</f>
        <v>6.3777069453268931</v>
      </c>
      <c r="BB5" s="265">
        <f t="shared" ref="BB5:BB10" si="43">IFERROR(BC5/AZ$2,0)</f>
        <v>0</v>
      </c>
      <c r="BC5" s="266"/>
      <c r="BD5" s="264">
        <f t="shared" ref="BD5:BD10" si="44">IF($E5*BD$2/$C$2-BG5&gt;0,$E5*BD$2/$C$2-BG5,0)</f>
        <v>8033.691309094911</v>
      </c>
      <c r="BE5" s="265">
        <f t="shared" ref="BE5:BE10" si="45">IFERROR(BD5/BD$2,0)</f>
        <v>6.3777069453268922</v>
      </c>
      <c r="BF5" s="265">
        <f t="shared" ref="BF5:BF10" si="46">IFERROR(BG5/BD$2,0)</f>
        <v>0</v>
      </c>
      <c r="BG5" s="266"/>
      <c r="BH5" s="264">
        <f t="shared" ref="BH5:BH10" si="47">IF($E5*BH$2/$C$2-BK5&gt;0,$E5*BH$2/$C$2-BK5,0)</f>
        <v>8104.1203268921554</v>
      </c>
      <c r="BI5" s="265">
        <f t="shared" ref="BI5:BI10" si="48">IFERROR(BH5/BH$2,0)</f>
        <v>6.3777069453268922</v>
      </c>
      <c r="BJ5" s="265">
        <f t="shared" ref="BJ5:BJ10" si="49">IFERROR(BK5/BH$2,0)</f>
        <v>0</v>
      </c>
      <c r="BK5" s="266"/>
    </row>
    <row r="6" spans="1:63">
      <c r="A6" s="285" t="s">
        <v>4</v>
      </c>
      <c r="B6" s="240" t="s">
        <v>56</v>
      </c>
      <c r="C6" s="323">
        <v>12</v>
      </c>
      <c r="D6" s="252">
        <f t="shared" ref="D6:D10" si="50">E6*C6</f>
        <v>190648.56</v>
      </c>
      <c r="E6" s="74">
        <v>15887.38</v>
      </c>
      <c r="F6" s="18">
        <f t="shared" si="10"/>
        <v>0</v>
      </c>
      <c r="G6" s="95">
        <f t="shared" si="11"/>
        <v>169.17725899712136</v>
      </c>
      <c r="H6" s="74">
        <f t="shared" si="11"/>
        <v>14.098104916426779</v>
      </c>
      <c r="I6" s="74">
        <f t="shared" si="12"/>
        <v>169.17725899712136</v>
      </c>
      <c r="J6" s="74">
        <f t="shared" si="13"/>
        <v>0</v>
      </c>
      <c r="K6" s="89">
        <f>G6-I6-J6</f>
        <v>0</v>
      </c>
      <c r="L6" s="95"/>
      <c r="M6" s="74"/>
      <c r="N6" s="74"/>
      <c r="O6" s="18"/>
      <c r="P6" s="195">
        <f t="shared" si="14"/>
        <v>16910.803730198171</v>
      </c>
      <c r="Q6" s="13">
        <f t="shared" si="15"/>
        <v>14.098104916426781</v>
      </c>
      <c r="R6" s="13">
        <f t="shared" si="16"/>
        <v>0</v>
      </c>
      <c r="S6" s="255"/>
      <c r="T6" s="195">
        <f t="shared" si="17"/>
        <v>17065.347156292039</v>
      </c>
      <c r="U6" s="13">
        <f t="shared" si="18"/>
        <v>14.098104916426777</v>
      </c>
      <c r="V6" s="13">
        <f t="shared" si="19"/>
        <v>0</v>
      </c>
      <c r="W6" s="255"/>
      <c r="X6" s="195">
        <f t="shared" si="20"/>
        <v>17153.248840445958</v>
      </c>
      <c r="Y6" s="13">
        <f t="shared" si="21"/>
        <v>14.098104916426777</v>
      </c>
      <c r="Z6" s="13">
        <f t="shared" si="22"/>
        <v>0</v>
      </c>
      <c r="AA6" s="255"/>
      <c r="AB6" s="195">
        <f t="shared" si="23"/>
        <v>17182.023072580389</v>
      </c>
      <c r="AC6" s="13">
        <f t="shared" si="24"/>
        <v>14.098104916426779</v>
      </c>
      <c r="AD6" s="13">
        <f t="shared" si="25"/>
        <v>0</v>
      </c>
      <c r="AE6" s="255"/>
      <c r="AF6" s="195">
        <f t="shared" si="26"/>
        <v>17232.903133223772</v>
      </c>
      <c r="AG6" s="13">
        <f t="shared" si="27"/>
        <v>14.098104916426779</v>
      </c>
      <c r="AH6" s="13">
        <f t="shared" si="28"/>
        <v>0</v>
      </c>
      <c r="AI6" s="255"/>
      <c r="AJ6" s="195">
        <f t="shared" si="29"/>
        <v>17279.102623034902</v>
      </c>
      <c r="AK6" s="13">
        <f t="shared" si="30"/>
        <v>14.098104916426777</v>
      </c>
      <c r="AL6" s="13">
        <f t="shared" si="31"/>
        <v>0</v>
      </c>
      <c r="AM6" s="255"/>
      <c r="AN6" s="195">
        <f t="shared" si="32"/>
        <v>17314.742632263631</v>
      </c>
      <c r="AO6" s="13">
        <f t="shared" si="33"/>
        <v>14.098104916426779</v>
      </c>
      <c r="AP6" s="13">
        <f t="shared" si="34"/>
        <v>0</v>
      </c>
      <c r="AQ6" s="255"/>
      <c r="AR6" s="195">
        <f t="shared" si="35"/>
        <v>17439.863313396916</v>
      </c>
      <c r="AS6" s="13">
        <f t="shared" si="36"/>
        <v>14.098104916426777</v>
      </c>
      <c r="AT6" s="13">
        <f t="shared" si="37"/>
        <v>0</v>
      </c>
      <c r="AU6" s="255"/>
      <c r="AV6" s="195">
        <f t="shared" si="38"/>
        <v>17488.431284834009</v>
      </c>
      <c r="AW6" s="13">
        <f t="shared" si="39"/>
        <v>14.098104916426781</v>
      </c>
      <c r="AX6" s="13">
        <f t="shared" si="40"/>
        <v>0</v>
      </c>
      <c r="AY6" s="255"/>
      <c r="AZ6" s="195">
        <f t="shared" si="41"/>
        <v>17582.888587774065</v>
      </c>
      <c r="BA6" s="13">
        <f t="shared" si="42"/>
        <v>14.098104916426777</v>
      </c>
      <c r="BB6" s="13">
        <f t="shared" si="43"/>
        <v>0</v>
      </c>
      <c r="BC6" s="255"/>
      <c r="BD6" s="195">
        <f t="shared" si="44"/>
        <v>17758.706054186827</v>
      </c>
      <c r="BE6" s="13">
        <f t="shared" si="45"/>
        <v>14.098104916426779</v>
      </c>
      <c r="BF6" s="13">
        <f t="shared" si="46"/>
        <v>0</v>
      </c>
      <c r="BG6" s="255"/>
      <c r="BH6" s="195">
        <f t="shared" si="47"/>
        <v>17914.391426778926</v>
      </c>
      <c r="BI6" s="13">
        <f t="shared" si="48"/>
        <v>14.098104916426779</v>
      </c>
      <c r="BJ6" s="13">
        <f t="shared" si="49"/>
        <v>0</v>
      </c>
      <c r="BK6" s="255"/>
    </row>
    <row r="7" spans="1:63">
      <c r="A7" s="285" t="s">
        <v>6</v>
      </c>
      <c r="B7" s="240" t="s">
        <v>57</v>
      </c>
      <c r="C7" s="323">
        <v>12</v>
      </c>
      <c r="D7" s="252">
        <f t="shared" si="50"/>
        <v>36361.800000000003</v>
      </c>
      <c r="E7" s="74">
        <v>3030.15</v>
      </c>
      <c r="F7" s="18">
        <f t="shared" si="10"/>
        <v>9.0995015966655052E-12</v>
      </c>
      <c r="G7" s="95">
        <f t="shared" si="11"/>
        <v>32.266646316140694</v>
      </c>
      <c r="H7" s="74">
        <f t="shared" si="11"/>
        <v>2.6888871930117242</v>
      </c>
      <c r="I7" s="74">
        <f t="shared" si="12"/>
        <v>32.266646316140687</v>
      </c>
      <c r="J7" s="74">
        <f t="shared" si="13"/>
        <v>0</v>
      </c>
      <c r="K7" s="89">
        <f t="shared" ref="K7:K10" si="51">G7-I7-J7</f>
        <v>7.1054273576010019E-15</v>
      </c>
      <c r="L7" s="95"/>
      <c r="M7" s="74"/>
      <c r="N7" s="74"/>
      <c r="O7" s="18"/>
      <c r="P7" s="195">
        <f t="shared" si="14"/>
        <v>3225.3443880023005</v>
      </c>
      <c r="Q7" s="13">
        <f t="shared" si="15"/>
        <v>2.6888871930117242</v>
      </c>
      <c r="R7" s="13">
        <f t="shared" si="16"/>
        <v>0</v>
      </c>
      <c r="S7" s="255"/>
      <c r="T7" s="195">
        <f t="shared" si="17"/>
        <v>3254.8199694120949</v>
      </c>
      <c r="U7" s="13">
        <f t="shared" si="18"/>
        <v>2.6888871930117242</v>
      </c>
      <c r="V7" s="13">
        <f t="shared" si="19"/>
        <v>0</v>
      </c>
      <c r="W7" s="255"/>
      <c r="X7" s="195">
        <f t="shared" si="20"/>
        <v>3271.5851810605227</v>
      </c>
      <c r="Y7" s="13">
        <f t="shared" si="21"/>
        <v>2.6888871930117242</v>
      </c>
      <c r="Z7" s="13">
        <f t="shared" si="22"/>
        <v>0</v>
      </c>
      <c r="AA7" s="255"/>
      <c r="AB7" s="195">
        <f t="shared" si="23"/>
        <v>3277.0731998214601</v>
      </c>
      <c r="AC7" s="13">
        <f t="shared" si="24"/>
        <v>2.6888871930117242</v>
      </c>
      <c r="AD7" s="13">
        <f t="shared" si="25"/>
        <v>0</v>
      </c>
      <c r="AE7" s="255"/>
      <c r="AF7" s="195">
        <f t="shared" si="26"/>
        <v>3286.7773937010393</v>
      </c>
      <c r="AG7" s="13">
        <f t="shared" si="27"/>
        <v>2.6888871930117242</v>
      </c>
      <c r="AH7" s="13">
        <f t="shared" si="28"/>
        <v>0</v>
      </c>
      <c r="AI7" s="255"/>
      <c r="AJ7" s="195">
        <f t="shared" si="29"/>
        <v>3295.5888770325387</v>
      </c>
      <c r="AK7" s="13">
        <f t="shared" si="30"/>
        <v>2.6888871930117242</v>
      </c>
      <c r="AL7" s="13">
        <f t="shared" si="31"/>
        <v>0</v>
      </c>
      <c r="AM7" s="255"/>
      <c r="AN7" s="195">
        <f t="shared" si="32"/>
        <v>3302.3863838564725</v>
      </c>
      <c r="AO7" s="13">
        <f t="shared" si="33"/>
        <v>2.6888871930117242</v>
      </c>
      <c r="AP7" s="13">
        <f t="shared" si="34"/>
        <v>0</v>
      </c>
      <c r="AQ7" s="255"/>
      <c r="AR7" s="195">
        <f t="shared" si="35"/>
        <v>3326.2502576944516</v>
      </c>
      <c r="AS7" s="13">
        <f t="shared" si="36"/>
        <v>2.6888871930117242</v>
      </c>
      <c r="AT7" s="13">
        <f t="shared" si="37"/>
        <v>0</v>
      </c>
      <c r="AU7" s="255"/>
      <c r="AV7" s="195">
        <f t="shared" si="38"/>
        <v>3335.5134740743765</v>
      </c>
      <c r="AW7" s="13">
        <f t="shared" si="39"/>
        <v>2.6888871930117242</v>
      </c>
      <c r="AX7" s="13">
        <f t="shared" si="40"/>
        <v>0</v>
      </c>
      <c r="AY7" s="255"/>
      <c r="AZ7" s="195">
        <f t="shared" si="41"/>
        <v>3353.5290182675553</v>
      </c>
      <c r="BA7" s="13">
        <f t="shared" si="42"/>
        <v>2.6888871930117242</v>
      </c>
      <c r="BB7" s="13">
        <f t="shared" si="43"/>
        <v>0</v>
      </c>
      <c r="BC7" s="255"/>
      <c r="BD7" s="195">
        <f t="shared" si="44"/>
        <v>3387.0621304516044</v>
      </c>
      <c r="BE7" s="13">
        <f t="shared" si="45"/>
        <v>2.6888871930117242</v>
      </c>
      <c r="BF7" s="13">
        <f t="shared" si="46"/>
        <v>0</v>
      </c>
      <c r="BG7" s="255"/>
      <c r="BH7" s="195">
        <f t="shared" si="47"/>
        <v>3416.7555117240327</v>
      </c>
      <c r="BI7" s="13">
        <f t="shared" si="48"/>
        <v>2.6888871930117242</v>
      </c>
      <c r="BJ7" s="13">
        <f t="shared" si="49"/>
        <v>0</v>
      </c>
      <c r="BK7" s="255"/>
    </row>
    <row r="8" spans="1:63">
      <c r="A8" s="285" t="s">
        <v>12</v>
      </c>
      <c r="B8" s="240" t="s">
        <v>112</v>
      </c>
      <c r="C8" s="323">
        <v>12</v>
      </c>
      <c r="D8" s="252">
        <f t="shared" si="50"/>
        <v>52376.04</v>
      </c>
      <c r="E8" s="74">
        <v>4364.67</v>
      </c>
      <c r="F8" s="18">
        <f t="shared" si="10"/>
        <v>0</v>
      </c>
      <c r="G8" s="95">
        <f t="shared" si="11"/>
        <v>46.477323953160663</v>
      </c>
      <c r="H8" s="74">
        <f t="shared" si="11"/>
        <v>3.8731103294300553</v>
      </c>
      <c r="I8" s="74">
        <f t="shared" si="12"/>
        <v>46.477323953160663</v>
      </c>
      <c r="J8" s="74">
        <f t="shared" si="13"/>
        <v>0</v>
      </c>
      <c r="K8" s="89">
        <f>G8-I8-J8</f>
        <v>0</v>
      </c>
      <c r="L8" s="95"/>
      <c r="M8" s="74"/>
      <c r="N8" s="74"/>
      <c r="O8" s="18"/>
      <c r="P8" s="195">
        <f t="shared" si="14"/>
        <v>4645.8306981443166</v>
      </c>
      <c r="Q8" s="13">
        <f t="shared" si="15"/>
        <v>3.8731103294300557</v>
      </c>
      <c r="R8" s="13">
        <f t="shared" si="16"/>
        <v>0</v>
      </c>
      <c r="S8" s="255"/>
      <c r="T8" s="195">
        <f t="shared" si="17"/>
        <v>4688.2877335755284</v>
      </c>
      <c r="U8" s="13">
        <f t="shared" si="18"/>
        <v>3.8731103294300553</v>
      </c>
      <c r="V8" s="13">
        <f t="shared" si="19"/>
        <v>0</v>
      </c>
      <c r="W8" s="255"/>
      <c r="X8" s="195">
        <f t="shared" si="20"/>
        <v>4712.4365764795248</v>
      </c>
      <c r="Y8" s="13">
        <f t="shared" si="21"/>
        <v>3.8731103294300557</v>
      </c>
      <c r="Z8" s="13">
        <f t="shared" si="22"/>
        <v>0</v>
      </c>
      <c r="AA8" s="255"/>
      <c r="AB8" s="195">
        <f t="shared" si="23"/>
        <v>4720.3415946618925</v>
      </c>
      <c r="AC8" s="13">
        <f t="shared" si="24"/>
        <v>3.8731103294300557</v>
      </c>
      <c r="AD8" s="13">
        <f t="shared" si="25"/>
        <v>0</v>
      </c>
      <c r="AE8" s="255"/>
      <c r="AF8" s="195">
        <f t="shared" si="26"/>
        <v>4734.3196498408051</v>
      </c>
      <c r="AG8" s="13">
        <f t="shared" si="27"/>
        <v>3.8731103294300557</v>
      </c>
      <c r="AH8" s="13">
        <f t="shared" si="28"/>
        <v>0</v>
      </c>
      <c r="AI8" s="255"/>
      <c r="AJ8" s="195">
        <f t="shared" si="29"/>
        <v>4747.0118323903471</v>
      </c>
      <c r="AK8" s="13">
        <f t="shared" si="30"/>
        <v>3.8731103294300553</v>
      </c>
      <c r="AL8" s="13">
        <f t="shared" si="31"/>
        <v>0</v>
      </c>
      <c r="AM8" s="255"/>
      <c r="AN8" s="195">
        <f t="shared" si="32"/>
        <v>4756.8030553031467</v>
      </c>
      <c r="AO8" s="13">
        <f t="shared" si="33"/>
        <v>3.8731103294300557</v>
      </c>
      <c r="AP8" s="13">
        <f t="shared" si="34"/>
        <v>0</v>
      </c>
      <c r="AQ8" s="255"/>
      <c r="AR8" s="195">
        <f t="shared" si="35"/>
        <v>4791.1769094768388</v>
      </c>
      <c r="AS8" s="13">
        <f t="shared" si="36"/>
        <v>3.8731103294300557</v>
      </c>
      <c r="AT8" s="13">
        <f t="shared" si="37"/>
        <v>0</v>
      </c>
      <c r="AU8" s="255"/>
      <c r="AV8" s="195">
        <f t="shared" si="38"/>
        <v>4804.5197745617243</v>
      </c>
      <c r="AW8" s="13">
        <f t="shared" si="39"/>
        <v>3.8731103294300553</v>
      </c>
      <c r="AX8" s="13">
        <f t="shared" si="40"/>
        <v>0</v>
      </c>
      <c r="AY8" s="255"/>
      <c r="AZ8" s="195">
        <f t="shared" si="41"/>
        <v>4830.4696137689061</v>
      </c>
      <c r="BA8" s="13">
        <f t="shared" si="42"/>
        <v>3.8731103294300553</v>
      </c>
      <c r="BB8" s="13">
        <f t="shared" si="43"/>
        <v>0</v>
      </c>
      <c r="BC8" s="255"/>
      <c r="BD8" s="195">
        <f t="shared" si="44"/>
        <v>4878.7711726872285</v>
      </c>
      <c r="BE8" s="13">
        <f t="shared" si="45"/>
        <v>3.8731103294300557</v>
      </c>
      <c r="BF8" s="13">
        <f t="shared" si="46"/>
        <v>0</v>
      </c>
      <c r="BG8" s="255"/>
      <c r="BH8" s="195">
        <f t="shared" si="47"/>
        <v>4921.5419300551239</v>
      </c>
      <c r="BI8" s="13">
        <f t="shared" si="48"/>
        <v>3.8731103294300553</v>
      </c>
      <c r="BJ8" s="13">
        <f t="shared" si="49"/>
        <v>0</v>
      </c>
      <c r="BK8" s="255"/>
    </row>
    <row r="9" spans="1:63">
      <c r="A9" s="285" t="s">
        <v>14</v>
      </c>
      <c r="B9" s="240" t="s">
        <v>60</v>
      </c>
      <c r="C9" s="323">
        <v>12</v>
      </c>
      <c r="D9" s="252">
        <f t="shared" si="50"/>
        <v>75851.759999999995</v>
      </c>
      <c r="E9" s="74">
        <v>6320.98</v>
      </c>
      <c r="F9" s="18">
        <f t="shared" si="10"/>
        <v>1.819900319333101E-11</v>
      </c>
      <c r="G9" s="95">
        <f t="shared" si="11"/>
        <v>67.309151702522641</v>
      </c>
      <c r="H9" s="74">
        <f t="shared" si="11"/>
        <v>5.6090959752102201</v>
      </c>
      <c r="I9" s="74">
        <f t="shared" si="12"/>
        <v>67.309151702522627</v>
      </c>
      <c r="J9" s="74">
        <f t="shared" si="13"/>
        <v>0</v>
      </c>
      <c r="K9" s="89">
        <f t="shared" si="51"/>
        <v>1.4210854715202004E-14</v>
      </c>
      <c r="L9" s="95"/>
      <c r="M9" s="74"/>
      <c r="N9" s="74"/>
      <c r="O9" s="18"/>
      <c r="P9" s="195">
        <f t="shared" si="14"/>
        <v>6728.1611041284359</v>
      </c>
      <c r="Q9" s="13">
        <f t="shared" si="15"/>
        <v>5.6090959752102201</v>
      </c>
      <c r="R9" s="13">
        <f t="shared" si="16"/>
        <v>0</v>
      </c>
      <c r="S9" s="255"/>
      <c r="T9" s="195">
        <f t="shared" si="17"/>
        <v>6789.6480142086893</v>
      </c>
      <c r="U9" s="13">
        <f t="shared" si="18"/>
        <v>5.6090959752102192</v>
      </c>
      <c r="V9" s="13">
        <f t="shared" si="19"/>
        <v>0</v>
      </c>
      <c r="W9" s="255"/>
      <c r="X9" s="195">
        <f t="shared" si="20"/>
        <v>6824.6207276141249</v>
      </c>
      <c r="Y9" s="13">
        <f t="shared" si="21"/>
        <v>5.6090959752102192</v>
      </c>
      <c r="Z9" s="13">
        <f t="shared" si="22"/>
        <v>0</v>
      </c>
      <c r="AA9" s="255"/>
      <c r="AB9" s="195">
        <f t="shared" si="23"/>
        <v>6836.0688924995302</v>
      </c>
      <c r="AC9" s="13">
        <f t="shared" si="24"/>
        <v>5.6090959752102201</v>
      </c>
      <c r="AD9" s="13">
        <f t="shared" si="25"/>
        <v>0</v>
      </c>
      <c r="AE9" s="255"/>
      <c r="AF9" s="195">
        <f t="shared" si="26"/>
        <v>6856.3121198740628</v>
      </c>
      <c r="AG9" s="13">
        <f t="shared" si="27"/>
        <v>5.6090959752102192</v>
      </c>
      <c r="AH9" s="13">
        <f t="shared" si="28"/>
        <v>0</v>
      </c>
      <c r="AI9" s="255"/>
      <c r="AJ9" s="195">
        <f t="shared" si="29"/>
        <v>6874.6931273848268</v>
      </c>
      <c r="AK9" s="13">
        <f t="shared" si="30"/>
        <v>5.6090959752102192</v>
      </c>
      <c r="AL9" s="13">
        <f t="shared" si="31"/>
        <v>0</v>
      </c>
      <c r="AM9" s="255"/>
      <c r="AN9" s="195">
        <f t="shared" si="32"/>
        <v>6888.8729220101586</v>
      </c>
      <c r="AO9" s="13">
        <f t="shared" si="33"/>
        <v>5.6090959752102192</v>
      </c>
      <c r="AP9" s="13">
        <f t="shared" si="34"/>
        <v>0</v>
      </c>
      <c r="AQ9" s="255"/>
      <c r="AR9" s="195">
        <f t="shared" si="35"/>
        <v>6938.6536487901494</v>
      </c>
      <c r="AS9" s="13">
        <f t="shared" si="36"/>
        <v>5.6090959752102192</v>
      </c>
      <c r="AT9" s="13">
        <f t="shared" si="37"/>
        <v>0</v>
      </c>
      <c r="AU9" s="255"/>
      <c r="AV9" s="195">
        <f t="shared" si="38"/>
        <v>6957.9769844247485</v>
      </c>
      <c r="AW9" s="13">
        <f t="shared" si="39"/>
        <v>5.6090959752102201</v>
      </c>
      <c r="AX9" s="13">
        <f t="shared" si="40"/>
        <v>0</v>
      </c>
      <c r="AY9" s="255"/>
      <c r="AZ9" s="195">
        <f t="shared" si="41"/>
        <v>6995.5579274586571</v>
      </c>
      <c r="BA9" s="13">
        <f t="shared" si="42"/>
        <v>5.6090959752102192</v>
      </c>
      <c r="BB9" s="13">
        <f t="shared" si="43"/>
        <v>0</v>
      </c>
      <c r="BC9" s="255"/>
      <c r="BD9" s="195">
        <f t="shared" si="44"/>
        <v>7065.5089633655043</v>
      </c>
      <c r="BE9" s="13">
        <f t="shared" si="45"/>
        <v>5.6090959752102201</v>
      </c>
      <c r="BF9" s="13">
        <f t="shared" si="46"/>
        <v>0</v>
      </c>
      <c r="BG9" s="255"/>
      <c r="BH9" s="195">
        <f t="shared" si="47"/>
        <v>7127.4502102197494</v>
      </c>
      <c r="BI9" s="13">
        <f t="shared" si="48"/>
        <v>5.6090959752102192</v>
      </c>
      <c r="BJ9" s="13">
        <f t="shared" si="49"/>
        <v>0</v>
      </c>
      <c r="BK9" s="255"/>
    </row>
    <row r="10" spans="1:63" ht="15" thickBot="1">
      <c r="A10" s="286" t="s">
        <v>18</v>
      </c>
      <c r="B10" s="241" t="s">
        <v>62</v>
      </c>
      <c r="C10" s="324">
        <v>12</v>
      </c>
      <c r="D10" s="252">
        <f t="shared" si="50"/>
        <v>77343.959999999992</v>
      </c>
      <c r="E10" s="74">
        <v>6445.33</v>
      </c>
      <c r="F10" s="18">
        <f t="shared" si="10"/>
        <v>0</v>
      </c>
      <c r="G10" s="95">
        <f t="shared" si="11"/>
        <v>68.633296536742748</v>
      </c>
      <c r="H10" s="74">
        <f t="shared" si="11"/>
        <v>5.7194413780618962</v>
      </c>
      <c r="I10" s="74">
        <f t="shared" si="12"/>
        <v>68.633296536742748</v>
      </c>
      <c r="J10" s="74">
        <f t="shared" si="13"/>
        <v>0</v>
      </c>
      <c r="K10" s="89">
        <f t="shared" si="51"/>
        <v>0</v>
      </c>
      <c r="L10" s="95"/>
      <c r="M10" s="74"/>
      <c r="N10" s="74"/>
      <c r="O10" s="18"/>
      <c r="P10" s="197">
        <f t="shared" si="14"/>
        <v>6860.5214079576472</v>
      </c>
      <c r="Q10" s="184">
        <f t="shared" si="15"/>
        <v>5.7194413780618962</v>
      </c>
      <c r="R10" s="184">
        <f t="shared" si="16"/>
        <v>0</v>
      </c>
      <c r="S10" s="271"/>
      <c r="T10" s="197">
        <f t="shared" si="17"/>
        <v>6923.2179243439623</v>
      </c>
      <c r="U10" s="184">
        <f t="shared" si="18"/>
        <v>5.7194413780618971</v>
      </c>
      <c r="V10" s="184">
        <f t="shared" si="19"/>
        <v>0</v>
      </c>
      <c r="W10" s="271"/>
      <c r="X10" s="195">
        <f t="shared" si="20"/>
        <v>6958.8786413361777</v>
      </c>
      <c r="Y10" s="13">
        <f t="shared" si="21"/>
        <v>5.7194413780618971</v>
      </c>
      <c r="Z10" s="13">
        <f t="shared" si="22"/>
        <v>0</v>
      </c>
      <c r="AA10" s="255"/>
      <c r="AB10" s="195">
        <f t="shared" si="23"/>
        <v>6970.5520211888024</v>
      </c>
      <c r="AC10" s="13">
        <f t="shared" si="24"/>
        <v>5.7194413780618962</v>
      </c>
      <c r="AD10" s="13">
        <f t="shared" si="25"/>
        <v>0</v>
      </c>
      <c r="AE10" s="255"/>
      <c r="AF10" s="195">
        <f t="shared" si="26"/>
        <v>6991.1934851222277</v>
      </c>
      <c r="AG10" s="13">
        <f t="shared" si="27"/>
        <v>5.7194413780618962</v>
      </c>
      <c r="AH10" s="13">
        <f t="shared" si="28"/>
        <v>0</v>
      </c>
      <c r="AI10" s="255"/>
      <c r="AJ10" s="195">
        <f t="shared" si="29"/>
        <v>7009.936094518137</v>
      </c>
      <c r="AK10" s="13">
        <f t="shared" si="30"/>
        <v>5.7194413780618971</v>
      </c>
      <c r="AL10" s="13">
        <f t="shared" si="31"/>
        <v>0</v>
      </c>
      <c r="AM10" s="255"/>
      <c r="AN10" s="195">
        <f t="shared" si="32"/>
        <v>7024.3948423218781</v>
      </c>
      <c r="AO10" s="13">
        <f t="shared" si="33"/>
        <v>5.7194413780618971</v>
      </c>
      <c r="AP10" s="13">
        <f t="shared" si="34"/>
        <v>0</v>
      </c>
      <c r="AQ10" s="255"/>
      <c r="AR10" s="195">
        <f t="shared" si="35"/>
        <v>7075.1548845521766</v>
      </c>
      <c r="AS10" s="13">
        <f t="shared" si="36"/>
        <v>5.7194413780618962</v>
      </c>
      <c r="AT10" s="13">
        <f t="shared" si="37"/>
        <v>0</v>
      </c>
      <c r="AU10" s="255"/>
      <c r="AV10" s="195">
        <f t="shared" si="38"/>
        <v>7094.8583600995989</v>
      </c>
      <c r="AW10" s="13">
        <f t="shared" si="39"/>
        <v>5.7194413780618962</v>
      </c>
      <c r="AX10" s="13">
        <f t="shared" si="40"/>
        <v>0</v>
      </c>
      <c r="AY10" s="255"/>
      <c r="AZ10" s="195">
        <f t="shared" si="41"/>
        <v>7133.1786173326145</v>
      </c>
      <c r="BA10" s="13">
        <f t="shared" si="42"/>
        <v>5.7194413780618962</v>
      </c>
      <c r="BB10" s="13">
        <f t="shared" si="43"/>
        <v>0</v>
      </c>
      <c r="BC10" s="255"/>
      <c r="BD10" s="195">
        <f t="shared" si="44"/>
        <v>7204.5057707584247</v>
      </c>
      <c r="BE10" s="13">
        <f t="shared" si="45"/>
        <v>5.7194413780618971</v>
      </c>
      <c r="BF10" s="13">
        <f t="shared" si="46"/>
        <v>0</v>
      </c>
      <c r="BG10" s="255"/>
      <c r="BH10" s="195">
        <f t="shared" si="47"/>
        <v>7267.6655618963614</v>
      </c>
      <c r="BI10" s="13">
        <f t="shared" si="48"/>
        <v>5.7194413780618962</v>
      </c>
      <c r="BJ10" s="13">
        <f t="shared" si="49"/>
        <v>0</v>
      </c>
      <c r="BK10" s="255"/>
    </row>
    <row r="11" spans="1:63" ht="16.2" thickBot="1">
      <c r="D11" s="32">
        <f t="shared" ref="D11:AI11" si="52">SUM(D5:D10)</f>
        <v>518827.79999999993</v>
      </c>
      <c r="E11" s="33">
        <f t="shared" si="52"/>
        <v>43235.650000000009</v>
      </c>
      <c r="F11" s="34">
        <f t="shared" si="52"/>
        <v>2.7298504789996515E-11</v>
      </c>
      <c r="G11" s="32">
        <f t="shared" si="52"/>
        <v>460.39616084961079</v>
      </c>
      <c r="H11" s="33">
        <f t="shared" si="52"/>
        <v>38.366346737467566</v>
      </c>
      <c r="I11" s="33">
        <f t="shared" si="52"/>
        <v>460.39616084961079</v>
      </c>
      <c r="J11" s="33">
        <f t="shared" si="52"/>
        <v>0</v>
      </c>
      <c r="K11" s="34">
        <f t="shared" si="52"/>
        <v>2.1316282072803006E-14</v>
      </c>
      <c r="L11" s="284">
        <f t="shared" si="52"/>
        <v>0</v>
      </c>
      <c r="M11" s="284">
        <f t="shared" si="52"/>
        <v>0</v>
      </c>
      <c r="N11" s="284">
        <f t="shared" si="52"/>
        <v>0</v>
      </c>
      <c r="O11" s="284">
        <f t="shared" si="52"/>
        <v>0</v>
      </c>
      <c r="P11" s="291">
        <f t="shared" si="52"/>
        <v>46020.778208712989</v>
      </c>
      <c r="Q11" s="33">
        <f t="shared" si="52"/>
        <v>38.366346737467566</v>
      </c>
      <c r="R11" s="33">
        <f t="shared" si="52"/>
        <v>0</v>
      </c>
      <c r="S11" s="34">
        <f t="shared" si="52"/>
        <v>0</v>
      </c>
      <c r="T11" s="291">
        <f t="shared" si="52"/>
        <v>46441.350101649099</v>
      </c>
      <c r="U11" s="33">
        <f t="shared" si="52"/>
        <v>38.366346737467559</v>
      </c>
      <c r="V11" s="33">
        <f t="shared" si="52"/>
        <v>0</v>
      </c>
      <c r="W11" s="34">
        <f t="shared" si="52"/>
        <v>0</v>
      </c>
      <c r="X11" s="291">
        <f t="shared" si="52"/>
        <v>46680.564273557218</v>
      </c>
      <c r="Y11" s="33">
        <f t="shared" si="52"/>
        <v>38.366346737467559</v>
      </c>
      <c r="Z11" s="33">
        <f t="shared" si="52"/>
        <v>0</v>
      </c>
      <c r="AA11" s="34">
        <f t="shared" si="52"/>
        <v>0</v>
      </c>
      <c r="AB11" s="291">
        <f t="shared" si="52"/>
        <v>46758.869987248392</v>
      </c>
      <c r="AC11" s="33">
        <f t="shared" si="52"/>
        <v>38.366346737467566</v>
      </c>
      <c r="AD11" s="33">
        <f t="shared" si="52"/>
        <v>0</v>
      </c>
      <c r="AE11" s="34">
        <f t="shared" si="52"/>
        <v>0</v>
      </c>
      <c r="AF11" s="291">
        <f t="shared" si="52"/>
        <v>46897.334132623902</v>
      </c>
      <c r="AG11" s="33">
        <f t="shared" si="52"/>
        <v>38.366346737467559</v>
      </c>
      <c r="AH11" s="33">
        <f t="shared" si="52"/>
        <v>0</v>
      </c>
      <c r="AI11" s="34">
        <f t="shared" si="52"/>
        <v>0</v>
      </c>
      <c r="AJ11" s="291">
        <f t="shared" ref="AJ11:BK11" si="53">SUM(AJ5:AJ10)</f>
        <v>47023.060650882588</v>
      </c>
      <c r="AK11" s="33">
        <f t="shared" si="53"/>
        <v>38.366346737467559</v>
      </c>
      <c r="AL11" s="33">
        <f t="shared" si="53"/>
        <v>0</v>
      </c>
      <c r="AM11" s="34">
        <f t="shared" si="53"/>
        <v>0</v>
      </c>
      <c r="AN11" s="291">
        <f t="shared" si="53"/>
        <v>47120.050775434909</v>
      </c>
      <c r="AO11" s="33">
        <f t="shared" si="53"/>
        <v>38.366346737467559</v>
      </c>
      <c r="AP11" s="33">
        <f t="shared" si="53"/>
        <v>0</v>
      </c>
      <c r="AQ11" s="34">
        <f t="shared" si="53"/>
        <v>0</v>
      </c>
      <c r="AR11" s="291">
        <f t="shared" si="53"/>
        <v>47460.552102729926</v>
      </c>
      <c r="AS11" s="33">
        <f t="shared" si="53"/>
        <v>38.366346737467559</v>
      </c>
      <c r="AT11" s="33">
        <f t="shared" si="53"/>
        <v>0</v>
      </c>
      <c r="AU11" s="34">
        <f t="shared" si="53"/>
        <v>0</v>
      </c>
      <c r="AV11" s="291">
        <f t="shared" si="53"/>
        <v>47592.724167240507</v>
      </c>
      <c r="AW11" s="33">
        <f t="shared" si="53"/>
        <v>38.366346737467566</v>
      </c>
      <c r="AX11" s="33">
        <f t="shared" si="53"/>
        <v>0</v>
      </c>
      <c r="AY11" s="34">
        <f t="shared" si="53"/>
        <v>0</v>
      </c>
      <c r="AZ11" s="291">
        <f t="shared" si="53"/>
        <v>47849.778690381543</v>
      </c>
      <c r="BA11" s="33">
        <f t="shared" si="53"/>
        <v>38.366346737467559</v>
      </c>
      <c r="BB11" s="33">
        <f t="shared" si="53"/>
        <v>0</v>
      </c>
      <c r="BC11" s="34">
        <f t="shared" si="53"/>
        <v>0</v>
      </c>
      <c r="BD11" s="291">
        <f t="shared" si="53"/>
        <v>48328.245400544496</v>
      </c>
      <c r="BE11" s="33">
        <f t="shared" si="53"/>
        <v>38.366346737467559</v>
      </c>
      <c r="BF11" s="33">
        <f t="shared" si="53"/>
        <v>0</v>
      </c>
      <c r="BG11" s="34">
        <f t="shared" si="53"/>
        <v>0</v>
      </c>
      <c r="BH11" s="291">
        <f t="shared" si="53"/>
        <v>48751.924967566352</v>
      </c>
      <c r="BI11" s="33">
        <f t="shared" si="53"/>
        <v>38.366346737467559</v>
      </c>
      <c r="BJ11" s="33">
        <f t="shared" si="53"/>
        <v>0</v>
      </c>
      <c r="BK11" s="34">
        <f t="shared" si="53"/>
        <v>0</v>
      </c>
    </row>
    <row r="12" spans="1:63">
      <c r="K12" s="59"/>
    </row>
    <row r="13" spans="1:63">
      <c r="E13" s="59"/>
      <c r="G13" s="139"/>
      <c r="K13" s="59"/>
      <c r="X13" s="82"/>
    </row>
    <row r="14" spans="1:63">
      <c r="F14" s="59"/>
      <c r="G14" s="59"/>
      <c r="I14" s="138">
        <f>I11*C1</f>
        <v>589602.19982660643</v>
      </c>
      <c r="K14" s="59"/>
      <c r="AH14" s="59"/>
    </row>
    <row r="15" spans="1:63">
      <c r="K15" s="59"/>
      <c r="AH15" s="59"/>
    </row>
    <row r="16" spans="1:63">
      <c r="K16" s="59"/>
      <c r="AH16" s="59"/>
    </row>
    <row r="17" spans="11:34">
      <c r="K17" s="59"/>
      <c r="AH17" s="59"/>
    </row>
    <row r="18" spans="11:34">
      <c r="K18" s="59"/>
      <c r="AH18" s="59"/>
    </row>
    <row r="19" spans="11:34">
      <c r="K19" s="59"/>
      <c r="AH19" s="59"/>
    </row>
    <row r="20" spans="11:34">
      <c r="K20" s="59"/>
      <c r="AH20" s="59"/>
    </row>
    <row r="21" spans="11:34">
      <c r="AH21" s="59"/>
    </row>
    <row r="22" spans="11:34">
      <c r="AH22" s="59"/>
    </row>
  </sheetData>
  <mergeCells count="42">
    <mergeCell ref="AR3:AU3"/>
    <mergeCell ref="AV3:AY3"/>
    <mergeCell ref="AZ3:BC3"/>
    <mergeCell ref="BD3:BG3"/>
    <mergeCell ref="BH3:BK3"/>
    <mergeCell ref="T3:W3"/>
    <mergeCell ref="X3:AA3"/>
    <mergeCell ref="AB3:AE3"/>
    <mergeCell ref="AF3:AI3"/>
    <mergeCell ref="AN3:AQ3"/>
    <mergeCell ref="BH2:BK2"/>
    <mergeCell ref="A3:C3"/>
    <mergeCell ref="D3:D4"/>
    <mergeCell ref="E3:E4"/>
    <mergeCell ref="F3:F4"/>
    <mergeCell ref="G3:G4"/>
    <mergeCell ref="AJ3:AM3"/>
    <mergeCell ref="N3:N4"/>
    <mergeCell ref="O3:O4"/>
    <mergeCell ref="H3:H4"/>
    <mergeCell ref="I3:I4"/>
    <mergeCell ref="J3:J4"/>
    <mergeCell ref="K3:K4"/>
    <mergeCell ref="L3:L4"/>
    <mergeCell ref="M3:M4"/>
    <mergeCell ref="P3:S3"/>
    <mergeCell ref="AN2:AQ2"/>
    <mergeCell ref="AR2:AU2"/>
    <mergeCell ref="AV2:AY2"/>
    <mergeCell ref="AZ2:BC2"/>
    <mergeCell ref="BD2:BG2"/>
    <mergeCell ref="AJ2:AM2"/>
    <mergeCell ref="D1:K1"/>
    <mergeCell ref="L1:O1"/>
    <mergeCell ref="D2:F2"/>
    <mergeCell ref="G2:K2"/>
    <mergeCell ref="L2:O2"/>
    <mergeCell ref="P2:S2"/>
    <mergeCell ref="T2:W2"/>
    <mergeCell ref="X2:AA2"/>
    <mergeCell ref="AB2:AE2"/>
    <mergeCell ref="AF2:AI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65E5-AF2C-4A67-B41A-7DB5BA441748}">
  <sheetPr>
    <tabColor theme="8" tint="0.39997558519241921"/>
  </sheetPr>
  <dimension ref="A1:DC23"/>
  <sheetViews>
    <sheetView zoomScaleNormal="100" workbookViewId="0">
      <pane xSplit="3" ySplit="4" topLeftCell="CT5" activePane="bottomRight" state="frozen"/>
      <selection activeCell="T19" sqref="T18:U19"/>
      <selection pane="topRight" activeCell="T19" sqref="T18:U19"/>
      <selection pane="bottomLeft" activeCell="T19" sqref="T18:U19"/>
      <selection pane="bottomRight" activeCell="DA18" sqref="DA18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13.33203125" bestFit="1" customWidth="1"/>
    <col min="13" max="13" width="16.6640625" bestFit="1" customWidth="1"/>
    <col min="14" max="14" width="16.33203125" bestFit="1" customWidth="1"/>
    <col min="15" max="15" width="12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</cols>
  <sheetData>
    <row r="1" spans="1:107" ht="15" thickBot="1">
      <c r="A1" s="172" t="s">
        <v>231</v>
      </c>
      <c r="B1" s="171">
        <f>'IND. FIN.'!V1</f>
        <v>46204</v>
      </c>
      <c r="C1" s="288">
        <f>VLOOKUP(B1,'IND. FIN.'!$J$3:$K$97,2,0)</f>
        <v>1275.085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107" ht="15.75" customHeight="1" thickBot="1">
      <c r="A2" s="172" t="s">
        <v>30</v>
      </c>
      <c r="B2" s="171">
        <v>44805</v>
      </c>
      <c r="C2" s="229">
        <f>'IND. FIN.'!K33</f>
        <v>1074.2919999999999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80">
        <f>IF(L3&gt;$B$1,0,VLOOKUP(L$3,'IND. FIN.'!$J$4:$K$97,2,0))</f>
        <v>1077.4970000000001</v>
      </c>
      <c r="M2" s="481"/>
      <c r="N2" s="481"/>
      <c r="O2" s="482"/>
      <c r="P2" s="480">
        <f>IF(P3&gt;$B$1,0,VLOOKUP(P$3,'IND. FIN.'!$J$4:$K$97,2,0))</f>
        <v>1080.0709999999999</v>
      </c>
      <c r="Q2" s="481"/>
      <c r="R2" s="481"/>
      <c r="S2" s="482"/>
      <c r="T2" s="480">
        <f>IF(T3&gt;$B$1,0,VLOOKUP(T$3,'IND. FIN.'!$J$4:$K$97,2,0))</f>
        <v>1082.251</v>
      </c>
      <c r="U2" s="481"/>
      <c r="V2" s="481"/>
      <c r="W2" s="482"/>
      <c r="X2" s="480">
        <f>IF(X3&gt;$B$1,0,VLOOKUP(X$3,'IND. FIN.'!$J$4:$K$97,2,0))</f>
        <v>1083.335</v>
      </c>
      <c r="Y2" s="481"/>
      <c r="Z2" s="481"/>
      <c r="AA2" s="482"/>
      <c r="AB2" s="480">
        <f>IF(AB3&gt;$B$1,0,VLOOKUP(AB$3,'IND. FIN.'!$J$4:$K$97,2,0))</f>
        <v>1086.1500000000001</v>
      </c>
      <c r="AC2" s="481"/>
      <c r="AD2" s="481"/>
      <c r="AE2" s="482"/>
      <c r="AF2" s="480">
        <f>IF(AF3&gt;$B$1,0,VLOOKUP(AF$3,'IND. FIN.'!$J$4:$K$97,2,0))</f>
        <v>1088.663</v>
      </c>
      <c r="AG2" s="481"/>
      <c r="AH2" s="481"/>
      <c r="AI2" s="482"/>
      <c r="AJ2" s="480">
        <f>IF(AJ3&gt;$B$1,0,VLOOKUP(AJ$3,'IND. FIN.'!$J$4:$K$97,2,0))</f>
        <v>1090.8710000000001</v>
      </c>
      <c r="AK2" s="481"/>
      <c r="AL2" s="481"/>
      <c r="AM2" s="482"/>
      <c r="AN2" s="480">
        <f>IF(AN3&gt;$B$1,0,VLOOKUP(AN$3,'IND. FIN.'!$J$4:$K$97,2,0))</f>
        <v>1093.5029999999999</v>
      </c>
      <c r="AO2" s="481"/>
      <c r="AP2" s="481"/>
      <c r="AQ2" s="482"/>
      <c r="AR2" s="480">
        <f>IF(AR3&gt;$B$1,0,VLOOKUP(AR$3,'IND. FIN.'!$J$4:$K$97,2,0))</f>
        <v>1097.991</v>
      </c>
      <c r="AS2" s="481"/>
      <c r="AT2" s="481"/>
      <c r="AU2" s="482"/>
      <c r="AV2" s="480">
        <f>IF(AV3&gt;$B$1,0,VLOOKUP(AV$3,'IND. FIN.'!$J$4:$K$97,2,0))</f>
        <v>1104.4570000000001</v>
      </c>
      <c r="AW2" s="481"/>
      <c r="AX2" s="481"/>
      <c r="AY2" s="482"/>
      <c r="AZ2" s="480">
        <f>IF(AZ3&gt;$B$1,0,VLOOKUP(AZ$3,'IND. FIN.'!$J$4:$K$97,2,0))</f>
        <v>1114.748</v>
      </c>
      <c r="BA2" s="481"/>
      <c r="BB2" s="481"/>
      <c r="BC2" s="482"/>
      <c r="BD2" s="480">
        <f>IF(BD3&gt;$B$1,0,VLOOKUP(BD$3,'IND. FIN.'!$J$4:$K$97,2,0))</f>
        <v>1122.452</v>
      </c>
      <c r="BE2" s="481"/>
      <c r="BF2" s="481"/>
      <c r="BG2" s="482"/>
      <c r="BH2" s="480">
        <f>IF(BH3&gt;$B$1,0,VLOOKUP(BH$3,'IND. FIN.'!$J$4:$K$97,2,0))</f>
        <v>1129.6389999999999</v>
      </c>
      <c r="BI2" s="481"/>
      <c r="BJ2" s="481"/>
      <c r="BK2" s="482"/>
      <c r="BL2" s="480">
        <f>IF(BL3&gt;$B$1,0,VLOOKUP(BL$3,'IND. FIN.'!$J$4:$K$97,2,0))</f>
        <v>1136.521</v>
      </c>
      <c r="BM2" s="481"/>
      <c r="BN2" s="481"/>
      <c r="BO2" s="482"/>
      <c r="BP2" s="480">
        <f>IF(BP3&gt;$B$1,0,VLOOKUP(BP$3,'IND. FIN.'!$J$4:$K$97,2,0))</f>
        <v>1144.136</v>
      </c>
      <c r="BQ2" s="481"/>
      <c r="BR2" s="481"/>
      <c r="BS2" s="482"/>
      <c r="BT2" s="480">
        <f>IF(BT3&gt;$B$1,0,VLOOKUP(BT$3,'IND. FIN.'!$J$4:$K$97,2,0))</f>
        <v>1149.1579999999999</v>
      </c>
      <c r="BU2" s="481"/>
      <c r="BV2" s="481"/>
      <c r="BW2" s="482"/>
      <c r="BX2" s="480">
        <f>IF(BX3&gt;$B$1,0,VLOOKUP(BX$3,'IND. FIN.'!$J$4:$K$97,2,0))</f>
        <v>1154.99</v>
      </c>
      <c r="BY2" s="481"/>
      <c r="BZ2" s="481"/>
      <c r="CA2" s="482"/>
      <c r="CB2" s="480">
        <f>IF(CB3&gt;$B$1,0,VLOOKUP(CB$3,'IND. FIN.'!$J$4:$K$97,2,0))</f>
        <v>1163.221</v>
      </c>
      <c r="CC2" s="481"/>
      <c r="CD2" s="481"/>
      <c r="CE2" s="482"/>
      <c r="CF2" s="480">
        <f>IF(CF3&gt;$B$1,0,VLOOKUP(CF$3,'IND. FIN.'!$J$4:$K$97,2,0))</f>
        <v>1169.1559999999999</v>
      </c>
      <c r="CG2" s="481"/>
      <c r="CH2" s="481"/>
      <c r="CI2" s="482"/>
      <c r="CJ2" s="480">
        <f>IF(CJ3&gt;$B$1,0,VLOOKUP(CJ$3,'IND. FIN.'!$J$4:$K$97,2,0))</f>
        <v>1173.586</v>
      </c>
      <c r="CK2" s="481"/>
      <c r="CL2" s="481"/>
      <c r="CM2" s="482"/>
      <c r="CN2" s="480">
        <f>IF(CN3&gt;$B$1,0,VLOOKUP(CN$3,'IND. FIN.'!$J$4:$K$97,2,0))</f>
        <v>1180.5640000000001</v>
      </c>
      <c r="CO2" s="481"/>
      <c r="CP2" s="481"/>
      <c r="CQ2" s="482"/>
      <c r="CR2" s="480">
        <f>IF(CR3&gt;$B$1,0,VLOOKUP(CR$3,'IND. FIN.'!$J$4:$K$97,2,0))</f>
        <v>1183.606</v>
      </c>
      <c r="CS2" s="481"/>
      <c r="CT2" s="481"/>
      <c r="CU2" s="482"/>
      <c r="CV2" s="480">
        <f>IF(CV3&gt;$B$1,0,VLOOKUP(CV$3,'IND. FIN.'!$J$4:$K$97,2,0))</f>
        <v>1194.912</v>
      </c>
      <c r="CW2" s="481"/>
      <c r="CX2" s="481"/>
      <c r="CY2" s="482"/>
      <c r="CZ2" s="411">
        <f>IF(CZ3&gt;$B$1,0,VLOOKUP(CZ$3,'IND. FIN.'!$J$4:$K$97,2,0))</f>
        <v>1205.838</v>
      </c>
      <c r="DA2" s="412"/>
      <c r="DB2" s="412"/>
      <c r="DC2" s="413"/>
    </row>
    <row r="3" spans="1:107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45170</v>
      </c>
      <c r="M3" s="440"/>
      <c r="N3" s="440"/>
      <c r="O3" s="441"/>
      <c r="P3" s="439">
        <f>EDATE(L3,1)</f>
        <v>45200</v>
      </c>
      <c r="Q3" s="440"/>
      <c r="R3" s="440"/>
      <c r="S3" s="441"/>
      <c r="T3" s="439">
        <f t="shared" ref="T3" si="0">EDATE(P3,1)</f>
        <v>45231</v>
      </c>
      <c r="U3" s="440"/>
      <c r="V3" s="440"/>
      <c r="W3" s="441"/>
      <c r="X3" s="439">
        <f t="shared" ref="X3" si="1">EDATE(T3,1)</f>
        <v>45261</v>
      </c>
      <c r="Y3" s="440"/>
      <c r="Z3" s="440"/>
      <c r="AA3" s="441"/>
      <c r="AB3" s="439">
        <f t="shared" ref="AB3" si="2">EDATE(X3,1)</f>
        <v>45292</v>
      </c>
      <c r="AC3" s="440"/>
      <c r="AD3" s="440"/>
      <c r="AE3" s="441"/>
      <c r="AF3" s="439">
        <f t="shared" ref="AF3" si="3">EDATE(AB3,1)</f>
        <v>45323</v>
      </c>
      <c r="AG3" s="440"/>
      <c r="AH3" s="440"/>
      <c r="AI3" s="441"/>
      <c r="AJ3" s="439">
        <f t="shared" ref="AJ3" si="4">EDATE(AF3,1)</f>
        <v>45352</v>
      </c>
      <c r="AK3" s="440"/>
      <c r="AL3" s="440"/>
      <c r="AM3" s="441"/>
      <c r="AN3" s="439">
        <f t="shared" ref="AN3" si="5">EDATE(AJ3,1)</f>
        <v>45383</v>
      </c>
      <c r="AO3" s="440"/>
      <c r="AP3" s="440"/>
      <c r="AQ3" s="441"/>
      <c r="AR3" s="439">
        <f t="shared" ref="AR3" si="6">EDATE(AN3,1)</f>
        <v>45413</v>
      </c>
      <c r="AS3" s="440"/>
      <c r="AT3" s="440"/>
      <c r="AU3" s="441"/>
      <c r="AV3" s="439">
        <f t="shared" ref="AV3" si="7">EDATE(AR3,1)</f>
        <v>45444</v>
      </c>
      <c r="AW3" s="440"/>
      <c r="AX3" s="440"/>
      <c r="AY3" s="441"/>
      <c r="AZ3" s="439">
        <f t="shared" ref="AZ3" si="8">EDATE(AV3,1)</f>
        <v>45474</v>
      </c>
      <c r="BA3" s="440"/>
      <c r="BB3" s="440"/>
      <c r="BC3" s="441"/>
      <c r="BD3" s="439">
        <f t="shared" ref="BD3" si="9">EDATE(AZ3,1)</f>
        <v>45505</v>
      </c>
      <c r="BE3" s="440"/>
      <c r="BF3" s="440"/>
      <c r="BG3" s="441"/>
      <c r="BH3" s="439">
        <f t="shared" ref="BH3" si="10">EDATE(BD3,1)</f>
        <v>45536</v>
      </c>
      <c r="BI3" s="440"/>
      <c r="BJ3" s="440"/>
      <c r="BK3" s="441"/>
      <c r="BL3" s="439">
        <f t="shared" ref="BL3" si="11">EDATE(BH3,1)</f>
        <v>45566</v>
      </c>
      <c r="BM3" s="440"/>
      <c r="BN3" s="440"/>
      <c r="BO3" s="441"/>
      <c r="BP3" s="439">
        <f t="shared" ref="BP3" si="12">EDATE(BL3,1)</f>
        <v>45597</v>
      </c>
      <c r="BQ3" s="440"/>
      <c r="BR3" s="440"/>
      <c r="BS3" s="441"/>
      <c r="BT3" s="439">
        <f t="shared" ref="BT3" si="13">EDATE(BP3,1)</f>
        <v>45627</v>
      </c>
      <c r="BU3" s="440"/>
      <c r="BV3" s="440"/>
      <c r="BW3" s="441"/>
      <c r="BX3" s="439">
        <f t="shared" ref="BX3" si="14">EDATE(BT3,1)</f>
        <v>45658</v>
      </c>
      <c r="BY3" s="440"/>
      <c r="BZ3" s="440"/>
      <c r="CA3" s="441"/>
      <c r="CB3" s="439">
        <f t="shared" ref="CB3" si="15">EDATE(BX3,1)</f>
        <v>45689</v>
      </c>
      <c r="CC3" s="440"/>
      <c r="CD3" s="440"/>
      <c r="CE3" s="441"/>
      <c r="CF3" s="439">
        <f t="shared" ref="CF3" si="16">EDATE(CB3,1)</f>
        <v>45717</v>
      </c>
      <c r="CG3" s="440"/>
      <c r="CH3" s="440"/>
      <c r="CI3" s="441"/>
      <c r="CJ3" s="439">
        <f t="shared" ref="CJ3" si="17">EDATE(CF3,1)</f>
        <v>45748</v>
      </c>
      <c r="CK3" s="440"/>
      <c r="CL3" s="440"/>
      <c r="CM3" s="441"/>
      <c r="CN3" s="439">
        <f t="shared" ref="CN3" si="18">EDATE(CJ3,1)</f>
        <v>45778</v>
      </c>
      <c r="CO3" s="440"/>
      <c r="CP3" s="440"/>
      <c r="CQ3" s="441"/>
      <c r="CR3" s="439">
        <f t="shared" ref="CR3" si="19">EDATE(CN3,1)</f>
        <v>45809</v>
      </c>
      <c r="CS3" s="440"/>
      <c r="CT3" s="440"/>
      <c r="CU3" s="441"/>
      <c r="CV3" s="439">
        <f t="shared" ref="CV3" si="20">EDATE(CR3,1)</f>
        <v>45839</v>
      </c>
      <c r="CW3" s="440"/>
      <c r="CX3" s="440"/>
      <c r="CY3" s="441"/>
      <c r="CZ3" s="453">
        <f t="shared" ref="CZ3" si="21">EDATE(CV3,1)</f>
        <v>45870</v>
      </c>
      <c r="DA3" s="454"/>
      <c r="DB3" s="454"/>
      <c r="DC3" s="455"/>
    </row>
    <row r="4" spans="1:107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182</v>
      </c>
      <c r="M4" s="261" t="s">
        <v>183</v>
      </c>
      <c r="N4" s="262" t="s">
        <v>181</v>
      </c>
      <c r="O4" s="263" t="s">
        <v>180</v>
      </c>
      <c r="P4" s="260" t="s">
        <v>182</v>
      </c>
      <c r="Q4" s="261" t="s">
        <v>183</v>
      </c>
      <c r="R4" s="262" t="s">
        <v>181</v>
      </c>
      <c r="S4" s="263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</row>
    <row r="5" spans="1:107">
      <c r="A5" s="285" t="s">
        <v>2</v>
      </c>
      <c r="B5" s="240" t="s">
        <v>55</v>
      </c>
      <c r="C5" s="323">
        <v>24</v>
      </c>
      <c r="D5" s="252">
        <f>E5*C5</f>
        <v>196305.12</v>
      </c>
      <c r="E5" s="74">
        <v>8179.38</v>
      </c>
      <c r="F5" s="89">
        <f t="shared" ref="F5:F11" si="22">K5*$C$1</f>
        <v>-1.0872028610720008E-10</v>
      </c>
      <c r="G5" s="95">
        <f t="shared" ref="G5:H11" si="23">D5/$C$2</f>
        <v>182.72976062374104</v>
      </c>
      <c r="H5" s="74">
        <f t="shared" si="23"/>
        <v>7.6137400259892107</v>
      </c>
      <c r="I5" s="74">
        <f t="shared" ref="I5:I11" si="24">SUMIFS($L5:$DC5,$L$4:$DC$4,$M$4)</f>
        <v>182.72976062374113</v>
      </c>
      <c r="J5" s="74">
        <f t="shared" ref="J5:J11" si="25">SUMIFS($L5:$DC5,$L$4:$DC$4,$N$4)</f>
        <v>0</v>
      </c>
      <c r="K5" s="18">
        <f>G5-I5-J5</f>
        <v>-8.5265128291212022E-14</v>
      </c>
      <c r="L5" s="264">
        <f t="shared" ref="L5:L11" si="26">IF($E5*L$2/$C$2-O5&gt;0,$E5*L$2/$C$2-O5,0)</f>
        <v>8203.7820367832956</v>
      </c>
      <c r="M5" s="265">
        <f t="shared" ref="M5:M11" si="27">IFERROR(L5/L$2,0)</f>
        <v>7.613740025989209</v>
      </c>
      <c r="N5" s="265">
        <f t="shared" ref="N5:N11" si="28">IFERROR(O5/L$2,0)</f>
        <v>0</v>
      </c>
      <c r="O5" s="266"/>
      <c r="P5" s="264">
        <f t="shared" ref="P5:P11" si="29">IF($E5*P$2/$C$2-S5&gt;0,$E5*P$2/$C$2-S5,0)</f>
        <v>8223.3798036101907</v>
      </c>
      <c r="Q5" s="265">
        <f t="shared" ref="Q5:BY11" si="30">IFERROR(P5/P$2,0)</f>
        <v>7.613740025989209</v>
      </c>
      <c r="R5" s="265">
        <f t="shared" ref="R5:R11" si="31">IFERROR(S5/P$2,0)</f>
        <v>0</v>
      </c>
      <c r="S5" s="266"/>
      <c r="T5" s="264">
        <f t="shared" ref="T5:T11" si="32">IF($E5*T$2/$C$2-W5&gt;0,$E5*T$2/$C$2-W5,0)</f>
        <v>8239.9777568668487</v>
      </c>
      <c r="U5" s="265">
        <f t="shared" si="30"/>
        <v>7.6137400259892107</v>
      </c>
      <c r="V5" s="265">
        <f t="shared" ref="V5:V11" si="33">IFERROR(W5/T$2,0)</f>
        <v>0</v>
      </c>
      <c r="W5" s="266"/>
      <c r="X5" s="264">
        <f t="shared" ref="X5:X11" si="34">IF($E5*X$2/$C$2-AA5&gt;0,$E5*X$2/$C$2-AA5,0)</f>
        <v>8248.2310510550215</v>
      </c>
      <c r="Y5" s="265">
        <f t="shared" si="30"/>
        <v>7.6137400259892107</v>
      </c>
      <c r="Z5" s="265">
        <f t="shared" ref="Z5:Z11" si="35">IFERROR(AA5/X$2,0)</f>
        <v>0</v>
      </c>
      <c r="AA5" s="266"/>
      <c r="AB5" s="264">
        <f t="shared" ref="AB5:AB11" si="36">IF($E5*AB$2/$C$2-AE5&gt;0,$E5*AB$2/$C$2-AE5,0)</f>
        <v>8269.6637292281812</v>
      </c>
      <c r="AC5" s="265">
        <f t="shared" si="30"/>
        <v>7.6137400259892098</v>
      </c>
      <c r="AD5" s="265">
        <f t="shared" ref="AD5:AD11" si="37">IFERROR(AE5/AB$2,0)</f>
        <v>0</v>
      </c>
      <c r="AE5" s="266"/>
      <c r="AF5" s="264">
        <f t="shared" ref="AF5:AF11" si="38">IF($E5*AF$2/$C$2-AI5&gt;0,$E5*AF$2/$C$2-AI5,0)</f>
        <v>8288.7970579134908</v>
      </c>
      <c r="AG5" s="265">
        <f t="shared" si="30"/>
        <v>7.6137400259892098</v>
      </c>
      <c r="AH5" s="265">
        <f t="shared" ref="AH5:AH11" si="39">IFERROR(AI5/AF$2,0)</f>
        <v>0</v>
      </c>
      <c r="AI5" s="266"/>
      <c r="AJ5" s="264">
        <f t="shared" ref="AJ5:AJ11" si="40">IF($E5*AJ$2/$C$2-AM5&gt;0,$E5*AJ$2/$C$2-AM5,0)</f>
        <v>8305.6081958908762</v>
      </c>
      <c r="AK5" s="265">
        <f t="shared" si="30"/>
        <v>7.6137400259892098</v>
      </c>
      <c r="AL5" s="265">
        <f t="shared" ref="AL5:AL11" si="41">IFERROR(AM5/AJ$2,0)</f>
        <v>0</v>
      </c>
      <c r="AM5" s="266"/>
      <c r="AN5" s="264">
        <f t="shared" ref="AN5:AN11" si="42">IF($E5*AN$2/$C$2-AQ5&gt;0,$E5*AN$2/$C$2-AQ5,0)</f>
        <v>8325.6475596392793</v>
      </c>
      <c r="AO5" s="265">
        <f t="shared" si="30"/>
        <v>7.6137400259892107</v>
      </c>
      <c r="AP5" s="265">
        <f t="shared" ref="AP5:AP11" si="43">IFERROR(AQ5/AN$2,0)</f>
        <v>0</v>
      </c>
      <c r="AQ5" s="266"/>
      <c r="AR5" s="264">
        <f t="shared" ref="AR5:AR11" si="44">IF($E5*AR$2/$C$2-AU5&gt;0,$E5*AR$2/$C$2-AU5,0)</f>
        <v>8359.8180248759181</v>
      </c>
      <c r="AS5" s="265">
        <f t="shared" si="30"/>
        <v>7.6137400259892098</v>
      </c>
      <c r="AT5" s="265">
        <f t="shared" ref="AT5:AT11" si="45">IFERROR(AU5/AR$2,0)</f>
        <v>0</v>
      </c>
      <c r="AU5" s="266"/>
      <c r="AV5" s="264">
        <f t="shared" ref="AV5:AV11" si="46">IF($E5*AV$2/$C$2-AY5&gt;0,$E5*AV$2/$C$2-AY5,0)</f>
        <v>8409.0484678839675</v>
      </c>
      <c r="AW5" s="265">
        <f t="shared" si="30"/>
        <v>7.6137400259892116</v>
      </c>
      <c r="AX5" s="265">
        <f t="shared" ref="AX5:AX11" si="47">IFERROR(AY5/AV$2,0)</f>
        <v>0</v>
      </c>
      <c r="AY5" s="266"/>
      <c r="AZ5" s="264">
        <f t="shared" ref="AZ5:AZ11" si="48">IF($E5*AZ$2/$C$2-BC5&gt;0,$E5*AZ$2/$C$2-BC5,0)</f>
        <v>8487.4014664914212</v>
      </c>
      <c r="BA5" s="265">
        <f t="shared" si="30"/>
        <v>7.6137400259892107</v>
      </c>
      <c r="BB5" s="265">
        <f t="shared" ref="BB5:BB11" si="49">IFERROR(BC5/AZ$2,0)</f>
        <v>0</v>
      </c>
      <c r="BC5" s="266"/>
      <c r="BD5" s="264">
        <f t="shared" ref="BD5:BD11" si="50">IF($E5*BD$2/$C$2-BG5&gt;0,$E5*BD$2/$C$2-BG5,0)</f>
        <v>8546.0577196516406</v>
      </c>
      <c r="BE5" s="265">
        <f t="shared" si="30"/>
        <v>7.6137400259892098</v>
      </c>
      <c r="BF5" s="265">
        <f t="shared" ref="BF5:BF11" si="51">IFERROR(BG5/BD$2,0)</f>
        <v>0</v>
      </c>
      <c r="BG5" s="266"/>
      <c r="BH5" s="264">
        <f t="shared" ref="BH5:BH11" si="52">IF($E5*BH$2/$C$2-BK5&gt;0,$E5*BH$2/$C$2-BK5,0)</f>
        <v>8600.7776692184252</v>
      </c>
      <c r="BI5" s="265">
        <f t="shared" si="30"/>
        <v>7.6137400259892107</v>
      </c>
      <c r="BJ5" s="265">
        <f t="shared" ref="BJ5:BJ11" si="53">IFERROR(BK5/BH$2,0)</f>
        <v>0</v>
      </c>
      <c r="BK5" s="266"/>
      <c r="BL5" s="264">
        <f t="shared" ref="BL5:BL11" si="54">IF($E5*BL$2/$C$2-BO5&gt;0,$E5*BL$2/$C$2-BO5,0)</f>
        <v>8653.175428077282</v>
      </c>
      <c r="BM5" s="265">
        <f t="shared" si="30"/>
        <v>7.6137400259892098</v>
      </c>
      <c r="BN5" s="265">
        <f t="shared" ref="BN5:BN11" si="55">IFERROR(BO5/BL$2,0)</f>
        <v>0</v>
      </c>
      <c r="BO5" s="266"/>
      <c r="BP5" s="264">
        <f t="shared" ref="BP5:BP11" si="56">IF($E5*BP$2/$C$2-BS5&gt;0,$E5*BP$2/$C$2-BS5,0)</f>
        <v>8711.1540583751903</v>
      </c>
      <c r="BQ5" s="265">
        <f t="shared" si="30"/>
        <v>7.6137400259892098</v>
      </c>
      <c r="BR5" s="265">
        <f t="shared" ref="BR5:BR11" si="57">IFERROR(BS5/BP$2,0)</f>
        <v>0</v>
      </c>
      <c r="BS5" s="266"/>
      <c r="BT5" s="264">
        <f t="shared" ref="BT5:BT11" si="58">IF($E5*BT$2/$C$2-BW5&gt;0,$E5*BT$2/$C$2-BW5,0)</f>
        <v>8749.390260785709</v>
      </c>
      <c r="BU5" s="265">
        <f t="shared" si="30"/>
        <v>7.6137400259892107</v>
      </c>
      <c r="BV5" s="265">
        <f t="shared" ref="BV5:BV11" si="59">IFERROR(BW5/BT$2,0)</f>
        <v>0</v>
      </c>
      <c r="BW5" s="266"/>
      <c r="BX5" s="264">
        <f t="shared" ref="BX5:BX11" si="60">IF($E5*BX$2/$C$2-CA5&gt;0,$E5*BX$2/$C$2-CA5,0)</f>
        <v>8793.7935926172777</v>
      </c>
      <c r="BY5" s="265">
        <f t="shared" si="30"/>
        <v>7.6137400259892098</v>
      </c>
      <c r="BZ5" s="265">
        <f t="shared" ref="BZ5:BZ11" si="61">IFERROR(CA5/BX$2,0)</f>
        <v>0</v>
      </c>
      <c r="CA5" s="266"/>
      <c r="CB5" s="264">
        <f t="shared" ref="CB5:CB11" si="62">IF($E5*CB$2/$C$2-CE5&gt;0,$E5*CB$2/$C$2-CE5,0)</f>
        <v>8856.4622867711951</v>
      </c>
      <c r="CC5" s="265">
        <f t="shared" ref="CC5:CS11" si="63">IFERROR(CB5/CB$2,0)</f>
        <v>7.6137400259892098</v>
      </c>
      <c r="CD5" s="265">
        <f t="shared" ref="CD5:CD11" si="64">IFERROR(CE5/CB$2,0)</f>
        <v>0</v>
      </c>
      <c r="CE5" s="266"/>
      <c r="CF5" s="264">
        <f t="shared" ref="CF5:CF11" si="65">IF($E5*CF$2/$C$2-CI5&gt;0,$E5*CF$2/$C$2-CI5,0)</f>
        <v>8901.6498338254405</v>
      </c>
      <c r="CG5" s="265">
        <f t="shared" si="63"/>
        <v>7.6137400259892098</v>
      </c>
      <c r="CH5" s="265">
        <f t="shared" ref="CH5:CH11" si="66">IFERROR(CI5/CF$2,0)</f>
        <v>0</v>
      </c>
      <c r="CI5" s="266"/>
      <c r="CJ5" s="264">
        <f t="shared" ref="CJ5:CJ11" si="67">IF($E5*CJ$2/$C$2-CM5&gt;0,$E5*CJ$2/$C$2-CM5,0)</f>
        <v>8935.3787021405733</v>
      </c>
      <c r="CK5" s="265">
        <f t="shared" si="63"/>
        <v>7.6137400259892098</v>
      </c>
      <c r="CL5" s="265">
        <f t="shared" ref="CL5:CL11" si="68">IFERROR(CM5/CJ$2,0)</f>
        <v>0</v>
      </c>
      <c r="CM5" s="266"/>
      <c r="CN5" s="264">
        <f>IF($E5*CN$2/$C$2-CQ5&gt;0,$E5*CN$2/$C$2-CQ5,0)</f>
        <v>8988.5073800419268</v>
      </c>
      <c r="CO5" s="265">
        <f t="shared" si="63"/>
        <v>7.6137400259892107</v>
      </c>
      <c r="CP5" s="265">
        <f t="shared" ref="CP5:CP11" si="69">IFERROR(CQ5/CN$2,0)</f>
        <v>0</v>
      </c>
      <c r="CQ5" s="266"/>
      <c r="CR5" s="264">
        <f t="shared" ref="CR5:CR11" si="70">IF($E5*CR$2/$C$2-CU5&gt;0,$E5*CR$2/$C$2-CU5,0)</f>
        <v>9011.6683772009837</v>
      </c>
      <c r="CS5" s="265">
        <f t="shared" si="63"/>
        <v>7.613740025989209</v>
      </c>
      <c r="CT5" s="265">
        <f t="shared" ref="CT5:CT11" si="71">IFERROR(CU5/CR$2,0)</f>
        <v>0</v>
      </c>
      <c r="CU5" s="266"/>
      <c r="CV5" s="264">
        <f t="shared" ref="CV5:CV11" si="72">IF($E5*CV$2/$C$2-CY5&gt;0,$E5*CV$2/$C$2-CY5,0)</f>
        <v>9097.7493219348198</v>
      </c>
      <c r="CW5" s="265">
        <f t="shared" ref="CW5:CW11" si="73">IFERROR(CV5/CV$2,0)</f>
        <v>7.6137400259892107</v>
      </c>
      <c r="CX5" s="265">
        <f t="shared" ref="CX5:CX11" si="74">IFERROR(CY5/CV$2,0)</f>
        <v>0</v>
      </c>
      <c r="CY5" s="266"/>
      <c r="CZ5" s="264">
        <f t="shared" ref="CZ5:CZ11" si="75">IF($E5*CZ$2/$C$2-DC5&gt;0,$E5*CZ$2/$C$2-DC5,0)</f>
        <v>9180.937045458777</v>
      </c>
      <c r="DA5" s="265">
        <f t="shared" ref="DA5:DA11" si="76">IFERROR(CZ5/CZ$2,0)</f>
        <v>7.6137400259892098</v>
      </c>
      <c r="DB5" s="265">
        <f t="shared" ref="DB5:DB11" si="77">IFERROR(DC5/CZ$2,0)</f>
        <v>0</v>
      </c>
      <c r="DC5" s="266"/>
    </row>
    <row r="6" spans="1:107">
      <c r="A6" s="285" t="s">
        <v>4</v>
      </c>
      <c r="B6" s="240" t="s">
        <v>56</v>
      </c>
      <c r="C6" s="323">
        <v>24</v>
      </c>
      <c r="D6" s="252">
        <f t="shared" ref="D6:D11" si="78">E6*C6</f>
        <v>450240</v>
      </c>
      <c r="E6" s="74">
        <v>18760</v>
      </c>
      <c r="F6" s="89">
        <f t="shared" si="22"/>
        <v>2.1744057221440017E-10</v>
      </c>
      <c r="G6" s="95">
        <f t="shared" si="23"/>
        <v>419.10393077487316</v>
      </c>
      <c r="H6" s="74">
        <f t="shared" si="23"/>
        <v>17.462663782286381</v>
      </c>
      <c r="I6" s="74">
        <f t="shared" si="24"/>
        <v>419.10393077487299</v>
      </c>
      <c r="J6" s="74">
        <f t="shared" si="25"/>
        <v>0</v>
      </c>
      <c r="K6" s="18">
        <f>G6-I6-J6</f>
        <v>1.7053025658242404E-13</v>
      </c>
      <c r="L6" s="195">
        <f t="shared" si="26"/>
        <v>18815.967837422231</v>
      </c>
      <c r="M6" s="13">
        <f t="shared" si="27"/>
        <v>17.462663782286381</v>
      </c>
      <c r="N6" s="13">
        <f t="shared" si="28"/>
        <v>0</v>
      </c>
      <c r="O6" s="255"/>
      <c r="P6" s="195">
        <f t="shared" si="29"/>
        <v>18860.91673399783</v>
      </c>
      <c r="Q6" s="13">
        <f t="shared" si="30"/>
        <v>17.462663782286381</v>
      </c>
      <c r="R6" s="13">
        <f t="shared" si="31"/>
        <v>0</v>
      </c>
      <c r="S6" s="255"/>
      <c r="T6" s="195">
        <f t="shared" si="32"/>
        <v>18898.985341043215</v>
      </c>
      <c r="U6" s="13">
        <f t="shared" si="30"/>
        <v>17.462663782286377</v>
      </c>
      <c r="V6" s="13">
        <f t="shared" si="33"/>
        <v>0</v>
      </c>
      <c r="W6" s="255"/>
      <c r="X6" s="195">
        <f t="shared" si="34"/>
        <v>18917.914868583219</v>
      </c>
      <c r="Y6" s="13">
        <f t="shared" si="30"/>
        <v>17.462663782286384</v>
      </c>
      <c r="Z6" s="13">
        <f t="shared" si="35"/>
        <v>0</v>
      </c>
      <c r="AA6" s="255"/>
      <c r="AB6" s="195">
        <f t="shared" si="36"/>
        <v>18967.072267130352</v>
      </c>
      <c r="AC6" s="13">
        <f t="shared" si="30"/>
        <v>17.462663782286381</v>
      </c>
      <c r="AD6" s="13">
        <f t="shared" si="37"/>
        <v>0</v>
      </c>
      <c r="AE6" s="255"/>
      <c r="AF6" s="195">
        <f t="shared" si="38"/>
        <v>19010.955941215238</v>
      </c>
      <c r="AG6" s="13">
        <f t="shared" si="30"/>
        <v>17.462663782286381</v>
      </c>
      <c r="AH6" s="13">
        <f t="shared" si="39"/>
        <v>0</v>
      </c>
      <c r="AI6" s="255"/>
      <c r="AJ6" s="195">
        <f t="shared" si="40"/>
        <v>19049.513502846527</v>
      </c>
      <c r="AK6" s="13">
        <f t="shared" si="30"/>
        <v>17.462663782286381</v>
      </c>
      <c r="AL6" s="13">
        <f t="shared" si="41"/>
        <v>0</v>
      </c>
      <c r="AM6" s="255"/>
      <c r="AN6" s="195">
        <f t="shared" si="42"/>
        <v>19095.475233921501</v>
      </c>
      <c r="AO6" s="13">
        <f t="shared" si="30"/>
        <v>17.462663782286381</v>
      </c>
      <c r="AP6" s="13">
        <f t="shared" si="43"/>
        <v>0</v>
      </c>
      <c r="AQ6" s="255"/>
      <c r="AR6" s="195">
        <f t="shared" si="44"/>
        <v>19173.847668976407</v>
      </c>
      <c r="AS6" s="13">
        <f t="shared" si="30"/>
        <v>17.462663782286381</v>
      </c>
      <c r="AT6" s="13">
        <f t="shared" si="45"/>
        <v>0</v>
      </c>
      <c r="AU6" s="255"/>
      <c r="AV6" s="195">
        <f t="shared" si="46"/>
        <v>19286.76125299267</v>
      </c>
      <c r="AW6" s="13">
        <f t="shared" si="30"/>
        <v>17.462663782286381</v>
      </c>
      <c r="AX6" s="13">
        <f t="shared" si="47"/>
        <v>0</v>
      </c>
      <c r="AY6" s="255"/>
      <c r="AZ6" s="195">
        <f t="shared" si="48"/>
        <v>19466.469525976179</v>
      </c>
      <c r="BA6" s="13">
        <f t="shared" si="30"/>
        <v>17.462663782286381</v>
      </c>
      <c r="BB6" s="13">
        <f t="shared" si="49"/>
        <v>0</v>
      </c>
      <c r="BC6" s="255"/>
      <c r="BD6" s="195">
        <f t="shared" si="50"/>
        <v>19601.001887754912</v>
      </c>
      <c r="BE6" s="13">
        <f t="shared" si="30"/>
        <v>17.462663782286381</v>
      </c>
      <c r="BF6" s="13">
        <f t="shared" si="51"/>
        <v>0</v>
      </c>
      <c r="BG6" s="255"/>
      <c r="BH6" s="195">
        <f t="shared" si="52"/>
        <v>19726.506052358203</v>
      </c>
      <c r="BI6" s="13">
        <f t="shared" si="30"/>
        <v>17.462663782286381</v>
      </c>
      <c r="BJ6" s="13">
        <f t="shared" si="53"/>
        <v>0</v>
      </c>
      <c r="BK6" s="255"/>
      <c r="BL6" s="195">
        <f t="shared" si="54"/>
        <v>19846.684104507902</v>
      </c>
      <c r="BM6" s="13">
        <f t="shared" si="30"/>
        <v>17.462663782286384</v>
      </c>
      <c r="BN6" s="13">
        <f t="shared" si="55"/>
        <v>0</v>
      </c>
      <c r="BO6" s="255"/>
      <c r="BP6" s="195">
        <f t="shared" si="56"/>
        <v>19979.662289210009</v>
      </c>
      <c r="BQ6" s="13">
        <f t="shared" si="30"/>
        <v>17.462663782286381</v>
      </c>
      <c r="BR6" s="13">
        <f t="shared" si="57"/>
        <v>0</v>
      </c>
      <c r="BS6" s="255"/>
      <c r="BT6" s="195">
        <f t="shared" si="58"/>
        <v>20067.359786724654</v>
      </c>
      <c r="BU6" s="13">
        <f t="shared" si="30"/>
        <v>17.462663782286384</v>
      </c>
      <c r="BV6" s="13">
        <f t="shared" si="59"/>
        <v>0</v>
      </c>
      <c r="BW6" s="255"/>
      <c r="BX6" s="195">
        <f t="shared" si="60"/>
        <v>20169.202041902947</v>
      </c>
      <c r="BY6" s="13">
        <f t="shared" si="30"/>
        <v>17.462663782286381</v>
      </c>
      <c r="BZ6" s="13">
        <f t="shared" si="61"/>
        <v>0</v>
      </c>
      <c r="CA6" s="255"/>
      <c r="CB6" s="195">
        <f t="shared" si="62"/>
        <v>20312.937227494949</v>
      </c>
      <c r="CC6" s="13">
        <f t="shared" si="63"/>
        <v>17.462663782286384</v>
      </c>
      <c r="CD6" s="13">
        <f t="shared" si="64"/>
        <v>0</v>
      </c>
      <c r="CE6" s="255"/>
      <c r="CF6" s="195">
        <f t="shared" si="65"/>
        <v>20416.578137042816</v>
      </c>
      <c r="CG6" s="13">
        <f t="shared" si="63"/>
        <v>17.462663782286381</v>
      </c>
      <c r="CH6" s="13">
        <f t="shared" si="66"/>
        <v>0</v>
      </c>
      <c r="CI6" s="255"/>
      <c r="CJ6" s="195">
        <f t="shared" si="67"/>
        <v>20493.937737598346</v>
      </c>
      <c r="CK6" s="13">
        <f t="shared" si="63"/>
        <v>17.462663782286381</v>
      </c>
      <c r="CL6" s="13">
        <f t="shared" si="68"/>
        <v>0</v>
      </c>
      <c r="CM6" s="255"/>
      <c r="CN6" s="195">
        <f t="shared" ref="CN6:CN11" si="79">IF($E6*CN$2/$C$2-CQ6&gt;0,$E6*CN$2/$C$2-CQ6,0)</f>
        <v>20615.792205471142</v>
      </c>
      <c r="CO6" s="13">
        <f t="shared" si="63"/>
        <v>17.462663782286381</v>
      </c>
      <c r="CP6" s="13">
        <f t="shared" si="69"/>
        <v>0</v>
      </c>
      <c r="CQ6" s="255"/>
      <c r="CR6" s="195">
        <f t="shared" si="70"/>
        <v>20668.913628696853</v>
      </c>
      <c r="CS6" s="13">
        <f t="shared" si="63"/>
        <v>17.462663782286381</v>
      </c>
      <c r="CT6" s="13">
        <f t="shared" si="71"/>
        <v>0</v>
      </c>
      <c r="CU6" s="255"/>
      <c r="CV6" s="195">
        <f t="shared" si="72"/>
        <v>20866.346505419388</v>
      </c>
      <c r="CW6" s="13">
        <f t="shared" si="73"/>
        <v>17.462663782286384</v>
      </c>
      <c r="CX6" s="13">
        <f t="shared" si="74"/>
        <v>0</v>
      </c>
      <c r="CY6" s="255"/>
      <c r="CZ6" s="195">
        <f t="shared" si="75"/>
        <v>21057.143569904645</v>
      </c>
      <c r="DA6" s="13">
        <f t="shared" si="76"/>
        <v>17.462663782286381</v>
      </c>
      <c r="DB6" s="13">
        <f t="shared" si="77"/>
        <v>0</v>
      </c>
      <c r="DC6" s="255"/>
    </row>
    <row r="7" spans="1:107">
      <c r="A7" s="285" t="s">
        <v>6</v>
      </c>
      <c r="B7" s="240" t="s">
        <v>111</v>
      </c>
      <c r="C7" s="323">
        <v>24</v>
      </c>
      <c r="D7" s="252">
        <f t="shared" si="78"/>
        <v>65685.84</v>
      </c>
      <c r="E7" s="74">
        <v>2736.91</v>
      </c>
      <c r="F7" s="89">
        <f t="shared" si="22"/>
        <v>-2.7180071526800021E-11</v>
      </c>
      <c r="G7" s="95">
        <f t="shared" si="23"/>
        <v>61.143376288755761</v>
      </c>
      <c r="H7" s="74">
        <f t="shared" si="23"/>
        <v>2.5476406786981567</v>
      </c>
      <c r="I7" s="74">
        <f t="shared" si="24"/>
        <v>61.143376288755782</v>
      </c>
      <c r="J7" s="74">
        <f t="shared" si="25"/>
        <v>0</v>
      </c>
      <c r="K7" s="18">
        <f t="shared" ref="K7:K11" si="80">G7-I7-J7</f>
        <v>-2.1316282072803006E-14</v>
      </c>
      <c r="L7" s="195">
        <f t="shared" si="26"/>
        <v>2745.0751883752278</v>
      </c>
      <c r="M7" s="13">
        <f t="shared" si="27"/>
        <v>2.5476406786981567</v>
      </c>
      <c r="N7" s="13">
        <f t="shared" si="28"/>
        <v>0</v>
      </c>
      <c r="O7" s="255"/>
      <c r="P7" s="195">
        <f t="shared" si="29"/>
        <v>2751.6328154821967</v>
      </c>
      <c r="Q7" s="13">
        <f t="shared" si="30"/>
        <v>2.5476406786981567</v>
      </c>
      <c r="R7" s="13">
        <f t="shared" si="31"/>
        <v>0</v>
      </c>
      <c r="S7" s="255"/>
      <c r="T7" s="195">
        <f t="shared" si="32"/>
        <v>2757.1866721617585</v>
      </c>
      <c r="U7" s="13">
        <f t="shared" si="30"/>
        <v>2.5476406786981562</v>
      </c>
      <c r="V7" s="13">
        <f t="shared" si="33"/>
        <v>0</v>
      </c>
      <c r="W7" s="255"/>
      <c r="X7" s="195">
        <f t="shared" si="34"/>
        <v>2759.9483146574676</v>
      </c>
      <c r="Y7" s="13">
        <f t="shared" si="30"/>
        <v>2.5476406786981567</v>
      </c>
      <c r="Z7" s="13">
        <f t="shared" si="35"/>
        <v>0</v>
      </c>
      <c r="AA7" s="255"/>
      <c r="AB7" s="195">
        <f t="shared" si="36"/>
        <v>2767.119923168003</v>
      </c>
      <c r="AC7" s="13">
        <f t="shared" si="30"/>
        <v>2.5476406786981567</v>
      </c>
      <c r="AD7" s="13">
        <f t="shared" si="37"/>
        <v>0</v>
      </c>
      <c r="AE7" s="255"/>
      <c r="AF7" s="195">
        <f t="shared" si="38"/>
        <v>2773.5221441935714</v>
      </c>
      <c r="AG7" s="13">
        <f t="shared" si="30"/>
        <v>2.5476406786981567</v>
      </c>
      <c r="AH7" s="13">
        <f t="shared" si="39"/>
        <v>0</v>
      </c>
      <c r="AI7" s="255"/>
      <c r="AJ7" s="195">
        <f t="shared" si="40"/>
        <v>2779.1473348121372</v>
      </c>
      <c r="AK7" s="13">
        <f t="shared" si="30"/>
        <v>2.5476406786981567</v>
      </c>
      <c r="AL7" s="13">
        <f t="shared" si="41"/>
        <v>0</v>
      </c>
      <c r="AM7" s="255"/>
      <c r="AN7" s="195">
        <f t="shared" si="42"/>
        <v>2785.85272507847</v>
      </c>
      <c r="AO7" s="13">
        <f t="shared" si="30"/>
        <v>2.5476406786981567</v>
      </c>
      <c r="AP7" s="13">
        <f t="shared" si="43"/>
        <v>0</v>
      </c>
      <c r="AQ7" s="255"/>
      <c r="AR7" s="195">
        <f t="shared" si="44"/>
        <v>2797.2865364444679</v>
      </c>
      <c r="AS7" s="13">
        <f t="shared" si="30"/>
        <v>2.5476406786981567</v>
      </c>
      <c r="AT7" s="13">
        <f t="shared" si="45"/>
        <v>0</v>
      </c>
      <c r="AU7" s="255"/>
      <c r="AV7" s="195">
        <f t="shared" si="46"/>
        <v>2813.7595810729304</v>
      </c>
      <c r="AW7" s="13">
        <f t="shared" si="30"/>
        <v>2.5476406786981567</v>
      </c>
      <c r="AX7" s="13">
        <f t="shared" si="47"/>
        <v>0</v>
      </c>
      <c r="AY7" s="255"/>
      <c r="AZ7" s="195">
        <f t="shared" si="48"/>
        <v>2839.977351297413</v>
      </c>
      <c r="BA7" s="13">
        <f t="shared" si="30"/>
        <v>2.5476406786981567</v>
      </c>
      <c r="BB7" s="13">
        <f t="shared" si="49"/>
        <v>0</v>
      </c>
      <c r="BC7" s="255"/>
      <c r="BD7" s="195">
        <f t="shared" si="50"/>
        <v>2859.6043750861031</v>
      </c>
      <c r="BE7" s="13">
        <f t="shared" si="30"/>
        <v>2.5476406786981562</v>
      </c>
      <c r="BF7" s="13">
        <f t="shared" si="51"/>
        <v>0</v>
      </c>
      <c r="BG7" s="255"/>
      <c r="BH7" s="195">
        <f t="shared" si="52"/>
        <v>2877.9142686439068</v>
      </c>
      <c r="BI7" s="13">
        <f t="shared" si="30"/>
        <v>2.5476406786981567</v>
      </c>
      <c r="BJ7" s="13">
        <f t="shared" si="53"/>
        <v>0</v>
      </c>
      <c r="BK7" s="255"/>
      <c r="BL7" s="195">
        <f t="shared" si="54"/>
        <v>2895.4471317947077</v>
      </c>
      <c r="BM7" s="13">
        <f t="shared" si="30"/>
        <v>2.5476406786981567</v>
      </c>
      <c r="BN7" s="13">
        <f t="shared" si="55"/>
        <v>0</v>
      </c>
      <c r="BO7" s="255"/>
      <c r="BP7" s="195">
        <f t="shared" si="56"/>
        <v>2914.8474155629942</v>
      </c>
      <c r="BQ7" s="13">
        <f t="shared" si="30"/>
        <v>2.5476406786981567</v>
      </c>
      <c r="BR7" s="13">
        <f t="shared" si="57"/>
        <v>0</v>
      </c>
      <c r="BS7" s="255"/>
      <c r="BT7" s="195">
        <f t="shared" si="58"/>
        <v>2927.6416670514159</v>
      </c>
      <c r="BU7" s="13">
        <f t="shared" si="30"/>
        <v>2.5476406786981567</v>
      </c>
      <c r="BV7" s="13">
        <f t="shared" si="59"/>
        <v>0</v>
      </c>
      <c r="BW7" s="255"/>
      <c r="BX7" s="195">
        <f t="shared" si="60"/>
        <v>2942.4995074895842</v>
      </c>
      <c r="BY7" s="13">
        <f t="shared" si="30"/>
        <v>2.5476406786981567</v>
      </c>
      <c r="BZ7" s="13">
        <f t="shared" si="61"/>
        <v>0</v>
      </c>
      <c r="CA7" s="255"/>
      <c r="CB7" s="195">
        <f t="shared" si="62"/>
        <v>2963.4691379159485</v>
      </c>
      <c r="CC7" s="13">
        <f t="shared" si="63"/>
        <v>2.5476406786981567</v>
      </c>
      <c r="CD7" s="13">
        <f t="shared" si="64"/>
        <v>0</v>
      </c>
      <c r="CE7" s="255"/>
      <c r="CF7" s="195">
        <f t="shared" si="65"/>
        <v>2978.589385344022</v>
      </c>
      <c r="CG7" s="13">
        <f t="shared" si="63"/>
        <v>2.5476406786981567</v>
      </c>
      <c r="CH7" s="13">
        <f t="shared" si="66"/>
        <v>0</v>
      </c>
      <c r="CI7" s="255"/>
      <c r="CJ7" s="195">
        <f t="shared" si="67"/>
        <v>2989.8754335506546</v>
      </c>
      <c r="CK7" s="13">
        <f t="shared" si="63"/>
        <v>2.5476406786981562</v>
      </c>
      <c r="CL7" s="13">
        <f t="shared" si="68"/>
        <v>0</v>
      </c>
      <c r="CM7" s="255"/>
      <c r="CN7" s="195">
        <f t="shared" si="79"/>
        <v>3007.6528702066107</v>
      </c>
      <c r="CO7" s="13">
        <f t="shared" si="63"/>
        <v>2.5476406786981567</v>
      </c>
      <c r="CP7" s="13">
        <f t="shared" si="69"/>
        <v>0</v>
      </c>
      <c r="CQ7" s="255"/>
      <c r="CR7" s="195">
        <f t="shared" si="70"/>
        <v>3015.4027931512105</v>
      </c>
      <c r="CS7" s="13">
        <f t="shared" si="63"/>
        <v>2.5476406786981567</v>
      </c>
      <c r="CT7" s="13">
        <f t="shared" si="71"/>
        <v>0</v>
      </c>
      <c r="CU7" s="255"/>
      <c r="CV7" s="195">
        <f t="shared" si="72"/>
        <v>3044.2064186645716</v>
      </c>
      <c r="CW7" s="13">
        <f t="shared" si="73"/>
        <v>2.5476406786981562</v>
      </c>
      <c r="CX7" s="13">
        <f t="shared" si="74"/>
        <v>0</v>
      </c>
      <c r="CY7" s="255"/>
      <c r="CZ7" s="195">
        <f t="shared" si="75"/>
        <v>3072.0419407200279</v>
      </c>
      <c r="DA7" s="13">
        <f t="shared" si="76"/>
        <v>2.5476406786981567</v>
      </c>
      <c r="DB7" s="13">
        <f t="shared" si="77"/>
        <v>0</v>
      </c>
      <c r="DC7" s="255"/>
    </row>
    <row r="8" spans="1:107">
      <c r="A8" s="285" t="s">
        <v>8</v>
      </c>
      <c r="B8" s="240" t="s">
        <v>7</v>
      </c>
      <c r="C8" s="323">
        <v>24</v>
      </c>
      <c r="D8" s="252">
        <f t="shared" si="78"/>
        <v>360000</v>
      </c>
      <c r="E8" s="74">
        <v>15000</v>
      </c>
      <c r="F8" s="89">
        <f t="shared" si="22"/>
        <v>1.3250284869315011E-10</v>
      </c>
      <c r="G8" s="95">
        <f t="shared" si="23"/>
        <v>335.10442226135916</v>
      </c>
      <c r="H8" s="74">
        <f t="shared" si="23"/>
        <v>13.962684260889963</v>
      </c>
      <c r="I8" s="74">
        <f t="shared" si="24"/>
        <v>328.16043431982558</v>
      </c>
      <c r="J8" s="74">
        <f t="shared" si="25"/>
        <v>6.9439879415334742</v>
      </c>
      <c r="K8" s="18">
        <f>G8-I8-J8</f>
        <v>1.0391687510491465E-13</v>
      </c>
      <c r="L8" s="195">
        <f t="shared" si="26"/>
        <v>15044.750403056156</v>
      </c>
      <c r="M8" s="13">
        <f t="shared" si="27"/>
        <v>13.962684260889965</v>
      </c>
      <c r="N8" s="13">
        <f t="shared" si="28"/>
        <v>0</v>
      </c>
      <c r="O8" s="255"/>
      <c r="P8" s="195">
        <f t="shared" si="29"/>
        <v>7580.6903523436831</v>
      </c>
      <c r="Q8" s="13">
        <f t="shared" si="30"/>
        <v>7.01869631935649</v>
      </c>
      <c r="R8" s="13">
        <f t="shared" si="31"/>
        <v>6.9439879415334742</v>
      </c>
      <c r="S8" s="255">
        <v>7500</v>
      </c>
      <c r="T8" s="195">
        <f t="shared" si="32"/>
        <v>15111.129004032424</v>
      </c>
      <c r="U8" s="13">
        <f t="shared" si="30"/>
        <v>13.962684260889963</v>
      </c>
      <c r="V8" s="13">
        <f t="shared" si="33"/>
        <v>0</v>
      </c>
      <c r="W8" s="255"/>
      <c r="X8" s="195">
        <f t="shared" si="34"/>
        <v>15126.264553771229</v>
      </c>
      <c r="Y8" s="13">
        <f t="shared" si="30"/>
        <v>13.962684260889963</v>
      </c>
      <c r="Z8" s="13">
        <f t="shared" si="35"/>
        <v>0</v>
      </c>
      <c r="AA8" s="255"/>
      <c r="AB8" s="195">
        <f t="shared" si="36"/>
        <v>15165.569509965637</v>
      </c>
      <c r="AC8" s="13">
        <f t="shared" si="30"/>
        <v>13.962684260889965</v>
      </c>
      <c r="AD8" s="13">
        <f t="shared" si="37"/>
        <v>0</v>
      </c>
      <c r="AE8" s="255"/>
      <c r="AF8" s="195">
        <f t="shared" si="38"/>
        <v>15200.65773551325</v>
      </c>
      <c r="AG8" s="13">
        <f t="shared" si="30"/>
        <v>13.962684260889963</v>
      </c>
      <c r="AH8" s="13">
        <f t="shared" si="39"/>
        <v>0</v>
      </c>
      <c r="AI8" s="255"/>
      <c r="AJ8" s="195">
        <f t="shared" si="40"/>
        <v>15231.487342361297</v>
      </c>
      <c r="AK8" s="13">
        <f t="shared" si="30"/>
        <v>13.962684260889963</v>
      </c>
      <c r="AL8" s="13">
        <f t="shared" si="41"/>
        <v>0</v>
      </c>
      <c r="AM8" s="255"/>
      <c r="AN8" s="195">
        <f t="shared" si="42"/>
        <v>15268.237127335957</v>
      </c>
      <c r="AO8" s="13">
        <f t="shared" si="30"/>
        <v>13.962684260889963</v>
      </c>
      <c r="AP8" s="13">
        <f t="shared" si="43"/>
        <v>0</v>
      </c>
      <c r="AQ8" s="255"/>
      <c r="AR8" s="195">
        <f t="shared" si="44"/>
        <v>15330.901654298832</v>
      </c>
      <c r="AS8" s="13">
        <f t="shared" si="30"/>
        <v>13.962684260889963</v>
      </c>
      <c r="AT8" s="13">
        <f t="shared" si="45"/>
        <v>0</v>
      </c>
      <c r="AU8" s="255"/>
      <c r="AV8" s="195">
        <f t="shared" si="46"/>
        <v>15421.184370729748</v>
      </c>
      <c r="AW8" s="13">
        <f t="shared" si="30"/>
        <v>13.962684260889963</v>
      </c>
      <c r="AX8" s="13">
        <f t="shared" si="47"/>
        <v>0</v>
      </c>
      <c r="AY8" s="255"/>
      <c r="AZ8" s="195">
        <f t="shared" si="48"/>
        <v>15564.874354458565</v>
      </c>
      <c r="BA8" s="13">
        <f t="shared" si="30"/>
        <v>13.962684260889963</v>
      </c>
      <c r="BB8" s="13">
        <f t="shared" si="49"/>
        <v>0</v>
      </c>
      <c r="BC8" s="255"/>
      <c r="BD8" s="195">
        <f t="shared" si="50"/>
        <v>15672.442874004462</v>
      </c>
      <c r="BE8" s="13">
        <f t="shared" si="30"/>
        <v>13.962684260889965</v>
      </c>
      <c r="BF8" s="13">
        <f t="shared" si="51"/>
        <v>0</v>
      </c>
      <c r="BG8" s="255"/>
      <c r="BH8" s="195">
        <f t="shared" si="52"/>
        <v>15772.792685787477</v>
      </c>
      <c r="BI8" s="13">
        <f t="shared" si="30"/>
        <v>13.962684260889965</v>
      </c>
      <c r="BJ8" s="13">
        <f t="shared" si="53"/>
        <v>0</v>
      </c>
      <c r="BK8" s="255"/>
      <c r="BL8" s="195">
        <f t="shared" si="54"/>
        <v>15868.883878870924</v>
      </c>
      <c r="BM8" s="13">
        <f t="shared" si="30"/>
        <v>13.962684260889965</v>
      </c>
      <c r="BN8" s="13">
        <f t="shared" si="55"/>
        <v>0</v>
      </c>
      <c r="BO8" s="255"/>
      <c r="BP8" s="195">
        <f t="shared" si="56"/>
        <v>15975.209719517599</v>
      </c>
      <c r="BQ8" s="13">
        <f t="shared" si="30"/>
        <v>13.962684260889963</v>
      </c>
      <c r="BR8" s="13">
        <f t="shared" si="57"/>
        <v>0</v>
      </c>
      <c r="BS8" s="255"/>
      <c r="BT8" s="195">
        <f t="shared" si="58"/>
        <v>16045.330319875789</v>
      </c>
      <c r="BU8" s="13">
        <f t="shared" si="30"/>
        <v>13.962684260889965</v>
      </c>
      <c r="BV8" s="13">
        <f t="shared" si="59"/>
        <v>0</v>
      </c>
      <c r="BW8" s="255"/>
      <c r="BX8" s="195">
        <f t="shared" si="60"/>
        <v>16126.7606944853</v>
      </c>
      <c r="BY8" s="13">
        <f t="shared" si="30"/>
        <v>13.962684260889963</v>
      </c>
      <c r="BZ8" s="13">
        <f t="shared" si="61"/>
        <v>0</v>
      </c>
      <c r="CA8" s="255"/>
      <c r="CB8" s="195">
        <f t="shared" si="62"/>
        <v>16241.687548636684</v>
      </c>
      <c r="CC8" s="13">
        <f t="shared" si="63"/>
        <v>13.962684260889963</v>
      </c>
      <c r="CD8" s="13">
        <f t="shared" si="64"/>
        <v>0</v>
      </c>
      <c r="CE8" s="255"/>
      <c r="CF8" s="195">
        <f t="shared" si="65"/>
        <v>16324.556079725067</v>
      </c>
      <c r="CG8" s="13">
        <f t="shared" si="63"/>
        <v>13.962684260889965</v>
      </c>
      <c r="CH8" s="13">
        <f t="shared" si="66"/>
        <v>0</v>
      </c>
      <c r="CI8" s="255"/>
      <c r="CJ8" s="195">
        <f t="shared" si="67"/>
        <v>16386.41077100081</v>
      </c>
      <c r="CK8" s="13">
        <f t="shared" si="63"/>
        <v>13.962684260889965</v>
      </c>
      <c r="CL8" s="13">
        <f t="shared" si="68"/>
        <v>0</v>
      </c>
      <c r="CM8" s="255"/>
      <c r="CN8" s="195">
        <f t="shared" si="79"/>
        <v>16483.842381773298</v>
      </c>
      <c r="CO8" s="13">
        <f t="shared" si="63"/>
        <v>13.962684260889962</v>
      </c>
      <c r="CP8" s="13">
        <f t="shared" si="69"/>
        <v>0</v>
      </c>
      <c r="CQ8" s="255"/>
      <c r="CR8" s="195">
        <f t="shared" si="70"/>
        <v>16526.316867294925</v>
      </c>
      <c r="CS8" s="13">
        <f t="shared" si="63"/>
        <v>13.962684260889963</v>
      </c>
      <c r="CT8" s="13">
        <f t="shared" si="71"/>
        <v>0</v>
      </c>
      <c r="CU8" s="255"/>
      <c r="CV8" s="195">
        <f t="shared" si="72"/>
        <v>16684.178975548548</v>
      </c>
      <c r="CW8" s="13">
        <f t="shared" si="73"/>
        <v>13.962684260889963</v>
      </c>
      <c r="CX8" s="13">
        <f t="shared" si="74"/>
        <v>0</v>
      </c>
      <c r="CY8" s="255"/>
      <c r="CZ8" s="195">
        <f t="shared" si="75"/>
        <v>16836.735263783034</v>
      </c>
      <c r="DA8" s="13">
        <f t="shared" si="76"/>
        <v>13.962684260889965</v>
      </c>
      <c r="DB8" s="13">
        <f t="shared" si="77"/>
        <v>0</v>
      </c>
      <c r="DC8" s="255"/>
    </row>
    <row r="9" spans="1:107">
      <c r="A9" s="285" t="s">
        <v>12</v>
      </c>
      <c r="B9" s="240" t="s">
        <v>112</v>
      </c>
      <c r="C9" s="323">
        <v>24</v>
      </c>
      <c r="D9" s="252">
        <f t="shared" si="78"/>
        <v>91188</v>
      </c>
      <c r="E9" s="74">
        <v>3799.5</v>
      </c>
      <c r="F9" s="89">
        <f t="shared" si="22"/>
        <v>0</v>
      </c>
      <c r="G9" s="95">
        <f t="shared" si="23"/>
        <v>84.881950158802269</v>
      </c>
      <c r="H9" s="74">
        <f t="shared" si="23"/>
        <v>3.536747923283428</v>
      </c>
      <c r="I9" s="74">
        <f t="shared" si="24"/>
        <v>84.881950158802269</v>
      </c>
      <c r="J9" s="74">
        <f t="shared" si="25"/>
        <v>0</v>
      </c>
      <c r="K9" s="18">
        <f t="shared" si="80"/>
        <v>0</v>
      </c>
      <c r="L9" s="195">
        <f t="shared" si="26"/>
        <v>3810.8352770941242</v>
      </c>
      <c r="M9" s="13">
        <f t="shared" si="27"/>
        <v>3.536747923283428</v>
      </c>
      <c r="N9" s="13">
        <f t="shared" si="28"/>
        <v>0</v>
      </c>
      <c r="O9" s="255"/>
      <c r="P9" s="195">
        <f t="shared" si="29"/>
        <v>3819.9388662486549</v>
      </c>
      <c r="Q9" s="13">
        <f t="shared" si="30"/>
        <v>3.536747923283428</v>
      </c>
      <c r="R9" s="13">
        <f t="shared" si="31"/>
        <v>0</v>
      </c>
      <c r="S9" s="255"/>
      <c r="T9" s="195">
        <f t="shared" si="32"/>
        <v>3827.648976721413</v>
      </c>
      <c r="U9" s="13">
        <f t="shared" si="30"/>
        <v>3.536747923283428</v>
      </c>
      <c r="V9" s="13">
        <f t="shared" si="33"/>
        <v>0</v>
      </c>
      <c r="W9" s="255"/>
      <c r="X9" s="195">
        <f t="shared" si="34"/>
        <v>3831.4828114702523</v>
      </c>
      <c r="Y9" s="13">
        <f t="shared" si="30"/>
        <v>3.5367479232834276</v>
      </c>
      <c r="Z9" s="13">
        <f t="shared" si="35"/>
        <v>0</v>
      </c>
      <c r="AA9" s="255"/>
      <c r="AB9" s="195">
        <f t="shared" si="36"/>
        <v>3841.4387568742954</v>
      </c>
      <c r="AC9" s="13">
        <f t="shared" si="30"/>
        <v>3.536747923283428</v>
      </c>
      <c r="AD9" s="13">
        <f t="shared" si="37"/>
        <v>0</v>
      </c>
      <c r="AE9" s="255"/>
      <c r="AF9" s="195">
        <f t="shared" si="38"/>
        <v>3850.3266044055063</v>
      </c>
      <c r="AG9" s="13">
        <f t="shared" si="30"/>
        <v>3.5367479232834276</v>
      </c>
      <c r="AH9" s="13">
        <f t="shared" si="39"/>
        <v>0</v>
      </c>
      <c r="AI9" s="255"/>
      <c r="AJ9" s="195">
        <f t="shared" si="40"/>
        <v>3858.1357438201162</v>
      </c>
      <c r="AK9" s="13">
        <f t="shared" si="30"/>
        <v>3.5367479232834276</v>
      </c>
      <c r="AL9" s="13">
        <f t="shared" si="41"/>
        <v>0</v>
      </c>
      <c r="AM9" s="255"/>
      <c r="AN9" s="195">
        <f t="shared" si="42"/>
        <v>3867.4444643541979</v>
      </c>
      <c r="AO9" s="13">
        <f t="shared" si="30"/>
        <v>3.5367479232834276</v>
      </c>
      <c r="AP9" s="13">
        <f t="shared" si="43"/>
        <v>0</v>
      </c>
      <c r="AQ9" s="255"/>
      <c r="AR9" s="195">
        <f t="shared" si="44"/>
        <v>3883.3173890338944</v>
      </c>
      <c r="AS9" s="13">
        <f t="shared" si="30"/>
        <v>3.536747923283428</v>
      </c>
      <c r="AT9" s="13">
        <f t="shared" si="45"/>
        <v>0</v>
      </c>
      <c r="AU9" s="255"/>
      <c r="AV9" s="195">
        <f t="shared" si="46"/>
        <v>3906.1860011058452</v>
      </c>
      <c r="AW9" s="13">
        <f t="shared" si="30"/>
        <v>3.536747923283428</v>
      </c>
      <c r="AX9" s="13">
        <f t="shared" si="47"/>
        <v>0</v>
      </c>
      <c r="AY9" s="255"/>
      <c r="AZ9" s="195">
        <f t="shared" si="48"/>
        <v>3942.5826739843551</v>
      </c>
      <c r="BA9" s="13">
        <f t="shared" si="30"/>
        <v>3.536747923283428</v>
      </c>
      <c r="BB9" s="13">
        <f t="shared" si="49"/>
        <v>0</v>
      </c>
      <c r="BC9" s="255"/>
      <c r="BD9" s="195">
        <f t="shared" si="50"/>
        <v>3969.8297799853299</v>
      </c>
      <c r="BE9" s="13">
        <f t="shared" si="30"/>
        <v>3.5367479232834276</v>
      </c>
      <c r="BF9" s="13">
        <f t="shared" si="51"/>
        <v>0</v>
      </c>
      <c r="BG9" s="255"/>
      <c r="BH9" s="195">
        <f t="shared" si="52"/>
        <v>3995.2483873099682</v>
      </c>
      <c r="BI9" s="13">
        <f t="shared" si="30"/>
        <v>3.536747923283428</v>
      </c>
      <c r="BJ9" s="13">
        <f t="shared" si="53"/>
        <v>0</v>
      </c>
      <c r="BK9" s="255"/>
      <c r="BL9" s="195">
        <f t="shared" si="54"/>
        <v>4019.5882865180047</v>
      </c>
      <c r="BM9" s="13">
        <f t="shared" si="30"/>
        <v>3.536747923283428</v>
      </c>
      <c r="BN9" s="13">
        <f t="shared" si="55"/>
        <v>0</v>
      </c>
      <c r="BO9" s="255"/>
      <c r="BP9" s="195">
        <f t="shared" si="56"/>
        <v>4046.5206219538077</v>
      </c>
      <c r="BQ9" s="13">
        <f t="shared" si="30"/>
        <v>3.5367479232834276</v>
      </c>
      <c r="BR9" s="13">
        <f t="shared" si="57"/>
        <v>0</v>
      </c>
      <c r="BS9" s="255"/>
      <c r="BT9" s="195">
        <f t="shared" si="58"/>
        <v>4064.2821700245368</v>
      </c>
      <c r="BU9" s="13">
        <f t="shared" si="30"/>
        <v>3.5367479232834276</v>
      </c>
      <c r="BV9" s="13">
        <f t="shared" si="59"/>
        <v>0</v>
      </c>
      <c r="BW9" s="255"/>
      <c r="BX9" s="195">
        <f t="shared" si="60"/>
        <v>4084.9084839131265</v>
      </c>
      <c r="BY9" s="13">
        <f t="shared" si="30"/>
        <v>3.536747923283428</v>
      </c>
      <c r="BZ9" s="13">
        <f t="shared" si="61"/>
        <v>0</v>
      </c>
      <c r="CA9" s="255"/>
      <c r="CB9" s="195">
        <f t="shared" si="62"/>
        <v>4114.0194560696727</v>
      </c>
      <c r="CC9" s="13">
        <f t="shared" si="63"/>
        <v>3.5367479232834285</v>
      </c>
      <c r="CD9" s="13">
        <f t="shared" si="64"/>
        <v>0</v>
      </c>
      <c r="CE9" s="255"/>
      <c r="CF9" s="195">
        <f t="shared" si="65"/>
        <v>4135.0100549943591</v>
      </c>
      <c r="CG9" s="13">
        <f t="shared" si="63"/>
        <v>3.5367479232834276</v>
      </c>
      <c r="CH9" s="13">
        <f t="shared" si="66"/>
        <v>0</v>
      </c>
      <c r="CI9" s="255"/>
      <c r="CJ9" s="195">
        <f t="shared" si="67"/>
        <v>4150.6778482945056</v>
      </c>
      <c r="CK9" s="13">
        <f t="shared" si="63"/>
        <v>3.5367479232834285</v>
      </c>
      <c r="CL9" s="13">
        <f t="shared" si="68"/>
        <v>0</v>
      </c>
      <c r="CM9" s="255"/>
      <c r="CN9" s="195">
        <f t="shared" si="79"/>
        <v>4175.3572753031776</v>
      </c>
      <c r="CO9" s="13">
        <f t="shared" si="63"/>
        <v>3.5367479232834285</v>
      </c>
      <c r="CP9" s="13">
        <f t="shared" si="69"/>
        <v>0</v>
      </c>
      <c r="CQ9" s="255"/>
      <c r="CR9" s="195">
        <f t="shared" si="70"/>
        <v>4186.1160624858057</v>
      </c>
      <c r="CS9" s="13">
        <f t="shared" si="63"/>
        <v>3.5367479232834285</v>
      </c>
      <c r="CT9" s="13">
        <f t="shared" si="71"/>
        <v>0</v>
      </c>
      <c r="CU9" s="255"/>
      <c r="CV9" s="195">
        <f t="shared" si="72"/>
        <v>4226.1025345064472</v>
      </c>
      <c r="CW9" s="13">
        <f t="shared" si="73"/>
        <v>3.5367479232834276</v>
      </c>
      <c r="CX9" s="13">
        <f t="shared" si="74"/>
        <v>0</v>
      </c>
      <c r="CY9" s="255"/>
      <c r="CZ9" s="195">
        <f t="shared" si="75"/>
        <v>4264.7450423162418</v>
      </c>
      <c r="DA9" s="13">
        <f t="shared" si="76"/>
        <v>3.5367479232834276</v>
      </c>
      <c r="DB9" s="13">
        <f t="shared" si="77"/>
        <v>0</v>
      </c>
      <c r="DC9" s="255"/>
    </row>
    <row r="10" spans="1:107">
      <c r="A10" s="285" t="s">
        <v>27</v>
      </c>
      <c r="B10" s="240" t="s">
        <v>61</v>
      </c>
      <c r="C10" s="323">
        <v>24</v>
      </c>
      <c r="D10" s="252">
        <f t="shared" si="78"/>
        <v>113419.20000000001</v>
      </c>
      <c r="E10" s="74">
        <v>4725.8</v>
      </c>
      <c r="F10" s="89">
        <f t="shared" si="22"/>
        <v>-3.6240095369066695E-11</v>
      </c>
      <c r="G10" s="95">
        <f t="shared" si="23"/>
        <v>105.57576524818208</v>
      </c>
      <c r="H10" s="74">
        <f t="shared" si="23"/>
        <v>4.3989902186742533</v>
      </c>
      <c r="I10" s="74">
        <f t="shared" si="24"/>
        <v>105.57576524818211</v>
      </c>
      <c r="J10" s="74">
        <f t="shared" si="25"/>
        <v>0</v>
      </c>
      <c r="K10" s="18">
        <f t="shared" si="80"/>
        <v>-2.8421709430404007E-14</v>
      </c>
      <c r="L10" s="195">
        <f t="shared" si="26"/>
        <v>4739.8987636508518</v>
      </c>
      <c r="M10" s="13">
        <f t="shared" si="27"/>
        <v>4.3989902186742533</v>
      </c>
      <c r="N10" s="13">
        <f t="shared" si="28"/>
        <v>0</v>
      </c>
      <c r="O10" s="255"/>
      <c r="P10" s="195">
        <f t="shared" si="29"/>
        <v>4751.2217644737193</v>
      </c>
      <c r="Q10" s="13">
        <f t="shared" si="30"/>
        <v>4.3989902186742533</v>
      </c>
      <c r="R10" s="13">
        <f t="shared" si="31"/>
        <v>0</v>
      </c>
      <c r="S10" s="255"/>
      <c r="T10" s="195">
        <f t="shared" si="32"/>
        <v>4760.8115631504288</v>
      </c>
      <c r="U10" s="13">
        <f t="shared" si="30"/>
        <v>4.3989902186742533</v>
      </c>
      <c r="V10" s="13">
        <f t="shared" si="33"/>
        <v>0</v>
      </c>
      <c r="W10" s="255"/>
      <c r="X10" s="195">
        <f t="shared" si="34"/>
        <v>4765.5800685474724</v>
      </c>
      <c r="Y10" s="13">
        <f t="shared" si="30"/>
        <v>4.3989902186742533</v>
      </c>
      <c r="Z10" s="13">
        <f t="shared" si="35"/>
        <v>0</v>
      </c>
      <c r="AA10" s="255"/>
      <c r="AB10" s="195">
        <f t="shared" si="36"/>
        <v>4777.9632260130402</v>
      </c>
      <c r="AC10" s="13">
        <f t="shared" si="30"/>
        <v>4.3989902186742533</v>
      </c>
      <c r="AD10" s="13">
        <f t="shared" si="37"/>
        <v>0</v>
      </c>
      <c r="AE10" s="255"/>
      <c r="AF10" s="195">
        <f t="shared" si="38"/>
        <v>4789.0178884325687</v>
      </c>
      <c r="AG10" s="13">
        <f t="shared" si="30"/>
        <v>4.3989902186742533</v>
      </c>
      <c r="AH10" s="13">
        <f t="shared" si="39"/>
        <v>0</v>
      </c>
      <c r="AI10" s="255"/>
      <c r="AJ10" s="195">
        <f t="shared" si="40"/>
        <v>4798.7308588354017</v>
      </c>
      <c r="AK10" s="13">
        <f t="shared" si="30"/>
        <v>4.3989902186742533</v>
      </c>
      <c r="AL10" s="13">
        <f t="shared" si="41"/>
        <v>0</v>
      </c>
      <c r="AM10" s="255"/>
      <c r="AN10" s="195">
        <f t="shared" si="42"/>
        <v>4810.3090010909518</v>
      </c>
      <c r="AO10" s="13">
        <f t="shared" si="30"/>
        <v>4.3989902186742533</v>
      </c>
      <c r="AP10" s="13">
        <f t="shared" si="43"/>
        <v>0</v>
      </c>
      <c r="AQ10" s="255"/>
      <c r="AR10" s="195">
        <f t="shared" si="44"/>
        <v>4830.0516691923613</v>
      </c>
      <c r="AS10" s="13">
        <f t="shared" si="30"/>
        <v>4.3989902186742524</v>
      </c>
      <c r="AT10" s="13">
        <f t="shared" si="45"/>
        <v>0</v>
      </c>
      <c r="AU10" s="255"/>
      <c r="AV10" s="195">
        <f t="shared" si="46"/>
        <v>4858.4955399463097</v>
      </c>
      <c r="AW10" s="13">
        <f t="shared" si="30"/>
        <v>4.3989902186742524</v>
      </c>
      <c r="AX10" s="13">
        <f t="shared" si="47"/>
        <v>0</v>
      </c>
      <c r="AY10" s="255"/>
      <c r="AZ10" s="195">
        <f t="shared" si="48"/>
        <v>4903.7655482866867</v>
      </c>
      <c r="BA10" s="13">
        <f t="shared" si="30"/>
        <v>4.3989902186742533</v>
      </c>
      <c r="BB10" s="13">
        <f t="shared" si="49"/>
        <v>0</v>
      </c>
      <c r="BC10" s="255"/>
      <c r="BD10" s="195">
        <f t="shared" si="50"/>
        <v>4937.6553689313523</v>
      </c>
      <c r="BE10" s="13">
        <f t="shared" si="30"/>
        <v>4.3989902186742524</v>
      </c>
      <c r="BF10" s="13">
        <f t="shared" si="51"/>
        <v>0</v>
      </c>
      <c r="BG10" s="255"/>
      <c r="BH10" s="195">
        <f t="shared" si="52"/>
        <v>4969.2709116329643</v>
      </c>
      <c r="BI10" s="13">
        <f t="shared" si="30"/>
        <v>4.3989902186742533</v>
      </c>
      <c r="BJ10" s="13">
        <f t="shared" si="53"/>
        <v>0</v>
      </c>
      <c r="BK10" s="255"/>
      <c r="BL10" s="195">
        <f t="shared" si="54"/>
        <v>4999.5447623178807</v>
      </c>
      <c r="BM10" s="13">
        <f t="shared" si="30"/>
        <v>4.3989902186742533</v>
      </c>
      <c r="BN10" s="13">
        <f t="shared" si="55"/>
        <v>0</v>
      </c>
      <c r="BO10" s="255"/>
      <c r="BP10" s="195">
        <f t="shared" si="56"/>
        <v>5033.0430728330848</v>
      </c>
      <c r="BQ10" s="13">
        <f t="shared" si="30"/>
        <v>4.3989902186742524</v>
      </c>
      <c r="BR10" s="13">
        <f t="shared" si="57"/>
        <v>0</v>
      </c>
      <c r="BS10" s="255"/>
      <c r="BT10" s="195">
        <f t="shared" si="58"/>
        <v>5055.1348017112668</v>
      </c>
      <c r="BU10" s="13">
        <f t="shared" si="30"/>
        <v>4.3989902186742533</v>
      </c>
      <c r="BV10" s="13">
        <f t="shared" si="59"/>
        <v>0</v>
      </c>
      <c r="BW10" s="255"/>
      <c r="BX10" s="195">
        <f t="shared" si="60"/>
        <v>5080.7897126665757</v>
      </c>
      <c r="BY10" s="13">
        <f t="shared" si="30"/>
        <v>4.3989902186742533</v>
      </c>
      <c r="BZ10" s="13">
        <f t="shared" si="61"/>
        <v>0</v>
      </c>
      <c r="CA10" s="255"/>
      <c r="CB10" s="195">
        <f t="shared" si="62"/>
        <v>5116.9978011564835</v>
      </c>
      <c r="CC10" s="13">
        <f t="shared" si="63"/>
        <v>4.3989902186742533</v>
      </c>
      <c r="CD10" s="13">
        <f t="shared" si="64"/>
        <v>0</v>
      </c>
      <c r="CE10" s="255"/>
      <c r="CF10" s="195">
        <f t="shared" si="65"/>
        <v>5143.1058081043147</v>
      </c>
      <c r="CG10" s="13">
        <f t="shared" si="63"/>
        <v>4.3989902186742533</v>
      </c>
      <c r="CH10" s="13">
        <f t="shared" si="66"/>
        <v>0</v>
      </c>
      <c r="CI10" s="255"/>
      <c r="CJ10" s="195">
        <f t="shared" si="67"/>
        <v>5162.5933347730415</v>
      </c>
      <c r="CK10" s="13">
        <f t="shared" si="63"/>
        <v>4.3989902186742524</v>
      </c>
      <c r="CL10" s="13">
        <f t="shared" si="68"/>
        <v>0</v>
      </c>
      <c r="CM10" s="255"/>
      <c r="CN10" s="195">
        <f t="shared" si="79"/>
        <v>5193.2894885189507</v>
      </c>
      <c r="CO10" s="13">
        <f t="shared" si="63"/>
        <v>4.3989902186742524</v>
      </c>
      <c r="CP10" s="13">
        <f t="shared" si="69"/>
        <v>0</v>
      </c>
      <c r="CQ10" s="255"/>
      <c r="CR10" s="195">
        <f t="shared" si="70"/>
        <v>5206.6712167641572</v>
      </c>
      <c r="CS10" s="13">
        <f t="shared" si="63"/>
        <v>4.3989902186742524</v>
      </c>
      <c r="CT10" s="13">
        <f t="shared" si="71"/>
        <v>0</v>
      </c>
      <c r="CU10" s="255"/>
      <c r="CV10" s="195">
        <f t="shared" si="72"/>
        <v>5256.4062001764896</v>
      </c>
      <c r="CW10" s="13">
        <f t="shared" si="73"/>
        <v>4.3989902186742533</v>
      </c>
      <c r="CX10" s="13">
        <f t="shared" si="74"/>
        <v>0</v>
      </c>
      <c r="CY10" s="255"/>
      <c r="CZ10" s="195">
        <f t="shared" si="75"/>
        <v>5304.469567305724</v>
      </c>
      <c r="DA10" s="13">
        <f t="shared" si="76"/>
        <v>4.3989902186742533</v>
      </c>
      <c r="DB10" s="13">
        <f t="shared" si="77"/>
        <v>0</v>
      </c>
      <c r="DC10" s="255"/>
    </row>
    <row r="11" spans="1:107" ht="15" thickBot="1">
      <c r="A11" s="286" t="s">
        <v>18</v>
      </c>
      <c r="B11" s="241" t="s">
        <v>62</v>
      </c>
      <c r="C11" s="324">
        <v>24</v>
      </c>
      <c r="D11" s="252">
        <f t="shared" si="78"/>
        <v>106128</v>
      </c>
      <c r="E11" s="74">
        <v>4422</v>
      </c>
      <c r="F11" s="89">
        <f t="shared" si="22"/>
        <v>3.6240095369066695E-11</v>
      </c>
      <c r="G11" s="95">
        <f t="shared" si="23"/>
        <v>98.78878368264867</v>
      </c>
      <c r="H11" s="74">
        <f t="shared" si="23"/>
        <v>4.1161993201103613</v>
      </c>
      <c r="I11" s="74">
        <f t="shared" si="24"/>
        <v>98.788783682648642</v>
      </c>
      <c r="J11" s="74">
        <f t="shared" si="25"/>
        <v>0</v>
      </c>
      <c r="K11" s="18">
        <f t="shared" si="80"/>
        <v>2.8421709430404007E-14</v>
      </c>
      <c r="L11" s="195">
        <f t="shared" si="26"/>
        <v>4435.1924188209541</v>
      </c>
      <c r="M11" s="13">
        <f t="shared" si="27"/>
        <v>4.1161993201103613</v>
      </c>
      <c r="N11" s="13">
        <f t="shared" si="28"/>
        <v>0</v>
      </c>
      <c r="O11" s="255"/>
      <c r="P11" s="195">
        <f t="shared" si="29"/>
        <v>4445.7875158709176</v>
      </c>
      <c r="Q11" s="13">
        <f t="shared" si="30"/>
        <v>4.1161993201103613</v>
      </c>
      <c r="R11" s="13">
        <f t="shared" si="31"/>
        <v>0</v>
      </c>
      <c r="S11" s="255"/>
      <c r="T11" s="195">
        <f t="shared" si="32"/>
        <v>4454.7608303887591</v>
      </c>
      <c r="U11" s="13">
        <f t="shared" si="30"/>
        <v>4.1161993201103622</v>
      </c>
      <c r="V11" s="13">
        <f t="shared" si="33"/>
        <v>0</v>
      </c>
      <c r="W11" s="255"/>
      <c r="X11" s="195">
        <f t="shared" si="34"/>
        <v>4459.2227904517586</v>
      </c>
      <c r="Y11" s="13">
        <f t="shared" si="30"/>
        <v>4.1161993201103613</v>
      </c>
      <c r="Z11" s="13">
        <f t="shared" si="35"/>
        <v>0</v>
      </c>
      <c r="AA11" s="255"/>
      <c r="AB11" s="195">
        <f t="shared" si="36"/>
        <v>4470.8098915378696</v>
      </c>
      <c r="AC11" s="13">
        <f t="shared" si="30"/>
        <v>4.1161993201103613</v>
      </c>
      <c r="AD11" s="13">
        <f t="shared" si="37"/>
        <v>0</v>
      </c>
      <c r="AE11" s="255"/>
      <c r="AF11" s="195">
        <f t="shared" si="38"/>
        <v>4481.1539004293063</v>
      </c>
      <c r="AG11" s="13">
        <f t="shared" si="30"/>
        <v>4.1161993201103613</v>
      </c>
      <c r="AH11" s="13">
        <f t="shared" si="39"/>
        <v>0</v>
      </c>
      <c r="AI11" s="255"/>
      <c r="AJ11" s="195">
        <f t="shared" si="40"/>
        <v>4490.2424685281112</v>
      </c>
      <c r="AK11" s="13">
        <f t="shared" si="30"/>
        <v>4.1161993201103622</v>
      </c>
      <c r="AL11" s="13">
        <f t="shared" si="41"/>
        <v>0</v>
      </c>
      <c r="AM11" s="255"/>
      <c r="AN11" s="195">
        <f t="shared" si="42"/>
        <v>4501.0763051386402</v>
      </c>
      <c r="AO11" s="13">
        <f t="shared" si="30"/>
        <v>4.1161993201103613</v>
      </c>
      <c r="AP11" s="13">
        <f t="shared" si="43"/>
        <v>0</v>
      </c>
      <c r="AQ11" s="255"/>
      <c r="AR11" s="195">
        <f t="shared" si="44"/>
        <v>4519.5498076872955</v>
      </c>
      <c r="AS11" s="13">
        <f t="shared" si="30"/>
        <v>4.1161993201103613</v>
      </c>
      <c r="AT11" s="13">
        <f t="shared" si="45"/>
        <v>0</v>
      </c>
      <c r="AU11" s="255"/>
      <c r="AV11" s="195">
        <f t="shared" si="46"/>
        <v>4546.1651524911294</v>
      </c>
      <c r="AW11" s="13">
        <f t="shared" si="30"/>
        <v>4.1161993201103613</v>
      </c>
      <c r="AX11" s="13">
        <f t="shared" si="47"/>
        <v>0</v>
      </c>
      <c r="AY11" s="255"/>
      <c r="AZ11" s="195">
        <f t="shared" si="48"/>
        <v>4588.5249596943859</v>
      </c>
      <c r="BA11" s="13">
        <f t="shared" si="30"/>
        <v>4.1161993201103622</v>
      </c>
      <c r="BB11" s="13">
        <f t="shared" si="49"/>
        <v>0</v>
      </c>
      <c r="BC11" s="255"/>
      <c r="BD11" s="195">
        <f t="shared" si="50"/>
        <v>4620.2361592565157</v>
      </c>
      <c r="BE11" s="13">
        <f t="shared" si="30"/>
        <v>4.1161993201103622</v>
      </c>
      <c r="BF11" s="13">
        <f t="shared" si="51"/>
        <v>0</v>
      </c>
      <c r="BG11" s="255"/>
      <c r="BH11" s="195">
        <f t="shared" si="52"/>
        <v>4649.8192837701481</v>
      </c>
      <c r="BI11" s="13">
        <f t="shared" si="30"/>
        <v>4.1161993201103613</v>
      </c>
      <c r="BJ11" s="13">
        <f t="shared" si="53"/>
        <v>0</v>
      </c>
      <c r="BK11" s="255"/>
      <c r="BL11" s="195">
        <f t="shared" si="54"/>
        <v>4678.1469674911477</v>
      </c>
      <c r="BM11" s="13">
        <f t="shared" si="30"/>
        <v>4.1161993201103613</v>
      </c>
      <c r="BN11" s="13">
        <f t="shared" si="55"/>
        <v>0</v>
      </c>
      <c r="BO11" s="255"/>
      <c r="BP11" s="195">
        <f t="shared" si="56"/>
        <v>4709.4918253137885</v>
      </c>
      <c r="BQ11" s="13">
        <f t="shared" si="30"/>
        <v>4.1161993201103613</v>
      </c>
      <c r="BR11" s="13">
        <f t="shared" si="57"/>
        <v>0</v>
      </c>
      <c r="BS11" s="255"/>
      <c r="BT11" s="195">
        <f t="shared" si="58"/>
        <v>4730.1633782993822</v>
      </c>
      <c r="BU11" s="13">
        <f t="shared" si="30"/>
        <v>4.1161993201103613</v>
      </c>
      <c r="BV11" s="13">
        <f t="shared" si="59"/>
        <v>0</v>
      </c>
      <c r="BW11" s="255"/>
      <c r="BX11" s="195">
        <f t="shared" si="60"/>
        <v>4754.1690527342662</v>
      </c>
      <c r="BY11" s="13">
        <f t="shared" si="30"/>
        <v>4.1161993201103613</v>
      </c>
      <c r="BZ11" s="13">
        <f t="shared" si="61"/>
        <v>0</v>
      </c>
      <c r="CA11" s="255"/>
      <c r="CB11" s="195">
        <f t="shared" si="62"/>
        <v>4788.0494893380946</v>
      </c>
      <c r="CC11" s="13">
        <f t="shared" si="63"/>
        <v>4.1161993201103613</v>
      </c>
      <c r="CD11" s="13">
        <f t="shared" si="64"/>
        <v>0</v>
      </c>
      <c r="CE11" s="255"/>
      <c r="CF11" s="195">
        <f t="shared" si="65"/>
        <v>4812.4791323029494</v>
      </c>
      <c r="CG11" s="13">
        <f t="shared" si="63"/>
        <v>4.1161993201103613</v>
      </c>
      <c r="CH11" s="13">
        <f t="shared" si="66"/>
        <v>0</v>
      </c>
      <c r="CI11" s="255"/>
      <c r="CJ11" s="195">
        <f t="shared" si="67"/>
        <v>4830.7138952910391</v>
      </c>
      <c r="CK11" s="13">
        <f t="shared" si="63"/>
        <v>4.1161993201103622</v>
      </c>
      <c r="CL11" s="13">
        <f t="shared" si="68"/>
        <v>0</v>
      </c>
      <c r="CM11" s="255"/>
      <c r="CN11" s="195">
        <f t="shared" si="79"/>
        <v>4859.4367341467687</v>
      </c>
      <c r="CO11" s="13">
        <f t="shared" si="63"/>
        <v>4.1161993201103613</v>
      </c>
      <c r="CP11" s="13">
        <f t="shared" si="69"/>
        <v>0</v>
      </c>
      <c r="CQ11" s="255"/>
      <c r="CR11" s="195">
        <f t="shared" si="70"/>
        <v>4871.9582124785438</v>
      </c>
      <c r="CS11" s="13">
        <f t="shared" si="63"/>
        <v>4.1161993201103613</v>
      </c>
      <c r="CT11" s="13">
        <f t="shared" si="71"/>
        <v>0</v>
      </c>
      <c r="CU11" s="255"/>
      <c r="CV11" s="195">
        <f t="shared" si="72"/>
        <v>4918.4959619917117</v>
      </c>
      <c r="CW11" s="13">
        <f t="shared" si="73"/>
        <v>4.1161993201103613</v>
      </c>
      <c r="CX11" s="13">
        <f t="shared" si="74"/>
        <v>0</v>
      </c>
      <c r="CY11" s="255"/>
      <c r="CZ11" s="195">
        <f t="shared" si="75"/>
        <v>4963.4695557632376</v>
      </c>
      <c r="DA11" s="13">
        <f t="shared" si="76"/>
        <v>4.1161993201103613</v>
      </c>
      <c r="DB11" s="13">
        <f t="shared" si="77"/>
        <v>0</v>
      </c>
      <c r="DC11" s="255"/>
    </row>
    <row r="12" spans="1:107" ht="16.2" thickBot="1">
      <c r="D12" s="167">
        <f t="shared" ref="D12:AI12" si="81">SUM(D5:D11)</f>
        <v>1382966.16</v>
      </c>
      <c r="E12" s="168">
        <f t="shared" si="81"/>
        <v>57623.590000000004</v>
      </c>
      <c r="F12" s="169">
        <f t="shared" si="81"/>
        <v>2.1404306327355016E-10</v>
      </c>
      <c r="G12" s="167">
        <f t="shared" si="81"/>
        <v>1287.3279890383621</v>
      </c>
      <c r="H12" s="168">
        <f t="shared" si="81"/>
        <v>53.638666209931763</v>
      </c>
      <c r="I12" s="168">
        <f t="shared" si="81"/>
        <v>1280.3840010968286</v>
      </c>
      <c r="J12" s="168">
        <f t="shared" si="81"/>
        <v>6.9439879415334742</v>
      </c>
      <c r="K12" s="169">
        <f t="shared" si="81"/>
        <v>1.6786572132332367E-13</v>
      </c>
      <c r="L12" s="291">
        <f t="shared" si="81"/>
        <v>57795.501925202843</v>
      </c>
      <c r="M12" s="33">
        <f t="shared" si="81"/>
        <v>53.638666209931749</v>
      </c>
      <c r="N12" s="33">
        <f t="shared" si="81"/>
        <v>0</v>
      </c>
      <c r="O12" s="34">
        <f t="shared" si="81"/>
        <v>0</v>
      </c>
      <c r="P12" s="291">
        <f t="shared" si="81"/>
        <v>50433.56785202719</v>
      </c>
      <c r="Q12" s="33">
        <f t="shared" si="81"/>
        <v>46.694678268398285</v>
      </c>
      <c r="R12" s="33">
        <f t="shared" si="81"/>
        <v>6.9439879415334742</v>
      </c>
      <c r="S12" s="34">
        <f t="shared" si="81"/>
        <v>7500</v>
      </c>
      <c r="T12" s="291">
        <f t="shared" si="81"/>
        <v>58050.500144364843</v>
      </c>
      <c r="U12" s="33">
        <f t="shared" si="81"/>
        <v>53.638666209931749</v>
      </c>
      <c r="V12" s="33">
        <f t="shared" si="81"/>
        <v>0</v>
      </c>
      <c r="W12" s="34">
        <f t="shared" si="81"/>
        <v>0</v>
      </c>
      <c r="X12" s="291">
        <f t="shared" si="81"/>
        <v>58108.644458536422</v>
      </c>
      <c r="Y12" s="33">
        <f t="shared" si="81"/>
        <v>53.638666209931763</v>
      </c>
      <c r="Z12" s="33">
        <f t="shared" si="81"/>
        <v>0</v>
      </c>
      <c r="AA12" s="34">
        <f t="shared" si="81"/>
        <v>0</v>
      </c>
      <c r="AB12" s="291">
        <f t="shared" si="81"/>
        <v>58259.637303917378</v>
      </c>
      <c r="AC12" s="33">
        <f t="shared" si="81"/>
        <v>53.638666209931749</v>
      </c>
      <c r="AD12" s="33">
        <f t="shared" si="81"/>
        <v>0</v>
      </c>
      <c r="AE12" s="34">
        <f t="shared" si="81"/>
        <v>0</v>
      </c>
      <c r="AF12" s="291">
        <f t="shared" si="81"/>
        <v>58394.431272102935</v>
      </c>
      <c r="AG12" s="33">
        <f t="shared" si="81"/>
        <v>53.638666209931749</v>
      </c>
      <c r="AH12" s="33">
        <f t="shared" si="81"/>
        <v>0</v>
      </c>
      <c r="AI12" s="34">
        <f t="shared" si="81"/>
        <v>0</v>
      </c>
      <c r="AJ12" s="291">
        <f t="shared" ref="AJ12:BO12" si="82">SUM(AJ5:AJ11)</f>
        <v>58512.86544709446</v>
      </c>
      <c r="AK12" s="33">
        <f t="shared" si="82"/>
        <v>53.638666209931749</v>
      </c>
      <c r="AL12" s="33">
        <f t="shared" si="82"/>
        <v>0</v>
      </c>
      <c r="AM12" s="34">
        <f t="shared" si="82"/>
        <v>0</v>
      </c>
      <c r="AN12" s="291">
        <f t="shared" si="82"/>
        <v>58654.042416558994</v>
      </c>
      <c r="AO12" s="33">
        <f t="shared" si="82"/>
        <v>53.638666209931763</v>
      </c>
      <c r="AP12" s="33">
        <f t="shared" si="82"/>
        <v>0</v>
      </c>
      <c r="AQ12" s="34">
        <f t="shared" si="82"/>
        <v>0</v>
      </c>
      <c r="AR12" s="291">
        <f t="shared" si="82"/>
        <v>58894.772750509175</v>
      </c>
      <c r="AS12" s="33">
        <f t="shared" si="82"/>
        <v>53.638666209931749</v>
      </c>
      <c r="AT12" s="33">
        <f t="shared" si="82"/>
        <v>0</v>
      </c>
      <c r="AU12" s="34">
        <f t="shared" si="82"/>
        <v>0</v>
      </c>
      <c r="AV12" s="291">
        <f t="shared" si="82"/>
        <v>59241.600366222599</v>
      </c>
      <c r="AW12" s="33">
        <f t="shared" si="82"/>
        <v>53.638666209931756</v>
      </c>
      <c r="AX12" s="33">
        <f t="shared" si="82"/>
        <v>0</v>
      </c>
      <c r="AY12" s="34">
        <f t="shared" si="82"/>
        <v>0</v>
      </c>
      <c r="AZ12" s="291">
        <f t="shared" si="82"/>
        <v>59793.595880189001</v>
      </c>
      <c r="BA12" s="33">
        <f t="shared" si="82"/>
        <v>53.638666209931763</v>
      </c>
      <c r="BB12" s="33">
        <f t="shared" si="82"/>
        <v>0</v>
      </c>
      <c r="BC12" s="34">
        <f t="shared" si="82"/>
        <v>0</v>
      </c>
      <c r="BD12" s="291">
        <f t="shared" si="82"/>
        <v>60206.828164670318</v>
      </c>
      <c r="BE12" s="33">
        <f t="shared" si="82"/>
        <v>53.638666209931749</v>
      </c>
      <c r="BF12" s="33">
        <f t="shared" si="82"/>
        <v>0</v>
      </c>
      <c r="BG12" s="34">
        <f t="shared" si="82"/>
        <v>0</v>
      </c>
      <c r="BH12" s="291">
        <f t="shared" si="82"/>
        <v>60592.329258721096</v>
      </c>
      <c r="BI12" s="33">
        <f t="shared" si="82"/>
        <v>53.638666209931763</v>
      </c>
      <c r="BJ12" s="33">
        <f t="shared" si="82"/>
        <v>0</v>
      </c>
      <c r="BK12" s="34">
        <f t="shared" si="82"/>
        <v>0</v>
      </c>
      <c r="BL12" s="291">
        <f t="shared" si="82"/>
        <v>60961.470559577851</v>
      </c>
      <c r="BM12" s="33">
        <f t="shared" si="82"/>
        <v>53.638666209931763</v>
      </c>
      <c r="BN12" s="33">
        <f t="shared" si="82"/>
        <v>0</v>
      </c>
      <c r="BO12" s="34">
        <f t="shared" si="82"/>
        <v>0</v>
      </c>
      <c r="BP12" s="291">
        <f t="shared" ref="BP12:CU12" si="83">SUM(BP5:BP11)</f>
        <v>61369.929002766468</v>
      </c>
      <c r="BQ12" s="33">
        <f t="shared" si="83"/>
        <v>53.638666209931749</v>
      </c>
      <c r="BR12" s="33">
        <f t="shared" si="83"/>
        <v>0</v>
      </c>
      <c r="BS12" s="34">
        <f t="shared" si="83"/>
        <v>0</v>
      </c>
      <c r="BT12" s="291">
        <f t="shared" si="83"/>
        <v>61639.302384472758</v>
      </c>
      <c r="BU12" s="33">
        <f t="shared" si="83"/>
        <v>53.638666209931763</v>
      </c>
      <c r="BV12" s="33">
        <f t="shared" si="83"/>
        <v>0</v>
      </c>
      <c r="BW12" s="34">
        <f t="shared" si="83"/>
        <v>0</v>
      </c>
      <c r="BX12" s="291">
        <f t="shared" si="83"/>
        <v>61952.123085809078</v>
      </c>
      <c r="BY12" s="33">
        <f t="shared" si="83"/>
        <v>53.638666209931749</v>
      </c>
      <c r="BZ12" s="33">
        <f t="shared" si="83"/>
        <v>0</v>
      </c>
      <c r="CA12" s="34">
        <f t="shared" si="83"/>
        <v>0</v>
      </c>
      <c r="CB12" s="291">
        <f t="shared" si="83"/>
        <v>62393.622947383032</v>
      </c>
      <c r="CC12" s="33">
        <f t="shared" si="83"/>
        <v>53.638666209931763</v>
      </c>
      <c r="CD12" s="33">
        <f t="shared" si="83"/>
        <v>0</v>
      </c>
      <c r="CE12" s="34">
        <f t="shared" si="83"/>
        <v>0</v>
      </c>
      <c r="CF12" s="291">
        <f t="shared" si="83"/>
        <v>62711.968431338966</v>
      </c>
      <c r="CG12" s="33">
        <f t="shared" si="83"/>
        <v>53.638666209931749</v>
      </c>
      <c r="CH12" s="33">
        <f t="shared" si="83"/>
        <v>0</v>
      </c>
      <c r="CI12" s="34">
        <f t="shared" si="83"/>
        <v>0</v>
      </c>
      <c r="CJ12" s="291">
        <f t="shared" si="83"/>
        <v>62949.587722648968</v>
      </c>
      <c r="CK12" s="33">
        <f t="shared" si="83"/>
        <v>53.638666209931749</v>
      </c>
      <c r="CL12" s="33">
        <f t="shared" si="83"/>
        <v>0</v>
      </c>
      <c r="CM12" s="34">
        <f t="shared" si="83"/>
        <v>0</v>
      </c>
      <c r="CN12" s="291">
        <f t="shared" si="83"/>
        <v>63323.878335461872</v>
      </c>
      <c r="CO12" s="33">
        <f t="shared" si="83"/>
        <v>53.638666209931756</v>
      </c>
      <c r="CP12" s="33">
        <f t="shared" si="83"/>
        <v>0</v>
      </c>
      <c r="CQ12" s="34">
        <f t="shared" si="83"/>
        <v>0</v>
      </c>
      <c r="CR12" s="291">
        <f t="shared" si="83"/>
        <v>63487.047158072484</v>
      </c>
      <c r="CS12" s="33">
        <f t="shared" si="83"/>
        <v>53.638666209931749</v>
      </c>
      <c r="CT12" s="33">
        <f t="shared" si="83"/>
        <v>0</v>
      </c>
      <c r="CU12" s="34">
        <f t="shared" si="83"/>
        <v>0</v>
      </c>
      <c r="CV12" s="291">
        <f t="shared" ref="CV12:DC12" si="84">SUM(CV5:CV11)</f>
        <v>64093.485918241982</v>
      </c>
      <c r="CW12" s="33">
        <f t="shared" si="84"/>
        <v>53.638666209931749</v>
      </c>
      <c r="CX12" s="33">
        <f t="shared" si="84"/>
        <v>0</v>
      </c>
      <c r="CY12" s="34">
        <f t="shared" si="84"/>
        <v>0</v>
      </c>
      <c r="CZ12" s="32">
        <f t="shared" si="84"/>
        <v>64679.541985251686</v>
      </c>
      <c r="DA12" s="33">
        <f t="shared" si="84"/>
        <v>53.638666209931749</v>
      </c>
      <c r="DB12" s="33">
        <f t="shared" si="84"/>
        <v>0</v>
      </c>
      <c r="DC12" s="34">
        <f t="shared" si="84"/>
        <v>0</v>
      </c>
    </row>
    <row r="13" spans="1:107">
      <c r="K13" s="59"/>
      <c r="CM13" s="237" t="s">
        <v>260</v>
      </c>
      <c r="DC13" s="237" t="s">
        <v>261</v>
      </c>
    </row>
    <row r="14" spans="1:107">
      <c r="E14" s="59"/>
      <c r="G14" s="139"/>
      <c r="K14" s="59"/>
      <c r="T14" s="82"/>
      <c r="BX14" s="59"/>
    </row>
    <row r="15" spans="1:107">
      <c r="F15" s="59"/>
      <c r="G15" s="59"/>
      <c r="K15" s="59"/>
      <c r="AD15" s="59"/>
      <c r="BX15" s="59"/>
    </row>
    <row r="16" spans="1:107">
      <c r="K16" s="59"/>
      <c r="AD16" s="59"/>
      <c r="BX16" s="59"/>
    </row>
    <row r="17" spans="11:76">
      <c r="K17" s="59"/>
      <c r="AD17" s="59"/>
      <c r="BX17" s="59"/>
    </row>
    <row r="18" spans="11:76">
      <c r="K18" s="59"/>
      <c r="AD18" s="59"/>
      <c r="BX18" s="59"/>
    </row>
    <row r="19" spans="11:76">
      <c r="K19" s="59"/>
      <c r="AD19" s="59"/>
      <c r="BX19" s="59"/>
    </row>
    <row r="20" spans="11:76">
      <c r="K20" s="59"/>
      <c r="AD20" s="59"/>
      <c r="BX20" s="59"/>
    </row>
    <row r="21" spans="11:76">
      <c r="K21" s="59"/>
      <c r="AD21" s="59"/>
    </row>
    <row r="22" spans="11:76">
      <c r="AD22" s="59"/>
    </row>
    <row r="23" spans="11:76">
      <c r="AD23" s="59"/>
    </row>
  </sheetData>
  <mergeCells count="60">
    <mergeCell ref="CZ2:DC2"/>
    <mergeCell ref="CZ3:DC3"/>
    <mergeCell ref="CF3:CI3"/>
    <mergeCell ref="CJ3:CM3"/>
    <mergeCell ref="CN3:CQ3"/>
    <mergeCell ref="CR3:CU3"/>
    <mergeCell ref="CV3:CY3"/>
    <mergeCell ref="CR2:CU2"/>
    <mergeCell ref="CV2:CY2"/>
    <mergeCell ref="CN2:CQ2"/>
    <mergeCell ref="CB3:CE3"/>
    <mergeCell ref="AJ3:AM3"/>
    <mergeCell ref="AN3:AQ3"/>
    <mergeCell ref="AR3:AU3"/>
    <mergeCell ref="AV3:AY3"/>
    <mergeCell ref="AZ3:BC3"/>
    <mergeCell ref="BD3:BG3"/>
    <mergeCell ref="BH3:BK3"/>
    <mergeCell ref="BL3:BO3"/>
    <mergeCell ref="BP3:BS3"/>
    <mergeCell ref="BT3:BW3"/>
    <mergeCell ref="BX3:CA3"/>
    <mergeCell ref="AF3:AI3"/>
    <mergeCell ref="A3:C3"/>
    <mergeCell ref="D3:D4"/>
    <mergeCell ref="E3:E4"/>
    <mergeCell ref="F3:F4"/>
    <mergeCell ref="G3:G4"/>
    <mergeCell ref="H3:H4"/>
    <mergeCell ref="I3:I4"/>
    <mergeCell ref="J3:J4"/>
    <mergeCell ref="K3:K4"/>
    <mergeCell ref="L3:O3"/>
    <mergeCell ref="P3:S3"/>
    <mergeCell ref="T3:W3"/>
    <mergeCell ref="X3:AA3"/>
    <mergeCell ref="AB3:AE3"/>
    <mergeCell ref="BT2:BW2"/>
    <mergeCell ref="BX2:CA2"/>
    <mergeCell ref="CB2:CE2"/>
    <mergeCell ref="CF2:CI2"/>
    <mergeCell ref="CJ2:CM2"/>
    <mergeCell ref="BP2:BS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K2"/>
    <mergeCell ref="BL2:BO2"/>
    <mergeCell ref="T2:W2"/>
    <mergeCell ref="D1:K1"/>
    <mergeCell ref="D2:F2"/>
    <mergeCell ref="G2:K2"/>
    <mergeCell ref="L2:O2"/>
    <mergeCell ref="P2:S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E9B7-CB3C-4EF0-98E8-05DCEC623DE6}">
  <sheetPr>
    <tabColor theme="9" tint="0.39997558519241921"/>
  </sheetPr>
  <dimension ref="A1:GI25"/>
  <sheetViews>
    <sheetView workbookViewId="0">
      <pane xSplit="3" ySplit="4" topLeftCell="Z5" activePane="bottomRight" state="frozen"/>
      <selection activeCell="EZ24" sqref="EZ24"/>
      <selection pane="topRight" activeCell="EZ24" sqref="EZ24"/>
      <selection pane="bottomLeft" activeCell="EZ24" sqref="EZ24"/>
      <selection pane="bottomRight" activeCell="AD20" sqref="AD20:AL20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4.6640625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13.33203125" bestFit="1" customWidth="1"/>
    <col min="13" max="13" width="16.6640625" bestFit="1" customWidth="1"/>
    <col min="14" max="14" width="16.33203125" bestFit="1" customWidth="1"/>
    <col min="15" max="15" width="12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  <col min="148" max="148" width="13.33203125" bestFit="1" customWidth="1"/>
    <col min="149" max="149" width="16.6640625" bestFit="1" customWidth="1"/>
    <col min="150" max="150" width="16.33203125" bestFit="1" customWidth="1"/>
    <col min="151" max="151" width="12.6640625" bestFit="1" customWidth="1"/>
    <col min="152" max="152" width="13.33203125" bestFit="1" customWidth="1"/>
    <col min="153" max="153" width="16.6640625" bestFit="1" customWidth="1"/>
    <col min="154" max="154" width="16.33203125" bestFit="1" customWidth="1"/>
    <col min="155" max="155" width="12.6640625" bestFit="1" customWidth="1"/>
    <col min="156" max="156" width="13.33203125" bestFit="1" customWidth="1"/>
    <col min="157" max="157" width="16.6640625" bestFit="1" customWidth="1"/>
    <col min="158" max="158" width="16.33203125" bestFit="1" customWidth="1"/>
    <col min="159" max="159" width="12.6640625" bestFit="1" customWidth="1"/>
    <col min="160" max="160" width="13.33203125" bestFit="1" customWidth="1"/>
    <col min="161" max="161" width="16.6640625" bestFit="1" customWidth="1"/>
    <col min="162" max="162" width="16.33203125" bestFit="1" customWidth="1"/>
    <col min="163" max="163" width="12.6640625" bestFit="1" customWidth="1"/>
    <col min="164" max="164" width="13.33203125" bestFit="1" customWidth="1"/>
    <col min="165" max="165" width="16.6640625" bestFit="1" customWidth="1"/>
    <col min="166" max="166" width="16.33203125" bestFit="1" customWidth="1"/>
    <col min="167" max="167" width="12.6640625" bestFit="1" customWidth="1"/>
    <col min="168" max="168" width="13.33203125" bestFit="1" customWidth="1"/>
    <col min="169" max="169" width="16.6640625" bestFit="1" customWidth="1"/>
    <col min="170" max="170" width="16.33203125" bestFit="1" customWidth="1"/>
    <col min="171" max="171" width="12.6640625" bestFit="1" customWidth="1"/>
    <col min="172" max="172" width="13.33203125" bestFit="1" customWidth="1"/>
    <col min="173" max="173" width="16.6640625" bestFit="1" customWidth="1"/>
    <col min="174" max="174" width="16.33203125" bestFit="1" customWidth="1"/>
    <col min="175" max="175" width="12.6640625" bestFit="1" customWidth="1"/>
    <col min="176" max="176" width="13.33203125" bestFit="1" customWidth="1"/>
    <col min="177" max="177" width="16.6640625" bestFit="1" customWidth="1"/>
    <col min="178" max="178" width="16.33203125" bestFit="1" customWidth="1"/>
    <col min="179" max="179" width="12.6640625" bestFit="1" customWidth="1"/>
    <col min="180" max="180" width="13.33203125" bestFit="1" customWidth="1"/>
    <col min="181" max="181" width="16.6640625" bestFit="1" customWidth="1"/>
    <col min="182" max="182" width="16.33203125" bestFit="1" customWidth="1"/>
    <col min="183" max="183" width="12.6640625" bestFit="1" customWidth="1"/>
    <col min="184" max="184" width="13.33203125" bestFit="1" customWidth="1"/>
    <col min="185" max="185" width="16.6640625" bestFit="1" customWidth="1"/>
    <col min="186" max="186" width="16.33203125" bestFit="1" customWidth="1"/>
    <col min="187" max="187" width="12.6640625" bestFit="1" customWidth="1"/>
    <col min="188" max="188" width="13.33203125" bestFit="1" customWidth="1"/>
    <col min="189" max="189" width="16.6640625" bestFit="1" customWidth="1"/>
    <col min="190" max="190" width="16.33203125" bestFit="1" customWidth="1"/>
    <col min="191" max="191" width="12.6640625" bestFit="1" customWidth="1"/>
  </cols>
  <sheetData>
    <row r="1" spans="1:191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523" t="s">
        <v>255</v>
      </c>
      <c r="E1" s="414"/>
      <c r="F1" s="414"/>
      <c r="G1" s="414"/>
      <c r="H1" s="414"/>
      <c r="I1" s="414"/>
      <c r="J1" s="414"/>
      <c r="K1" s="415"/>
    </row>
    <row r="2" spans="1:191" ht="15.75" customHeight="1" thickBot="1">
      <c r="A2" s="172" t="s">
        <v>30</v>
      </c>
      <c r="B2" s="171">
        <v>45778</v>
      </c>
      <c r="C2" s="229">
        <f>'IND. FIN.'!B55</f>
        <v>1184.462</v>
      </c>
      <c r="D2" s="419" t="s">
        <v>99</v>
      </c>
      <c r="E2" s="420"/>
      <c r="F2" s="421"/>
      <c r="G2" s="419" t="s">
        <v>98</v>
      </c>
      <c r="H2" s="420"/>
      <c r="I2" s="420"/>
      <c r="J2" s="420"/>
      <c r="K2" s="421"/>
      <c r="L2" s="480">
        <f>IF(L3&gt;$B$1,0,VLOOKUP(L$3,'IND. FIN.'!$C$4:$D$1000,2,0))</f>
        <v>1240.481</v>
      </c>
      <c r="M2" s="481"/>
      <c r="N2" s="481"/>
      <c r="O2" s="482"/>
      <c r="P2" s="480">
        <f>IF(P3&gt;$B$1,0,VLOOKUP(P$3,'IND. FIN.'!$C$4:$D$1000,2,0))</f>
        <v>1247.181</v>
      </c>
      <c r="Q2" s="481"/>
      <c r="R2" s="481"/>
      <c r="S2" s="482"/>
      <c r="T2" s="480">
        <f>IF(T3&gt;$B$1,0,VLOOKUP(T$3,'IND. FIN.'!$C$4:$D$1000,2,0))</f>
        <v>1259.652</v>
      </c>
      <c r="U2" s="481"/>
      <c r="V2" s="481"/>
      <c r="W2" s="482"/>
      <c r="X2" s="480">
        <f>IF(X3&gt;$B$1,0,VLOOKUP(X$3,'IND. FIN.'!$C$4:$D$1000,2,0))</f>
        <v>1270.6949999999999</v>
      </c>
      <c r="Y2" s="481"/>
      <c r="Z2" s="481"/>
      <c r="AA2" s="482"/>
      <c r="AB2" s="480">
        <f>IF(AB3&gt;$B$1,0,VLOOKUP(AB$3,'IND. FIN.'!$C$4:$D$1000,2,0))</f>
        <v>1280.6410000000001</v>
      </c>
      <c r="AC2" s="481"/>
      <c r="AD2" s="481"/>
      <c r="AE2" s="482"/>
      <c r="AF2" s="480">
        <f>IF(AF3&gt;$B$1,0,VLOOKUP(AF$3,'IND. FIN.'!$C$4:$D$1000,2,0))</f>
        <v>0</v>
      </c>
      <c r="AG2" s="481"/>
      <c r="AH2" s="481"/>
      <c r="AI2" s="482"/>
      <c r="AJ2" s="480">
        <f>IF(AJ3&gt;$B$1,0,VLOOKUP(AJ$3,'IND. FIN.'!$C$4:$D$1000,2,0))</f>
        <v>0</v>
      </c>
      <c r="AK2" s="481"/>
      <c r="AL2" s="481"/>
      <c r="AM2" s="482"/>
      <c r="AN2" s="480">
        <f>IF(AN3&gt;$B$1,0,VLOOKUP(AN$3,'IND. FIN.'!$C$4:$D$1000,2,0))</f>
        <v>0</v>
      </c>
      <c r="AO2" s="481"/>
      <c r="AP2" s="481"/>
      <c r="AQ2" s="482"/>
      <c r="AR2" s="480">
        <f>IF(AR3&gt;$B$1,0,VLOOKUP(AR$3,'IND. FIN.'!$C$4:$D$1000,2,0))</f>
        <v>0</v>
      </c>
      <c r="AS2" s="481"/>
      <c r="AT2" s="481"/>
      <c r="AU2" s="482"/>
      <c r="AV2" s="480">
        <f>IF(AV3&gt;$B$1,0,VLOOKUP(AV$3,'IND. FIN.'!$C$4:$D$1000,2,0))</f>
        <v>0</v>
      </c>
      <c r="AW2" s="481"/>
      <c r="AX2" s="481"/>
      <c r="AY2" s="482"/>
      <c r="AZ2" s="480">
        <f>IF(AZ3&gt;$B$1,0,VLOOKUP(AZ$3,'IND. FIN.'!$C$4:$D$1000,2,0))</f>
        <v>0</v>
      </c>
      <c r="BA2" s="481"/>
      <c r="BB2" s="481"/>
      <c r="BC2" s="482"/>
      <c r="BD2" s="480">
        <f>IF(BD3&gt;$B$1,0,VLOOKUP(BD$3,'IND. FIN.'!$C$4:$D$1000,2,0))</f>
        <v>0</v>
      </c>
      <c r="BE2" s="481"/>
      <c r="BF2" s="481"/>
      <c r="BG2" s="482"/>
      <c r="BH2" s="480">
        <f>IF(BH3&gt;$B$1,0,VLOOKUP(BH$3,'IND. FIN.'!$C$4:$D$1000,2,0))</f>
        <v>0</v>
      </c>
      <c r="BI2" s="481"/>
      <c r="BJ2" s="481"/>
      <c r="BK2" s="482"/>
      <c r="BL2" s="480">
        <f>IF(BL3&gt;$B$1,0,VLOOKUP(BL$3,'IND. FIN.'!$C$4:$D$1000,2,0))</f>
        <v>0</v>
      </c>
      <c r="BM2" s="481"/>
      <c r="BN2" s="481"/>
      <c r="BO2" s="482"/>
      <c r="BP2" s="480">
        <f>IF(BP3&gt;$B$1,0,VLOOKUP(BP$3,'IND. FIN.'!$C$4:$D$1000,2,0))</f>
        <v>0</v>
      </c>
      <c r="BQ2" s="481"/>
      <c r="BR2" s="481"/>
      <c r="BS2" s="482"/>
      <c r="BT2" s="480">
        <f>IF(BT3&gt;$B$1,0,VLOOKUP(BT$3,'IND. FIN.'!$C$4:$D$1000,2,0))</f>
        <v>0</v>
      </c>
      <c r="BU2" s="481"/>
      <c r="BV2" s="481"/>
      <c r="BW2" s="482"/>
      <c r="BX2" s="480">
        <f>IF(BX3&gt;$B$1,0,VLOOKUP(BX$3,'IND. FIN.'!$C$4:$D$1000,2,0))</f>
        <v>0</v>
      </c>
      <c r="BY2" s="481"/>
      <c r="BZ2" s="481"/>
      <c r="CA2" s="482"/>
      <c r="CB2" s="480">
        <f>IF(CB3&gt;$B$1,0,VLOOKUP(CB$3,'IND. FIN.'!$C$4:$D$1000,2,0))</f>
        <v>0</v>
      </c>
      <c r="CC2" s="481"/>
      <c r="CD2" s="481"/>
      <c r="CE2" s="482"/>
      <c r="CF2" s="480">
        <f>IF(CF3&gt;$B$1,0,VLOOKUP(CF$3,'IND. FIN.'!$C$4:$D$1000,2,0))</f>
        <v>0</v>
      </c>
      <c r="CG2" s="481"/>
      <c r="CH2" s="481"/>
      <c r="CI2" s="482"/>
      <c r="CJ2" s="480">
        <f>IF(CJ3&gt;$B$1,0,VLOOKUP(CJ$3,'IND. FIN.'!$C$4:$D$1000,2,0))</f>
        <v>0</v>
      </c>
      <c r="CK2" s="481"/>
      <c r="CL2" s="481"/>
      <c r="CM2" s="482"/>
      <c r="CN2" s="480">
        <f>IF(CN3&gt;$B$1,0,VLOOKUP(CN$3,'IND. FIN.'!$C$4:$D$1000,2,0))</f>
        <v>0</v>
      </c>
      <c r="CO2" s="481"/>
      <c r="CP2" s="481"/>
      <c r="CQ2" s="482"/>
      <c r="CR2" s="480">
        <f>IF(CR3&gt;$B$1,0,VLOOKUP(CR$3,'IND. FIN.'!$C$4:$D$1000,2,0))</f>
        <v>0</v>
      </c>
      <c r="CS2" s="481"/>
      <c r="CT2" s="481"/>
      <c r="CU2" s="482"/>
      <c r="CV2" s="480">
        <f>IF(CV3&gt;$B$1,0,VLOOKUP(CV$3,'IND. FIN.'!$C$4:$D$1000,2,0))</f>
        <v>0</v>
      </c>
      <c r="CW2" s="481"/>
      <c r="CX2" s="481"/>
      <c r="CY2" s="482"/>
      <c r="CZ2" s="480">
        <f>IF(CZ3&gt;$B$1,0,VLOOKUP(CZ$3,'IND. FIN.'!$C$4:$D$1000,2,0))</f>
        <v>0</v>
      </c>
      <c r="DA2" s="481"/>
      <c r="DB2" s="481"/>
      <c r="DC2" s="482"/>
      <c r="DD2" s="480">
        <f>IF(DD3&gt;$B$1,0,VLOOKUP(DD$3,'IND. FIN.'!$C$4:$D$1000,2,0))</f>
        <v>0</v>
      </c>
      <c r="DE2" s="481"/>
      <c r="DF2" s="481"/>
      <c r="DG2" s="482"/>
      <c r="DH2" s="480">
        <f>IF(DH3&gt;$B$1,0,VLOOKUP(DH$3,'IND. FIN.'!$C$4:$D$1000,2,0))</f>
        <v>0</v>
      </c>
      <c r="DI2" s="481"/>
      <c r="DJ2" s="481"/>
      <c r="DK2" s="482"/>
      <c r="DL2" s="480">
        <f>IF(DL3&gt;$B$1,0,VLOOKUP(DL$3,'IND. FIN.'!$C$4:$D$1000,2,0))</f>
        <v>0</v>
      </c>
      <c r="DM2" s="481"/>
      <c r="DN2" s="481"/>
      <c r="DO2" s="482"/>
      <c r="DP2" s="480">
        <f>IF(DP3&gt;$B$1,0,VLOOKUP(DP$3,'IND. FIN.'!$C$4:$D$1000,2,0))</f>
        <v>0</v>
      </c>
      <c r="DQ2" s="481"/>
      <c r="DR2" s="481"/>
      <c r="DS2" s="482"/>
      <c r="DT2" s="480">
        <f>IF(DT3&gt;$B$1,0,VLOOKUP(DT$3,'IND. FIN.'!$C$4:$D$1000,2,0))</f>
        <v>0</v>
      </c>
      <c r="DU2" s="481"/>
      <c r="DV2" s="481"/>
      <c r="DW2" s="482"/>
      <c r="DX2" s="480">
        <f>IF(DX3&gt;$B$1,0,VLOOKUP(DX$3,'IND. FIN.'!$C$4:$D$1000,2,0))</f>
        <v>0</v>
      </c>
      <c r="DY2" s="481"/>
      <c r="DZ2" s="481"/>
      <c r="EA2" s="482"/>
      <c r="EB2" s="480">
        <f>IF(EB3&gt;$B$1,0,VLOOKUP(EB$3,'IND. FIN.'!$C$4:$D$1000,2,0))</f>
        <v>0</v>
      </c>
      <c r="EC2" s="481"/>
      <c r="ED2" s="481"/>
      <c r="EE2" s="482"/>
      <c r="EF2" s="480">
        <f>IF(EF3&gt;$B$1,0,VLOOKUP(EF$3,'IND. FIN.'!$C$4:$D$1000,2,0))</f>
        <v>0</v>
      </c>
      <c r="EG2" s="481"/>
      <c r="EH2" s="481"/>
      <c r="EI2" s="482"/>
      <c r="EJ2" s="480">
        <f>IF(EJ3&gt;$B$1,0,VLOOKUP(EJ$3,'IND. FIN.'!$C$4:$D$1000,2,0))</f>
        <v>0</v>
      </c>
      <c r="EK2" s="481"/>
      <c r="EL2" s="481"/>
      <c r="EM2" s="482"/>
      <c r="EN2" s="480">
        <f>IF(EN3&gt;$B$1,0,VLOOKUP(EN$3,'IND. FIN.'!$C$4:$D$1000,2,0))</f>
        <v>0</v>
      </c>
      <c r="EO2" s="481"/>
      <c r="EP2" s="481"/>
      <c r="EQ2" s="482"/>
      <c r="ER2" s="480">
        <f>IF(ER3&gt;$B$1,0,VLOOKUP(ER$3,'IND. FIN.'!$C$4:$D$1000,2,0))</f>
        <v>0</v>
      </c>
      <c r="ES2" s="481"/>
      <c r="ET2" s="481"/>
      <c r="EU2" s="482"/>
      <c r="EV2" s="480">
        <f>IF(EV3&gt;$B$1,0,VLOOKUP(EV$3,'IND. FIN.'!$C$4:$D$1000,2,0))</f>
        <v>0</v>
      </c>
      <c r="EW2" s="481"/>
      <c r="EX2" s="481"/>
      <c r="EY2" s="482"/>
      <c r="EZ2" s="480">
        <f>IF(EZ3&gt;$B$1,0,VLOOKUP(EZ$3,'IND. FIN.'!$C$4:$D$1000,2,0))</f>
        <v>0</v>
      </c>
      <c r="FA2" s="481"/>
      <c r="FB2" s="481"/>
      <c r="FC2" s="482"/>
      <c r="FD2" s="480">
        <f>IF(FD3&gt;$B$1,0,VLOOKUP(FD$3,'IND. FIN.'!$C$4:$D$1000,2,0))</f>
        <v>0</v>
      </c>
      <c r="FE2" s="481"/>
      <c r="FF2" s="481"/>
      <c r="FG2" s="482"/>
      <c r="FH2" s="480">
        <f>IF(FH3&gt;$B$1,0,VLOOKUP(FH$3,'IND. FIN.'!$C$4:$D$1000,2,0))</f>
        <v>0</v>
      </c>
      <c r="FI2" s="481"/>
      <c r="FJ2" s="481"/>
      <c r="FK2" s="482"/>
      <c r="FL2" s="480">
        <f>IF(FL3&gt;$B$1,0,VLOOKUP(FL$3,'IND. FIN.'!$C$4:$D$1000,2,0))</f>
        <v>0</v>
      </c>
      <c r="FM2" s="481"/>
      <c r="FN2" s="481"/>
      <c r="FO2" s="482"/>
      <c r="FP2" s="480">
        <f>IF(FP3&gt;$B$1,0,VLOOKUP(FP$3,'IND. FIN.'!$C$4:$D$1000,2,0))</f>
        <v>0</v>
      </c>
      <c r="FQ2" s="481"/>
      <c r="FR2" s="481"/>
      <c r="FS2" s="482"/>
      <c r="FT2" s="480">
        <f>IF(FT3&gt;$B$1,0,VLOOKUP(FT$3,'IND. FIN.'!$C$4:$D$1000,2,0))</f>
        <v>0</v>
      </c>
      <c r="FU2" s="481"/>
      <c r="FV2" s="481"/>
      <c r="FW2" s="482"/>
      <c r="FX2" s="480">
        <f>IF(FX3&gt;$B$1,0,VLOOKUP(FX$3,'IND. FIN.'!$C$4:$D$1000,2,0))</f>
        <v>0</v>
      </c>
      <c r="FY2" s="481"/>
      <c r="FZ2" s="481"/>
      <c r="GA2" s="482"/>
      <c r="GB2" s="480">
        <f>IF(GB3&gt;$B$1,0,VLOOKUP(GB$3,'IND. FIN.'!$C$4:$D$1000,2,0))</f>
        <v>0</v>
      </c>
      <c r="GC2" s="481"/>
      <c r="GD2" s="481"/>
      <c r="GE2" s="482"/>
      <c r="GF2" s="480">
        <f>IF(GF3&gt;$B$1,0,VLOOKUP(GF$3,'IND. FIN.'!$C$4:$D$1000,2,0))</f>
        <v>0</v>
      </c>
      <c r="GG2" s="481"/>
      <c r="GH2" s="481"/>
      <c r="GI2" s="482"/>
    </row>
    <row r="3" spans="1:191">
      <c r="A3" s="428" t="s">
        <v>24</v>
      </c>
      <c r="B3" s="429"/>
      <c r="C3" s="429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39">
        <v>46082</v>
      </c>
      <c r="M3" s="440"/>
      <c r="N3" s="440"/>
      <c r="O3" s="441"/>
      <c r="P3" s="439">
        <f t="shared" ref="P3" si="0">EDATE(L3,1)</f>
        <v>46113</v>
      </c>
      <c r="Q3" s="440"/>
      <c r="R3" s="440"/>
      <c r="S3" s="441"/>
      <c r="T3" s="439">
        <f t="shared" ref="T3" si="1">EDATE(P3,1)</f>
        <v>46143</v>
      </c>
      <c r="U3" s="440"/>
      <c r="V3" s="440"/>
      <c r="W3" s="441"/>
      <c r="X3" s="439">
        <f t="shared" ref="X3" si="2">EDATE(T3,1)</f>
        <v>46174</v>
      </c>
      <c r="Y3" s="440"/>
      <c r="Z3" s="440"/>
      <c r="AA3" s="441"/>
      <c r="AB3" s="439">
        <f t="shared" ref="AB3" si="3">EDATE(X3,1)</f>
        <v>46204</v>
      </c>
      <c r="AC3" s="440"/>
      <c r="AD3" s="440"/>
      <c r="AE3" s="441"/>
      <c r="AF3" s="439">
        <f t="shared" ref="AF3" si="4">EDATE(AB3,1)</f>
        <v>46235</v>
      </c>
      <c r="AG3" s="440"/>
      <c r="AH3" s="440"/>
      <c r="AI3" s="441"/>
      <c r="AJ3" s="439">
        <f t="shared" ref="AJ3" si="5">EDATE(AF3,1)</f>
        <v>46266</v>
      </c>
      <c r="AK3" s="440"/>
      <c r="AL3" s="440"/>
      <c r="AM3" s="441"/>
      <c r="AN3" s="439">
        <f t="shared" ref="AN3" si="6">EDATE(AJ3,1)</f>
        <v>46296</v>
      </c>
      <c r="AO3" s="440"/>
      <c r="AP3" s="440"/>
      <c r="AQ3" s="441"/>
      <c r="AR3" s="439">
        <f t="shared" ref="AR3" si="7">EDATE(AN3,1)</f>
        <v>46327</v>
      </c>
      <c r="AS3" s="440"/>
      <c r="AT3" s="440"/>
      <c r="AU3" s="441"/>
      <c r="AV3" s="439">
        <f t="shared" ref="AV3" si="8">EDATE(AR3,1)</f>
        <v>46357</v>
      </c>
      <c r="AW3" s="440"/>
      <c r="AX3" s="440"/>
      <c r="AY3" s="441"/>
      <c r="AZ3" s="439">
        <f t="shared" ref="AZ3" si="9">EDATE(AV3,1)</f>
        <v>46388</v>
      </c>
      <c r="BA3" s="440"/>
      <c r="BB3" s="440"/>
      <c r="BC3" s="441"/>
      <c r="BD3" s="439">
        <f t="shared" ref="BD3" si="10">EDATE(AZ3,1)</f>
        <v>46419</v>
      </c>
      <c r="BE3" s="440"/>
      <c r="BF3" s="440"/>
      <c r="BG3" s="441"/>
      <c r="BH3" s="439">
        <f t="shared" ref="BH3" si="11">EDATE(BD3,1)</f>
        <v>46447</v>
      </c>
      <c r="BI3" s="440"/>
      <c r="BJ3" s="440"/>
      <c r="BK3" s="441"/>
      <c r="BL3" s="439">
        <f t="shared" ref="BL3" si="12">EDATE(BH3,1)</f>
        <v>46478</v>
      </c>
      <c r="BM3" s="440"/>
      <c r="BN3" s="440"/>
      <c r="BO3" s="441"/>
      <c r="BP3" s="439">
        <f t="shared" ref="BP3" si="13">EDATE(BL3,1)</f>
        <v>46508</v>
      </c>
      <c r="BQ3" s="440"/>
      <c r="BR3" s="440"/>
      <c r="BS3" s="441"/>
      <c r="BT3" s="439">
        <f t="shared" ref="BT3" si="14">EDATE(BP3,1)</f>
        <v>46539</v>
      </c>
      <c r="BU3" s="440"/>
      <c r="BV3" s="440"/>
      <c r="BW3" s="441"/>
      <c r="BX3" s="439">
        <f t="shared" ref="BX3" si="15">EDATE(BT3,1)</f>
        <v>46569</v>
      </c>
      <c r="BY3" s="440"/>
      <c r="BZ3" s="440"/>
      <c r="CA3" s="441"/>
      <c r="CB3" s="439">
        <f t="shared" ref="CB3" si="16">EDATE(BX3,1)</f>
        <v>46600</v>
      </c>
      <c r="CC3" s="440"/>
      <c r="CD3" s="440"/>
      <c r="CE3" s="441"/>
      <c r="CF3" s="439">
        <f t="shared" ref="CF3" si="17">EDATE(CB3,1)</f>
        <v>46631</v>
      </c>
      <c r="CG3" s="440"/>
      <c r="CH3" s="440"/>
      <c r="CI3" s="441"/>
      <c r="CJ3" s="439">
        <f t="shared" ref="CJ3" si="18">EDATE(CF3,1)</f>
        <v>46661</v>
      </c>
      <c r="CK3" s="440"/>
      <c r="CL3" s="440"/>
      <c r="CM3" s="441"/>
      <c r="CN3" s="439">
        <f t="shared" ref="CN3" si="19">EDATE(CJ3,1)</f>
        <v>46692</v>
      </c>
      <c r="CO3" s="440"/>
      <c r="CP3" s="440"/>
      <c r="CQ3" s="441"/>
      <c r="CR3" s="439">
        <f t="shared" ref="CR3" si="20">EDATE(CN3,1)</f>
        <v>46722</v>
      </c>
      <c r="CS3" s="440"/>
      <c r="CT3" s="440"/>
      <c r="CU3" s="441"/>
      <c r="CV3" s="439">
        <f t="shared" ref="CV3" si="21">EDATE(CR3,1)</f>
        <v>46753</v>
      </c>
      <c r="CW3" s="440"/>
      <c r="CX3" s="440"/>
      <c r="CY3" s="441"/>
      <c r="CZ3" s="439">
        <f t="shared" ref="CZ3" si="22">EDATE(CV3,1)</f>
        <v>46784</v>
      </c>
      <c r="DA3" s="440"/>
      <c r="DB3" s="440"/>
      <c r="DC3" s="441"/>
      <c r="DD3" s="439">
        <f t="shared" ref="DD3" si="23">EDATE(CZ3,1)</f>
        <v>46813</v>
      </c>
      <c r="DE3" s="440"/>
      <c r="DF3" s="440"/>
      <c r="DG3" s="441"/>
      <c r="DH3" s="439">
        <f t="shared" ref="DH3" si="24">EDATE(DD3,1)</f>
        <v>46844</v>
      </c>
      <c r="DI3" s="440"/>
      <c r="DJ3" s="440"/>
      <c r="DK3" s="441"/>
      <c r="DL3" s="439">
        <f t="shared" ref="DL3" si="25">EDATE(DH3,1)</f>
        <v>46874</v>
      </c>
      <c r="DM3" s="440"/>
      <c r="DN3" s="440"/>
      <c r="DO3" s="441"/>
      <c r="DP3" s="439">
        <f t="shared" ref="DP3" si="26">EDATE(DL3,1)</f>
        <v>46905</v>
      </c>
      <c r="DQ3" s="440"/>
      <c r="DR3" s="440"/>
      <c r="DS3" s="441"/>
      <c r="DT3" s="439">
        <f t="shared" ref="DT3" si="27">EDATE(DP3,1)</f>
        <v>46935</v>
      </c>
      <c r="DU3" s="440"/>
      <c r="DV3" s="440"/>
      <c r="DW3" s="441"/>
      <c r="DX3" s="439">
        <f t="shared" ref="DX3" si="28">EDATE(DT3,1)</f>
        <v>46966</v>
      </c>
      <c r="DY3" s="440"/>
      <c r="DZ3" s="440"/>
      <c r="EA3" s="441"/>
      <c r="EB3" s="439">
        <f t="shared" ref="EB3" si="29">EDATE(DX3,1)</f>
        <v>46997</v>
      </c>
      <c r="EC3" s="440"/>
      <c r="ED3" s="440"/>
      <c r="EE3" s="441"/>
      <c r="EF3" s="439">
        <f t="shared" ref="EF3" si="30">EDATE(EB3,1)</f>
        <v>47027</v>
      </c>
      <c r="EG3" s="440"/>
      <c r="EH3" s="440"/>
      <c r="EI3" s="441"/>
      <c r="EJ3" s="439">
        <f t="shared" ref="EJ3" si="31">EDATE(EF3,1)</f>
        <v>47058</v>
      </c>
      <c r="EK3" s="440"/>
      <c r="EL3" s="440"/>
      <c r="EM3" s="441"/>
      <c r="EN3" s="439">
        <f t="shared" ref="EN3" si="32">EDATE(EJ3,1)</f>
        <v>47088</v>
      </c>
      <c r="EO3" s="440"/>
      <c r="EP3" s="440"/>
      <c r="EQ3" s="441"/>
      <c r="ER3" s="439">
        <f t="shared" ref="ER3" si="33">EDATE(EN3,1)</f>
        <v>47119</v>
      </c>
      <c r="ES3" s="440"/>
      <c r="ET3" s="440"/>
      <c r="EU3" s="441"/>
      <c r="EV3" s="439">
        <f t="shared" ref="EV3" si="34">EDATE(ER3,1)</f>
        <v>47150</v>
      </c>
      <c r="EW3" s="440"/>
      <c r="EX3" s="440"/>
      <c r="EY3" s="441"/>
      <c r="EZ3" s="439">
        <f t="shared" ref="EZ3" si="35">EDATE(EV3,1)</f>
        <v>47178</v>
      </c>
      <c r="FA3" s="440"/>
      <c r="FB3" s="440"/>
      <c r="FC3" s="441"/>
      <c r="FD3" s="439">
        <f t="shared" ref="FD3" si="36">EDATE(EZ3,1)</f>
        <v>47209</v>
      </c>
      <c r="FE3" s="440"/>
      <c r="FF3" s="440"/>
      <c r="FG3" s="441"/>
      <c r="FH3" s="439">
        <f t="shared" ref="FH3" si="37">EDATE(FD3,1)</f>
        <v>47239</v>
      </c>
      <c r="FI3" s="440"/>
      <c r="FJ3" s="440"/>
      <c r="FK3" s="441"/>
      <c r="FL3" s="439">
        <f t="shared" ref="FL3" si="38">EDATE(FH3,1)</f>
        <v>47270</v>
      </c>
      <c r="FM3" s="440"/>
      <c r="FN3" s="440"/>
      <c r="FO3" s="441"/>
      <c r="FP3" s="439">
        <f t="shared" ref="FP3" si="39">EDATE(FL3,1)</f>
        <v>47300</v>
      </c>
      <c r="FQ3" s="440"/>
      <c r="FR3" s="440"/>
      <c r="FS3" s="441"/>
      <c r="FT3" s="439">
        <f t="shared" ref="FT3" si="40">EDATE(FP3,1)</f>
        <v>47331</v>
      </c>
      <c r="FU3" s="440"/>
      <c r="FV3" s="440"/>
      <c r="FW3" s="441"/>
      <c r="FX3" s="439">
        <f t="shared" ref="FX3" si="41">EDATE(FT3,1)</f>
        <v>47362</v>
      </c>
      <c r="FY3" s="440"/>
      <c r="FZ3" s="440"/>
      <c r="GA3" s="441"/>
      <c r="GB3" s="439">
        <f t="shared" ref="GB3" si="42">EDATE(FX3,1)</f>
        <v>47392</v>
      </c>
      <c r="GC3" s="440"/>
      <c r="GD3" s="440"/>
      <c r="GE3" s="441"/>
      <c r="GF3" s="439">
        <f t="shared" ref="GF3" si="43">EDATE(GB3,1)</f>
        <v>47423</v>
      </c>
      <c r="GG3" s="440"/>
      <c r="GH3" s="440"/>
      <c r="GI3" s="441"/>
    </row>
    <row r="4" spans="1:191" ht="15.75" customHeight="1" thickBot="1">
      <c r="A4" s="16" t="s">
        <v>0</v>
      </c>
      <c r="B4" s="1" t="s">
        <v>1</v>
      </c>
      <c r="C4" s="294" t="s">
        <v>25</v>
      </c>
      <c r="D4" s="432"/>
      <c r="E4" s="434"/>
      <c r="F4" s="427"/>
      <c r="G4" s="438"/>
      <c r="H4" s="425"/>
      <c r="I4" s="425"/>
      <c r="J4" s="425"/>
      <c r="K4" s="427"/>
      <c r="L4" s="272" t="s">
        <v>182</v>
      </c>
      <c r="M4" s="273" t="s">
        <v>183</v>
      </c>
      <c r="N4" s="274" t="s">
        <v>181</v>
      </c>
      <c r="O4" s="275" t="s">
        <v>180</v>
      </c>
      <c r="P4" s="272" t="s">
        <v>182</v>
      </c>
      <c r="Q4" s="273" t="s">
        <v>183</v>
      </c>
      <c r="R4" s="274" t="s">
        <v>181</v>
      </c>
      <c r="S4" s="275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  <c r="DH4" s="272" t="s">
        <v>182</v>
      </c>
      <c r="DI4" s="273" t="s">
        <v>183</v>
      </c>
      <c r="DJ4" s="274" t="s">
        <v>181</v>
      </c>
      <c r="DK4" s="275" t="s">
        <v>180</v>
      </c>
      <c r="DL4" s="272" t="s">
        <v>182</v>
      </c>
      <c r="DM4" s="273" t="s">
        <v>183</v>
      </c>
      <c r="DN4" s="274" t="s">
        <v>181</v>
      </c>
      <c r="DO4" s="275" t="s">
        <v>180</v>
      </c>
      <c r="DP4" s="272" t="s">
        <v>182</v>
      </c>
      <c r="DQ4" s="273" t="s">
        <v>183</v>
      </c>
      <c r="DR4" s="274" t="s">
        <v>181</v>
      </c>
      <c r="DS4" s="275" t="s">
        <v>180</v>
      </c>
      <c r="DT4" s="272" t="s">
        <v>182</v>
      </c>
      <c r="DU4" s="273" t="s">
        <v>183</v>
      </c>
      <c r="DV4" s="274" t="s">
        <v>181</v>
      </c>
      <c r="DW4" s="275" t="s">
        <v>180</v>
      </c>
      <c r="DX4" s="272" t="s">
        <v>182</v>
      </c>
      <c r="DY4" s="273" t="s">
        <v>183</v>
      </c>
      <c r="DZ4" s="274" t="s">
        <v>181</v>
      </c>
      <c r="EA4" s="275" t="s">
        <v>180</v>
      </c>
      <c r="EB4" s="272" t="s">
        <v>182</v>
      </c>
      <c r="EC4" s="273" t="s">
        <v>183</v>
      </c>
      <c r="ED4" s="274" t="s">
        <v>181</v>
      </c>
      <c r="EE4" s="275" t="s">
        <v>180</v>
      </c>
      <c r="EF4" s="272" t="s">
        <v>182</v>
      </c>
      <c r="EG4" s="273" t="s">
        <v>183</v>
      </c>
      <c r="EH4" s="274" t="s">
        <v>181</v>
      </c>
      <c r="EI4" s="275" t="s">
        <v>180</v>
      </c>
      <c r="EJ4" s="272" t="s">
        <v>182</v>
      </c>
      <c r="EK4" s="273" t="s">
        <v>183</v>
      </c>
      <c r="EL4" s="274" t="s">
        <v>181</v>
      </c>
      <c r="EM4" s="275" t="s">
        <v>180</v>
      </c>
      <c r="EN4" s="272" t="s">
        <v>182</v>
      </c>
      <c r="EO4" s="273" t="s">
        <v>183</v>
      </c>
      <c r="EP4" s="274" t="s">
        <v>181</v>
      </c>
      <c r="EQ4" s="275" t="s">
        <v>180</v>
      </c>
      <c r="ER4" s="272" t="s">
        <v>182</v>
      </c>
      <c r="ES4" s="273" t="s">
        <v>183</v>
      </c>
      <c r="ET4" s="274" t="s">
        <v>181</v>
      </c>
      <c r="EU4" s="275" t="s">
        <v>180</v>
      </c>
      <c r="EV4" s="272" t="s">
        <v>182</v>
      </c>
      <c r="EW4" s="273" t="s">
        <v>183</v>
      </c>
      <c r="EX4" s="274" t="s">
        <v>181</v>
      </c>
      <c r="EY4" s="275" t="s">
        <v>180</v>
      </c>
      <c r="EZ4" s="272" t="s">
        <v>182</v>
      </c>
      <c r="FA4" s="273" t="s">
        <v>183</v>
      </c>
      <c r="FB4" s="274" t="s">
        <v>181</v>
      </c>
      <c r="FC4" s="275" t="s">
        <v>180</v>
      </c>
      <c r="FD4" s="272" t="s">
        <v>182</v>
      </c>
      <c r="FE4" s="273" t="s">
        <v>183</v>
      </c>
      <c r="FF4" s="274" t="s">
        <v>181</v>
      </c>
      <c r="FG4" s="275" t="s">
        <v>180</v>
      </c>
      <c r="FH4" s="272" t="s">
        <v>182</v>
      </c>
      <c r="FI4" s="273" t="s">
        <v>183</v>
      </c>
      <c r="FJ4" s="274" t="s">
        <v>181</v>
      </c>
      <c r="FK4" s="275" t="s">
        <v>180</v>
      </c>
      <c r="FL4" s="272" t="s">
        <v>182</v>
      </c>
      <c r="FM4" s="273" t="s">
        <v>183</v>
      </c>
      <c r="FN4" s="274" t="s">
        <v>181</v>
      </c>
      <c r="FO4" s="275" t="s">
        <v>180</v>
      </c>
      <c r="FP4" s="272" t="s">
        <v>182</v>
      </c>
      <c r="FQ4" s="273" t="s">
        <v>183</v>
      </c>
      <c r="FR4" s="274" t="s">
        <v>181</v>
      </c>
      <c r="FS4" s="275" t="s">
        <v>180</v>
      </c>
      <c r="FT4" s="272" t="s">
        <v>182</v>
      </c>
      <c r="FU4" s="273" t="s">
        <v>183</v>
      </c>
      <c r="FV4" s="274" t="s">
        <v>181</v>
      </c>
      <c r="FW4" s="275" t="s">
        <v>180</v>
      </c>
      <c r="FX4" s="272" t="s">
        <v>182</v>
      </c>
      <c r="FY4" s="273" t="s">
        <v>183</v>
      </c>
      <c r="FZ4" s="274" t="s">
        <v>181</v>
      </c>
      <c r="GA4" s="275" t="s">
        <v>180</v>
      </c>
      <c r="GB4" s="272" t="s">
        <v>182</v>
      </c>
      <c r="GC4" s="273" t="s">
        <v>183</v>
      </c>
      <c r="GD4" s="274" t="s">
        <v>181</v>
      </c>
      <c r="GE4" s="275" t="s">
        <v>180</v>
      </c>
      <c r="GF4" s="272" t="s">
        <v>182</v>
      </c>
      <c r="GG4" s="273" t="s">
        <v>183</v>
      </c>
      <c r="GH4" s="274" t="s">
        <v>181</v>
      </c>
      <c r="GI4" s="275" t="s">
        <v>180</v>
      </c>
    </row>
    <row r="5" spans="1:191">
      <c r="A5" s="285" t="s">
        <v>2</v>
      </c>
      <c r="B5" s="240" t="s">
        <v>55</v>
      </c>
      <c r="C5" s="321">
        <v>40</v>
      </c>
      <c r="D5" s="252">
        <f>E5*C5</f>
        <v>457827.60000000003</v>
      </c>
      <c r="E5" s="74">
        <v>11445.69</v>
      </c>
      <c r="F5" s="18">
        <f t="shared" ref="F5:F13" si="44">K5*$C$1</f>
        <v>433128.03285808244</v>
      </c>
      <c r="G5" s="95">
        <f t="shared" ref="G5:H13" si="45">D5/$C$2</f>
        <v>386.52789198809251</v>
      </c>
      <c r="H5" s="74">
        <f t="shared" si="45"/>
        <v>9.663197299702313</v>
      </c>
      <c r="I5" s="74">
        <f>SUMIFS($L5:$GA5,$L$4:$GA$4,$M$4)</f>
        <v>48.315986498511556</v>
      </c>
      <c r="J5" s="74">
        <f>SUMIFS($L5:$GA5,$L$4:$GA$4,#REF!)</f>
        <v>0</v>
      </c>
      <c r="K5" s="18">
        <f>G5-I5-J5</f>
        <v>338.21190548958094</v>
      </c>
      <c r="L5" s="264">
        <f t="shared" ref="L5:L13" si="46">IF($E5*L$2/$C$2-O5&gt;0,$E5*L$2/$C$2-O5,0)</f>
        <v>11987.012649532026</v>
      </c>
      <c r="M5" s="265">
        <f t="shared" ref="M5:M13" si="47">IFERROR(L5/L$2,0)</f>
        <v>9.663197299702313</v>
      </c>
      <c r="N5" s="265">
        <f t="shared" ref="N5:N13" si="48">IFERROR(O5/L$2,0)</f>
        <v>0</v>
      </c>
      <c r="O5" s="266"/>
      <c r="P5" s="264">
        <f t="shared" ref="P5:P8" si="49">IF($E5*P$2/$C$2-S5&gt;0,$E5*P$2/$C$2-S5,0)</f>
        <v>12051.75607144003</v>
      </c>
      <c r="Q5" s="265">
        <f t="shared" ref="Q5:Q13" si="50">IFERROR(P5/P$2,0)</f>
        <v>9.6631972997023112</v>
      </c>
      <c r="R5" s="265">
        <f t="shared" ref="R5:R13" si="51">IFERROR(S5/P$2,0)</f>
        <v>0</v>
      </c>
      <c r="S5" s="266"/>
      <c r="T5" s="264">
        <f t="shared" ref="T5:T8" si="52">IF($E5*T$2/$C$2-W5&gt;0,$E5*T$2/$C$2-W5,0)</f>
        <v>12172.265804964618</v>
      </c>
      <c r="U5" s="265">
        <f t="shared" ref="U5:U13" si="53">IFERROR(T5/T$2,0)</f>
        <v>9.663197299702313</v>
      </c>
      <c r="V5" s="265">
        <f t="shared" ref="V5:V13" si="54">IFERROR(W5/T$2,0)</f>
        <v>0</v>
      </c>
      <c r="W5" s="266"/>
      <c r="X5" s="264">
        <f t="shared" ref="X5:X8" si="55">IF($E5*X$2/$C$2-AA5&gt;0,$E5*X$2/$C$2-AA5,0)</f>
        <v>12278.976492745229</v>
      </c>
      <c r="Y5" s="265">
        <f t="shared" ref="Y5:Y13" si="56">IFERROR(X5/X$2,0)</f>
        <v>9.6631972997023112</v>
      </c>
      <c r="Z5" s="265">
        <f t="shared" ref="Z5:Z13" si="57">IFERROR(AA5/X$2,0)</f>
        <v>0</v>
      </c>
      <c r="AA5" s="266"/>
      <c r="AB5" s="264">
        <f t="shared" ref="AB5:AB8" si="58">IF($E5*AB$2/$C$2-AE5&gt;0,$E5*AB$2/$C$2-AE5,0)</f>
        <v>12375.08665308807</v>
      </c>
      <c r="AC5" s="265">
        <f t="shared" ref="AC5:AC13" si="59">IFERROR(AB5/AB$2,0)</f>
        <v>9.663197299702313</v>
      </c>
      <c r="AD5" s="265">
        <f t="shared" ref="AD5:AD13" si="60">IFERROR(AE5/AB$2,0)</f>
        <v>0</v>
      </c>
      <c r="AE5" s="266"/>
      <c r="AF5" s="264">
        <f t="shared" ref="AF5:AF8" si="61">IF($E5*AF$2/$C$2-AI5&gt;0,$E5*AF$2/$C$2-AI5,0)</f>
        <v>0</v>
      </c>
      <c r="AG5" s="265">
        <f t="shared" ref="AG5:AG13" si="62">IFERROR(AF5/AF$2,0)</f>
        <v>0</v>
      </c>
      <c r="AH5" s="265">
        <f t="shared" ref="AH5:AH13" si="63">IFERROR(AI5/AF$2,0)</f>
        <v>0</v>
      </c>
      <c r="AI5" s="266"/>
      <c r="AJ5" s="264">
        <f t="shared" ref="AJ5:AJ8" si="64">IF($E5*AJ$2/$C$2-AM5&gt;0,$E5*AJ$2/$C$2-AM5,0)</f>
        <v>0</v>
      </c>
      <c r="AK5" s="265">
        <f t="shared" ref="AK5:AK13" si="65">IFERROR(AJ5/AJ$2,0)</f>
        <v>0</v>
      </c>
      <c r="AL5" s="265">
        <f t="shared" ref="AL5:AL13" si="66">IFERROR(AM5/AJ$2,0)</f>
        <v>0</v>
      </c>
      <c r="AM5" s="266"/>
      <c r="AN5" s="264">
        <f t="shared" ref="AN5:AN8" si="67">IF($E5*AN$2/$C$2-AQ5&gt;0,$E5*AN$2/$C$2-AQ5,0)</f>
        <v>0</v>
      </c>
      <c r="AO5" s="265">
        <f t="shared" ref="AO5:AO13" si="68">IFERROR(AN5/AN$2,0)</f>
        <v>0</v>
      </c>
      <c r="AP5" s="265">
        <f t="shared" ref="AP5:AP13" si="69">IFERROR(AQ5/AN$2,0)</f>
        <v>0</v>
      </c>
      <c r="AQ5" s="266"/>
      <c r="AR5" s="264">
        <f t="shared" ref="AR5:AR8" si="70">IF($E5*AR$2/$C$2-AU5&gt;0,$E5*AR$2/$C$2-AU5,0)</f>
        <v>0</v>
      </c>
      <c r="AS5" s="265">
        <f t="shared" ref="AS5:AS13" si="71">IFERROR(AR5/AR$2,0)</f>
        <v>0</v>
      </c>
      <c r="AT5" s="265">
        <f t="shared" ref="AT5:AT13" si="72">IFERROR(AU5/AR$2,0)</f>
        <v>0</v>
      </c>
      <c r="AU5" s="266"/>
      <c r="AV5" s="264">
        <f t="shared" ref="AV5:AV8" si="73">IF($E5*AV$2/$C$2-AY5&gt;0,$E5*AV$2/$C$2-AY5,0)</f>
        <v>0</v>
      </c>
      <c r="AW5" s="265">
        <f t="shared" ref="AW5:AW13" si="74">IFERROR(AV5/AV$2,0)</f>
        <v>0</v>
      </c>
      <c r="AX5" s="265">
        <f t="shared" ref="AX5:AX13" si="75">IFERROR(AY5/AV$2,0)</f>
        <v>0</v>
      </c>
      <c r="AY5" s="266"/>
      <c r="AZ5" s="264">
        <f t="shared" ref="AZ5:AZ8" si="76">IF($E5*AZ$2/$C$2-BC5&gt;0,$E5*AZ$2/$C$2-BC5,0)</f>
        <v>0</v>
      </c>
      <c r="BA5" s="265">
        <f t="shared" ref="BA5:BA13" si="77">IFERROR(AZ5/AZ$2,0)</f>
        <v>0</v>
      </c>
      <c r="BB5" s="265">
        <f t="shared" ref="BB5:BB13" si="78">IFERROR(BC5/AZ$2,0)</f>
        <v>0</v>
      </c>
      <c r="BC5" s="266"/>
      <c r="BD5" s="264">
        <f t="shared" ref="BD5:BD8" si="79">IF($E5*BD$2/$C$2-BG5&gt;0,$E5*BD$2/$C$2-BG5,0)</f>
        <v>0</v>
      </c>
      <c r="BE5" s="265">
        <f t="shared" ref="BE5:BE13" si="80">IFERROR(BD5/BD$2,0)</f>
        <v>0</v>
      </c>
      <c r="BF5" s="265">
        <f t="shared" ref="BF5:BF13" si="81">IFERROR(BG5/BD$2,0)</f>
        <v>0</v>
      </c>
      <c r="BG5" s="266"/>
      <c r="BH5" s="264">
        <f t="shared" ref="BH5:BH8" si="82">IF($E5*BH$2/$C$2-BK5&gt;0,$E5*BH$2/$C$2-BK5,0)</f>
        <v>0</v>
      </c>
      <c r="BI5" s="265">
        <f t="shared" ref="BI5:BI13" si="83">IFERROR(BH5/BH$2,0)</f>
        <v>0</v>
      </c>
      <c r="BJ5" s="265">
        <f t="shared" ref="BJ5:BJ13" si="84">IFERROR(BK5/BH$2,0)</f>
        <v>0</v>
      </c>
      <c r="BK5" s="266"/>
      <c r="BL5" s="264">
        <f t="shared" ref="BL5:BL8" si="85">IF($E5*BL$2/$C$2-BO5&gt;0,$E5*BL$2/$C$2-BO5,0)</f>
        <v>0</v>
      </c>
      <c r="BM5" s="265">
        <f t="shared" ref="BM5:BM13" si="86">IFERROR(BL5/BL$2,0)</f>
        <v>0</v>
      </c>
      <c r="BN5" s="265">
        <f t="shared" ref="BN5:BN13" si="87">IFERROR(BO5/BL$2,0)</f>
        <v>0</v>
      </c>
      <c r="BO5" s="266"/>
      <c r="BP5" s="264">
        <f t="shared" ref="BP5:BP8" si="88">IF($E5*BP$2/$C$2-BS5&gt;0,$E5*BP$2/$C$2-BS5,0)</f>
        <v>0</v>
      </c>
      <c r="BQ5" s="265">
        <f t="shared" ref="BQ5:BQ13" si="89">IFERROR(BP5/BP$2,0)</f>
        <v>0</v>
      </c>
      <c r="BR5" s="265">
        <f t="shared" ref="BR5:BR13" si="90">IFERROR(BS5/BP$2,0)</f>
        <v>0</v>
      </c>
      <c r="BS5" s="266"/>
      <c r="BT5" s="264">
        <f t="shared" ref="BT5:BT8" si="91">IF($E5*BT$2/$C$2-BW5&gt;0,$E5*BT$2/$C$2-BW5,0)</f>
        <v>0</v>
      </c>
      <c r="BU5" s="265">
        <f t="shared" ref="BU5:BU13" si="92">IFERROR(BT5/BT$2,0)</f>
        <v>0</v>
      </c>
      <c r="BV5" s="265">
        <f t="shared" ref="BV5:BV13" si="93">IFERROR(BW5/BT$2,0)</f>
        <v>0</v>
      </c>
      <c r="BW5" s="266"/>
      <c r="BX5" s="264">
        <f t="shared" ref="BX5:BX8" si="94">IF($E5*BX$2/$C$2-CA5&gt;0,$E5*BX$2/$C$2-CA5,0)</f>
        <v>0</v>
      </c>
      <c r="BY5" s="265">
        <f t="shared" ref="BY5:BY13" si="95">IFERROR(BX5/BX$2,0)</f>
        <v>0</v>
      </c>
      <c r="BZ5" s="265">
        <f t="shared" ref="BZ5:BZ13" si="96">IFERROR(CA5/BX$2,0)</f>
        <v>0</v>
      </c>
      <c r="CA5" s="266"/>
      <c r="CB5" s="264">
        <f t="shared" ref="CB5:CB8" si="97">IF($E5*CB$2/$C$2-CE5&gt;0,$E5*CB$2/$C$2-CE5,0)</f>
        <v>0</v>
      </c>
      <c r="CC5" s="265">
        <f t="shared" ref="CC5:CC13" si="98">IFERROR(CB5/CB$2,0)</f>
        <v>0</v>
      </c>
      <c r="CD5" s="265">
        <f t="shared" ref="CD5:CD13" si="99">IFERROR(CE5/CB$2,0)</f>
        <v>0</v>
      </c>
      <c r="CE5" s="266"/>
      <c r="CF5" s="264">
        <f t="shared" ref="CF5:CF8" si="100">IF($E5*CF$2/$C$2-CI5&gt;0,$E5*CF$2/$C$2-CI5,0)</f>
        <v>0</v>
      </c>
      <c r="CG5" s="265">
        <f t="shared" ref="CG5:CG13" si="101">IFERROR(CF5/CF$2,0)</f>
        <v>0</v>
      </c>
      <c r="CH5" s="265">
        <f t="shared" ref="CH5:CH13" si="102">IFERROR(CI5/CF$2,0)</f>
        <v>0</v>
      </c>
      <c r="CI5" s="266"/>
      <c r="CJ5" s="264">
        <f t="shared" ref="CJ5:CJ8" si="103">IF($E5*CJ$2/$C$2-CM5&gt;0,$E5*CJ$2/$C$2-CM5,0)</f>
        <v>0</v>
      </c>
      <c r="CK5" s="265">
        <f t="shared" ref="CK5:CK13" si="104">IFERROR(CJ5/CJ$2,0)</f>
        <v>0</v>
      </c>
      <c r="CL5" s="265">
        <f t="shared" ref="CL5:CL13" si="105">IFERROR(CM5/CJ$2,0)</f>
        <v>0</v>
      </c>
      <c r="CM5" s="266"/>
      <c r="CN5" s="264">
        <f t="shared" ref="CN5:CN8" si="106">IF($E5*CN$2/$C$2-CQ5&gt;0,$E5*CN$2/$C$2-CQ5,0)</f>
        <v>0</v>
      </c>
      <c r="CO5" s="265">
        <f t="shared" ref="CO5:CO13" si="107">IFERROR(CN5/CN$2,0)</f>
        <v>0</v>
      </c>
      <c r="CP5" s="265">
        <f t="shared" ref="CP5:CP13" si="108">IFERROR(CQ5/CN$2,0)</f>
        <v>0</v>
      </c>
      <c r="CQ5" s="266"/>
      <c r="CR5" s="264">
        <f t="shared" ref="CR5:CR8" si="109">IF($E5*CR$2/$C$2-CU5&gt;0,$E5*CR$2/$C$2-CU5,0)</f>
        <v>0</v>
      </c>
      <c r="CS5" s="265">
        <f t="shared" ref="CS5:CS13" si="110">IFERROR(CR5/CR$2,0)</f>
        <v>0</v>
      </c>
      <c r="CT5" s="265">
        <f t="shared" ref="CT5:CT13" si="111">IFERROR(CU5/CR$2,0)</f>
        <v>0</v>
      </c>
      <c r="CU5" s="266"/>
      <c r="CV5" s="264">
        <f t="shared" ref="CV5:CV8" si="112">IF($E5*CV$2/$C$2-CY5&gt;0,$E5*CV$2/$C$2-CY5,0)</f>
        <v>0</v>
      </c>
      <c r="CW5" s="265">
        <f t="shared" ref="CW5:CW13" si="113">IFERROR(CV5/CV$2,0)</f>
        <v>0</v>
      </c>
      <c r="CX5" s="265">
        <f t="shared" ref="CX5:CX13" si="114">IFERROR(CY5/CV$2,0)</f>
        <v>0</v>
      </c>
      <c r="CY5" s="266"/>
      <c r="CZ5" s="264">
        <f t="shared" ref="CZ5:CZ8" si="115">IF($E5*CZ$2/$C$2-DC5&gt;0,$E5*CZ$2/$C$2-DC5,0)</f>
        <v>0</v>
      </c>
      <c r="DA5" s="265">
        <f t="shared" ref="DA5:DA13" si="116">IFERROR(CZ5/CZ$2,0)</f>
        <v>0</v>
      </c>
      <c r="DB5" s="265">
        <f t="shared" ref="DB5:DB13" si="117">IFERROR(DC5/CZ$2,0)</f>
        <v>0</v>
      </c>
      <c r="DC5" s="266"/>
      <c r="DD5" s="264">
        <f t="shared" ref="DD5:DD8" si="118">IF($E5*DD$2/$C$2-DG5&gt;0,$E5*DD$2/$C$2-DG5,0)</f>
        <v>0</v>
      </c>
      <c r="DE5" s="265">
        <f t="shared" ref="DE5:DE13" si="119">IFERROR(DD5/DD$2,0)</f>
        <v>0</v>
      </c>
      <c r="DF5" s="265">
        <f t="shared" ref="DF5:DF13" si="120">IFERROR(DG5/DD$2,0)</f>
        <v>0</v>
      </c>
      <c r="DG5" s="266"/>
      <c r="DH5" s="264">
        <f t="shared" ref="DH5:DH8" si="121">IF($E5*DH$2/$C$2-DK5&gt;0,$E5*DH$2/$C$2-DK5,0)</f>
        <v>0</v>
      </c>
      <c r="DI5" s="265">
        <f t="shared" ref="DI5:DI13" si="122">IFERROR(DH5/DH$2,0)</f>
        <v>0</v>
      </c>
      <c r="DJ5" s="265">
        <f t="shared" ref="DJ5:DJ13" si="123">IFERROR(DK5/DH$2,0)</f>
        <v>0</v>
      </c>
      <c r="DK5" s="266"/>
      <c r="DL5" s="264">
        <f t="shared" ref="DL5:DL8" si="124">IF($E5*DL$2/$C$2-DO5&gt;0,$E5*DL$2/$C$2-DO5,0)</f>
        <v>0</v>
      </c>
      <c r="DM5" s="265">
        <f t="shared" ref="DM5:DM13" si="125">IFERROR(DL5/DL$2,0)</f>
        <v>0</v>
      </c>
      <c r="DN5" s="265">
        <f t="shared" ref="DN5:DN13" si="126">IFERROR(DO5/DL$2,0)</f>
        <v>0</v>
      </c>
      <c r="DO5" s="266"/>
      <c r="DP5" s="264">
        <f t="shared" ref="DP5:DP8" si="127">IF($E5*DP$2/$C$2-DS5&gt;0,$E5*DP$2/$C$2-DS5,0)</f>
        <v>0</v>
      </c>
      <c r="DQ5" s="265">
        <f t="shared" ref="DQ5:DQ13" si="128">IFERROR(DP5/DP$2,0)</f>
        <v>0</v>
      </c>
      <c r="DR5" s="265">
        <f t="shared" ref="DR5:DR13" si="129">IFERROR(DS5/DP$2,0)</f>
        <v>0</v>
      </c>
      <c r="DS5" s="266"/>
      <c r="DT5" s="264">
        <f t="shared" ref="DT5:DT8" si="130">IF($E5*DT$2/$C$2-DW5&gt;0,$E5*DT$2/$C$2-DW5,0)</f>
        <v>0</v>
      </c>
      <c r="DU5" s="265">
        <f t="shared" ref="DU5:DU13" si="131">IFERROR(DT5/DT$2,0)</f>
        <v>0</v>
      </c>
      <c r="DV5" s="265">
        <f t="shared" ref="DV5:DV13" si="132">IFERROR(DW5/DT$2,0)</f>
        <v>0</v>
      </c>
      <c r="DW5" s="266"/>
      <c r="DX5" s="264">
        <f t="shared" ref="DX5:DX8" si="133">IF($E5*DX$2/$C$2-EA5&gt;0,$E5*DX$2/$C$2-EA5,0)</f>
        <v>0</v>
      </c>
      <c r="DY5" s="265">
        <f t="shared" ref="DY5:DY13" si="134">IFERROR(DX5/DX$2,0)</f>
        <v>0</v>
      </c>
      <c r="DZ5" s="265">
        <f t="shared" ref="DZ5:DZ13" si="135">IFERROR(EA5/DX$2,0)</f>
        <v>0</v>
      </c>
      <c r="EA5" s="266"/>
      <c r="EB5" s="264">
        <f t="shared" ref="EB5:EB8" si="136">IF($E5*EB$2/$C$2-EE5&gt;0,$E5*EB$2/$C$2-EE5,0)</f>
        <v>0</v>
      </c>
      <c r="EC5" s="265">
        <f t="shared" ref="EC5:EC13" si="137">IFERROR(EB5/EB$2,0)</f>
        <v>0</v>
      </c>
      <c r="ED5" s="265">
        <f t="shared" ref="ED5:ED13" si="138">IFERROR(EE5/EB$2,0)</f>
        <v>0</v>
      </c>
      <c r="EE5" s="266"/>
      <c r="EF5" s="264">
        <f t="shared" ref="EF5:EF8" si="139">IF($E5*EF$2/$C$2-EI5&gt;0,$E5*EF$2/$C$2-EI5,0)</f>
        <v>0</v>
      </c>
      <c r="EG5" s="265">
        <f t="shared" ref="EG5:EG13" si="140">IFERROR(EF5/EF$2,0)</f>
        <v>0</v>
      </c>
      <c r="EH5" s="265">
        <f t="shared" ref="EH5:EH13" si="141">IFERROR(EI5/EF$2,0)</f>
        <v>0</v>
      </c>
      <c r="EI5" s="266"/>
      <c r="EJ5" s="264">
        <f t="shared" ref="EJ5:EJ8" si="142">IF($E5*EJ$2/$C$2-EM5&gt;0,$E5*EJ$2/$C$2-EM5,0)</f>
        <v>0</v>
      </c>
      <c r="EK5" s="265">
        <f t="shared" ref="EK5:EK13" si="143">IFERROR(EJ5/EJ$2,0)</f>
        <v>0</v>
      </c>
      <c r="EL5" s="265">
        <f t="shared" ref="EL5:EL13" si="144">IFERROR(EM5/EJ$2,0)</f>
        <v>0</v>
      </c>
      <c r="EM5" s="266"/>
      <c r="EN5" s="264">
        <f t="shared" ref="EN5:EN8" si="145">IF($E5*EN$2/$C$2-EQ5&gt;0,$E5*EN$2/$C$2-EQ5,0)</f>
        <v>0</v>
      </c>
      <c r="EO5" s="265">
        <f t="shared" ref="EO5:EO13" si="146">IFERROR(EN5/EN$2,0)</f>
        <v>0</v>
      </c>
      <c r="EP5" s="265">
        <f t="shared" ref="EP5:EP13" si="147">IFERROR(EQ5/EN$2,0)</f>
        <v>0</v>
      </c>
      <c r="EQ5" s="266"/>
      <c r="ER5" s="264">
        <f t="shared" ref="ER5:ER8" si="148">IF($E5*ER$2/$C$2-EU5&gt;0,$E5*ER$2/$C$2-EU5,0)</f>
        <v>0</v>
      </c>
      <c r="ES5" s="265">
        <f t="shared" ref="ES5:ES13" si="149">IFERROR(ER5/ER$2,0)</f>
        <v>0</v>
      </c>
      <c r="ET5" s="265">
        <f t="shared" ref="ET5:ET13" si="150">IFERROR(EU5/ER$2,0)</f>
        <v>0</v>
      </c>
      <c r="EU5" s="266"/>
      <c r="EV5" s="264">
        <f t="shared" ref="EV5:EV8" si="151">IF($E5*EV$2/$C$2-EY5&gt;0,$E5*EV$2/$C$2-EY5,0)</f>
        <v>0</v>
      </c>
      <c r="EW5" s="265">
        <f t="shared" ref="EW5:EW13" si="152">IFERROR(EV5/EV$2,0)</f>
        <v>0</v>
      </c>
      <c r="EX5" s="265">
        <f t="shared" ref="EX5:EX13" si="153">IFERROR(EY5/EV$2,0)</f>
        <v>0</v>
      </c>
      <c r="EY5" s="266"/>
      <c r="EZ5" s="264">
        <f t="shared" ref="EZ5:EZ8" si="154">IF($E5*EZ$2/$C$2-FC5&gt;0,$E5*EZ$2/$C$2-FC5,0)</f>
        <v>0</v>
      </c>
      <c r="FA5" s="265">
        <f t="shared" ref="FA5:FA13" si="155">IFERROR(EZ5/EZ$2,0)</f>
        <v>0</v>
      </c>
      <c r="FB5" s="265">
        <f t="shared" ref="FB5:FB13" si="156">IFERROR(FC5/EZ$2,0)</f>
        <v>0</v>
      </c>
      <c r="FC5" s="266"/>
      <c r="FD5" s="264">
        <f t="shared" ref="FD5:FD8" si="157">IF($E5*FD$2/$C$2-FG5&gt;0,$E5*FD$2/$C$2-FG5,0)</f>
        <v>0</v>
      </c>
      <c r="FE5" s="265">
        <f t="shared" ref="FE5:FE13" si="158">IFERROR(FD5/FD$2,0)</f>
        <v>0</v>
      </c>
      <c r="FF5" s="265">
        <f t="shared" ref="FF5:FF13" si="159">IFERROR(FG5/FD$2,0)</f>
        <v>0</v>
      </c>
      <c r="FG5" s="266"/>
      <c r="FH5" s="264">
        <f t="shared" ref="FH5:FH8" si="160">IF($E5*FH$2/$C$2-FK5&gt;0,$E5*FH$2/$C$2-FK5,0)</f>
        <v>0</v>
      </c>
      <c r="FI5" s="265">
        <f t="shared" ref="FI5:FI13" si="161">IFERROR(FH5/FH$2,0)</f>
        <v>0</v>
      </c>
      <c r="FJ5" s="265">
        <f t="shared" ref="FJ5:FJ13" si="162">IFERROR(FK5/FH$2,0)</f>
        <v>0</v>
      </c>
      <c r="FK5" s="266"/>
      <c r="FL5" s="264">
        <f t="shared" ref="FL5:FL8" si="163">IF($E5*FL$2/$C$2-FO5&gt;0,$E5*FL$2/$C$2-FO5,0)</f>
        <v>0</v>
      </c>
      <c r="FM5" s="265">
        <f t="shared" ref="FM5:FM13" si="164">IFERROR(FL5/FL$2,0)</f>
        <v>0</v>
      </c>
      <c r="FN5" s="265">
        <f t="shared" ref="FN5:FN13" si="165">IFERROR(FO5/FL$2,0)</f>
        <v>0</v>
      </c>
      <c r="FO5" s="266"/>
      <c r="FP5" s="264"/>
      <c r="FQ5" s="265">
        <f t="shared" ref="FQ5" si="166">IFERROR(FP5/FP$2,0)</f>
        <v>0</v>
      </c>
      <c r="FR5" s="265">
        <f t="shared" ref="FR5:FR13" si="167">IFERROR(FS5/FP$2,0)</f>
        <v>0</v>
      </c>
      <c r="FS5" s="266"/>
      <c r="FT5" s="264"/>
      <c r="FU5" s="265">
        <f t="shared" ref="FU5" si="168">IFERROR(FT5/FT$2,0)</f>
        <v>0</v>
      </c>
      <c r="FV5" s="265">
        <f t="shared" ref="FV5:FV13" si="169">IFERROR(FW5/FT$2,0)</f>
        <v>0</v>
      </c>
      <c r="FW5" s="266"/>
      <c r="FX5" s="264"/>
      <c r="FY5" s="265">
        <f t="shared" ref="FY5" si="170">IFERROR(FX5/FX$2,0)</f>
        <v>0</v>
      </c>
      <c r="FZ5" s="265">
        <f t="shared" ref="FZ5:FZ13" si="171">IFERROR(GA5/FX$2,0)</f>
        <v>0</v>
      </c>
      <c r="GA5" s="266"/>
      <c r="GB5" s="264"/>
      <c r="GC5" s="265">
        <f t="shared" ref="GC5" si="172">IFERROR(GB5/GB$2,0)</f>
        <v>0</v>
      </c>
      <c r="GD5" s="265">
        <f t="shared" ref="GD5:GD13" si="173">IFERROR(GE5/GB$2,0)</f>
        <v>0</v>
      </c>
      <c r="GE5" s="266"/>
      <c r="GF5" s="264"/>
      <c r="GG5" s="265">
        <f t="shared" ref="GG5" si="174">IFERROR(GF5/GF$2,0)</f>
        <v>0</v>
      </c>
      <c r="GH5" s="265">
        <f t="shared" ref="GH5:GH13" si="175">IFERROR(GI5/GF$2,0)</f>
        <v>0</v>
      </c>
      <c r="GI5" s="266"/>
    </row>
    <row r="6" spans="1:191">
      <c r="A6" s="285" t="s">
        <v>4</v>
      </c>
      <c r="B6" s="240" t="s">
        <v>56</v>
      </c>
      <c r="C6" s="321">
        <v>45</v>
      </c>
      <c r="D6" s="252">
        <f t="shared" ref="D6:D13" si="176">E6*C6</f>
        <v>751440.14999999991</v>
      </c>
      <c r="E6" s="74">
        <v>16698.669999999998</v>
      </c>
      <c r="F6" s="18">
        <f t="shared" si="44"/>
        <v>722184.46678643965</v>
      </c>
      <c r="G6" s="95">
        <f t="shared" si="45"/>
        <v>634.41473850575187</v>
      </c>
      <c r="H6" s="74">
        <f t="shared" si="45"/>
        <v>14.09810530012782</v>
      </c>
      <c r="I6" s="74">
        <f t="shared" ref="I6:I13" si="177">SUMIFS($L6:$GA6,$L$4:$GA$4,$M$4)</f>
        <v>70.490526500639106</v>
      </c>
      <c r="J6" s="74">
        <f>SUMIFS($L6:$GA6,$L$4:$GA$4,#REF!)</f>
        <v>0</v>
      </c>
      <c r="K6" s="18">
        <f>G6-I6-J6</f>
        <v>563.92421200511274</v>
      </c>
      <c r="L6" s="195">
        <f t="shared" si="46"/>
        <v>17488.43176080786</v>
      </c>
      <c r="M6" s="13">
        <f t="shared" si="47"/>
        <v>14.098105300127822</v>
      </c>
      <c r="N6" s="13">
        <f t="shared" si="48"/>
        <v>0</v>
      </c>
      <c r="O6" s="255"/>
      <c r="P6" s="195">
        <f t="shared" si="49"/>
        <v>17582.889066318716</v>
      </c>
      <c r="Q6" s="13">
        <f t="shared" si="50"/>
        <v>14.09810530012782</v>
      </c>
      <c r="R6" s="13">
        <f t="shared" si="51"/>
        <v>0</v>
      </c>
      <c r="S6" s="255"/>
      <c r="T6" s="195">
        <f t="shared" si="52"/>
        <v>17758.706537516609</v>
      </c>
      <c r="U6" s="13">
        <f t="shared" si="53"/>
        <v>14.09810530012782</v>
      </c>
      <c r="V6" s="13">
        <f t="shared" si="54"/>
        <v>0</v>
      </c>
      <c r="W6" s="255"/>
      <c r="X6" s="195">
        <f t="shared" si="55"/>
        <v>17914.391914345921</v>
      </c>
      <c r="Y6" s="13">
        <f t="shared" si="56"/>
        <v>14.098105300127822</v>
      </c>
      <c r="Z6" s="13">
        <f t="shared" si="57"/>
        <v>0</v>
      </c>
      <c r="AA6" s="255"/>
      <c r="AB6" s="195">
        <f t="shared" si="58"/>
        <v>18054.611669660993</v>
      </c>
      <c r="AC6" s="13">
        <f t="shared" si="59"/>
        <v>14.09810530012782</v>
      </c>
      <c r="AD6" s="13">
        <f t="shared" si="60"/>
        <v>0</v>
      </c>
      <c r="AE6" s="255"/>
      <c r="AF6" s="195">
        <f t="shared" si="61"/>
        <v>0</v>
      </c>
      <c r="AG6" s="13">
        <f t="shared" si="62"/>
        <v>0</v>
      </c>
      <c r="AH6" s="13">
        <f t="shared" si="63"/>
        <v>0</v>
      </c>
      <c r="AI6" s="255"/>
      <c r="AJ6" s="195">
        <f t="shared" si="64"/>
        <v>0</v>
      </c>
      <c r="AK6" s="13">
        <f t="shared" si="65"/>
        <v>0</v>
      </c>
      <c r="AL6" s="13">
        <f t="shared" si="66"/>
        <v>0</v>
      </c>
      <c r="AM6" s="255"/>
      <c r="AN6" s="195">
        <f t="shared" si="67"/>
        <v>0</v>
      </c>
      <c r="AO6" s="13">
        <f t="shared" si="68"/>
        <v>0</v>
      </c>
      <c r="AP6" s="13">
        <f t="shared" si="69"/>
        <v>0</v>
      </c>
      <c r="AQ6" s="255"/>
      <c r="AR6" s="195">
        <f t="shared" si="70"/>
        <v>0</v>
      </c>
      <c r="AS6" s="13">
        <f t="shared" si="71"/>
        <v>0</v>
      </c>
      <c r="AT6" s="13">
        <f t="shared" si="72"/>
        <v>0</v>
      </c>
      <c r="AU6" s="255"/>
      <c r="AV6" s="195">
        <f t="shared" si="73"/>
        <v>0</v>
      </c>
      <c r="AW6" s="13">
        <f t="shared" si="74"/>
        <v>0</v>
      </c>
      <c r="AX6" s="13">
        <f t="shared" si="75"/>
        <v>0</v>
      </c>
      <c r="AY6" s="255"/>
      <c r="AZ6" s="195">
        <f t="shared" si="76"/>
        <v>0</v>
      </c>
      <c r="BA6" s="13">
        <f t="shared" si="77"/>
        <v>0</v>
      </c>
      <c r="BB6" s="13">
        <f t="shared" si="78"/>
        <v>0</v>
      </c>
      <c r="BC6" s="255"/>
      <c r="BD6" s="195">
        <f t="shared" si="79"/>
        <v>0</v>
      </c>
      <c r="BE6" s="13">
        <f t="shared" si="80"/>
        <v>0</v>
      </c>
      <c r="BF6" s="13">
        <f t="shared" si="81"/>
        <v>0</v>
      </c>
      <c r="BG6" s="255"/>
      <c r="BH6" s="195">
        <f t="shared" si="82"/>
        <v>0</v>
      </c>
      <c r="BI6" s="13">
        <f t="shared" si="83"/>
        <v>0</v>
      </c>
      <c r="BJ6" s="13">
        <f t="shared" si="84"/>
        <v>0</v>
      </c>
      <c r="BK6" s="255"/>
      <c r="BL6" s="195">
        <f t="shared" si="85"/>
        <v>0</v>
      </c>
      <c r="BM6" s="13">
        <f t="shared" si="86"/>
        <v>0</v>
      </c>
      <c r="BN6" s="13">
        <f t="shared" si="87"/>
        <v>0</v>
      </c>
      <c r="BO6" s="255"/>
      <c r="BP6" s="195">
        <f t="shared" si="88"/>
        <v>0</v>
      </c>
      <c r="BQ6" s="13">
        <f t="shared" si="89"/>
        <v>0</v>
      </c>
      <c r="BR6" s="13">
        <f t="shared" si="90"/>
        <v>0</v>
      </c>
      <c r="BS6" s="255"/>
      <c r="BT6" s="195">
        <f t="shared" si="91"/>
        <v>0</v>
      </c>
      <c r="BU6" s="13">
        <f t="shared" si="92"/>
        <v>0</v>
      </c>
      <c r="BV6" s="13">
        <f t="shared" si="93"/>
        <v>0</v>
      </c>
      <c r="BW6" s="255"/>
      <c r="BX6" s="195">
        <f t="shared" si="94"/>
        <v>0</v>
      </c>
      <c r="BY6" s="13">
        <f t="shared" si="95"/>
        <v>0</v>
      </c>
      <c r="BZ6" s="13">
        <f t="shared" si="96"/>
        <v>0</v>
      </c>
      <c r="CA6" s="255"/>
      <c r="CB6" s="195">
        <f t="shared" si="97"/>
        <v>0</v>
      </c>
      <c r="CC6" s="13">
        <f t="shared" si="98"/>
        <v>0</v>
      </c>
      <c r="CD6" s="13">
        <f t="shared" si="99"/>
        <v>0</v>
      </c>
      <c r="CE6" s="255"/>
      <c r="CF6" s="195">
        <f t="shared" si="100"/>
        <v>0</v>
      </c>
      <c r="CG6" s="13">
        <f t="shared" si="101"/>
        <v>0</v>
      </c>
      <c r="CH6" s="13">
        <f t="shared" si="102"/>
        <v>0</v>
      </c>
      <c r="CI6" s="255"/>
      <c r="CJ6" s="195">
        <f t="shared" si="103"/>
        <v>0</v>
      </c>
      <c r="CK6" s="13">
        <f t="shared" si="104"/>
        <v>0</v>
      </c>
      <c r="CL6" s="13">
        <f t="shared" si="105"/>
        <v>0</v>
      </c>
      <c r="CM6" s="255"/>
      <c r="CN6" s="195">
        <f t="shared" si="106"/>
        <v>0</v>
      </c>
      <c r="CO6" s="13">
        <f t="shared" si="107"/>
        <v>0</v>
      </c>
      <c r="CP6" s="13">
        <f t="shared" si="108"/>
        <v>0</v>
      </c>
      <c r="CQ6" s="255"/>
      <c r="CR6" s="195">
        <f t="shared" si="109"/>
        <v>0</v>
      </c>
      <c r="CS6" s="13">
        <f t="shared" si="110"/>
        <v>0</v>
      </c>
      <c r="CT6" s="13">
        <f t="shared" si="111"/>
        <v>0</v>
      </c>
      <c r="CU6" s="255"/>
      <c r="CV6" s="195">
        <f t="shared" si="112"/>
        <v>0</v>
      </c>
      <c r="CW6" s="13">
        <f t="shared" si="113"/>
        <v>0</v>
      </c>
      <c r="CX6" s="13">
        <f t="shared" si="114"/>
        <v>0</v>
      </c>
      <c r="CY6" s="255"/>
      <c r="CZ6" s="195">
        <f t="shared" si="115"/>
        <v>0</v>
      </c>
      <c r="DA6" s="13">
        <f t="shared" si="116"/>
        <v>0</v>
      </c>
      <c r="DB6" s="13">
        <f t="shared" si="117"/>
        <v>0</v>
      </c>
      <c r="DC6" s="255"/>
      <c r="DD6" s="195">
        <f t="shared" si="118"/>
        <v>0</v>
      </c>
      <c r="DE6" s="13">
        <f t="shared" si="119"/>
        <v>0</v>
      </c>
      <c r="DF6" s="13">
        <f t="shared" si="120"/>
        <v>0</v>
      </c>
      <c r="DG6" s="255"/>
      <c r="DH6" s="195">
        <f t="shared" si="121"/>
        <v>0</v>
      </c>
      <c r="DI6" s="13">
        <f t="shared" si="122"/>
        <v>0</v>
      </c>
      <c r="DJ6" s="13">
        <f t="shared" si="123"/>
        <v>0</v>
      </c>
      <c r="DK6" s="255"/>
      <c r="DL6" s="195">
        <f t="shared" si="124"/>
        <v>0</v>
      </c>
      <c r="DM6" s="13">
        <f t="shared" si="125"/>
        <v>0</v>
      </c>
      <c r="DN6" s="13">
        <f t="shared" si="126"/>
        <v>0</v>
      </c>
      <c r="DO6" s="255"/>
      <c r="DP6" s="195">
        <f t="shared" si="127"/>
        <v>0</v>
      </c>
      <c r="DQ6" s="13">
        <f t="shared" si="128"/>
        <v>0</v>
      </c>
      <c r="DR6" s="13">
        <f t="shared" si="129"/>
        <v>0</v>
      </c>
      <c r="DS6" s="255"/>
      <c r="DT6" s="195">
        <f t="shared" si="130"/>
        <v>0</v>
      </c>
      <c r="DU6" s="13">
        <f t="shared" si="131"/>
        <v>0</v>
      </c>
      <c r="DV6" s="13">
        <f t="shared" si="132"/>
        <v>0</v>
      </c>
      <c r="DW6" s="255"/>
      <c r="DX6" s="195">
        <f t="shared" si="133"/>
        <v>0</v>
      </c>
      <c r="DY6" s="13">
        <f t="shared" si="134"/>
        <v>0</v>
      </c>
      <c r="DZ6" s="13">
        <f t="shared" si="135"/>
        <v>0</v>
      </c>
      <c r="EA6" s="255"/>
      <c r="EB6" s="195">
        <f t="shared" si="136"/>
        <v>0</v>
      </c>
      <c r="EC6" s="13">
        <f t="shared" si="137"/>
        <v>0</v>
      </c>
      <c r="ED6" s="13">
        <f t="shared" si="138"/>
        <v>0</v>
      </c>
      <c r="EE6" s="255"/>
      <c r="EF6" s="195">
        <f t="shared" si="139"/>
        <v>0</v>
      </c>
      <c r="EG6" s="13">
        <f t="shared" si="140"/>
        <v>0</v>
      </c>
      <c r="EH6" s="13">
        <f t="shared" si="141"/>
        <v>0</v>
      </c>
      <c r="EI6" s="255"/>
      <c r="EJ6" s="195">
        <f t="shared" si="142"/>
        <v>0</v>
      </c>
      <c r="EK6" s="13">
        <f t="shared" si="143"/>
        <v>0</v>
      </c>
      <c r="EL6" s="13">
        <f t="shared" si="144"/>
        <v>0</v>
      </c>
      <c r="EM6" s="255"/>
      <c r="EN6" s="195">
        <f t="shared" si="145"/>
        <v>0</v>
      </c>
      <c r="EO6" s="13">
        <f t="shared" si="146"/>
        <v>0</v>
      </c>
      <c r="EP6" s="13">
        <f t="shared" si="147"/>
        <v>0</v>
      </c>
      <c r="EQ6" s="255"/>
      <c r="ER6" s="195">
        <f t="shared" si="148"/>
        <v>0</v>
      </c>
      <c r="ES6" s="13">
        <f t="shared" si="149"/>
        <v>0</v>
      </c>
      <c r="ET6" s="13">
        <f t="shared" si="150"/>
        <v>0</v>
      </c>
      <c r="EU6" s="255"/>
      <c r="EV6" s="195">
        <f t="shared" si="151"/>
        <v>0</v>
      </c>
      <c r="EW6" s="13">
        <f t="shared" si="152"/>
        <v>0</v>
      </c>
      <c r="EX6" s="13">
        <f t="shared" si="153"/>
        <v>0</v>
      </c>
      <c r="EY6" s="255"/>
      <c r="EZ6" s="195">
        <f t="shared" si="154"/>
        <v>0</v>
      </c>
      <c r="FA6" s="13">
        <f t="shared" si="155"/>
        <v>0</v>
      </c>
      <c r="FB6" s="13">
        <f t="shared" si="156"/>
        <v>0</v>
      </c>
      <c r="FC6" s="255"/>
      <c r="FD6" s="195">
        <f t="shared" si="157"/>
        <v>0</v>
      </c>
      <c r="FE6" s="13">
        <f t="shared" si="158"/>
        <v>0</v>
      </c>
      <c r="FF6" s="13">
        <f t="shared" si="159"/>
        <v>0</v>
      </c>
      <c r="FG6" s="255"/>
      <c r="FH6" s="195">
        <f t="shared" si="160"/>
        <v>0</v>
      </c>
      <c r="FI6" s="13">
        <f t="shared" si="161"/>
        <v>0</v>
      </c>
      <c r="FJ6" s="13">
        <f t="shared" si="162"/>
        <v>0</v>
      </c>
      <c r="FK6" s="255"/>
      <c r="FL6" s="195">
        <f t="shared" si="163"/>
        <v>0</v>
      </c>
      <c r="FM6" s="13">
        <f t="shared" si="164"/>
        <v>0</v>
      </c>
      <c r="FN6" s="13">
        <f t="shared" si="165"/>
        <v>0</v>
      </c>
      <c r="FO6" s="255"/>
      <c r="FP6" s="195">
        <f t="shared" ref="FP6" si="178">IF($E6*FP$2/$C$2-FS6&gt;0,$E6*FP$2/$C$2-FS6,0)</f>
        <v>0</v>
      </c>
      <c r="FQ6" s="13">
        <f t="shared" ref="FQ6" si="179">IFERROR(FP6/FP$2,0)</f>
        <v>0</v>
      </c>
      <c r="FR6" s="13">
        <f t="shared" si="167"/>
        <v>0</v>
      </c>
      <c r="FS6" s="255"/>
      <c r="FT6" s="195">
        <f t="shared" ref="FT6" si="180">IF($E6*FT$2/$C$2-FW6&gt;0,$E6*FT$2/$C$2-FW6,0)</f>
        <v>0</v>
      </c>
      <c r="FU6" s="13">
        <f t="shared" ref="FU6" si="181">IFERROR(FT6/FT$2,0)</f>
        <v>0</v>
      </c>
      <c r="FV6" s="13">
        <f t="shared" si="169"/>
        <v>0</v>
      </c>
      <c r="FW6" s="255"/>
      <c r="FX6" s="195">
        <f t="shared" ref="FX6" si="182">IF($E6*FX$2/$C$2-GA6&gt;0,$E6*FX$2/$C$2-GA6,0)</f>
        <v>0</v>
      </c>
      <c r="FY6" s="13">
        <f t="shared" ref="FY6" si="183">IFERROR(FX6/FX$2,0)</f>
        <v>0</v>
      </c>
      <c r="FZ6" s="13">
        <f t="shared" si="171"/>
        <v>0</v>
      </c>
      <c r="GA6" s="255"/>
      <c r="GB6" s="195">
        <f t="shared" ref="GB6" si="184">IF($E6*GB$2/$C$2-GE6&gt;0,$E6*GB$2/$C$2-GE6,0)</f>
        <v>0</v>
      </c>
      <c r="GC6" s="13">
        <f t="shared" ref="GC6" si="185">IFERROR(GB6/GB$2,0)</f>
        <v>0</v>
      </c>
      <c r="GD6" s="13">
        <f t="shared" si="173"/>
        <v>0</v>
      </c>
      <c r="GE6" s="255"/>
      <c r="GF6" s="195">
        <f t="shared" ref="GF6:GF10" si="186">IF($E6*GF$2/$C$2-GI6&gt;0,$E6*GF$2/$C$2-GI6,0)</f>
        <v>0</v>
      </c>
      <c r="GG6" s="13">
        <f t="shared" ref="GG6" si="187">IFERROR(GF6/GF$2,0)</f>
        <v>0</v>
      </c>
      <c r="GH6" s="13">
        <f t="shared" si="175"/>
        <v>0</v>
      </c>
      <c r="GI6" s="255"/>
    </row>
    <row r="7" spans="1:191">
      <c r="A7" s="285" t="s">
        <v>6</v>
      </c>
      <c r="B7" s="240" t="s">
        <v>111</v>
      </c>
      <c r="C7" s="321">
        <v>40</v>
      </c>
      <c r="D7" s="252">
        <f t="shared" si="176"/>
        <v>342035.19999999995</v>
      </c>
      <c r="E7" s="74">
        <v>8550.8799999999992</v>
      </c>
      <c r="F7" s="18">
        <f t="shared" si="44"/>
        <v>323582.57419216487</v>
      </c>
      <c r="G7" s="95">
        <f t="shared" si="45"/>
        <v>288.7684028698261</v>
      </c>
      <c r="H7" s="74">
        <f t="shared" si="45"/>
        <v>7.2192100717456524</v>
      </c>
      <c r="I7" s="74">
        <f t="shared" si="177"/>
        <v>36.096050358728256</v>
      </c>
      <c r="J7" s="74">
        <f>SUMIFS($L7:$GA7,$L$4:$GA$4,#REF!)</f>
        <v>0</v>
      </c>
      <c r="K7" s="18">
        <f t="shared" ref="K7:K13" si="188">G7-I7-J7</f>
        <v>252.67235251109784</v>
      </c>
      <c r="L7" s="195">
        <f t="shared" si="46"/>
        <v>8955.2929290091197</v>
      </c>
      <c r="M7" s="13">
        <f t="shared" si="47"/>
        <v>7.2192100717456533</v>
      </c>
      <c r="N7" s="13">
        <f t="shared" si="48"/>
        <v>0</v>
      </c>
      <c r="O7" s="255"/>
      <c r="P7" s="195">
        <f t="shared" si="49"/>
        <v>9003.6616364898146</v>
      </c>
      <c r="Q7" s="13">
        <f t="shared" si="50"/>
        <v>7.2192100717456524</v>
      </c>
      <c r="R7" s="13">
        <f t="shared" si="51"/>
        <v>0</v>
      </c>
      <c r="S7" s="255"/>
      <c r="T7" s="195">
        <f t="shared" si="52"/>
        <v>9093.6924052945542</v>
      </c>
      <c r="U7" s="13">
        <f t="shared" si="53"/>
        <v>7.2192100717456515</v>
      </c>
      <c r="V7" s="13">
        <f t="shared" si="54"/>
        <v>0</v>
      </c>
      <c r="W7" s="255"/>
      <c r="X7" s="195">
        <f t="shared" si="55"/>
        <v>9173.4141421168406</v>
      </c>
      <c r="Y7" s="13">
        <f t="shared" si="56"/>
        <v>7.2192100717456515</v>
      </c>
      <c r="Z7" s="13">
        <f t="shared" si="57"/>
        <v>0</v>
      </c>
      <c r="AA7" s="255"/>
      <c r="AB7" s="195">
        <f t="shared" si="58"/>
        <v>9245.2164054904242</v>
      </c>
      <c r="AC7" s="13">
        <f t="shared" si="59"/>
        <v>7.2192100717456524</v>
      </c>
      <c r="AD7" s="13">
        <f t="shared" si="60"/>
        <v>0</v>
      </c>
      <c r="AE7" s="255"/>
      <c r="AF7" s="195">
        <f t="shared" si="61"/>
        <v>0</v>
      </c>
      <c r="AG7" s="13">
        <f t="shared" si="62"/>
        <v>0</v>
      </c>
      <c r="AH7" s="13">
        <f t="shared" si="63"/>
        <v>0</v>
      </c>
      <c r="AI7" s="255"/>
      <c r="AJ7" s="195">
        <f t="shared" si="64"/>
        <v>0</v>
      </c>
      <c r="AK7" s="13">
        <f t="shared" si="65"/>
        <v>0</v>
      </c>
      <c r="AL7" s="13">
        <f t="shared" si="66"/>
        <v>0</v>
      </c>
      <c r="AM7" s="255"/>
      <c r="AN7" s="195">
        <f t="shared" si="67"/>
        <v>0</v>
      </c>
      <c r="AO7" s="13">
        <f t="shared" si="68"/>
        <v>0</v>
      </c>
      <c r="AP7" s="13">
        <f t="shared" si="69"/>
        <v>0</v>
      </c>
      <c r="AQ7" s="255"/>
      <c r="AR7" s="195">
        <f t="shared" si="70"/>
        <v>0</v>
      </c>
      <c r="AS7" s="13">
        <f t="shared" si="71"/>
        <v>0</v>
      </c>
      <c r="AT7" s="13">
        <f t="shared" si="72"/>
        <v>0</v>
      </c>
      <c r="AU7" s="255"/>
      <c r="AV7" s="195">
        <f t="shared" si="73"/>
        <v>0</v>
      </c>
      <c r="AW7" s="13">
        <f t="shared" si="74"/>
        <v>0</v>
      </c>
      <c r="AX7" s="13">
        <f t="shared" si="75"/>
        <v>0</v>
      </c>
      <c r="AY7" s="255"/>
      <c r="AZ7" s="195">
        <f t="shared" si="76"/>
        <v>0</v>
      </c>
      <c r="BA7" s="13">
        <f t="shared" si="77"/>
        <v>0</v>
      </c>
      <c r="BB7" s="13">
        <f t="shared" si="78"/>
        <v>0</v>
      </c>
      <c r="BC7" s="255"/>
      <c r="BD7" s="195">
        <f t="shared" si="79"/>
        <v>0</v>
      </c>
      <c r="BE7" s="13">
        <f t="shared" si="80"/>
        <v>0</v>
      </c>
      <c r="BF7" s="13">
        <f t="shared" si="81"/>
        <v>0</v>
      </c>
      <c r="BG7" s="255"/>
      <c r="BH7" s="195">
        <f t="shared" si="82"/>
        <v>0</v>
      </c>
      <c r="BI7" s="13">
        <f t="shared" si="83"/>
        <v>0</v>
      </c>
      <c r="BJ7" s="13">
        <f t="shared" si="84"/>
        <v>0</v>
      </c>
      <c r="BK7" s="255"/>
      <c r="BL7" s="195">
        <f t="shared" si="85"/>
        <v>0</v>
      </c>
      <c r="BM7" s="13">
        <f t="shared" si="86"/>
        <v>0</v>
      </c>
      <c r="BN7" s="13">
        <f t="shared" si="87"/>
        <v>0</v>
      </c>
      <c r="BO7" s="255"/>
      <c r="BP7" s="195">
        <f t="shared" si="88"/>
        <v>0</v>
      </c>
      <c r="BQ7" s="13">
        <f t="shared" si="89"/>
        <v>0</v>
      </c>
      <c r="BR7" s="13">
        <f t="shared" si="90"/>
        <v>0</v>
      </c>
      <c r="BS7" s="255"/>
      <c r="BT7" s="195">
        <f t="shared" si="91"/>
        <v>0</v>
      </c>
      <c r="BU7" s="13">
        <f t="shared" si="92"/>
        <v>0</v>
      </c>
      <c r="BV7" s="13">
        <f t="shared" si="93"/>
        <v>0</v>
      </c>
      <c r="BW7" s="255"/>
      <c r="BX7" s="195">
        <f t="shared" si="94"/>
        <v>0</v>
      </c>
      <c r="BY7" s="13">
        <f t="shared" si="95"/>
        <v>0</v>
      </c>
      <c r="BZ7" s="13">
        <f t="shared" si="96"/>
        <v>0</v>
      </c>
      <c r="CA7" s="255"/>
      <c r="CB7" s="195">
        <f t="shared" si="97"/>
        <v>0</v>
      </c>
      <c r="CC7" s="13">
        <f t="shared" si="98"/>
        <v>0</v>
      </c>
      <c r="CD7" s="13">
        <f t="shared" si="99"/>
        <v>0</v>
      </c>
      <c r="CE7" s="255"/>
      <c r="CF7" s="195">
        <f t="shared" si="100"/>
        <v>0</v>
      </c>
      <c r="CG7" s="13">
        <f t="shared" si="101"/>
        <v>0</v>
      </c>
      <c r="CH7" s="13">
        <f t="shared" si="102"/>
        <v>0</v>
      </c>
      <c r="CI7" s="255"/>
      <c r="CJ7" s="195">
        <f t="shared" si="103"/>
        <v>0</v>
      </c>
      <c r="CK7" s="13">
        <f t="shared" si="104"/>
        <v>0</v>
      </c>
      <c r="CL7" s="13">
        <f t="shared" si="105"/>
        <v>0</v>
      </c>
      <c r="CM7" s="255"/>
      <c r="CN7" s="195">
        <f t="shared" si="106"/>
        <v>0</v>
      </c>
      <c r="CO7" s="13">
        <f t="shared" si="107"/>
        <v>0</v>
      </c>
      <c r="CP7" s="13">
        <f t="shared" si="108"/>
        <v>0</v>
      </c>
      <c r="CQ7" s="255"/>
      <c r="CR7" s="195">
        <f t="shared" si="109"/>
        <v>0</v>
      </c>
      <c r="CS7" s="13">
        <f t="shared" si="110"/>
        <v>0</v>
      </c>
      <c r="CT7" s="13">
        <f t="shared" si="111"/>
        <v>0</v>
      </c>
      <c r="CU7" s="255"/>
      <c r="CV7" s="195">
        <f t="shared" si="112"/>
        <v>0</v>
      </c>
      <c r="CW7" s="13">
        <f t="shared" si="113"/>
        <v>0</v>
      </c>
      <c r="CX7" s="13">
        <f t="shared" si="114"/>
        <v>0</v>
      </c>
      <c r="CY7" s="255"/>
      <c r="CZ7" s="195">
        <f t="shared" si="115"/>
        <v>0</v>
      </c>
      <c r="DA7" s="13">
        <f t="shared" si="116"/>
        <v>0</v>
      </c>
      <c r="DB7" s="13">
        <f t="shared" si="117"/>
        <v>0</v>
      </c>
      <c r="DC7" s="255"/>
      <c r="DD7" s="195">
        <f t="shared" si="118"/>
        <v>0</v>
      </c>
      <c r="DE7" s="13">
        <f t="shared" si="119"/>
        <v>0</v>
      </c>
      <c r="DF7" s="13">
        <f t="shared" si="120"/>
        <v>0</v>
      </c>
      <c r="DG7" s="255"/>
      <c r="DH7" s="195">
        <f t="shared" si="121"/>
        <v>0</v>
      </c>
      <c r="DI7" s="13">
        <f t="shared" si="122"/>
        <v>0</v>
      </c>
      <c r="DJ7" s="13">
        <f t="shared" si="123"/>
        <v>0</v>
      </c>
      <c r="DK7" s="255"/>
      <c r="DL7" s="195">
        <f t="shared" si="124"/>
        <v>0</v>
      </c>
      <c r="DM7" s="13">
        <f t="shared" si="125"/>
        <v>0</v>
      </c>
      <c r="DN7" s="13">
        <f t="shared" si="126"/>
        <v>0</v>
      </c>
      <c r="DO7" s="255"/>
      <c r="DP7" s="195">
        <f t="shared" si="127"/>
        <v>0</v>
      </c>
      <c r="DQ7" s="13">
        <f t="shared" si="128"/>
        <v>0</v>
      </c>
      <c r="DR7" s="13">
        <f t="shared" si="129"/>
        <v>0</v>
      </c>
      <c r="DS7" s="255"/>
      <c r="DT7" s="195">
        <f t="shared" si="130"/>
        <v>0</v>
      </c>
      <c r="DU7" s="13">
        <f t="shared" si="131"/>
        <v>0</v>
      </c>
      <c r="DV7" s="13">
        <f t="shared" si="132"/>
        <v>0</v>
      </c>
      <c r="DW7" s="255"/>
      <c r="DX7" s="195">
        <f t="shared" si="133"/>
        <v>0</v>
      </c>
      <c r="DY7" s="13">
        <f t="shared" si="134"/>
        <v>0</v>
      </c>
      <c r="DZ7" s="13">
        <f t="shared" si="135"/>
        <v>0</v>
      </c>
      <c r="EA7" s="255"/>
      <c r="EB7" s="195">
        <f t="shared" si="136"/>
        <v>0</v>
      </c>
      <c r="EC7" s="13">
        <f t="shared" si="137"/>
        <v>0</v>
      </c>
      <c r="ED7" s="13">
        <f t="shared" si="138"/>
        <v>0</v>
      </c>
      <c r="EE7" s="255"/>
      <c r="EF7" s="195">
        <f t="shared" si="139"/>
        <v>0</v>
      </c>
      <c r="EG7" s="13">
        <f t="shared" si="140"/>
        <v>0</v>
      </c>
      <c r="EH7" s="13">
        <f t="shared" si="141"/>
        <v>0</v>
      </c>
      <c r="EI7" s="255"/>
      <c r="EJ7" s="195">
        <f t="shared" si="142"/>
        <v>0</v>
      </c>
      <c r="EK7" s="13">
        <f t="shared" si="143"/>
        <v>0</v>
      </c>
      <c r="EL7" s="13">
        <f t="shared" si="144"/>
        <v>0</v>
      </c>
      <c r="EM7" s="255"/>
      <c r="EN7" s="195">
        <f t="shared" si="145"/>
        <v>0</v>
      </c>
      <c r="EO7" s="13">
        <f t="shared" si="146"/>
        <v>0</v>
      </c>
      <c r="EP7" s="13">
        <f t="shared" si="147"/>
        <v>0</v>
      </c>
      <c r="EQ7" s="255"/>
      <c r="ER7" s="195">
        <f t="shared" si="148"/>
        <v>0</v>
      </c>
      <c r="ES7" s="13">
        <f t="shared" si="149"/>
        <v>0</v>
      </c>
      <c r="ET7" s="13">
        <f t="shared" si="150"/>
        <v>0</v>
      </c>
      <c r="EU7" s="255"/>
      <c r="EV7" s="195">
        <f t="shared" si="151"/>
        <v>0</v>
      </c>
      <c r="EW7" s="13">
        <f t="shared" si="152"/>
        <v>0</v>
      </c>
      <c r="EX7" s="13">
        <f t="shared" si="153"/>
        <v>0</v>
      </c>
      <c r="EY7" s="255"/>
      <c r="EZ7" s="195">
        <f t="shared" si="154"/>
        <v>0</v>
      </c>
      <c r="FA7" s="13">
        <f t="shared" si="155"/>
        <v>0</v>
      </c>
      <c r="FB7" s="13">
        <f t="shared" si="156"/>
        <v>0</v>
      </c>
      <c r="FC7" s="255"/>
      <c r="FD7" s="195">
        <f t="shared" si="157"/>
        <v>0</v>
      </c>
      <c r="FE7" s="13">
        <f t="shared" si="158"/>
        <v>0</v>
      </c>
      <c r="FF7" s="13">
        <f t="shared" si="159"/>
        <v>0</v>
      </c>
      <c r="FG7" s="255"/>
      <c r="FH7" s="195">
        <f t="shared" si="160"/>
        <v>0</v>
      </c>
      <c r="FI7" s="13">
        <f t="shared" si="161"/>
        <v>0</v>
      </c>
      <c r="FJ7" s="13">
        <f t="shared" si="162"/>
        <v>0</v>
      </c>
      <c r="FK7" s="255"/>
      <c r="FL7" s="195">
        <f t="shared" si="163"/>
        <v>0</v>
      </c>
      <c r="FM7" s="13">
        <f t="shared" si="164"/>
        <v>0</v>
      </c>
      <c r="FN7" s="13">
        <f t="shared" si="165"/>
        <v>0</v>
      </c>
      <c r="FO7" s="255"/>
      <c r="FP7" s="195"/>
      <c r="FQ7" s="13">
        <f t="shared" ref="FQ7" si="189">IFERROR(FP7/FP$2,0)</f>
        <v>0</v>
      </c>
      <c r="FR7" s="13">
        <f t="shared" si="167"/>
        <v>0</v>
      </c>
      <c r="FS7" s="255"/>
      <c r="FT7" s="195"/>
      <c r="FU7" s="13">
        <f t="shared" ref="FU7" si="190">IFERROR(FT7/FT$2,0)</f>
        <v>0</v>
      </c>
      <c r="FV7" s="13">
        <f t="shared" si="169"/>
        <v>0</v>
      </c>
      <c r="FW7" s="255"/>
      <c r="FX7" s="195"/>
      <c r="FY7" s="13">
        <f t="shared" ref="FY7" si="191">IFERROR(FX7/FX$2,0)</f>
        <v>0</v>
      </c>
      <c r="FZ7" s="13">
        <f t="shared" si="171"/>
        <v>0</v>
      </c>
      <c r="GA7" s="255"/>
      <c r="GB7" s="195"/>
      <c r="GC7" s="13">
        <f t="shared" ref="GC7" si="192">IFERROR(GB7/GB$2,0)</f>
        <v>0</v>
      </c>
      <c r="GD7" s="13">
        <f t="shared" si="173"/>
        <v>0</v>
      </c>
      <c r="GE7" s="255"/>
      <c r="GF7" s="195"/>
      <c r="GG7" s="13">
        <f t="shared" ref="GG7" si="193">IFERROR(GF7/GF$2,0)</f>
        <v>0</v>
      </c>
      <c r="GH7" s="13">
        <f t="shared" si="175"/>
        <v>0</v>
      </c>
      <c r="GI7" s="255"/>
    </row>
    <row r="8" spans="1:191">
      <c r="A8" s="285" t="s">
        <v>8</v>
      </c>
      <c r="B8" s="240" t="s">
        <v>7</v>
      </c>
      <c r="C8" s="321">
        <v>40</v>
      </c>
      <c r="D8" s="252">
        <f t="shared" si="176"/>
        <v>719891.60000000009</v>
      </c>
      <c r="E8" s="74">
        <v>17997.29</v>
      </c>
      <c r="F8" s="18">
        <f t="shared" si="44"/>
        <v>681053.81278686028</v>
      </c>
      <c r="G8" s="95">
        <f t="shared" si="45"/>
        <v>607.77939689074037</v>
      </c>
      <c r="H8" s="74">
        <f t="shared" si="45"/>
        <v>15.194484922268508</v>
      </c>
      <c r="I8" s="74">
        <f t="shared" si="177"/>
        <v>75.972424611342547</v>
      </c>
      <c r="J8" s="74">
        <f>SUMIFS($L8:$GA8,$L$4:$GA$4,#REF!)</f>
        <v>0</v>
      </c>
      <c r="K8" s="18">
        <f>G8-I8-J8</f>
        <v>531.80697227939777</v>
      </c>
      <c r="L8" s="195">
        <f t="shared" si="46"/>
        <v>18848.469850860562</v>
      </c>
      <c r="M8" s="13">
        <f t="shared" si="47"/>
        <v>15.194484922268508</v>
      </c>
      <c r="N8" s="13">
        <f t="shared" si="48"/>
        <v>0</v>
      </c>
      <c r="O8" s="255"/>
      <c r="P8" s="195">
        <f t="shared" si="49"/>
        <v>18950.272899839758</v>
      </c>
      <c r="Q8" s="13">
        <f t="shared" si="50"/>
        <v>15.194484922268506</v>
      </c>
      <c r="R8" s="13">
        <f t="shared" si="51"/>
        <v>0</v>
      </c>
      <c r="S8" s="255"/>
      <c r="T8" s="195">
        <f t="shared" si="52"/>
        <v>19139.76332130537</v>
      </c>
      <c r="U8" s="13">
        <f t="shared" si="53"/>
        <v>15.194484922268508</v>
      </c>
      <c r="V8" s="13">
        <f t="shared" si="54"/>
        <v>0</v>
      </c>
      <c r="W8" s="255"/>
      <c r="X8" s="195">
        <f t="shared" si="55"/>
        <v>19307.556018301981</v>
      </c>
      <c r="Y8" s="13">
        <f t="shared" si="56"/>
        <v>15.194484922268508</v>
      </c>
      <c r="Z8" s="13">
        <f t="shared" si="57"/>
        <v>0</v>
      </c>
      <c r="AA8" s="255"/>
      <c r="AB8" s="195">
        <f t="shared" si="58"/>
        <v>19458.680365338867</v>
      </c>
      <c r="AC8" s="13">
        <f t="shared" si="59"/>
        <v>15.19448492226851</v>
      </c>
      <c r="AD8" s="13">
        <f t="shared" si="60"/>
        <v>0</v>
      </c>
      <c r="AE8" s="255"/>
      <c r="AF8" s="195">
        <f t="shared" si="61"/>
        <v>0</v>
      </c>
      <c r="AG8" s="13">
        <f t="shared" si="62"/>
        <v>0</v>
      </c>
      <c r="AH8" s="13">
        <f t="shared" si="63"/>
        <v>0</v>
      </c>
      <c r="AI8" s="255"/>
      <c r="AJ8" s="195">
        <f t="shared" si="64"/>
        <v>0</v>
      </c>
      <c r="AK8" s="13">
        <f t="shared" si="65"/>
        <v>0</v>
      </c>
      <c r="AL8" s="13">
        <f t="shared" si="66"/>
        <v>0</v>
      </c>
      <c r="AM8" s="255"/>
      <c r="AN8" s="195">
        <f t="shared" si="67"/>
        <v>0</v>
      </c>
      <c r="AO8" s="13">
        <f t="shared" si="68"/>
        <v>0</v>
      </c>
      <c r="AP8" s="13">
        <f t="shared" si="69"/>
        <v>0</v>
      </c>
      <c r="AQ8" s="255"/>
      <c r="AR8" s="195">
        <f t="shared" si="70"/>
        <v>0</v>
      </c>
      <c r="AS8" s="13">
        <f t="shared" si="71"/>
        <v>0</v>
      </c>
      <c r="AT8" s="13">
        <f t="shared" si="72"/>
        <v>0</v>
      </c>
      <c r="AU8" s="255"/>
      <c r="AV8" s="195">
        <f t="shared" si="73"/>
        <v>0</v>
      </c>
      <c r="AW8" s="13">
        <f t="shared" si="74"/>
        <v>0</v>
      </c>
      <c r="AX8" s="13">
        <f t="shared" si="75"/>
        <v>0</v>
      </c>
      <c r="AY8" s="255"/>
      <c r="AZ8" s="195">
        <f t="shared" si="76"/>
        <v>0</v>
      </c>
      <c r="BA8" s="13">
        <f t="shared" si="77"/>
        <v>0</v>
      </c>
      <c r="BB8" s="13">
        <f t="shared" si="78"/>
        <v>0</v>
      </c>
      <c r="BC8" s="255"/>
      <c r="BD8" s="195">
        <f t="shared" si="79"/>
        <v>0</v>
      </c>
      <c r="BE8" s="13">
        <f t="shared" si="80"/>
        <v>0</v>
      </c>
      <c r="BF8" s="13">
        <f t="shared" si="81"/>
        <v>0</v>
      </c>
      <c r="BG8" s="255"/>
      <c r="BH8" s="195">
        <f t="shared" si="82"/>
        <v>0</v>
      </c>
      <c r="BI8" s="13">
        <f t="shared" si="83"/>
        <v>0</v>
      </c>
      <c r="BJ8" s="13">
        <f t="shared" si="84"/>
        <v>0</v>
      </c>
      <c r="BK8" s="255"/>
      <c r="BL8" s="195">
        <f t="shared" si="85"/>
        <v>0</v>
      </c>
      <c r="BM8" s="13">
        <f t="shared" si="86"/>
        <v>0</v>
      </c>
      <c r="BN8" s="13">
        <f t="shared" si="87"/>
        <v>0</v>
      </c>
      <c r="BO8" s="255"/>
      <c r="BP8" s="195">
        <f t="shared" si="88"/>
        <v>0</v>
      </c>
      <c r="BQ8" s="13">
        <f t="shared" si="89"/>
        <v>0</v>
      </c>
      <c r="BR8" s="13">
        <f t="shared" si="90"/>
        <v>0</v>
      </c>
      <c r="BS8" s="255"/>
      <c r="BT8" s="195">
        <f t="shared" si="91"/>
        <v>0</v>
      </c>
      <c r="BU8" s="13">
        <f t="shared" si="92"/>
        <v>0</v>
      </c>
      <c r="BV8" s="13">
        <f t="shared" si="93"/>
        <v>0</v>
      </c>
      <c r="BW8" s="255"/>
      <c r="BX8" s="195">
        <f t="shared" si="94"/>
        <v>0</v>
      </c>
      <c r="BY8" s="13">
        <f t="shared" si="95"/>
        <v>0</v>
      </c>
      <c r="BZ8" s="13">
        <f t="shared" si="96"/>
        <v>0</v>
      </c>
      <c r="CA8" s="255"/>
      <c r="CB8" s="195">
        <f t="shared" si="97"/>
        <v>0</v>
      </c>
      <c r="CC8" s="13">
        <f t="shared" si="98"/>
        <v>0</v>
      </c>
      <c r="CD8" s="13">
        <f t="shared" si="99"/>
        <v>0</v>
      </c>
      <c r="CE8" s="255"/>
      <c r="CF8" s="195">
        <f t="shared" si="100"/>
        <v>0</v>
      </c>
      <c r="CG8" s="13">
        <f t="shared" si="101"/>
        <v>0</v>
      </c>
      <c r="CH8" s="13">
        <f t="shared" si="102"/>
        <v>0</v>
      </c>
      <c r="CI8" s="255"/>
      <c r="CJ8" s="195">
        <f t="shared" si="103"/>
        <v>0</v>
      </c>
      <c r="CK8" s="13">
        <f t="shared" si="104"/>
        <v>0</v>
      </c>
      <c r="CL8" s="13">
        <f t="shared" si="105"/>
        <v>0</v>
      </c>
      <c r="CM8" s="255"/>
      <c r="CN8" s="195">
        <f t="shared" si="106"/>
        <v>0</v>
      </c>
      <c r="CO8" s="13">
        <f t="shared" si="107"/>
        <v>0</v>
      </c>
      <c r="CP8" s="13">
        <f t="shared" si="108"/>
        <v>0</v>
      </c>
      <c r="CQ8" s="255"/>
      <c r="CR8" s="195">
        <f t="shared" si="109"/>
        <v>0</v>
      </c>
      <c r="CS8" s="13">
        <f t="shared" si="110"/>
        <v>0</v>
      </c>
      <c r="CT8" s="13">
        <f t="shared" si="111"/>
        <v>0</v>
      </c>
      <c r="CU8" s="255"/>
      <c r="CV8" s="195">
        <f t="shared" si="112"/>
        <v>0</v>
      </c>
      <c r="CW8" s="13">
        <f t="shared" si="113"/>
        <v>0</v>
      </c>
      <c r="CX8" s="13">
        <f t="shared" si="114"/>
        <v>0</v>
      </c>
      <c r="CY8" s="255"/>
      <c r="CZ8" s="195">
        <f t="shared" si="115"/>
        <v>0</v>
      </c>
      <c r="DA8" s="13">
        <f t="shared" si="116"/>
        <v>0</v>
      </c>
      <c r="DB8" s="13">
        <f t="shared" si="117"/>
        <v>0</v>
      </c>
      <c r="DC8" s="255"/>
      <c r="DD8" s="195">
        <f t="shared" si="118"/>
        <v>0</v>
      </c>
      <c r="DE8" s="13">
        <f t="shared" si="119"/>
        <v>0</v>
      </c>
      <c r="DF8" s="13">
        <f t="shared" si="120"/>
        <v>0</v>
      </c>
      <c r="DG8" s="255"/>
      <c r="DH8" s="195">
        <f t="shared" si="121"/>
        <v>0</v>
      </c>
      <c r="DI8" s="13">
        <f t="shared" si="122"/>
        <v>0</v>
      </c>
      <c r="DJ8" s="13">
        <f t="shared" si="123"/>
        <v>0</v>
      </c>
      <c r="DK8" s="255"/>
      <c r="DL8" s="195">
        <f t="shared" si="124"/>
        <v>0</v>
      </c>
      <c r="DM8" s="13">
        <f t="shared" si="125"/>
        <v>0</v>
      </c>
      <c r="DN8" s="13">
        <f t="shared" si="126"/>
        <v>0</v>
      </c>
      <c r="DO8" s="255"/>
      <c r="DP8" s="195">
        <f t="shared" si="127"/>
        <v>0</v>
      </c>
      <c r="DQ8" s="13">
        <f t="shared" si="128"/>
        <v>0</v>
      </c>
      <c r="DR8" s="13">
        <f t="shared" si="129"/>
        <v>0</v>
      </c>
      <c r="DS8" s="255"/>
      <c r="DT8" s="195">
        <f t="shared" si="130"/>
        <v>0</v>
      </c>
      <c r="DU8" s="13">
        <f t="shared" si="131"/>
        <v>0</v>
      </c>
      <c r="DV8" s="13">
        <f t="shared" si="132"/>
        <v>0</v>
      </c>
      <c r="DW8" s="255"/>
      <c r="DX8" s="195">
        <f t="shared" si="133"/>
        <v>0</v>
      </c>
      <c r="DY8" s="13">
        <f t="shared" si="134"/>
        <v>0</v>
      </c>
      <c r="DZ8" s="13">
        <f t="shared" si="135"/>
        <v>0</v>
      </c>
      <c r="EA8" s="255"/>
      <c r="EB8" s="195">
        <f t="shared" si="136"/>
        <v>0</v>
      </c>
      <c r="EC8" s="13">
        <f t="shared" si="137"/>
        <v>0</v>
      </c>
      <c r="ED8" s="13">
        <f t="shared" si="138"/>
        <v>0</v>
      </c>
      <c r="EE8" s="255"/>
      <c r="EF8" s="195">
        <f t="shared" si="139"/>
        <v>0</v>
      </c>
      <c r="EG8" s="13">
        <f t="shared" si="140"/>
        <v>0</v>
      </c>
      <c r="EH8" s="13">
        <f t="shared" si="141"/>
        <v>0</v>
      </c>
      <c r="EI8" s="255"/>
      <c r="EJ8" s="195">
        <f t="shared" si="142"/>
        <v>0</v>
      </c>
      <c r="EK8" s="13">
        <f t="shared" si="143"/>
        <v>0</v>
      </c>
      <c r="EL8" s="13">
        <f t="shared" si="144"/>
        <v>0</v>
      </c>
      <c r="EM8" s="255"/>
      <c r="EN8" s="195">
        <f t="shared" si="145"/>
        <v>0</v>
      </c>
      <c r="EO8" s="13">
        <f t="shared" si="146"/>
        <v>0</v>
      </c>
      <c r="EP8" s="13">
        <f t="shared" si="147"/>
        <v>0</v>
      </c>
      <c r="EQ8" s="255"/>
      <c r="ER8" s="195">
        <f t="shared" si="148"/>
        <v>0</v>
      </c>
      <c r="ES8" s="13">
        <f t="shared" si="149"/>
        <v>0</v>
      </c>
      <c r="ET8" s="13">
        <f t="shared" si="150"/>
        <v>0</v>
      </c>
      <c r="EU8" s="255"/>
      <c r="EV8" s="195">
        <f t="shared" si="151"/>
        <v>0</v>
      </c>
      <c r="EW8" s="13">
        <f t="shared" si="152"/>
        <v>0</v>
      </c>
      <c r="EX8" s="13">
        <f t="shared" si="153"/>
        <v>0</v>
      </c>
      <c r="EY8" s="255"/>
      <c r="EZ8" s="195">
        <f t="shared" si="154"/>
        <v>0</v>
      </c>
      <c r="FA8" s="13">
        <f t="shared" si="155"/>
        <v>0</v>
      </c>
      <c r="FB8" s="13">
        <f t="shared" si="156"/>
        <v>0</v>
      </c>
      <c r="FC8" s="255"/>
      <c r="FD8" s="195">
        <f t="shared" si="157"/>
        <v>0</v>
      </c>
      <c r="FE8" s="13">
        <f t="shared" si="158"/>
        <v>0</v>
      </c>
      <c r="FF8" s="13">
        <f t="shared" si="159"/>
        <v>0</v>
      </c>
      <c r="FG8" s="255"/>
      <c r="FH8" s="195">
        <f t="shared" si="160"/>
        <v>0</v>
      </c>
      <c r="FI8" s="13">
        <f t="shared" si="161"/>
        <v>0</v>
      </c>
      <c r="FJ8" s="13">
        <f t="shared" si="162"/>
        <v>0</v>
      </c>
      <c r="FK8" s="255"/>
      <c r="FL8" s="195">
        <f t="shared" si="163"/>
        <v>0</v>
      </c>
      <c r="FM8" s="13">
        <f t="shared" si="164"/>
        <v>0</v>
      </c>
      <c r="FN8" s="13">
        <f t="shared" si="165"/>
        <v>0</v>
      </c>
      <c r="FO8" s="255"/>
      <c r="FP8" s="195"/>
      <c r="FQ8" s="13">
        <f t="shared" ref="FQ8" si="194">IFERROR(FP8/FP$2,0)</f>
        <v>0</v>
      </c>
      <c r="FR8" s="13">
        <f t="shared" si="167"/>
        <v>0</v>
      </c>
      <c r="FS8" s="255"/>
      <c r="FT8" s="195"/>
      <c r="FU8" s="13">
        <f t="shared" ref="FU8" si="195">IFERROR(FT8/FT$2,0)</f>
        <v>0</v>
      </c>
      <c r="FV8" s="13">
        <f t="shared" si="169"/>
        <v>0</v>
      </c>
      <c r="FW8" s="255"/>
      <c r="FX8" s="195"/>
      <c r="FY8" s="13">
        <f t="shared" ref="FY8" si="196">IFERROR(FX8/FX$2,0)</f>
        <v>0</v>
      </c>
      <c r="FZ8" s="13">
        <f t="shared" si="171"/>
        <v>0</v>
      </c>
      <c r="GA8" s="255"/>
      <c r="GB8" s="195"/>
      <c r="GC8" s="13">
        <f t="shared" ref="GC8" si="197">IFERROR(GB8/GB$2,0)</f>
        <v>0</v>
      </c>
      <c r="GD8" s="13">
        <f t="shared" si="173"/>
        <v>0</v>
      </c>
      <c r="GE8" s="255"/>
      <c r="GF8" s="195"/>
      <c r="GG8" s="13">
        <f t="shared" ref="GG8" si="198">IFERROR(GF8/GF$2,0)</f>
        <v>0</v>
      </c>
      <c r="GH8" s="13">
        <f t="shared" si="175"/>
        <v>0</v>
      </c>
      <c r="GI8" s="255"/>
    </row>
    <row r="9" spans="1:191">
      <c r="A9" s="285" t="s">
        <v>10</v>
      </c>
      <c r="B9" s="240" t="s">
        <v>171</v>
      </c>
      <c r="C9" s="321">
        <v>24</v>
      </c>
      <c r="D9" s="252">
        <f t="shared" si="176"/>
        <v>449757.12</v>
      </c>
      <c r="E9" s="74">
        <v>18739.88</v>
      </c>
      <c r="F9" s="18">
        <f t="shared" si="44"/>
        <v>435623.7357181742</v>
      </c>
      <c r="G9" s="95">
        <f t="shared" si="45"/>
        <v>379.71426689923356</v>
      </c>
      <c r="H9" s="74">
        <f t="shared" si="45"/>
        <v>15.821427787468068</v>
      </c>
      <c r="I9" s="74">
        <f t="shared" si="177"/>
        <v>39.553569468670169</v>
      </c>
      <c r="J9" s="74">
        <f>SUMIFS($L9:$GA9,$L$4:$GA$4,#REF!)</f>
        <v>0</v>
      </c>
      <c r="K9" s="18">
        <f t="shared" si="188"/>
        <v>340.1606974305634</v>
      </c>
      <c r="L9" s="195">
        <f>IF($E9*L$2/$C$2-O9&gt;0,$E9*L$2/$C$2-O9,0)/2</f>
        <v>9813.0902816130874</v>
      </c>
      <c r="M9" s="13">
        <f t="shared" si="47"/>
        <v>7.9107138937340338</v>
      </c>
      <c r="N9" s="13">
        <f t="shared" si="48"/>
        <v>0</v>
      </c>
      <c r="O9" s="255"/>
      <c r="P9" s="195">
        <f t="shared" ref="P9" si="199">IF($E9*P$2/$C$2-S9&gt;0,$E9*P$2/$C$2-S9,0)/2</f>
        <v>9866.0920647011062</v>
      </c>
      <c r="Q9" s="13">
        <f t="shared" si="50"/>
        <v>7.9107138937340338</v>
      </c>
      <c r="R9" s="13">
        <f t="shared" si="51"/>
        <v>0</v>
      </c>
      <c r="S9" s="255"/>
      <c r="T9" s="195">
        <f t="shared" ref="T9" si="200">IF($E9*T$2/$C$2-W9&gt;0,$E9*T$2/$C$2-W9,0)/2</f>
        <v>9964.7465776698627</v>
      </c>
      <c r="U9" s="13">
        <f t="shared" si="53"/>
        <v>7.9107138937340329</v>
      </c>
      <c r="V9" s="13">
        <f t="shared" si="54"/>
        <v>0</v>
      </c>
      <c r="W9" s="255"/>
      <c r="X9" s="195">
        <f t="shared" ref="X9" si="201">IF($E9*X$2/$C$2-AA9&gt;0,$E9*X$2/$C$2-AA9,0)/2</f>
        <v>10052.104591198366</v>
      </c>
      <c r="Y9" s="13">
        <f t="shared" si="56"/>
        <v>7.910713893734032</v>
      </c>
      <c r="Z9" s="13">
        <f t="shared" si="57"/>
        <v>0</v>
      </c>
      <c r="AA9" s="255"/>
      <c r="AB9" s="195">
        <f t="shared" ref="AB9" si="202">IF($E9*AB$2/$C$2-AE9&gt;0,$E9*AB$2/$C$2-AE9,0)/2</f>
        <v>10130.784551585448</v>
      </c>
      <c r="AC9" s="13">
        <f t="shared" si="59"/>
        <v>7.9107138937340338</v>
      </c>
      <c r="AD9" s="13">
        <f t="shared" si="60"/>
        <v>0</v>
      </c>
      <c r="AE9" s="255"/>
      <c r="AF9" s="195">
        <f t="shared" ref="AF9" si="203">IF($E9*AF$2/$C$2-AI9&gt;0,$E9*AF$2/$C$2-AI9,0)/2</f>
        <v>0</v>
      </c>
      <c r="AG9" s="13">
        <f t="shared" si="62"/>
        <v>0</v>
      </c>
      <c r="AH9" s="13">
        <f t="shared" si="63"/>
        <v>0</v>
      </c>
      <c r="AI9" s="255"/>
      <c r="AJ9" s="195">
        <f t="shared" ref="AJ9" si="204">IF($E9*AJ$2/$C$2-AM9&gt;0,$E9*AJ$2/$C$2-AM9,0)/2</f>
        <v>0</v>
      </c>
      <c r="AK9" s="13">
        <f t="shared" si="65"/>
        <v>0</v>
      </c>
      <c r="AL9" s="13">
        <f t="shared" si="66"/>
        <v>0</v>
      </c>
      <c r="AM9" s="255"/>
      <c r="AN9" s="195">
        <f t="shared" ref="AN9" si="205">IF($E9*AN$2/$C$2-AQ9&gt;0,$E9*AN$2/$C$2-AQ9,0)/2</f>
        <v>0</v>
      </c>
      <c r="AO9" s="13">
        <f t="shared" si="68"/>
        <v>0</v>
      </c>
      <c r="AP9" s="13">
        <f t="shared" si="69"/>
        <v>0</v>
      </c>
      <c r="AQ9" s="255"/>
      <c r="AR9" s="195">
        <f t="shared" ref="AR9" si="206">IF($E9*AR$2/$C$2-AU9&gt;0,$E9*AR$2/$C$2-AU9,0)/2</f>
        <v>0</v>
      </c>
      <c r="AS9" s="13">
        <f t="shared" si="71"/>
        <v>0</v>
      </c>
      <c r="AT9" s="13">
        <f t="shared" si="72"/>
        <v>0</v>
      </c>
      <c r="AU9" s="255"/>
      <c r="AV9" s="195">
        <f t="shared" ref="AV9" si="207">IF($E9*AV$2/$C$2-AY9&gt;0,$E9*AV$2/$C$2-AY9,0)/2</f>
        <v>0</v>
      </c>
      <c r="AW9" s="13">
        <f t="shared" si="74"/>
        <v>0</v>
      </c>
      <c r="AX9" s="13">
        <f t="shared" si="75"/>
        <v>0</v>
      </c>
      <c r="AY9" s="255"/>
      <c r="AZ9" s="195">
        <f t="shared" ref="AZ9" si="208">IF($E9*AZ$2/$C$2-BC9&gt;0,$E9*AZ$2/$C$2-BC9,0)/2</f>
        <v>0</v>
      </c>
      <c r="BA9" s="13">
        <f t="shared" si="77"/>
        <v>0</v>
      </c>
      <c r="BB9" s="13">
        <f t="shared" si="78"/>
        <v>0</v>
      </c>
      <c r="BC9" s="255"/>
      <c r="BD9" s="195">
        <f t="shared" ref="BD9" si="209">IF($E9*BD$2/$C$2-BG9&gt;0,$E9*BD$2/$C$2-BG9,0)/2</f>
        <v>0</v>
      </c>
      <c r="BE9" s="13">
        <f t="shared" si="80"/>
        <v>0</v>
      </c>
      <c r="BF9" s="13">
        <f t="shared" si="81"/>
        <v>0</v>
      </c>
      <c r="BG9" s="255"/>
      <c r="BH9" s="195">
        <f t="shared" ref="BH9" si="210">IF($E9*BH$2/$C$2-BK9&gt;0,$E9*BH$2/$C$2-BK9,0)/2</f>
        <v>0</v>
      </c>
      <c r="BI9" s="13">
        <f t="shared" si="83"/>
        <v>0</v>
      </c>
      <c r="BJ9" s="13">
        <f t="shared" si="84"/>
        <v>0</v>
      </c>
      <c r="BK9" s="255"/>
      <c r="BL9" s="195">
        <f t="shared" ref="BL9" si="211">IF($E9*BL$2/$C$2-BO9&gt;0,$E9*BL$2/$C$2-BO9,0)/2</f>
        <v>0</v>
      </c>
      <c r="BM9" s="13">
        <f t="shared" si="86"/>
        <v>0</v>
      </c>
      <c r="BN9" s="13">
        <f t="shared" si="87"/>
        <v>0</v>
      </c>
      <c r="BO9" s="255"/>
      <c r="BP9" s="195">
        <f t="shared" ref="BP9" si="212">IF($E9*BP$2/$C$2-BS9&gt;0,$E9*BP$2/$C$2-BS9,0)/2</f>
        <v>0</v>
      </c>
      <c r="BQ9" s="13">
        <f t="shared" si="89"/>
        <v>0</v>
      </c>
      <c r="BR9" s="13">
        <f t="shared" si="90"/>
        <v>0</v>
      </c>
      <c r="BS9" s="255"/>
      <c r="BT9" s="195">
        <f t="shared" ref="BT9" si="213">IF($E9*BT$2/$C$2-BW9&gt;0,$E9*BT$2/$C$2-BW9,0)/2</f>
        <v>0</v>
      </c>
      <c r="BU9" s="13">
        <f t="shared" si="92"/>
        <v>0</v>
      </c>
      <c r="BV9" s="13">
        <f t="shared" si="93"/>
        <v>0</v>
      </c>
      <c r="BW9" s="255"/>
      <c r="BX9" s="195">
        <f t="shared" ref="BX9" si="214">IF($E9*BX$2/$C$2-CA9&gt;0,$E9*BX$2/$C$2-CA9,0)/2</f>
        <v>0</v>
      </c>
      <c r="BY9" s="13">
        <f t="shared" si="95"/>
        <v>0</v>
      </c>
      <c r="BZ9" s="13">
        <f t="shared" si="96"/>
        <v>0</v>
      </c>
      <c r="CA9" s="255"/>
      <c r="CB9" s="195">
        <f>IF($E9*CB$2/$C$2-CE9&gt;0,$E9*CB$2/$C$2-CE9,0)</f>
        <v>0</v>
      </c>
      <c r="CC9" s="13">
        <f t="shared" si="98"/>
        <v>0</v>
      </c>
      <c r="CD9" s="13">
        <f t="shared" si="99"/>
        <v>0</v>
      </c>
      <c r="CE9" s="255"/>
      <c r="CF9" s="195">
        <f>IF($E9*CF$2/$C$2-CI9&gt;0,$E9*CF$2/$C$2-CI9,0)</f>
        <v>0</v>
      </c>
      <c r="CG9" s="13">
        <f t="shared" si="101"/>
        <v>0</v>
      </c>
      <c r="CH9" s="13">
        <f t="shared" si="102"/>
        <v>0</v>
      </c>
      <c r="CI9" s="255"/>
      <c r="CJ9" s="195">
        <f>IF($E9*CJ$2/$C$2-CM9&gt;0,$E9*CJ$2/$C$2-CM9,0)</f>
        <v>0</v>
      </c>
      <c r="CK9" s="13">
        <f t="shared" si="104"/>
        <v>0</v>
      </c>
      <c r="CL9" s="13">
        <f t="shared" si="105"/>
        <v>0</v>
      </c>
      <c r="CM9" s="255"/>
      <c r="CN9" s="195">
        <f>IF($E9*CN$2/$C$2-CQ9&gt;0,$E9*CN$2/$C$2-CQ9,0)</f>
        <v>0</v>
      </c>
      <c r="CO9" s="13">
        <f t="shared" si="107"/>
        <v>0</v>
      </c>
      <c r="CP9" s="13">
        <f t="shared" si="108"/>
        <v>0</v>
      </c>
      <c r="CQ9" s="255"/>
      <c r="CR9" s="195">
        <f t="shared" ref="CR9" si="215">IF($E9*CR$2/$C$2-CU9&gt;0,$E9*CR$2/$C$2-CU9,0)/2</f>
        <v>0</v>
      </c>
      <c r="CS9" s="13">
        <f t="shared" si="110"/>
        <v>0</v>
      </c>
      <c r="CT9" s="13">
        <f t="shared" si="111"/>
        <v>0</v>
      </c>
      <c r="CU9" s="255"/>
      <c r="CV9" s="195">
        <f t="shared" ref="CV9" si="216">IF($E9*CV$2/$C$2-CY9&gt;0,$E9*CV$2/$C$2-CY9,0)/2</f>
        <v>0</v>
      </c>
      <c r="CW9" s="13">
        <f t="shared" si="113"/>
        <v>0</v>
      </c>
      <c r="CX9" s="13">
        <f t="shared" si="114"/>
        <v>0</v>
      </c>
      <c r="CY9" s="255"/>
      <c r="CZ9" s="195">
        <f t="shared" ref="CZ9" si="217">IF($E9*CZ$2/$C$2-DC9&gt;0,$E9*CZ$2/$C$2-DC9,0)/2</f>
        <v>0</v>
      </c>
      <c r="DA9" s="13">
        <f t="shared" si="116"/>
        <v>0</v>
      </c>
      <c r="DB9" s="13">
        <f t="shared" si="117"/>
        <v>0</v>
      </c>
      <c r="DC9" s="255"/>
      <c r="DD9" s="195">
        <f t="shared" ref="DD9" si="218">IF($E9*DD$2/$C$2-DG9&gt;0,$E9*DD$2/$C$2-DG9,0)/2</f>
        <v>0</v>
      </c>
      <c r="DE9" s="13">
        <f t="shared" si="119"/>
        <v>0</v>
      </c>
      <c r="DF9" s="13">
        <f t="shared" si="120"/>
        <v>0</v>
      </c>
      <c r="DG9" s="255"/>
      <c r="DH9" s="195">
        <f t="shared" ref="DH9" si="219">IF($E9*DH$2/$C$2-DK9&gt;0,$E9*DH$2/$C$2-DK9,0)/2</f>
        <v>0</v>
      </c>
      <c r="DI9" s="13">
        <f t="shared" si="122"/>
        <v>0</v>
      </c>
      <c r="DJ9" s="13">
        <f t="shared" si="123"/>
        <v>0</v>
      </c>
      <c r="DK9" s="255"/>
      <c r="DL9" s="195">
        <f t="shared" ref="DL9" si="220">IF($E9*DL$2/$C$2-DO9&gt;0,$E9*DL$2/$C$2-DO9,0)/2</f>
        <v>0</v>
      </c>
      <c r="DM9" s="13">
        <f t="shared" si="125"/>
        <v>0</v>
      </c>
      <c r="DN9" s="13">
        <f t="shared" si="126"/>
        <v>0</v>
      </c>
      <c r="DO9" s="255"/>
      <c r="DP9" s="195">
        <f t="shared" ref="DP9" si="221">IF($E9*DP$2/$C$2-DS9&gt;0,$E9*DP$2/$C$2-DS9,0)/2</f>
        <v>0</v>
      </c>
      <c r="DQ9" s="13">
        <f t="shared" si="128"/>
        <v>0</v>
      </c>
      <c r="DR9" s="13">
        <f t="shared" si="129"/>
        <v>0</v>
      </c>
      <c r="DS9" s="255"/>
      <c r="DT9" s="195">
        <f t="shared" ref="DT9" si="222">IF($E9*DT$2/$C$2-DW9&gt;0,$E9*DT$2/$C$2-DW9,0)/2</f>
        <v>0</v>
      </c>
      <c r="DU9" s="13">
        <f t="shared" si="131"/>
        <v>0</v>
      </c>
      <c r="DV9" s="13">
        <f t="shared" si="132"/>
        <v>0</v>
      </c>
      <c r="DW9" s="255"/>
      <c r="DX9" s="195">
        <f t="shared" ref="DX9" si="223">IF($E9*DX$2/$C$2-EA9&gt;0,$E9*DX$2/$C$2-EA9,0)/2</f>
        <v>0</v>
      </c>
      <c r="DY9" s="13">
        <f t="shared" si="134"/>
        <v>0</v>
      </c>
      <c r="DZ9" s="13">
        <f t="shared" si="135"/>
        <v>0</v>
      </c>
      <c r="EA9" s="255"/>
      <c r="EB9" s="195">
        <f t="shared" ref="EB9" si="224">IF($E9*EB$2/$C$2-EE9&gt;0,$E9*EB$2/$C$2-EE9,0)/2</f>
        <v>0</v>
      </c>
      <c r="EC9" s="13">
        <f t="shared" si="137"/>
        <v>0</v>
      </c>
      <c r="ED9" s="13">
        <f t="shared" si="138"/>
        <v>0</v>
      </c>
      <c r="EE9" s="255"/>
      <c r="EF9" s="195">
        <f t="shared" ref="EF9" si="225">IF($E9*EF$2/$C$2-EI9&gt;0,$E9*EF$2/$C$2-EI9,0)/2</f>
        <v>0</v>
      </c>
      <c r="EG9" s="13">
        <f t="shared" si="140"/>
        <v>0</v>
      </c>
      <c r="EH9" s="13">
        <f t="shared" si="141"/>
        <v>0</v>
      </c>
      <c r="EI9" s="255"/>
      <c r="EJ9" s="195">
        <f t="shared" ref="EJ9" si="226">IF($E9*EJ$2/$C$2-EM9&gt;0,$E9*EJ$2/$C$2-EM9,0)/2</f>
        <v>0</v>
      </c>
      <c r="EK9" s="13">
        <f t="shared" si="143"/>
        <v>0</v>
      </c>
      <c r="EL9" s="13">
        <f t="shared" si="144"/>
        <v>0</v>
      </c>
      <c r="EM9" s="255"/>
      <c r="EN9" s="195">
        <f t="shared" ref="EN9" si="227">IF($E9*EN$2/$C$2-EQ9&gt;0,$E9*EN$2/$C$2-EQ9,0)/2</f>
        <v>0</v>
      </c>
      <c r="EO9" s="13">
        <f t="shared" si="146"/>
        <v>0</v>
      </c>
      <c r="EP9" s="13">
        <f t="shared" si="147"/>
        <v>0</v>
      </c>
      <c r="EQ9" s="255"/>
      <c r="ER9" s="195">
        <f t="shared" ref="ER9" si="228">IF($E9*ER$2/$C$2-EU9&gt;0,$E9*ER$2/$C$2-EU9,0)/2</f>
        <v>0</v>
      </c>
      <c r="ES9" s="13">
        <f t="shared" si="149"/>
        <v>0</v>
      </c>
      <c r="ET9" s="13">
        <f t="shared" si="150"/>
        <v>0</v>
      </c>
      <c r="EU9" s="255"/>
      <c r="EV9" s="195">
        <f t="shared" ref="EV9" si="229">IF($E9*EV$2/$C$2-EY9&gt;0,$E9*EV$2/$C$2-EY9,0)/2</f>
        <v>0</v>
      </c>
      <c r="EW9" s="13">
        <f t="shared" si="152"/>
        <v>0</v>
      </c>
      <c r="EX9" s="13">
        <f t="shared" si="153"/>
        <v>0</v>
      </c>
      <c r="EY9" s="255"/>
      <c r="EZ9" s="195">
        <f t="shared" ref="EZ9" si="230">IF($E9*EZ$2/$C$2-FC9&gt;0,$E9*EZ$2/$C$2-FC9,0)/2</f>
        <v>0</v>
      </c>
      <c r="FA9" s="13">
        <f t="shared" si="155"/>
        <v>0</v>
      </c>
      <c r="FB9" s="13">
        <f t="shared" si="156"/>
        <v>0</v>
      </c>
      <c r="FC9" s="255"/>
      <c r="FD9" s="195">
        <f t="shared" ref="FD9" si="231">IF($E9*FD$2/$C$2-FG9&gt;0,$E9*FD$2/$C$2-FG9,0)/2</f>
        <v>0</v>
      </c>
      <c r="FE9" s="13">
        <f t="shared" si="158"/>
        <v>0</v>
      </c>
      <c r="FF9" s="13">
        <f t="shared" si="159"/>
        <v>0</v>
      </c>
      <c r="FG9" s="255"/>
      <c r="FH9" s="195">
        <f t="shared" ref="FH9" si="232">IF($E9*FH$2/$C$2-FK9&gt;0,$E9*FH$2/$C$2-FK9,0)/2</f>
        <v>0</v>
      </c>
      <c r="FI9" s="13">
        <f t="shared" si="161"/>
        <v>0</v>
      </c>
      <c r="FJ9" s="13">
        <f t="shared" si="162"/>
        <v>0</v>
      </c>
      <c r="FK9" s="255"/>
      <c r="FL9" s="195">
        <f t="shared" ref="FL9" si="233">IF($E9*FL$2/$C$2-FO9&gt;0,$E9*FL$2/$C$2-FO9,0)/2</f>
        <v>0</v>
      </c>
      <c r="FM9" s="13">
        <f t="shared" si="164"/>
        <v>0</v>
      </c>
      <c r="FN9" s="13">
        <f t="shared" si="165"/>
        <v>0</v>
      </c>
      <c r="FO9" s="255"/>
      <c r="FP9" s="195"/>
      <c r="FQ9" s="13">
        <f t="shared" ref="FQ9" si="234">IFERROR(FP9/FP$2,0)</f>
        <v>0</v>
      </c>
      <c r="FR9" s="13">
        <f t="shared" si="167"/>
        <v>0</v>
      </c>
      <c r="FS9" s="255"/>
      <c r="FT9" s="195"/>
      <c r="FU9" s="13">
        <f t="shared" ref="FU9" si="235">IFERROR(FT9/FT$2,0)</f>
        <v>0</v>
      </c>
      <c r="FV9" s="13">
        <f t="shared" si="169"/>
        <v>0</v>
      </c>
      <c r="FW9" s="255"/>
      <c r="FX9" s="195"/>
      <c r="FY9" s="13">
        <f t="shared" ref="FY9" si="236">IFERROR(FX9/FX$2,0)</f>
        <v>0</v>
      </c>
      <c r="FZ9" s="13">
        <f t="shared" si="171"/>
        <v>0</v>
      </c>
      <c r="GA9" s="255"/>
      <c r="GB9" s="195"/>
      <c r="GC9" s="13">
        <f t="shared" ref="GC9" si="237">IFERROR(GB9/GB$2,0)</f>
        <v>0</v>
      </c>
      <c r="GD9" s="13">
        <f t="shared" si="173"/>
        <v>0</v>
      </c>
      <c r="GE9" s="255"/>
      <c r="GF9" s="195"/>
      <c r="GG9" s="13">
        <f t="shared" ref="GG9" si="238">IFERROR(GF9/GF$2,0)</f>
        <v>0</v>
      </c>
      <c r="GH9" s="13">
        <f t="shared" si="175"/>
        <v>0</v>
      </c>
      <c r="GI9" s="255"/>
    </row>
    <row r="10" spans="1:191">
      <c r="A10" s="285" t="s">
        <v>12</v>
      </c>
      <c r="B10" s="240" t="s">
        <v>112</v>
      </c>
      <c r="C10" s="321">
        <v>45</v>
      </c>
      <c r="D10" s="252">
        <f t="shared" si="176"/>
        <v>412879.05</v>
      </c>
      <c r="E10" s="74">
        <v>9175.09</v>
      </c>
      <c r="F10" s="18">
        <f t="shared" si="44"/>
        <v>396804.50475203089</v>
      </c>
      <c r="G10" s="95">
        <f t="shared" si="45"/>
        <v>348.57939722844634</v>
      </c>
      <c r="H10" s="74">
        <f t="shared" si="45"/>
        <v>7.7462088272988074</v>
      </c>
      <c r="I10" s="74">
        <f t="shared" si="177"/>
        <v>38.731044136494042</v>
      </c>
      <c r="J10" s="74">
        <f>SUMIFS($L10:$GA10,$L$4:$GA$4,#REF!)</f>
        <v>0</v>
      </c>
      <c r="K10" s="18">
        <f t="shared" si="188"/>
        <v>309.84835309195228</v>
      </c>
      <c r="L10" s="195">
        <f t="shared" si="46"/>
        <v>9609.0248722964534</v>
      </c>
      <c r="M10" s="13">
        <f t="shared" si="47"/>
        <v>7.7462088272988083</v>
      </c>
      <c r="N10" s="13">
        <f t="shared" si="48"/>
        <v>0</v>
      </c>
      <c r="O10" s="255"/>
      <c r="P10" s="195">
        <f t="shared" ref="P10:P13" si="239">IF($E10*P$2/$C$2-S10&gt;0,$E10*P$2/$C$2-S10,0)</f>
        <v>9660.9244714393553</v>
      </c>
      <c r="Q10" s="13">
        <f t="shared" si="50"/>
        <v>7.7462088272988083</v>
      </c>
      <c r="R10" s="13">
        <f t="shared" si="51"/>
        <v>0</v>
      </c>
      <c r="S10" s="255"/>
      <c r="T10" s="195">
        <f t="shared" ref="T10:T13" si="240">IF($E10*T$2/$C$2-W10&gt;0,$E10*T$2/$C$2-W10,0)</f>
        <v>9757.5274417245982</v>
      </c>
      <c r="U10" s="13">
        <f t="shared" si="53"/>
        <v>7.7462088272988074</v>
      </c>
      <c r="V10" s="13">
        <f t="shared" si="54"/>
        <v>0</v>
      </c>
      <c r="W10" s="255"/>
      <c r="X10" s="195">
        <f t="shared" ref="X10:X13" si="241">IF($E10*X$2/$C$2-AA10&gt;0,$E10*X$2/$C$2-AA10,0)</f>
        <v>9843.0688258044574</v>
      </c>
      <c r="Y10" s="13">
        <f t="shared" si="56"/>
        <v>7.7462088272988074</v>
      </c>
      <c r="Z10" s="13">
        <f t="shared" si="57"/>
        <v>0</v>
      </c>
      <c r="AA10" s="255"/>
      <c r="AB10" s="195">
        <f t="shared" ref="AB10:AB13" si="242">IF($E10*AB$2/$C$2-AE10&gt;0,$E10*AB$2/$C$2-AE10,0)</f>
        <v>9920.1126188007729</v>
      </c>
      <c r="AC10" s="13">
        <f t="shared" si="59"/>
        <v>7.7462088272988074</v>
      </c>
      <c r="AD10" s="13">
        <f t="shared" si="60"/>
        <v>0</v>
      </c>
      <c r="AE10" s="255"/>
      <c r="AF10" s="195">
        <f t="shared" ref="AF10:AF13" si="243">IF($E10*AF$2/$C$2-AI10&gt;0,$E10*AF$2/$C$2-AI10,0)</f>
        <v>0</v>
      </c>
      <c r="AG10" s="13">
        <f t="shared" si="62"/>
        <v>0</v>
      </c>
      <c r="AH10" s="13">
        <f t="shared" si="63"/>
        <v>0</v>
      </c>
      <c r="AI10" s="255"/>
      <c r="AJ10" s="195">
        <f t="shared" ref="AJ10:AJ13" si="244">IF($E10*AJ$2/$C$2-AM10&gt;0,$E10*AJ$2/$C$2-AM10,0)</f>
        <v>0</v>
      </c>
      <c r="AK10" s="13">
        <f t="shared" si="65"/>
        <v>0</v>
      </c>
      <c r="AL10" s="13">
        <f t="shared" si="66"/>
        <v>0</v>
      </c>
      <c r="AM10" s="255"/>
      <c r="AN10" s="195">
        <f t="shared" ref="AN10:AN13" si="245">IF($E10*AN$2/$C$2-AQ10&gt;0,$E10*AN$2/$C$2-AQ10,0)</f>
        <v>0</v>
      </c>
      <c r="AO10" s="13">
        <f t="shared" si="68"/>
        <v>0</v>
      </c>
      <c r="AP10" s="13">
        <f t="shared" si="69"/>
        <v>0</v>
      </c>
      <c r="AQ10" s="255"/>
      <c r="AR10" s="195">
        <f t="shared" ref="AR10:AR13" si="246">IF($E10*AR$2/$C$2-AU10&gt;0,$E10*AR$2/$C$2-AU10,0)</f>
        <v>0</v>
      </c>
      <c r="AS10" s="13">
        <f t="shared" si="71"/>
        <v>0</v>
      </c>
      <c r="AT10" s="13">
        <f t="shared" si="72"/>
        <v>0</v>
      </c>
      <c r="AU10" s="255"/>
      <c r="AV10" s="195">
        <f t="shared" ref="AV10:AV13" si="247">IF($E10*AV$2/$C$2-AY10&gt;0,$E10*AV$2/$C$2-AY10,0)</f>
        <v>0</v>
      </c>
      <c r="AW10" s="13">
        <f t="shared" si="74"/>
        <v>0</v>
      </c>
      <c r="AX10" s="13">
        <f t="shared" si="75"/>
        <v>0</v>
      </c>
      <c r="AY10" s="255"/>
      <c r="AZ10" s="195">
        <f t="shared" ref="AZ10:AZ13" si="248">IF($E10*AZ$2/$C$2-BC10&gt;0,$E10*AZ$2/$C$2-BC10,0)</f>
        <v>0</v>
      </c>
      <c r="BA10" s="13">
        <f t="shared" si="77"/>
        <v>0</v>
      </c>
      <c r="BB10" s="13">
        <f t="shared" si="78"/>
        <v>0</v>
      </c>
      <c r="BC10" s="255"/>
      <c r="BD10" s="195">
        <f t="shared" ref="BD10:BD13" si="249">IF($E10*BD$2/$C$2-BG10&gt;0,$E10*BD$2/$C$2-BG10,0)</f>
        <v>0</v>
      </c>
      <c r="BE10" s="13">
        <f t="shared" si="80"/>
        <v>0</v>
      </c>
      <c r="BF10" s="13">
        <f t="shared" si="81"/>
        <v>0</v>
      </c>
      <c r="BG10" s="255"/>
      <c r="BH10" s="195">
        <f t="shared" ref="BH10:BH13" si="250">IF($E10*BH$2/$C$2-BK10&gt;0,$E10*BH$2/$C$2-BK10,0)</f>
        <v>0</v>
      </c>
      <c r="BI10" s="13">
        <f t="shared" si="83"/>
        <v>0</v>
      </c>
      <c r="BJ10" s="13">
        <f t="shared" si="84"/>
        <v>0</v>
      </c>
      <c r="BK10" s="255"/>
      <c r="BL10" s="195">
        <f t="shared" ref="BL10:BL13" si="251">IF($E10*BL$2/$C$2-BO10&gt;0,$E10*BL$2/$C$2-BO10,0)</f>
        <v>0</v>
      </c>
      <c r="BM10" s="13">
        <f t="shared" si="86"/>
        <v>0</v>
      </c>
      <c r="BN10" s="13">
        <f t="shared" si="87"/>
        <v>0</v>
      </c>
      <c r="BO10" s="255"/>
      <c r="BP10" s="195">
        <f t="shared" ref="BP10:BP13" si="252">IF($E10*BP$2/$C$2-BS10&gt;0,$E10*BP$2/$C$2-BS10,0)</f>
        <v>0</v>
      </c>
      <c r="BQ10" s="13">
        <f t="shared" si="89"/>
        <v>0</v>
      </c>
      <c r="BR10" s="13">
        <f t="shared" si="90"/>
        <v>0</v>
      </c>
      <c r="BS10" s="255"/>
      <c r="BT10" s="195">
        <f t="shared" ref="BT10:BT13" si="253">IF($E10*BT$2/$C$2-BW10&gt;0,$E10*BT$2/$C$2-BW10,0)</f>
        <v>0</v>
      </c>
      <c r="BU10" s="13">
        <f t="shared" si="92"/>
        <v>0</v>
      </c>
      <c r="BV10" s="13">
        <f t="shared" si="93"/>
        <v>0</v>
      </c>
      <c r="BW10" s="255"/>
      <c r="BX10" s="195">
        <f t="shared" ref="BX10:BX13" si="254">IF($E10*BX$2/$C$2-CA10&gt;0,$E10*BX$2/$C$2-CA10,0)</f>
        <v>0</v>
      </c>
      <c r="BY10" s="13">
        <f t="shared" si="95"/>
        <v>0</v>
      </c>
      <c r="BZ10" s="13">
        <f t="shared" si="96"/>
        <v>0</v>
      </c>
      <c r="CA10" s="255"/>
      <c r="CB10" s="195">
        <f t="shared" ref="CB10:CB13" si="255">IF($E10*CB$2/$C$2-CE10&gt;0,$E10*CB$2/$C$2-CE10,0)</f>
        <v>0</v>
      </c>
      <c r="CC10" s="13">
        <f t="shared" si="98"/>
        <v>0</v>
      </c>
      <c r="CD10" s="13">
        <f t="shared" si="99"/>
        <v>0</v>
      </c>
      <c r="CE10" s="255"/>
      <c r="CF10" s="195">
        <f t="shared" ref="CF10:CF13" si="256">IF($E10*CF$2/$C$2-CI10&gt;0,$E10*CF$2/$C$2-CI10,0)</f>
        <v>0</v>
      </c>
      <c r="CG10" s="13">
        <f t="shared" si="101"/>
        <v>0</v>
      </c>
      <c r="CH10" s="13">
        <f t="shared" si="102"/>
        <v>0</v>
      </c>
      <c r="CI10" s="255"/>
      <c r="CJ10" s="195">
        <f t="shared" ref="CJ10:CJ13" si="257">IF($E10*CJ$2/$C$2-CM10&gt;0,$E10*CJ$2/$C$2-CM10,0)</f>
        <v>0</v>
      </c>
      <c r="CK10" s="13">
        <f t="shared" si="104"/>
        <v>0</v>
      </c>
      <c r="CL10" s="13">
        <f t="shared" si="105"/>
        <v>0</v>
      </c>
      <c r="CM10" s="255"/>
      <c r="CN10" s="195">
        <f t="shared" ref="CN10:CN13" si="258">IF($E10*CN$2/$C$2-CQ10&gt;0,$E10*CN$2/$C$2-CQ10,0)</f>
        <v>0</v>
      </c>
      <c r="CO10" s="13">
        <f t="shared" si="107"/>
        <v>0</v>
      </c>
      <c r="CP10" s="13">
        <f t="shared" si="108"/>
        <v>0</v>
      </c>
      <c r="CQ10" s="255"/>
      <c r="CR10" s="195">
        <f t="shared" ref="CR10:CR13" si="259">IF($E10*CR$2/$C$2-CU10&gt;0,$E10*CR$2/$C$2-CU10,0)</f>
        <v>0</v>
      </c>
      <c r="CS10" s="13">
        <f t="shared" si="110"/>
        <v>0</v>
      </c>
      <c r="CT10" s="13">
        <f t="shared" si="111"/>
        <v>0</v>
      </c>
      <c r="CU10" s="255"/>
      <c r="CV10" s="195">
        <f t="shared" ref="CV10:CV13" si="260">IF($E10*CV$2/$C$2-CY10&gt;0,$E10*CV$2/$C$2-CY10,0)</f>
        <v>0</v>
      </c>
      <c r="CW10" s="13">
        <f t="shared" si="113"/>
        <v>0</v>
      </c>
      <c r="CX10" s="13">
        <f t="shared" si="114"/>
        <v>0</v>
      </c>
      <c r="CY10" s="255"/>
      <c r="CZ10" s="195">
        <f t="shared" ref="CZ10:CZ13" si="261">IF($E10*CZ$2/$C$2-DC10&gt;0,$E10*CZ$2/$C$2-DC10,0)</f>
        <v>0</v>
      </c>
      <c r="DA10" s="13">
        <f t="shared" si="116"/>
        <v>0</v>
      </c>
      <c r="DB10" s="13">
        <f t="shared" si="117"/>
        <v>0</v>
      </c>
      <c r="DC10" s="255"/>
      <c r="DD10" s="195">
        <f t="shared" ref="DD10:DD13" si="262">IF($E10*DD$2/$C$2-DG10&gt;0,$E10*DD$2/$C$2-DG10,0)</f>
        <v>0</v>
      </c>
      <c r="DE10" s="13">
        <f t="shared" si="119"/>
        <v>0</v>
      </c>
      <c r="DF10" s="13">
        <f t="shared" si="120"/>
        <v>0</v>
      </c>
      <c r="DG10" s="255"/>
      <c r="DH10" s="195">
        <f t="shared" ref="DH10:DH13" si="263">IF($E10*DH$2/$C$2-DK10&gt;0,$E10*DH$2/$C$2-DK10,0)</f>
        <v>0</v>
      </c>
      <c r="DI10" s="13">
        <f t="shared" si="122"/>
        <v>0</v>
      </c>
      <c r="DJ10" s="13">
        <f t="shared" si="123"/>
        <v>0</v>
      </c>
      <c r="DK10" s="255"/>
      <c r="DL10" s="195">
        <f t="shared" ref="DL10:DL13" si="264">IF($E10*DL$2/$C$2-DO10&gt;0,$E10*DL$2/$C$2-DO10,0)</f>
        <v>0</v>
      </c>
      <c r="DM10" s="13">
        <f t="shared" si="125"/>
        <v>0</v>
      </c>
      <c r="DN10" s="13">
        <f t="shared" si="126"/>
        <v>0</v>
      </c>
      <c r="DO10" s="255"/>
      <c r="DP10" s="195">
        <f t="shared" ref="DP10:DP13" si="265">IF($E10*DP$2/$C$2-DS10&gt;0,$E10*DP$2/$C$2-DS10,0)</f>
        <v>0</v>
      </c>
      <c r="DQ10" s="13">
        <f t="shared" si="128"/>
        <v>0</v>
      </c>
      <c r="DR10" s="13">
        <f t="shared" si="129"/>
        <v>0</v>
      </c>
      <c r="DS10" s="255"/>
      <c r="DT10" s="195">
        <f t="shared" ref="DT10:DT13" si="266">IF($E10*DT$2/$C$2-DW10&gt;0,$E10*DT$2/$C$2-DW10,0)</f>
        <v>0</v>
      </c>
      <c r="DU10" s="13">
        <f t="shared" si="131"/>
        <v>0</v>
      </c>
      <c r="DV10" s="13">
        <f t="shared" si="132"/>
        <v>0</v>
      </c>
      <c r="DW10" s="255"/>
      <c r="DX10" s="195">
        <f t="shared" ref="DX10:DX13" si="267">IF($E10*DX$2/$C$2-EA10&gt;0,$E10*DX$2/$C$2-EA10,0)</f>
        <v>0</v>
      </c>
      <c r="DY10" s="13">
        <f t="shared" si="134"/>
        <v>0</v>
      </c>
      <c r="DZ10" s="13">
        <f t="shared" si="135"/>
        <v>0</v>
      </c>
      <c r="EA10" s="255"/>
      <c r="EB10" s="195">
        <f t="shared" ref="EB10:EB13" si="268">IF($E10*EB$2/$C$2-EE10&gt;0,$E10*EB$2/$C$2-EE10,0)</f>
        <v>0</v>
      </c>
      <c r="EC10" s="13">
        <f t="shared" si="137"/>
        <v>0</v>
      </c>
      <c r="ED10" s="13">
        <f t="shared" si="138"/>
        <v>0</v>
      </c>
      <c r="EE10" s="255"/>
      <c r="EF10" s="195">
        <f t="shared" ref="EF10:EF13" si="269">IF($E10*EF$2/$C$2-EI10&gt;0,$E10*EF$2/$C$2-EI10,0)</f>
        <v>0</v>
      </c>
      <c r="EG10" s="13">
        <f t="shared" si="140"/>
        <v>0</v>
      </c>
      <c r="EH10" s="13">
        <f t="shared" si="141"/>
        <v>0</v>
      </c>
      <c r="EI10" s="255"/>
      <c r="EJ10" s="195">
        <f t="shared" ref="EJ10:EJ13" si="270">IF($E10*EJ$2/$C$2-EM10&gt;0,$E10*EJ$2/$C$2-EM10,0)</f>
        <v>0</v>
      </c>
      <c r="EK10" s="13">
        <f t="shared" si="143"/>
        <v>0</v>
      </c>
      <c r="EL10" s="13">
        <f t="shared" si="144"/>
        <v>0</v>
      </c>
      <c r="EM10" s="255"/>
      <c r="EN10" s="195">
        <f t="shared" ref="EN10:EN13" si="271">IF($E10*EN$2/$C$2-EQ10&gt;0,$E10*EN$2/$C$2-EQ10,0)</f>
        <v>0</v>
      </c>
      <c r="EO10" s="13">
        <f t="shared" si="146"/>
        <v>0</v>
      </c>
      <c r="EP10" s="13">
        <f t="shared" si="147"/>
        <v>0</v>
      </c>
      <c r="EQ10" s="255"/>
      <c r="ER10" s="195">
        <f t="shared" ref="ER10:ER13" si="272">IF($E10*ER$2/$C$2-EU10&gt;0,$E10*ER$2/$C$2-EU10,0)</f>
        <v>0</v>
      </c>
      <c r="ES10" s="13">
        <f t="shared" si="149"/>
        <v>0</v>
      </c>
      <c r="ET10" s="13">
        <f t="shared" si="150"/>
        <v>0</v>
      </c>
      <c r="EU10" s="255"/>
      <c r="EV10" s="195">
        <f t="shared" ref="EV10:EV13" si="273">IF($E10*EV$2/$C$2-EY10&gt;0,$E10*EV$2/$C$2-EY10,0)</f>
        <v>0</v>
      </c>
      <c r="EW10" s="13">
        <f t="shared" si="152"/>
        <v>0</v>
      </c>
      <c r="EX10" s="13">
        <f t="shared" si="153"/>
        <v>0</v>
      </c>
      <c r="EY10" s="255"/>
      <c r="EZ10" s="195">
        <f t="shared" ref="EZ10:EZ13" si="274">IF($E10*EZ$2/$C$2-FC10&gt;0,$E10*EZ$2/$C$2-FC10,0)</f>
        <v>0</v>
      </c>
      <c r="FA10" s="13">
        <f t="shared" si="155"/>
        <v>0</v>
      </c>
      <c r="FB10" s="13">
        <f t="shared" si="156"/>
        <v>0</v>
      </c>
      <c r="FC10" s="255"/>
      <c r="FD10" s="195">
        <f t="shared" ref="FD10:FD13" si="275">IF($E10*FD$2/$C$2-FG10&gt;0,$E10*FD$2/$C$2-FG10,0)</f>
        <v>0</v>
      </c>
      <c r="FE10" s="13">
        <f t="shared" si="158"/>
        <v>0</v>
      </c>
      <c r="FF10" s="13">
        <f t="shared" si="159"/>
        <v>0</v>
      </c>
      <c r="FG10" s="255"/>
      <c r="FH10" s="195">
        <f t="shared" ref="FH10:FH13" si="276">IF($E10*FH$2/$C$2-FK10&gt;0,$E10*FH$2/$C$2-FK10,0)</f>
        <v>0</v>
      </c>
      <c r="FI10" s="13">
        <f t="shared" si="161"/>
        <v>0</v>
      </c>
      <c r="FJ10" s="13">
        <f t="shared" si="162"/>
        <v>0</v>
      </c>
      <c r="FK10" s="255"/>
      <c r="FL10" s="195">
        <f t="shared" ref="FL10:FL13" si="277">IF($E10*FL$2/$C$2-FO10&gt;0,$E10*FL$2/$C$2-FO10,0)</f>
        <v>0</v>
      </c>
      <c r="FM10" s="13">
        <f t="shared" si="164"/>
        <v>0</v>
      </c>
      <c r="FN10" s="13">
        <f t="shared" si="165"/>
        <v>0</v>
      </c>
      <c r="FO10" s="255"/>
      <c r="FP10" s="195">
        <f t="shared" ref="FP10" si="278">IF($E10*FP$2/$C$2-FS10&gt;0,$E10*FP$2/$C$2-FS10,0)</f>
        <v>0</v>
      </c>
      <c r="FQ10" s="13">
        <f t="shared" ref="FQ10" si="279">IFERROR(FP10/FP$2,0)</f>
        <v>0</v>
      </c>
      <c r="FR10" s="13">
        <f t="shared" si="167"/>
        <v>0</v>
      </c>
      <c r="FS10" s="255"/>
      <c r="FT10" s="195">
        <f t="shared" ref="FT10" si="280">IF($E10*FT$2/$C$2-FW10&gt;0,$E10*FT$2/$C$2-FW10,0)</f>
        <v>0</v>
      </c>
      <c r="FU10" s="13">
        <f t="shared" ref="FU10" si="281">IFERROR(FT10/FT$2,0)</f>
        <v>0</v>
      </c>
      <c r="FV10" s="13">
        <f t="shared" si="169"/>
        <v>0</v>
      </c>
      <c r="FW10" s="255"/>
      <c r="FX10" s="195">
        <f t="shared" ref="FX10" si="282">IF($E10*FX$2/$C$2-GA10&gt;0,$E10*FX$2/$C$2-GA10,0)</f>
        <v>0</v>
      </c>
      <c r="FY10" s="13">
        <f t="shared" ref="FY10" si="283">IFERROR(FX10/FX$2,0)</f>
        <v>0</v>
      </c>
      <c r="FZ10" s="13">
        <f t="shared" si="171"/>
        <v>0</v>
      </c>
      <c r="GA10" s="255"/>
      <c r="GB10" s="195">
        <f t="shared" ref="GB10" si="284">IF($E10*GB$2/$C$2-GE10&gt;0,$E10*GB$2/$C$2-GE10,0)</f>
        <v>0</v>
      </c>
      <c r="GC10" s="13">
        <f t="shared" ref="GC10" si="285">IFERROR(GB10/GB$2,0)</f>
        <v>0</v>
      </c>
      <c r="GD10" s="13">
        <f t="shared" si="173"/>
        <v>0</v>
      </c>
      <c r="GE10" s="255"/>
      <c r="GF10" s="195">
        <f t="shared" si="186"/>
        <v>0</v>
      </c>
      <c r="GG10" s="13">
        <f t="shared" ref="GG10" si="286">IFERROR(GF10/GF$2,0)</f>
        <v>0</v>
      </c>
      <c r="GH10" s="13">
        <f t="shared" si="175"/>
        <v>0</v>
      </c>
      <c r="GI10" s="255"/>
    </row>
    <row r="11" spans="1:191">
      <c r="A11" s="285" t="s">
        <v>16</v>
      </c>
      <c r="B11" s="240" t="s">
        <v>13</v>
      </c>
      <c r="C11" s="321">
        <v>40</v>
      </c>
      <c r="D11" s="252">
        <f t="shared" si="176"/>
        <v>344484.4</v>
      </c>
      <c r="E11" s="74">
        <v>8612.11</v>
      </c>
      <c r="F11" s="18">
        <f t="shared" si="44"/>
        <v>325899.64109262271</v>
      </c>
      <c r="G11" s="95">
        <f t="shared" si="45"/>
        <v>290.83617709981411</v>
      </c>
      <c r="H11" s="74">
        <f t="shared" si="45"/>
        <v>7.2709044274953527</v>
      </c>
      <c r="I11" s="74">
        <f t="shared" si="177"/>
        <v>36.354522137476764</v>
      </c>
      <c r="J11" s="74">
        <f>SUMIFS($L11:$GA11,$L$4:$GA$4,#REF!)</f>
        <v>0</v>
      </c>
      <c r="K11" s="18">
        <f t="shared" si="188"/>
        <v>254.48165496233736</v>
      </c>
      <c r="L11" s="197">
        <f t="shared" si="46"/>
        <v>9019.4187951238619</v>
      </c>
      <c r="M11" s="184">
        <f t="shared" si="47"/>
        <v>7.2709044274953518</v>
      </c>
      <c r="N11" s="184">
        <f t="shared" si="48"/>
        <v>0</v>
      </c>
      <c r="O11" s="271"/>
      <c r="P11" s="197">
        <f t="shared" si="239"/>
        <v>9068.1338547880823</v>
      </c>
      <c r="Q11" s="184">
        <f t="shared" si="50"/>
        <v>7.2709044274953527</v>
      </c>
      <c r="R11" s="184">
        <f t="shared" si="51"/>
        <v>0</v>
      </c>
      <c r="S11" s="271"/>
      <c r="T11" s="197">
        <f t="shared" si="240"/>
        <v>9158.8093039033756</v>
      </c>
      <c r="U11" s="184">
        <f t="shared" si="53"/>
        <v>7.2709044274953518</v>
      </c>
      <c r="V11" s="184">
        <f t="shared" si="54"/>
        <v>0</v>
      </c>
      <c r="W11" s="271"/>
      <c r="X11" s="197">
        <f t="shared" si="241"/>
        <v>9239.1019014962076</v>
      </c>
      <c r="Y11" s="184">
        <f t="shared" si="56"/>
        <v>7.2709044274953536</v>
      </c>
      <c r="Z11" s="184">
        <f t="shared" si="57"/>
        <v>0</v>
      </c>
      <c r="AA11" s="271"/>
      <c r="AB11" s="197">
        <f t="shared" si="242"/>
        <v>9311.4183169320768</v>
      </c>
      <c r="AC11" s="184">
        <f t="shared" si="59"/>
        <v>7.2709044274953527</v>
      </c>
      <c r="AD11" s="184">
        <f t="shared" si="60"/>
        <v>0</v>
      </c>
      <c r="AE11" s="271"/>
      <c r="AF11" s="197">
        <f t="shared" si="243"/>
        <v>0</v>
      </c>
      <c r="AG11" s="184">
        <f t="shared" si="62"/>
        <v>0</v>
      </c>
      <c r="AH11" s="184">
        <f t="shared" si="63"/>
        <v>0</v>
      </c>
      <c r="AI11" s="271"/>
      <c r="AJ11" s="197">
        <f t="shared" si="244"/>
        <v>0</v>
      </c>
      <c r="AK11" s="184">
        <f t="shared" si="65"/>
        <v>0</v>
      </c>
      <c r="AL11" s="184">
        <f t="shared" si="66"/>
        <v>0</v>
      </c>
      <c r="AM11" s="271"/>
      <c r="AN11" s="197">
        <f t="shared" si="245"/>
        <v>0</v>
      </c>
      <c r="AO11" s="184">
        <f t="shared" si="68"/>
        <v>0</v>
      </c>
      <c r="AP11" s="184">
        <f t="shared" si="69"/>
        <v>0</v>
      </c>
      <c r="AQ11" s="271"/>
      <c r="AR11" s="197">
        <f t="shared" si="246"/>
        <v>0</v>
      </c>
      <c r="AS11" s="184">
        <f t="shared" si="71"/>
        <v>0</v>
      </c>
      <c r="AT11" s="184">
        <f t="shared" si="72"/>
        <v>0</v>
      </c>
      <c r="AU11" s="271"/>
      <c r="AV11" s="197">
        <f t="shared" si="247"/>
        <v>0</v>
      </c>
      <c r="AW11" s="184">
        <f t="shared" si="74"/>
        <v>0</v>
      </c>
      <c r="AX11" s="184">
        <f t="shared" si="75"/>
        <v>0</v>
      </c>
      <c r="AY11" s="271"/>
      <c r="AZ11" s="197">
        <f t="shared" si="248"/>
        <v>0</v>
      </c>
      <c r="BA11" s="184">
        <f t="shared" si="77"/>
        <v>0</v>
      </c>
      <c r="BB11" s="184">
        <f t="shared" si="78"/>
        <v>0</v>
      </c>
      <c r="BC11" s="271"/>
      <c r="BD11" s="197">
        <f t="shared" si="249"/>
        <v>0</v>
      </c>
      <c r="BE11" s="184">
        <f t="shared" si="80"/>
        <v>0</v>
      </c>
      <c r="BF11" s="184">
        <f t="shared" si="81"/>
        <v>0</v>
      </c>
      <c r="BG11" s="271"/>
      <c r="BH11" s="197">
        <f t="shared" si="250"/>
        <v>0</v>
      </c>
      <c r="BI11" s="184">
        <f t="shared" si="83"/>
        <v>0</v>
      </c>
      <c r="BJ11" s="184">
        <f t="shared" si="84"/>
        <v>0</v>
      </c>
      <c r="BK11" s="271"/>
      <c r="BL11" s="197">
        <f t="shared" si="251"/>
        <v>0</v>
      </c>
      <c r="BM11" s="184">
        <f t="shared" si="86"/>
        <v>0</v>
      </c>
      <c r="BN11" s="184">
        <f t="shared" si="87"/>
        <v>0</v>
      </c>
      <c r="BO11" s="271"/>
      <c r="BP11" s="197">
        <f t="shared" si="252"/>
        <v>0</v>
      </c>
      <c r="BQ11" s="184">
        <f t="shared" si="89"/>
        <v>0</v>
      </c>
      <c r="BR11" s="184">
        <f t="shared" si="90"/>
        <v>0</v>
      </c>
      <c r="BS11" s="271"/>
      <c r="BT11" s="197">
        <f t="shared" si="253"/>
        <v>0</v>
      </c>
      <c r="BU11" s="184">
        <f t="shared" si="92"/>
        <v>0</v>
      </c>
      <c r="BV11" s="184">
        <f t="shared" si="93"/>
        <v>0</v>
      </c>
      <c r="BW11" s="271"/>
      <c r="BX11" s="197">
        <f t="shared" si="254"/>
        <v>0</v>
      </c>
      <c r="BY11" s="184">
        <f t="shared" si="95"/>
        <v>0</v>
      </c>
      <c r="BZ11" s="184">
        <f t="shared" si="96"/>
        <v>0</v>
      </c>
      <c r="CA11" s="271"/>
      <c r="CB11" s="197">
        <f t="shared" si="255"/>
        <v>0</v>
      </c>
      <c r="CC11" s="184">
        <f t="shared" si="98"/>
        <v>0</v>
      </c>
      <c r="CD11" s="184">
        <f t="shared" si="99"/>
        <v>0</v>
      </c>
      <c r="CE11" s="271"/>
      <c r="CF11" s="197">
        <f t="shared" si="256"/>
        <v>0</v>
      </c>
      <c r="CG11" s="184">
        <f t="shared" si="101"/>
        <v>0</v>
      </c>
      <c r="CH11" s="184">
        <f t="shared" si="102"/>
        <v>0</v>
      </c>
      <c r="CI11" s="271"/>
      <c r="CJ11" s="197">
        <f t="shared" si="257"/>
        <v>0</v>
      </c>
      <c r="CK11" s="184">
        <f t="shared" si="104"/>
        <v>0</v>
      </c>
      <c r="CL11" s="184">
        <f t="shared" si="105"/>
        <v>0</v>
      </c>
      <c r="CM11" s="271"/>
      <c r="CN11" s="197">
        <f t="shared" si="258"/>
        <v>0</v>
      </c>
      <c r="CO11" s="184">
        <f t="shared" si="107"/>
        <v>0</v>
      </c>
      <c r="CP11" s="184">
        <f t="shared" si="108"/>
        <v>0</v>
      </c>
      <c r="CQ11" s="271"/>
      <c r="CR11" s="197">
        <f t="shared" si="259"/>
        <v>0</v>
      </c>
      <c r="CS11" s="184">
        <f t="shared" si="110"/>
        <v>0</v>
      </c>
      <c r="CT11" s="184">
        <f t="shared" si="111"/>
        <v>0</v>
      </c>
      <c r="CU11" s="271"/>
      <c r="CV11" s="197">
        <f t="shared" si="260"/>
        <v>0</v>
      </c>
      <c r="CW11" s="184">
        <f t="shared" si="113"/>
        <v>0</v>
      </c>
      <c r="CX11" s="184">
        <f t="shared" si="114"/>
        <v>0</v>
      </c>
      <c r="CY11" s="271"/>
      <c r="CZ11" s="197">
        <f t="shared" si="261"/>
        <v>0</v>
      </c>
      <c r="DA11" s="184">
        <f t="shared" si="116"/>
        <v>0</v>
      </c>
      <c r="DB11" s="184">
        <f t="shared" si="117"/>
        <v>0</v>
      </c>
      <c r="DC11" s="271"/>
      <c r="DD11" s="197">
        <f t="shared" si="262"/>
        <v>0</v>
      </c>
      <c r="DE11" s="184">
        <f t="shared" si="119"/>
        <v>0</v>
      </c>
      <c r="DF11" s="184">
        <f t="shared" si="120"/>
        <v>0</v>
      </c>
      <c r="DG11" s="271"/>
      <c r="DH11" s="197">
        <f t="shared" si="263"/>
        <v>0</v>
      </c>
      <c r="DI11" s="184">
        <f t="shared" si="122"/>
        <v>0</v>
      </c>
      <c r="DJ11" s="184">
        <f t="shared" si="123"/>
        <v>0</v>
      </c>
      <c r="DK11" s="271"/>
      <c r="DL11" s="197">
        <f t="shared" si="264"/>
        <v>0</v>
      </c>
      <c r="DM11" s="184">
        <f t="shared" si="125"/>
        <v>0</v>
      </c>
      <c r="DN11" s="184">
        <f t="shared" si="126"/>
        <v>0</v>
      </c>
      <c r="DO11" s="271"/>
      <c r="DP11" s="197">
        <f t="shared" si="265"/>
        <v>0</v>
      </c>
      <c r="DQ11" s="184">
        <f t="shared" si="128"/>
        <v>0</v>
      </c>
      <c r="DR11" s="184">
        <f t="shared" si="129"/>
        <v>0</v>
      </c>
      <c r="DS11" s="271"/>
      <c r="DT11" s="197">
        <f t="shared" si="266"/>
        <v>0</v>
      </c>
      <c r="DU11" s="184">
        <f t="shared" si="131"/>
        <v>0</v>
      </c>
      <c r="DV11" s="184">
        <f t="shared" si="132"/>
        <v>0</v>
      </c>
      <c r="DW11" s="271"/>
      <c r="DX11" s="197">
        <f t="shared" si="267"/>
        <v>0</v>
      </c>
      <c r="DY11" s="184">
        <f t="shared" si="134"/>
        <v>0</v>
      </c>
      <c r="DZ11" s="184">
        <f t="shared" si="135"/>
        <v>0</v>
      </c>
      <c r="EA11" s="271"/>
      <c r="EB11" s="197">
        <f t="shared" si="268"/>
        <v>0</v>
      </c>
      <c r="EC11" s="184">
        <f t="shared" si="137"/>
        <v>0</v>
      </c>
      <c r="ED11" s="184">
        <f t="shared" si="138"/>
        <v>0</v>
      </c>
      <c r="EE11" s="271"/>
      <c r="EF11" s="197">
        <f t="shared" si="269"/>
        <v>0</v>
      </c>
      <c r="EG11" s="184">
        <f t="shared" si="140"/>
        <v>0</v>
      </c>
      <c r="EH11" s="184">
        <f t="shared" si="141"/>
        <v>0</v>
      </c>
      <c r="EI11" s="271"/>
      <c r="EJ11" s="197">
        <f t="shared" si="270"/>
        <v>0</v>
      </c>
      <c r="EK11" s="184">
        <f t="shared" si="143"/>
        <v>0</v>
      </c>
      <c r="EL11" s="184">
        <f t="shared" si="144"/>
        <v>0</v>
      </c>
      <c r="EM11" s="271"/>
      <c r="EN11" s="197">
        <f t="shared" si="271"/>
        <v>0</v>
      </c>
      <c r="EO11" s="184">
        <f t="shared" si="146"/>
        <v>0</v>
      </c>
      <c r="EP11" s="184">
        <f t="shared" si="147"/>
        <v>0</v>
      </c>
      <c r="EQ11" s="271"/>
      <c r="ER11" s="197">
        <f t="shared" si="272"/>
        <v>0</v>
      </c>
      <c r="ES11" s="184">
        <f t="shared" si="149"/>
        <v>0</v>
      </c>
      <c r="ET11" s="184">
        <f t="shared" si="150"/>
        <v>0</v>
      </c>
      <c r="EU11" s="271"/>
      <c r="EV11" s="197">
        <f t="shared" si="273"/>
        <v>0</v>
      </c>
      <c r="EW11" s="184">
        <f t="shared" si="152"/>
        <v>0</v>
      </c>
      <c r="EX11" s="184">
        <f t="shared" si="153"/>
        <v>0</v>
      </c>
      <c r="EY11" s="271"/>
      <c r="EZ11" s="197">
        <f t="shared" si="274"/>
        <v>0</v>
      </c>
      <c r="FA11" s="184">
        <f t="shared" si="155"/>
        <v>0</v>
      </c>
      <c r="FB11" s="184">
        <f t="shared" si="156"/>
        <v>0</v>
      </c>
      <c r="FC11" s="271"/>
      <c r="FD11" s="197">
        <f t="shared" si="275"/>
        <v>0</v>
      </c>
      <c r="FE11" s="184">
        <f t="shared" si="158"/>
        <v>0</v>
      </c>
      <c r="FF11" s="184">
        <f t="shared" si="159"/>
        <v>0</v>
      </c>
      <c r="FG11" s="271"/>
      <c r="FH11" s="197">
        <f t="shared" si="276"/>
        <v>0</v>
      </c>
      <c r="FI11" s="184">
        <f t="shared" si="161"/>
        <v>0</v>
      </c>
      <c r="FJ11" s="184">
        <f t="shared" si="162"/>
        <v>0</v>
      </c>
      <c r="FK11" s="271"/>
      <c r="FL11" s="197">
        <f t="shared" si="277"/>
        <v>0</v>
      </c>
      <c r="FM11" s="184">
        <f t="shared" si="164"/>
        <v>0</v>
      </c>
      <c r="FN11" s="184">
        <f t="shared" si="165"/>
        <v>0</v>
      </c>
      <c r="FO11" s="271"/>
      <c r="FP11" s="197"/>
      <c r="FQ11" s="184">
        <f t="shared" ref="FQ11" si="287">IFERROR(FP11/FP$2,0)</f>
        <v>0</v>
      </c>
      <c r="FR11" s="184">
        <f t="shared" si="167"/>
        <v>0</v>
      </c>
      <c r="FS11" s="271"/>
      <c r="FT11" s="197"/>
      <c r="FU11" s="184">
        <f t="shared" ref="FU11" si="288">IFERROR(FT11/FT$2,0)</f>
        <v>0</v>
      </c>
      <c r="FV11" s="184">
        <f t="shared" si="169"/>
        <v>0</v>
      </c>
      <c r="FW11" s="271"/>
      <c r="FX11" s="197"/>
      <c r="FY11" s="184">
        <f t="shared" ref="FY11" si="289">IFERROR(FX11/FX$2,0)</f>
        <v>0</v>
      </c>
      <c r="FZ11" s="184">
        <f t="shared" si="171"/>
        <v>0</v>
      </c>
      <c r="GA11" s="271"/>
      <c r="GB11" s="197"/>
      <c r="GC11" s="184">
        <f t="shared" ref="GC11" si="290">IFERROR(GB11/GB$2,0)</f>
        <v>0</v>
      </c>
      <c r="GD11" s="184">
        <f t="shared" si="173"/>
        <v>0</v>
      </c>
      <c r="GE11" s="271"/>
      <c r="GF11" s="197"/>
      <c r="GG11" s="184">
        <f t="shared" ref="GG11" si="291">IFERROR(GF11/GF$2,0)</f>
        <v>0</v>
      </c>
      <c r="GH11" s="184">
        <f t="shared" si="175"/>
        <v>0</v>
      </c>
      <c r="GI11" s="271"/>
    </row>
    <row r="12" spans="1:191">
      <c r="A12" s="285" t="s">
        <v>18</v>
      </c>
      <c r="B12" s="240" t="s">
        <v>62</v>
      </c>
      <c r="C12" s="321">
        <v>40</v>
      </c>
      <c r="D12" s="252">
        <f t="shared" ref="D12" si="292">E12*C12</f>
        <v>275666.8</v>
      </c>
      <c r="E12" s="74">
        <v>6891.67</v>
      </c>
      <c r="F12" s="18">
        <f t="shared" ref="F12" si="293">K12*$C$1</f>
        <v>260794.71575825143</v>
      </c>
      <c r="G12" s="95">
        <f t="shared" ref="G12" si="294">D12/$C$2</f>
        <v>232.73587502173982</v>
      </c>
      <c r="H12" s="74">
        <f t="shared" ref="H12" si="295">E12/$C$2</f>
        <v>5.8183968755434954</v>
      </c>
      <c r="I12" s="74">
        <f t="shared" si="177"/>
        <v>29.091984377717477</v>
      </c>
      <c r="J12" s="74">
        <f>SUMIFS($L12:$GA12,$L$4:$GA$4,#REF!)</f>
        <v>0</v>
      </c>
      <c r="K12" s="18">
        <f t="shared" ref="K12" si="296">G12-I12-J12</f>
        <v>203.64389064402235</v>
      </c>
      <c r="L12" s="197">
        <f t="shared" ref="L12" si="297">IF($E12*L$2/$C$2-O12&gt;0,$E12*L$2/$C$2-O12,0)</f>
        <v>7217.6107745710706</v>
      </c>
      <c r="M12" s="184">
        <f t="shared" ref="M12" si="298">IFERROR(L12/L$2,0)</f>
        <v>5.8183968755434954</v>
      </c>
      <c r="N12" s="184">
        <f t="shared" ref="N12" si="299">IFERROR(O12/L$2,0)</f>
        <v>0</v>
      </c>
      <c r="O12" s="271"/>
      <c r="P12" s="197">
        <f t="shared" si="239"/>
        <v>7256.5940336372132</v>
      </c>
      <c r="Q12" s="184">
        <f t="shared" si="50"/>
        <v>5.8183968755434963</v>
      </c>
      <c r="R12" s="184">
        <f t="shared" si="51"/>
        <v>0</v>
      </c>
      <c r="S12" s="271"/>
      <c r="T12" s="197">
        <f t="shared" si="240"/>
        <v>7329.1552610721164</v>
      </c>
      <c r="U12" s="184">
        <f t="shared" si="53"/>
        <v>5.8183968755434963</v>
      </c>
      <c r="V12" s="184">
        <f t="shared" si="54"/>
        <v>0</v>
      </c>
      <c r="W12" s="271"/>
      <c r="X12" s="197">
        <f t="shared" si="241"/>
        <v>7393.4078177687416</v>
      </c>
      <c r="Y12" s="184">
        <f t="shared" si="56"/>
        <v>5.8183968755434954</v>
      </c>
      <c r="Z12" s="184">
        <f t="shared" si="57"/>
        <v>0</v>
      </c>
      <c r="AA12" s="271"/>
      <c r="AB12" s="197">
        <f t="shared" si="242"/>
        <v>7451.2775930928992</v>
      </c>
      <c r="AC12" s="184">
        <f t="shared" si="59"/>
        <v>5.8183968755434963</v>
      </c>
      <c r="AD12" s="184">
        <f t="shared" si="60"/>
        <v>0</v>
      </c>
      <c r="AE12" s="271"/>
      <c r="AF12" s="197">
        <f t="shared" si="243"/>
        <v>0</v>
      </c>
      <c r="AG12" s="184">
        <f t="shared" si="62"/>
        <v>0</v>
      </c>
      <c r="AH12" s="184">
        <f t="shared" si="63"/>
        <v>0</v>
      </c>
      <c r="AI12" s="271"/>
      <c r="AJ12" s="197">
        <f t="shared" si="244"/>
        <v>0</v>
      </c>
      <c r="AK12" s="184">
        <f t="shared" si="65"/>
        <v>0</v>
      </c>
      <c r="AL12" s="184">
        <f t="shared" si="66"/>
        <v>0</v>
      </c>
      <c r="AM12" s="271"/>
      <c r="AN12" s="197">
        <f t="shared" si="245"/>
        <v>0</v>
      </c>
      <c r="AO12" s="184">
        <f t="shared" si="68"/>
        <v>0</v>
      </c>
      <c r="AP12" s="184">
        <f t="shared" si="69"/>
        <v>0</v>
      </c>
      <c r="AQ12" s="271"/>
      <c r="AR12" s="197">
        <f t="shared" si="246"/>
        <v>0</v>
      </c>
      <c r="AS12" s="184">
        <f t="shared" si="71"/>
        <v>0</v>
      </c>
      <c r="AT12" s="184">
        <f t="shared" si="72"/>
        <v>0</v>
      </c>
      <c r="AU12" s="271"/>
      <c r="AV12" s="197">
        <f t="shared" si="247"/>
        <v>0</v>
      </c>
      <c r="AW12" s="184">
        <f t="shared" si="74"/>
        <v>0</v>
      </c>
      <c r="AX12" s="184">
        <f t="shared" si="75"/>
        <v>0</v>
      </c>
      <c r="AY12" s="271"/>
      <c r="AZ12" s="197">
        <f t="shared" si="248"/>
        <v>0</v>
      </c>
      <c r="BA12" s="184">
        <f t="shared" si="77"/>
        <v>0</v>
      </c>
      <c r="BB12" s="184">
        <f t="shared" si="78"/>
        <v>0</v>
      </c>
      <c r="BC12" s="271"/>
      <c r="BD12" s="197">
        <f t="shared" si="249"/>
        <v>0</v>
      </c>
      <c r="BE12" s="184">
        <f t="shared" si="80"/>
        <v>0</v>
      </c>
      <c r="BF12" s="184">
        <f t="shared" si="81"/>
        <v>0</v>
      </c>
      <c r="BG12" s="271"/>
      <c r="BH12" s="197">
        <f t="shared" si="250"/>
        <v>0</v>
      </c>
      <c r="BI12" s="184">
        <f t="shared" si="83"/>
        <v>0</v>
      </c>
      <c r="BJ12" s="184">
        <f t="shared" si="84"/>
        <v>0</v>
      </c>
      <c r="BK12" s="271"/>
      <c r="BL12" s="197">
        <f t="shared" si="251"/>
        <v>0</v>
      </c>
      <c r="BM12" s="184">
        <f t="shared" si="86"/>
        <v>0</v>
      </c>
      <c r="BN12" s="184">
        <f t="shared" si="87"/>
        <v>0</v>
      </c>
      <c r="BO12" s="271"/>
      <c r="BP12" s="197">
        <f t="shared" si="252"/>
        <v>0</v>
      </c>
      <c r="BQ12" s="184">
        <f t="shared" si="89"/>
        <v>0</v>
      </c>
      <c r="BR12" s="184">
        <f t="shared" si="90"/>
        <v>0</v>
      </c>
      <c r="BS12" s="271"/>
      <c r="BT12" s="197">
        <f t="shared" si="253"/>
        <v>0</v>
      </c>
      <c r="BU12" s="184">
        <f t="shared" si="92"/>
        <v>0</v>
      </c>
      <c r="BV12" s="184">
        <f t="shared" si="93"/>
        <v>0</v>
      </c>
      <c r="BW12" s="271"/>
      <c r="BX12" s="197">
        <f t="shared" si="254"/>
        <v>0</v>
      </c>
      <c r="BY12" s="184">
        <f t="shared" si="95"/>
        <v>0</v>
      </c>
      <c r="BZ12" s="184">
        <f t="shared" si="96"/>
        <v>0</v>
      </c>
      <c r="CA12" s="271"/>
      <c r="CB12" s="197">
        <f t="shared" si="255"/>
        <v>0</v>
      </c>
      <c r="CC12" s="184">
        <f t="shared" si="98"/>
        <v>0</v>
      </c>
      <c r="CD12" s="184">
        <f t="shared" si="99"/>
        <v>0</v>
      </c>
      <c r="CE12" s="271"/>
      <c r="CF12" s="197">
        <f t="shared" si="256"/>
        <v>0</v>
      </c>
      <c r="CG12" s="184">
        <f t="shared" si="101"/>
        <v>0</v>
      </c>
      <c r="CH12" s="184">
        <f t="shared" si="102"/>
        <v>0</v>
      </c>
      <c r="CI12" s="271"/>
      <c r="CJ12" s="197">
        <f t="shared" si="257"/>
        <v>0</v>
      </c>
      <c r="CK12" s="184">
        <f t="shared" si="104"/>
        <v>0</v>
      </c>
      <c r="CL12" s="184">
        <f t="shared" si="105"/>
        <v>0</v>
      </c>
      <c r="CM12" s="271"/>
      <c r="CN12" s="197">
        <f t="shared" si="258"/>
        <v>0</v>
      </c>
      <c r="CO12" s="184">
        <f t="shared" si="107"/>
        <v>0</v>
      </c>
      <c r="CP12" s="184">
        <f t="shared" si="108"/>
        <v>0</v>
      </c>
      <c r="CQ12" s="271"/>
      <c r="CR12" s="197">
        <f t="shared" si="259"/>
        <v>0</v>
      </c>
      <c r="CS12" s="184">
        <f t="shared" si="110"/>
        <v>0</v>
      </c>
      <c r="CT12" s="184">
        <f t="shared" si="111"/>
        <v>0</v>
      </c>
      <c r="CU12" s="271"/>
      <c r="CV12" s="197">
        <f t="shared" si="260"/>
        <v>0</v>
      </c>
      <c r="CW12" s="184">
        <f t="shared" si="113"/>
        <v>0</v>
      </c>
      <c r="CX12" s="184">
        <f t="shared" si="114"/>
        <v>0</v>
      </c>
      <c r="CY12" s="271"/>
      <c r="CZ12" s="197">
        <f t="shared" si="261"/>
        <v>0</v>
      </c>
      <c r="DA12" s="184">
        <f t="shared" si="116"/>
        <v>0</v>
      </c>
      <c r="DB12" s="184">
        <f t="shared" si="117"/>
        <v>0</v>
      </c>
      <c r="DC12" s="271"/>
      <c r="DD12" s="197">
        <f t="shared" si="262"/>
        <v>0</v>
      </c>
      <c r="DE12" s="184">
        <f t="shared" si="119"/>
        <v>0</v>
      </c>
      <c r="DF12" s="184">
        <f t="shared" si="120"/>
        <v>0</v>
      </c>
      <c r="DG12" s="271"/>
      <c r="DH12" s="197">
        <f t="shared" si="263"/>
        <v>0</v>
      </c>
      <c r="DI12" s="184">
        <f t="shared" si="122"/>
        <v>0</v>
      </c>
      <c r="DJ12" s="184">
        <f t="shared" si="123"/>
        <v>0</v>
      </c>
      <c r="DK12" s="271"/>
      <c r="DL12" s="197">
        <f t="shared" si="264"/>
        <v>0</v>
      </c>
      <c r="DM12" s="184">
        <f t="shared" si="125"/>
        <v>0</v>
      </c>
      <c r="DN12" s="184">
        <f t="shared" si="126"/>
        <v>0</v>
      </c>
      <c r="DO12" s="271"/>
      <c r="DP12" s="197">
        <f t="shared" si="265"/>
        <v>0</v>
      </c>
      <c r="DQ12" s="184">
        <f t="shared" si="128"/>
        <v>0</v>
      </c>
      <c r="DR12" s="184">
        <f t="shared" si="129"/>
        <v>0</v>
      </c>
      <c r="DS12" s="271"/>
      <c r="DT12" s="197">
        <f t="shared" si="266"/>
        <v>0</v>
      </c>
      <c r="DU12" s="184">
        <f t="shared" si="131"/>
        <v>0</v>
      </c>
      <c r="DV12" s="184">
        <f t="shared" si="132"/>
        <v>0</v>
      </c>
      <c r="DW12" s="271"/>
      <c r="DX12" s="197">
        <f t="shared" si="267"/>
        <v>0</v>
      </c>
      <c r="DY12" s="184">
        <f t="shared" si="134"/>
        <v>0</v>
      </c>
      <c r="DZ12" s="184">
        <f t="shared" si="135"/>
        <v>0</v>
      </c>
      <c r="EA12" s="271"/>
      <c r="EB12" s="197">
        <f t="shared" si="268"/>
        <v>0</v>
      </c>
      <c r="EC12" s="184">
        <f t="shared" si="137"/>
        <v>0</v>
      </c>
      <c r="ED12" s="184">
        <f t="shared" si="138"/>
        <v>0</v>
      </c>
      <c r="EE12" s="271"/>
      <c r="EF12" s="197">
        <f t="shared" si="269"/>
        <v>0</v>
      </c>
      <c r="EG12" s="184">
        <f t="shared" si="140"/>
        <v>0</v>
      </c>
      <c r="EH12" s="184">
        <f t="shared" si="141"/>
        <v>0</v>
      </c>
      <c r="EI12" s="271"/>
      <c r="EJ12" s="197">
        <f t="shared" si="270"/>
        <v>0</v>
      </c>
      <c r="EK12" s="184">
        <f t="shared" si="143"/>
        <v>0</v>
      </c>
      <c r="EL12" s="184">
        <f t="shared" si="144"/>
        <v>0</v>
      </c>
      <c r="EM12" s="271"/>
      <c r="EN12" s="197">
        <f t="shared" si="271"/>
        <v>0</v>
      </c>
      <c r="EO12" s="184">
        <f t="shared" si="146"/>
        <v>0</v>
      </c>
      <c r="EP12" s="184">
        <f t="shared" si="147"/>
        <v>0</v>
      </c>
      <c r="EQ12" s="271"/>
      <c r="ER12" s="197">
        <f t="shared" si="272"/>
        <v>0</v>
      </c>
      <c r="ES12" s="184">
        <f t="shared" si="149"/>
        <v>0</v>
      </c>
      <c r="ET12" s="184">
        <f t="shared" si="150"/>
        <v>0</v>
      </c>
      <c r="EU12" s="271"/>
      <c r="EV12" s="197">
        <f t="shared" si="273"/>
        <v>0</v>
      </c>
      <c r="EW12" s="184">
        <f t="shared" si="152"/>
        <v>0</v>
      </c>
      <c r="EX12" s="184">
        <f t="shared" si="153"/>
        <v>0</v>
      </c>
      <c r="EY12" s="271"/>
      <c r="EZ12" s="197">
        <f t="shared" si="274"/>
        <v>0</v>
      </c>
      <c r="FA12" s="184">
        <f t="shared" si="155"/>
        <v>0</v>
      </c>
      <c r="FB12" s="184">
        <f t="shared" si="156"/>
        <v>0</v>
      </c>
      <c r="FC12" s="271"/>
      <c r="FD12" s="197">
        <f t="shared" si="275"/>
        <v>0</v>
      </c>
      <c r="FE12" s="184">
        <f t="shared" si="158"/>
        <v>0</v>
      </c>
      <c r="FF12" s="184">
        <f t="shared" si="159"/>
        <v>0</v>
      </c>
      <c r="FG12" s="271"/>
      <c r="FH12" s="197">
        <f t="shared" si="276"/>
        <v>0</v>
      </c>
      <c r="FI12" s="184">
        <f t="shared" si="161"/>
        <v>0</v>
      </c>
      <c r="FJ12" s="184">
        <f t="shared" si="162"/>
        <v>0</v>
      </c>
      <c r="FK12" s="271"/>
      <c r="FL12" s="197">
        <f t="shared" si="277"/>
        <v>0</v>
      </c>
      <c r="FM12" s="184">
        <f t="shared" si="164"/>
        <v>0</v>
      </c>
      <c r="FN12" s="184">
        <f t="shared" si="165"/>
        <v>0</v>
      </c>
      <c r="FO12" s="271"/>
      <c r="FP12" s="197"/>
      <c r="FQ12" s="184">
        <f t="shared" ref="FQ12" si="300">IFERROR(FP12/FP$2,0)</f>
        <v>0</v>
      </c>
      <c r="FR12" s="184">
        <f t="shared" si="167"/>
        <v>0</v>
      </c>
      <c r="FS12" s="271"/>
      <c r="FT12" s="197"/>
      <c r="FU12" s="184">
        <f t="shared" ref="FU12" si="301">IFERROR(FT12/FT$2,0)</f>
        <v>0</v>
      </c>
      <c r="FV12" s="184">
        <f t="shared" si="169"/>
        <v>0</v>
      </c>
      <c r="FW12" s="271"/>
      <c r="FX12" s="197"/>
      <c r="FY12" s="184">
        <f t="shared" ref="FY12" si="302">IFERROR(FX12/FX$2,0)</f>
        <v>0</v>
      </c>
      <c r="FZ12" s="184">
        <f t="shared" si="171"/>
        <v>0</v>
      </c>
      <c r="GA12" s="271"/>
      <c r="GB12" s="197"/>
      <c r="GC12" s="184">
        <f t="shared" ref="GC12" si="303">IFERROR(GB12/GB$2,0)</f>
        <v>0</v>
      </c>
      <c r="GD12" s="184">
        <f t="shared" si="173"/>
        <v>0</v>
      </c>
      <c r="GE12" s="271"/>
      <c r="GF12" s="197"/>
      <c r="GG12" s="184">
        <f t="shared" ref="GG12" si="304">IFERROR(GF12/GF$2,0)</f>
        <v>0</v>
      </c>
      <c r="GH12" s="184">
        <f t="shared" si="175"/>
        <v>0</v>
      </c>
      <c r="GI12" s="271"/>
    </row>
    <row r="13" spans="1:191" ht="15" thickBot="1">
      <c r="A13" s="286" t="s">
        <v>20</v>
      </c>
      <c r="B13" s="241" t="s">
        <v>172</v>
      </c>
      <c r="C13" s="322">
        <v>40</v>
      </c>
      <c r="D13" s="252">
        <f t="shared" si="176"/>
        <v>407111.60000000003</v>
      </c>
      <c r="E13" s="75">
        <v>10177.790000000001</v>
      </c>
      <c r="F13" s="24">
        <f t="shared" si="44"/>
        <v>385148.1353717132</v>
      </c>
      <c r="G13" s="96">
        <f t="shared" si="45"/>
        <v>343.71014013113131</v>
      </c>
      <c r="H13" s="75">
        <f t="shared" si="45"/>
        <v>8.5927535032782831</v>
      </c>
      <c r="I13" s="74">
        <f t="shared" si="177"/>
        <v>42.963767516391407</v>
      </c>
      <c r="J13" s="75">
        <f>SUMIFS($L13:$GA13,$L$4:$GA$4,#REF!)</f>
        <v>0</v>
      </c>
      <c r="K13" s="24">
        <f t="shared" si="188"/>
        <v>300.74637261473993</v>
      </c>
      <c r="L13" s="200">
        <f t="shared" si="46"/>
        <v>10659.147458500147</v>
      </c>
      <c r="M13" s="29">
        <f t="shared" si="47"/>
        <v>8.5927535032782831</v>
      </c>
      <c r="N13" s="29">
        <f t="shared" si="48"/>
        <v>0</v>
      </c>
      <c r="O13" s="270"/>
      <c r="P13" s="200">
        <f t="shared" si="239"/>
        <v>10716.718906972112</v>
      </c>
      <c r="Q13" s="29">
        <f t="shared" si="50"/>
        <v>8.5927535032782814</v>
      </c>
      <c r="R13" s="29">
        <f t="shared" si="51"/>
        <v>0</v>
      </c>
      <c r="S13" s="270"/>
      <c r="T13" s="200">
        <f t="shared" si="240"/>
        <v>10823.879135911495</v>
      </c>
      <c r="U13" s="29">
        <f t="shared" si="53"/>
        <v>8.5927535032782814</v>
      </c>
      <c r="V13" s="29">
        <f t="shared" si="54"/>
        <v>0</v>
      </c>
      <c r="W13" s="270"/>
      <c r="X13" s="200">
        <f t="shared" si="241"/>
        <v>10918.768912848196</v>
      </c>
      <c r="Y13" s="29">
        <f t="shared" si="56"/>
        <v>8.5927535032782814</v>
      </c>
      <c r="Z13" s="29">
        <f t="shared" si="57"/>
        <v>0</v>
      </c>
      <c r="AA13" s="270"/>
      <c r="AB13" s="200">
        <f t="shared" si="242"/>
        <v>11004.232439191803</v>
      </c>
      <c r="AC13" s="29">
        <f t="shared" si="59"/>
        <v>8.5927535032782814</v>
      </c>
      <c r="AD13" s="29">
        <f t="shared" si="60"/>
        <v>0</v>
      </c>
      <c r="AE13" s="270"/>
      <c r="AF13" s="200">
        <f t="shared" si="243"/>
        <v>0</v>
      </c>
      <c r="AG13" s="29">
        <f t="shared" si="62"/>
        <v>0</v>
      </c>
      <c r="AH13" s="29">
        <f t="shared" si="63"/>
        <v>0</v>
      </c>
      <c r="AI13" s="270"/>
      <c r="AJ13" s="200">
        <f t="shared" si="244"/>
        <v>0</v>
      </c>
      <c r="AK13" s="29">
        <f t="shared" si="65"/>
        <v>0</v>
      </c>
      <c r="AL13" s="29">
        <f t="shared" si="66"/>
        <v>0</v>
      </c>
      <c r="AM13" s="270"/>
      <c r="AN13" s="200">
        <f t="shared" si="245"/>
        <v>0</v>
      </c>
      <c r="AO13" s="29">
        <f t="shared" si="68"/>
        <v>0</v>
      </c>
      <c r="AP13" s="29">
        <f t="shared" si="69"/>
        <v>0</v>
      </c>
      <c r="AQ13" s="270"/>
      <c r="AR13" s="200">
        <f t="shared" si="246"/>
        <v>0</v>
      </c>
      <c r="AS13" s="29">
        <f t="shared" si="71"/>
        <v>0</v>
      </c>
      <c r="AT13" s="29">
        <f t="shared" si="72"/>
        <v>0</v>
      </c>
      <c r="AU13" s="270"/>
      <c r="AV13" s="200">
        <f t="shared" si="247"/>
        <v>0</v>
      </c>
      <c r="AW13" s="29">
        <f t="shared" si="74"/>
        <v>0</v>
      </c>
      <c r="AX13" s="29">
        <f t="shared" si="75"/>
        <v>0</v>
      </c>
      <c r="AY13" s="270"/>
      <c r="AZ13" s="200">
        <f t="shared" si="248"/>
        <v>0</v>
      </c>
      <c r="BA13" s="29">
        <f t="shared" si="77"/>
        <v>0</v>
      </c>
      <c r="BB13" s="29">
        <f t="shared" si="78"/>
        <v>0</v>
      </c>
      <c r="BC13" s="270"/>
      <c r="BD13" s="200">
        <f t="shared" si="249"/>
        <v>0</v>
      </c>
      <c r="BE13" s="29">
        <f t="shared" si="80"/>
        <v>0</v>
      </c>
      <c r="BF13" s="29">
        <f t="shared" si="81"/>
        <v>0</v>
      </c>
      <c r="BG13" s="270"/>
      <c r="BH13" s="200">
        <f t="shared" si="250"/>
        <v>0</v>
      </c>
      <c r="BI13" s="29">
        <f t="shared" si="83"/>
        <v>0</v>
      </c>
      <c r="BJ13" s="29">
        <f t="shared" si="84"/>
        <v>0</v>
      </c>
      <c r="BK13" s="270"/>
      <c r="BL13" s="200">
        <f t="shared" si="251"/>
        <v>0</v>
      </c>
      <c r="BM13" s="29">
        <f t="shared" si="86"/>
        <v>0</v>
      </c>
      <c r="BN13" s="29">
        <f t="shared" si="87"/>
        <v>0</v>
      </c>
      <c r="BO13" s="270"/>
      <c r="BP13" s="200">
        <f t="shared" si="252"/>
        <v>0</v>
      </c>
      <c r="BQ13" s="29">
        <f t="shared" si="89"/>
        <v>0</v>
      </c>
      <c r="BR13" s="29">
        <f t="shared" si="90"/>
        <v>0</v>
      </c>
      <c r="BS13" s="270"/>
      <c r="BT13" s="200">
        <f t="shared" si="253"/>
        <v>0</v>
      </c>
      <c r="BU13" s="29">
        <f t="shared" si="92"/>
        <v>0</v>
      </c>
      <c r="BV13" s="29">
        <f t="shared" si="93"/>
        <v>0</v>
      </c>
      <c r="BW13" s="270"/>
      <c r="BX13" s="200">
        <f t="shared" si="254"/>
        <v>0</v>
      </c>
      <c r="BY13" s="29">
        <f t="shared" si="95"/>
        <v>0</v>
      </c>
      <c r="BZ13" s="29">
        <f t="shared" si="96"/>
        <v>0</v>
      </c>
      <c r="CA13" s="270"/>
      <c r="CB13" s="200">
        <f t="shared" si="255"/>
        <v>0</v>
      </c>
      <c r="CC13" s="29">
        <f t="shared" si="98"/>
        <v>0</v>
      </c>
      <c r="CD13" s="29">
        <f t="shared" si="99"/>
        <v>0</v>
      </c>
      <c r="CE13" s="270"/>
      <c r="CF13" s="200">
        <f t="shared" si="256"/>
        <v>0</v>
      </c>
      <c r="CG13" s="29">
        <f t="shared" si="101"/>
        <v>0</v>
      </c>
      <c r="CH13" s="29">
        <f t="shared" si="102"/>
        <v>0</v>
      </c>
      <c r="CI13" s="270"/>
      <c r="CJ13" s="200">
        <f t="shared" si="257"/>
        <v>0</v>
      </c>
      <c r="CK13" s="29">
        <f t="shared" si="104"/>
        <v>0</v>
      </c>
      <c r="CL13" s="29">
        <f t="shared" si="105"/>
        <v>0</v>
      </c>
      <c r="CM13" s="270"/>
      <c r="CN13" s="200">
        <f t="shared" si="258"/>
        <v>0</v>
      </c>
      <c r="CO13" s="29">
        <f t="shared" si="107"/>
        <v>0</v>
      </c>
      <c r="CP13" s="29">
        <f t="shared" si="108"/>
        <v>0</v>
      </c>
      <c r="CQ13" s="270"/>
      <c r="CR13" s="200">
        <f t="shared" si="259"/>
        <v>0</v>
      </c>
      <c r="CS13" s="29">
        <f t="shared" si="110"/>
        <v>0</v>
      </c>
      <c r="CT13" s="29">
        <f t="shared" si="111"/>
        <v>0</v>
      </c>
      <c r="CU13" s="270"/>
      <c r="CV13" s="200">
        <f t="shared" si="260"/>
        <v>0</v>
      </c>
      <c r="CW13" s="29">
        <f t="shared" si="113"/>
        <v>0</v>
      </c>
      <c r="CX13" s="29">
        <f t="shared" si="114"/>
        <v>0</v>
      </c>
      <c r="CY13" s="270"/>
      <c r="CZ13" s="200">
        <f t="shared" si="261"/>
        <v>0</v>
      </c>
      <c r="DA13" s="29">
        <f t="shared" si="116"/>
        <v>0</v>
      </c>
      <c r="DB13" s="29">
        <f t="shared" si="117"/>
        <v>0</v>
      </c>
      <c r="DC13" s="270"/>
      <c r="DD13" s="200">
        <f t="shared" si="262"/>
        <v>0</v>
      </c>
      <c r="DE13" s="29">
        <f t="shared" si="119"/>
        <v>0</v>
      </c>
      <c r="DF13" s="29">
        <f t="shared" si="120"/>
        <v>0</v>
      </c>
      <c r="DG13" s="270"/>
      <c r="DH13" s="200">
        <f t="shared" si="263"/>
        <v>0</v>
      </c>
      <c r="DI13" s="29">
        <f t="shared" si="122"/>
        <v>0</v>
      </c>
      <c r="DJ13" s="29">
        <f t="shared" si="123"/>
        <v>0</v>
      </c>
      <c r="DK13" s="270"/>
      <c r="DL13" s="200">
        <f t="shared" si="264"/>
        <v>0</v>
      </c>
      <c r="DM13" s="29">
        <f t="shared" si="125"/>
        <v>0</v>
      </c>
      <c r="DN13" s="29">
        <f t="shared" si="126"/>
        <v>0</v>
      </c>
      <c r="DO13" s="270"/>
      <c r="DP13" s="200">
        <f t="shared" si="265"/>
        <v>0</v>
      </c>
      <c r="DQ13" s="29">
        <f t="shared" si="128"/>
        <v>0</v>
      </c>
      <c r="DR13" s="29">
        <f t="shared" si="129"/>
        <v>0</v>
      </c>
      <c r="DS13" s="270"/>
      <c r="DT13" s="200">
        <f t="shared" si="266"/>
        <v>0</v>
      </c>
      <c r="DU13" s="29">
        <f t="shared" si="131"/>
        <v>0</v>
      </c>
      <c r="DV13" s="29">
        <f t="shared" si="132"/>
        <v>0</v>
      </c>
      <c r="DW13" s="270"/>
      <c r="DX13" s="200">
        <f t="shared" si="267"/>
        <v>0</v>
      </c>
      <c r="DY13" s="29">
        <f t="shared" si="134"/>
        <v>0</v>
      </c>
      <c r="DZ13" s="29">
        <f t="shared" si="135"/>
        <v>0</v>
      </c>
      <c r="EA13" s="270"/>
      <c r="EB13" s="200">
        <f t="shared" si="268"/>
        <v>0</v>
      </c>
      <c r="EC13" s="29">
        <f t="shared" si="137"/>
        <v>0</v>
      </c>
      <c r="ED13" s="29">
        <f t="shared" si="138"/>
        <v>0</v>
      </c>
      <c r="EE13" s="270"/>
      <c r="EF13" s="200">
        <f t="shared" si="269"/>
        <v>0</v>
      </c>
      <c r="EG13" s="29">
        <f t="shared" si="140"/>
        <v>0</v>
      </c>
      <c r="EH13" s="29">
        <f t="shared" si="141"/>
        <v>0</v>
      </c>
      <c r="EI13" s="270"/>
      <c r="EJ13" s="200">
        <f t="shared" si="270"/>
        <v>0</v>
      </c>
      <c r="EK13" s="29">
        <f t="shared" si="143"/>
        <v>0</v>
      </c>
      <c r="EL13" s="29">
        <f t="shared" si="144"/>
        <v>0</v>
      </c>
      <c r="EM13" s="270"/>
      <c r="EN13" s="200">
        <f t="shared" si="271"/>
        <v>0</v>
      </c>
      <c r="EO13" s="29">
        <f t="shared" si="146"/>
        <v>0</v>
      </c>
      <c r="EP13" s="29">
        <f t="shared" si="147"/>
        <v>0</v>
      </c>
      <c r="EQ13" s="270"/>
      <c r="ER13" s="200">
        <f t="shared" si="272"/>
        <v>0</v>
      </c>
      <c r="ES13" s="29">
        <f t="shared" si="149"/>
        <v>0</v>
      </c>
      <c r="ET13" s="29">
        <f t="shared" si="150"/>
        <v>0</v>
      </c>
      <c r="EU13" s="270"/>
      <c r="EV13" s="200">
        <f t="shared" si="273"/>
        <v>0</v>
      </c>
      <c r="EW13" s="29">
        <f t="shared" si="152"/>
        <v>0</v>
      </c>
      <c r="EX13" s="29">
        <f t="shared" si="153"/>
        <v>0</v>
      </c>
      <c r="EY13" s="270"/>
      <c r="EZ13" s="200">
        <f t="shared" si="274"/>
        <v>0</v>
      </c>
      <c r="FA13" s="29">
        <f t="shared" si="155"/>
        <v>0</v>
      </c>
      <c r="FB13" s="29">
        <f t="shared" si="156"/>
        <v>0</v>
      </c>
      <c r="FC13" s="270"/>
      <c r="FD13" s="200">
        <f t="shared" si="275"/>
        <v>0</v>
      </c>
      <c r="FE13" s="29">
        <f t="shared" si="158"/>
        <v>0</v>
      </c>
      <c r="FF13" s="29">
        <f t="shared" si="159"/>
        <v>0</v>
      </c>
      <c r="FG13" s="270"/>
      <c r="FH13" s="200">
        <f t="shared" si="276"/>
        <v>0</v>
      </c>
      <c r="FI13" s="29">
        <f t="shared" si="161"/>
        <v>0</v>
      </c>
      <c r="FJ13" s="29">
        <f t="shared" si="162"/>
        <v>0</v>
      </c>
      <c r="FK13" s="270"/>
      <c r="FL13" s="200">
        <f t="shared" si="277"/>
        <v>0</v>
      </c>
      <c r="FM13" s="29">
        <f t="shared" si="164"/>
        <v>0</v>
      </c>
      <c r="FN13" s="29">
        <f t="shared" si="165"/>
        <v>0</v>
      </c>
      <c r="FO13" s="270"/>
      <c r="FP13" s="200"/>
      <c r="FQ13" s="29">
        <f t="shared" ref="FQ13" si="305">IFERROR(FP13/FP$2,0)</f>
        <v>0</v>
      </c>
      <c r="FR13" s="29">
        <f t="shared" si="167"/>
        <v>0</v>
      </c>
      <c r="FS13" s="270"/>
      <c r="FT13" s="200"/>
      <c r="FU13" s="29">
        <f t="shared" ref="FU13" si="306">IFERROR(FT13/FT$2,0)</f>
        <v>0</v>
      </c>
      <c r="FV13" s="29">
        <f t="shared" si="169"/>
        <v>0</v>
      </c>
      <c r="FW13" s="270"/>
      <c r="FX13" s="200"/>
      <c r="FY13" s="29">
        <f t="shared" ref="FY13" si="307">IFERROR(FX13/FX$2,0)</f>
        <v>0</v>
      </c>
      <c r="FZ13" s="29">
        <f t="shared" si="171"/>
        <v>0</v>
      </c>
      <c r="GA13" s="270"/>
      <c r="GB13" s="200"/>
      <c r="GC13" s="29">
        <f t="shared" ref="GC13" si="308">IFERROR(GB13/GB$2,0)</f>
        <v>0</v>
      </c>
      <c r="GD13" s="29">
        <f t="shared" si="173"/>
        <v>0</v>
      </c>
      <c r="GE13" s="270"/>
      <c r="GF13" s="200"/>
      <c r="GG13" s="29">
        <f t="shared" ref="GG13" si="309">IFERROR(GF13/GF$2,0)</f>
        <v>0</v>
      </c>
      <c r="GH13" s="29">
        <f t="shared" si="175"/>
        <v>0</v>
      </c>
      <c r="GI13" s="270"/>
    </row>
    <row r="14" spans="1:191" ht="16.2" thickBot="1">
      <c r="D14" s="32">
        <f t="shared" ref="D14:S14" si="310">SUM(D5:D13)</f>
        <v>4161093.5199999996</v>
      </c>
      <c r="E14" s="33">
        <f t="shared" si="310"/>
        <v>108289.07</v>
      </c>
      <c r="F14" s="34">
        <f t="shared" si="310"/>
        <v>3964219.6193163404</v>
      </c>
      <c r="G14" s="32">
        <f t="shared" si="310"/>
        <v>3513.0662866347766</v>
      </c>
      <c r="H14" s="33">
        <f t="shared" si="310"/>
        <v>91.424689014928305</v>
      </c>
      <c r="I14" s="33">
        <f t="shared" si="310"/>
        <v>417.56987560597133</v>
      </c>
      <c r="J14" s="33">
        <f t="shared" si="310"/>
        <v>0</v>
      </c>
      <c r="K14" s="34">
        <f t="shared" si="310"/>
        <v>3095.4964110288047</v>
      </c>
      <c r="L14" s="291">
        <f t="shared" si="310"/>
        <v>103597.49937231418</v>
      </c>
      <c r="M14" s="168">
        <f t="shared" si="310"/>
        <v>83.513975121194278</v>
      </c>
      <c r="N14" s="168">
        <f t="shared" si="310"/>
        <v>0</v>
      </c>
      <c r="O14" s="169">
        <f t="shared" si="310"/>
        <v>0</v>
      </c>
      <c r="P14" s="291">
        <f t="shared" si="310"/>
        <v>104157.04300562618</v>
      </c>
      <c r="Q14" s="168">
        <f t="shared" si="310"/>
        <v>83.513975121194278</v>
      </c>
      <c r="R14" s="168">
        <f t="shared" si="310"/>
        <v>0</v>
      </c>
      <c r="S14" s="169">
        <f t="shared" si="310"/>
        <v>0</v>
      </c>
      <c r="T14" s="291">
        <f t="shared" ref="T14:CE14" si="311">SUM(T5:T13)</f>
        <v>105198.54578936259</v>
      </c>
      <c r="U14" s="168">
        <f t="shared" si="311"/>
        <v>83.51397512119425</v>
      </c>
      <c r="V14" s="168">
        <f t="shared" si="311"/>
        <v>0</v>
      </c>
      <c r="W14" s="169">
        <f t="shared" si="311"/>
        <v>0</v>
      </c>
      <c r="X14" s="291">
        <f t="shared" si="311"/>
        <v>106120.79061662595</v>
      </c>
      <c r="Y14" s="168">
        <f t="shared" si="311"/>
        <v>83.513975121194278</v>
      </c>
      <c r="Z14" s="168">
        <f t="shared" si="311"/>
        <v>0</v>
      </c>
      <c r="AA14" s="169">
        <f t="shared" si="311"/>
        <v>0</v>
      </c>
      <c r="AB14" s="291">
        <f t="shared" si="311"/>
        <v>106951.42061318136</v>
      </c>
      <c r="AC14" s="168">
        <f t="shared" si="311"/>
        <v>83.513975121194278</v>
      </c>
      <c r="AD14" s="168">
        <f t="shared" si="311"/>
        <v>0</v>
      </c>
      <c r="AE14" s="169">
        <f t="shared" si="311"/>
        <v>0</v>
      </c>
      <c r="AF14" s="167">
        <f t="shared" si="311"/>
        <v>0</v>
      </c>
      <c r="AG14" s="168">
        <f t="shared" si="311"/>
        <v>0</v>
      </c>
      <c r="AH14" s="168">
        <f t="shared" si="311"/>
        <v>0</v>
      </c>
      <c r="AI14" s="169">
        <f t="shared" si="311"/>
        <v>0</v>
      </c>
      <c r="AJ14" s="167">
        <f t="shared" si="311"/>
        <v>0</v>
      </c>
      <c r="AK14" s="168">
        <f t="shared" si="311"/>
        <v>0</v>
      </c>
      <c r="AL14" s="168">
        <f t="shared" si="311"/>
        <v>0</v>
      </c>
      <c r="AM14" s="169">
        <f t="shared" si="311"/>
        <v>0</v>
      </c>
      <c r="AN14" s="167">
        <f t="shared" si="311"/>
        <v>0</v>
      </c>
      <c r="AO14" s="168">
        <f t="shared" si="311"/>
        <v>0</v>
      </c>
      <c r="AP14" s="168">
        <f t="shared" si="311"/>
        <v>0</v>
      </c>
      <c r="AQ14" s="169">
        <f t="shared" si="311"/>
        <v>0</v>
      </c>
      <c r="AR14" s="167">
        <f t="shared" si="311"/>
        <v>0</v>
      </c>
      <c r="AS14" s="168">
        <f t="shared" si="311"/>
        <v>0</v>
      </c>
      <c r="AT14" s="168">
        <f t="shared" si="311"/>
        <v>0</v>
      </c>
      <c r="AU14" s="169">
        <f t="shared" si="311"/>
        <v>0</v>
      </c>
      <c r="AV14" s="167">
        <f t="shared" si="311"/>
        <v>0</v>
      </c>
      <c r="AW14" s="168">
        <f t="shared" si="311"/>
        <v>0</v>
      </c>
      <c r="AX14" s="168">
        <f t="shared" si="311"/>
        <v>0</v>
      </c>
      <c r="AY14" s="169">
        <f t="shared" si="311"/>
        <v>0</v>
      </c>
      <c r="AZ14" s="167">
        <f t="shared" si="311"/>
        <v>0</v>
      </c>
      <c r="BA14" s="168">
        <f t="shared" si="311"/>
        <v>0</v>
      </c>
      <c r="BB14" s="168">
        <f t="shared" si="311"/>
        <v>0</v>
      </c>
      <c r="BC14" s="169">
        <f t="shared" si="311"/>
        <v>0</v>
      </c>
      <c r="BD14" s="167">
        <f t="shared" si="311"/>
        <v>0</v>
      </c>
      <c r="BE14" s="168">
        <f t="shared" si="311"/>
        <v>0</v>
      </c>
      <c r="BF14" s="168">
        <f t="shared" si="311"/>
        <v>0</v>
      </c>
      <c r="BG14" s="169">
        <f t="shared" si="311"/>
        <v>0</v>
      </c>
      <c r="BH14" s="167">
        <f t="shared" si="311"/>
        <v>0</v>
      </c>
      <c r="BI14" s="168">
        <f t="shared" si="311"/>
        <v>0</v>
      </c>
      <c r="BJ14" s="168">
        <f t="shared" si="311"/>
        <v>0</v>
      </c>
      <c r="BK14" s="169">
        <f t="shared" si="311"/>
        <v>0</v>
      </c>
      <c r="BL14" s="167">
        <f t="shared" si="311"/>
        <v>0</v>
      </c>
      <c r="BM14" s="168">
        <f t="shared" si="311"/>
        <v>0</v>
      </c>
      <c r="BN14" s="168">
        <f t="shared" si="311"/>
        <v>0</v>
      </c>
      <c r="BO14" s="169">
        <f t="shared" si="311"/>
        <v>0</v>
      </c>
      <c r="BP14" s="167">
        <f t="shared" si="311"/>
        <v>0</v>
      </c>
      <c r="BQ14" s="168">
        <f t="shared" si="311"/>
        <v>0</v>
      </c>
      <c r="BR14" s="168">
        <f t="shared" si="311"/>
        <v>0</v>
      </c>
      <c r="BS14" s="169">
        <f t="shared" si="311"/>
        <v>0</v>
      </c>
      <c r="BT14" s="167">
        <f t="shared" si="311"/>
        <v>0</v>
      </c>
      <c r="BU14" s="168">
        <f t="shared" si="311"/>
        <v>0</v>
      </c>
      <c r="BV14" s="168">
        <f t="shared" si="311"/>
        <v>0</v>
      </c>
      <c r="BW14" s="169">
        <f t="shared" si="311"/>
        <v>0</v>
      </c>
      <c r="BX14" s="167">
        <f t="shared" si="311"/>
        <v>0</v>
      </c>
      <c r="BY14" s="168">
        <f t="shared" si="311"/>
        <v>0</v>
      </c>
      <c r="BZ14" s="168">
        <f t="shared" si="311"/>
        <v>0</v>
      </c>
      <c r="CA14" s="169">
        <f t="shared" si="311"/>
        <v>0</v>
      </c>
      <c r="CB14" s="167">
        <f t="shared" si="311"/>
        <v>0</v>
      </c>
      <c r="CC14" s="168">
        <f t="shared" si="311"/>
        <v>0</v>
      </c>
      <c r="CD14" s="168">
        <f t="shared" si="311"/>
        <v>0</v>
      </c>
      <c r="CE14" s="169">
        <f t="shared" si="311"/>
        <v>0</v>
      </c>
      <c r="CF14" s="167">
        <f t="shared" ref="CF14:EQ14" si="312">SUM(CF5:CF13)</f>
        <v>0</v>
      </c>
      <c r="CG14" s="168">
        <f t="shared" si="312"/>
        <v>0</v>
      </c>
      <c r="CH14" s="168">
        <f t="shared" si="312"/>
        <v>0</v>
      </c>
      <c r="CI14" s="169">
        <f t="shared" si="312"/>
        <v>0</v>
      </c>
      <c r="CJ14" s="167">
        <f t="shared" si="312"/>
        <v>0</v>
      </c>
      <c r="CK14" s="168">
        <f t="shared" si="312"/>
        <v>0</v>
      </c>
      <c r="CL14" s="168">
        <f t="shared" si="312"/>
        <v>0</v>
      </c>
      <c r="CM14" s="169">
        <f t="shared" si="312"/>
        <v>0</v>
      </c>
      <c r="CN14" s="167">
        <f t="shared" si="312"/>
        <v>0</v>
      </c>
      <c r="CO14" s="168">
        <f t="shared" si="312"/>
        <v>0</v>
      </c>
      <c r="CP14" s="168">
        <f t="shared" si="312"/>
        <v>0</v>
      </c>
      <c r="CQ14" s="169">
        <f t="shared" si="312"/>
        <v>0</v>
      </c>
      <c r="CR14" s="167">
        <f t="shared" si="312"/>
        <v>0</v>
      </c>
      <c r="CS14" s="168">
        <f t="shared" si="312"/>
        <v>0</v>
      </c>
      <c r="CT14" s="168">
        <f t="shared" si="312"/>
        <v>0</v>
      </c>
      <c r="CU14" s="169">
        <f t="shared" si="312"/>
        <v>0</v>
      </c>
      <c r="CV14" s="167">
        <f t="shared" si="312"/>
        <v>0</v>
      </c>
      <c r="CW14" s="168">
        <f t="shared" si="312"/>
        <v>0</v>
      </c>
      <c r="CX14" s="168">
        <f t="shared" si="312"/>
        <v>0</v>
      </c>
      <c r="CY14" s="169">
        <f t="shared" si="312"/>
        <v>0</v>
      </c>
      <c r="CZ14" s="167">
        <f t="shared" si="312"/>
        <v>0</v>
      </c>
      <c r="DA14" s="168">
        <f t="shared" si="312"/>
        <v>0</v>
      </c>
      <c r="DB14" s="168">
        <f t="shared" si="312"/>
        <v>0</v>
      </c>
      <c r="DC14" s="169">
        <f t="shared" si="312"/>
        <v>0</v>
      </c>
      <c r="DD14" s="167">
        <f t="shared" si="312"/>
        <v>0</v>
      </c>
      <c r="DE14" s="168">
        <f t="shared" si="312"/>
        <v>0</v>
      </c>
      <c r="DF14" s="168">
        <f t="shared" si="312"/>
        <v>0</v>
      </c>
      <c r="DG14" s="169">
        <f t="shared" si="312"/>
        <v>0</v>
      </c>
      <c r="DH14" s="167">
        <f t="shared" si="312"/>
        <v>0</v>
      </c>
      <c r="DI14" s="168">
        <f t="shared" si="312"/>
        <v>0</v>
      </c>
      <c r="DJ14" s="168">
        <f t="shared" si="312"/>
        <v>0</v>
      </c>
      <c r="DK14" s="169">
        <f t="shared" si="312"/>
        <v>0</v>
      </c>
      <c r="DL14" s="167">
        <f t="shared" si="312"/>
        <v>0</v>
      </c>
      <c r="DM14" s="168">
        <f t="shared" si="312"/>
        <v>0</v>
      </c>
      <c r="DN14" s="168">
        <f t="shared" si="312"/>
        <v>0</v>
      </c>
      <c r="DO14" s="169">
        <f t="shared" si="312"/>
        <v>0</v>
      </c>
      <c r="DP14" s="167">
        <f t="shared" si="312"/>
        <v>0</v>
      </c>
      <c r="DQ14" s="168">
        <f t="shared" si="312"/>
        <v>0</v>
      </c>
      <c r="DR14" s="168">
        <f t="shared" si="312"/>
        <v>0</v>
      </c>
      <c r="DS14" s="169">
        <f t="shared" si="312"/>
        <v>0</v>
      </c>
      <c r="DT14" s="167">
        <f t="shared" si="312"/>
        <v>0</v>
      </c>
      <c r="DU14" s="168">
        <f t="shared" si="312"/>
        <v>0</v>
      </c>
      <c r="DV14" s="168">
        <f t="shared" si="312"/>
        <v>0</v>
      </c>
      <c r="DW14" s="169">
        <f t="shared" si="312"/>
        <v>0</v>
      </c>
      <c r="DX14" s="167">
        <f t="shared" si="312"/>
        <v>0</v>
      </c>
      <c r="DY14" s="168">
        <f t="shared" si="312"/>
        <v>0</v>
      </c>
      <c r="DZ14" s="168">
        <f t="shared" si="312"/>
        <v>0</v>
      </c>
      <c r="EA14" s="169">
        <f t="shared" si="312"/>
        <v>0</v>
      </c>
      <c r="EB14" s="167">
        <f t="shared" si="312"/>
        <v>0</v>
      </c>
      <c r="EC14" s="168">
        <f t="shared" si="312"/>
        <v>0</v>
      </c>
      <c r="ED14" s="168">
        <f t="shared" si="312"/>
        <v>0</v>
      </c>
      <c r="EE14" s="169">
        <f t="shared" si="312"/>
        <v>0</v>
      </c>
      <c r="EF14" s="167">
        <f t="shared" si="312"/>
        <v>0</v>
      </c>
      <c r="EG14" s="168">
        <f t="shared" si="312"/>
        <v>0</v>
      </c>
      <c r="EH14" s="168">
        <f t="shared" si="312"/>
        <v>0</v>
      </c>
      <c r="EI14" s="169">
        <f t="shared" si="312"/>
        <v>0</v>
      </c>
      <c r="EJ14" s="167">
        <f t="shared" si="312"/>
        <v>0</v>
      </c>
      <c r="EK14" s="168">
        <f t="shared" si="312"/>
        <v>0</v>
      </c>
      <c r="EL14" s="168">
        <f t="shared" si="312"/>
        <v>0</v>
      </c>
      <c r="EM14" s="169">
        <f t="shared" si="312"/>
        <v>0</v>
      </c>
      <c r="EN14" s="167">
        <f t="shared" si="312"/>
        <v>0</v>
      </c>
      <c r="EO14" s="168">
        <f t="shared" si="312"/>
        <v>0</v>
      </c>
      <c r="EP14" s="168">
        <f t="shared" si="312"/>
        <v>0</v>
      </c>
      <c r="EQ14" s="169">
        <f t="shared" si="312"/>
        <v>0</v>
      </c>
      <c r="ER14" s="167">
        <f t="shared" ref="ER14:GA14" si="313">SUM(ER5:ER13)</f>
        <v>0</v>
      </c>
      <c r="ES14" s="168">
        <f t="shared" si="313"/>
        <v>0</v>
      </c>
      <c r="ET14" s="168">
        <f t="shared" si="313"/>
        <v>0</v>
      </c>
      <c r="EU14" s="169">
        <f t="shared" si="313"/>
        <v>0</v>
      </c>
      <c r="EV14" s="167">
        <f t="shared" si="313"/>
        <v>0</v>
      </c>
      <c r="EW14" s="168">
        <f t="shared" si="313"/>
        <v>0</v>
      </c>
      <c r="EX14" s="168">
        <f t="shared" si="313"/>
        <v>0</v>
      </c>
      <c r="EY14" s="169">
        <f t="shared" si="313"/>
        <v>0</v>
      </c>
      <c r="EZ14" s="167">
        <f t="shared" si="313"/>
        <v>0</v>
      </c>
      <c r="FA14" s="168">
        <f t="shared" si="313"/>
        <v>0</v>
      </c>
      <c r="FB14" s="168">
        <f t="shared" si="313"/>
        <v>0</v>
      </c>
      <c r="FC14" s="169">
        <f t="shared" si="313"/>
        <v>0</v>
      </c>
      <c r="FD14" s="167">
        <f t="shared" si="313"/>
        <v>0</v>
      </c>
      <c r="FE14" s="168">
        <f t="shared" si="313"/>
        <v>0</v>
      </c>
      <c r="FF14" s="168">
        <f t="shared" si="313"/>
        <v>0</v>
      </c>
      <c r="FG14" s="169">
        <f t="shared" si="313"/>
        <v>0</v>
      </c>
      <c r="FH14" s="167">
        <f t="shared" si="313"/>
        <v>0</v>
      </c>
      <c r="FI14" s="168">
        <f t="shared" si="313"/>
        <v>0</v>
      </c>
      <c r="FJ14" s="168">
        <f t="shared" si="313"/>
        <v>0</v>
      </c>
      <c r="FK14" s="169">
        <f t="shared" si="313"/>
        <v>0</v>
      </c>
      <c r="FL14" s="167">
        <f t="shared" si="313"/>
        <v>0</v>
      </c>
      <c r="FM14" s="168">
        <f t="shared" si="313"/>
        <v>0</v>
      </c>
      <c r="FN14" s="168">
        <f t="shared" si="313"/>
        <v>0</v>
      </c>
      <c r="FO14" s="169">
        <f t="shared" si="313"/>
        <v>0</v>
      </c>
      <c r="FP14" s="167">
        <f t="shared" si="313"/>
        <v>0</v>
      </c>
      <c r="FQ14" s="168">
        <f t="shared" si="313"/>
        <v>0</v>
      </c>
      <c r="FR14" s="168">
        <f t="shared" si="313"/>
        <v>0</v>
      </c>
      <c r="FS14" s="169">
        <f t="shared" si="313"/>
        <v>0</v>
      </c>
      <c r="FT14" s="167">
        <f t="shared" si="313"/>
        <v>0</v>
      </c>
      <c r="FU14" s="168">
        <f t="shared" si="313"/>
        <v>0</v>
      </c>
      <c r="FV14" s="168">
        <f t="shared" si="313"/>
        <v>0</v>
      </c>
      <c r="FW14" s="169">
        <f t="shared" si="313"/>
        <v>0</v>
      </c>
      <c r="FX14" s="167">
        <f t="shared" si="313"/>
        <v>0</v>
      </c>
      <c r="FY14" s="168">
        <f t="shared" si="313"/>
        <v>0</v>
      </c>
      <c r="FZ14" s="168">
        <f t="shared" si="313"/>
        <v>0</v>
      </c>
      <c r="GA14" s="169">
        <f t="shared" si="313"/>
        <v>0</v>
      </c>
      <c r="GB14" s="167">
        <f t="shared" ref="GB14" si="314">SUM(GB5:GB13)</f>
        <v>0</v>
      </c>
      <c r="GC14" s="168">
        <f t="shared" ref="GC14" si="315">SUM(GC5:GC13)</f>
        <v>0</v>
      </c>
      <c r="GD14" s="168">
        <f t="shared" ref="GD14" si="316">SUM(GD5:GD13)</f>
        <v>0</v>
      </c>
      <c r="GE14" s="169">
        <f t="shared" ref="GE14" si="317">SUM(GE5:GE13)</f>
        <v>0</v>
      </c>
      <c r="GF14" s="167">
        <f t="shared" ref="GF14" si="318">SUM(GF5:GF13)</f>
        <v>0</v>
      </c>
      <c r="GG14" s="168">
        <f t="shared" ref="GG14" si="319">SUM(GG5:GG13)</f>
        <v>0</v>
      </c>
      <c r="GH14" s="168">
        <f t="shared" ref="GH14" si="320">SUM(GH5:GH13)</f>
        <v>0</v>
      </c>
      <c r="GI14" s="169">
        <f t="shared" ref="GI14" si="321">SUM(GI5:GI13)</f>
        <v>0</v>
      </c>
    </row>
    <row r="15" spans="1:191">
      <c r="K15" s="59"/>
    </row>
    <row r="16" spans="1:191">
      <c r="E16" s="59"/>
      <c r="G16" s="139"/>
      <c r="K16" s="59"/>
    </row>
    <row r="17" spans="6:14">
      <c r="F17" s="59"/>
      <c r="G17" s="59"/>
      <c r="K17" s="59"/>
      <c r="N17" s="59"/>
    </row>
    <row r="18" spans="6:14">
      <c r="K18" s="59"/>
      <c r="N18" s="59"/>
    </row>
    <row r="19" spans="6:14">
      <c r="K19" s="59"/>
      <c r="N19" s="59"/>
    </row>
    <row r="20" spans="6:14">
      <c r="K20" s="59"/>
      <c r="N20" s="59"/>
    </row>
    <row r="21" spans="6:14">
      <c r="K21" s="59"/>
      <c r="N21" s="59"/>
    </row>
    <row r="22" spans="6:14">
      <c r="K22" s="59"/>
      <c r="N22" s="59"/>
    </row>
    <row r="23" spans="6:14">
      <c r="K23" s="59"/>
      <c r="N23" s="59"/>
    </row>
    <row r="24" spans="6:14">
      <c r="N24" s="59"/>
    </row>
    <row r="25" spans="6:14">
      <c r="N25" s="59"/>
    </row>
  </sheetData>
  <mergeCells count="102">
    <mergeCell ref="GF2:GI2"/>
    <mergeCell ref="GF3:GI3"/>
    <mergeCell ref="FH3:FK3"/>
    <mergeCell ref="FL3:FO3"/>
    <mergeCell ref="FP3:FS3"/>
    <mergeCell ref="FT3:FW3"/>
    <mergeCell ref="FX3:GA3"/>
    <mergeCell ref="GB2:GE2"/>
    <mergeCell ref="GB3:GE3"/>
    <mergeCell ref="FT2:FW2"/>
    <mergeCell ref="FX2:GA2"/>
    <mergeCell ref="FH2:FK2"/>
    <mergeCell ref="FL2:FO2"/>
    <mergeCell ref="FP2:FS2"/>
    <mergeCell ref="EJ3:EM3"/>
    <mergeCell ref="EN3:EQ3"/>
    <mergeCell ref="ER3:EU3"/>
    <mergeCell ref="EV3:EY3"/>
    <mergeCell ref="EZ3:FC3"/>
    <mergeCell ref="FD3:FG3"/>
    <mergeCell ref="DL3:DO3"/>
    <mergeCell ref="DP3:DS3"/>
    <mergeCell ref="DT3:DW3"/>
    <mergeCell ref="DX3:EA3"/>
    <mergeCell ref="EB3:EE3"/>
    <mergeCell ref="EF3:EI3"/>
    <mergeCell ref="CN3:CQ3"/>
    <mergeCell ref="CR3:CU3"/>
    <mergeCell ref="CV3:CY3"/>
    <mergeCell ref="CZ3:DC3"/>
    <mergeCell ref="DD3:DG3"/>
    <mergeCell ref="DH3:DK3"/>
    <mergeCell ref="BP3:BS3"/>
    <mergeCell ref="BT3:BW3"/>
    <mergeCell ref="BX3:CA3"/>
    <mergeCell ref="CB3:CE3"/>
    <mergeCell ref="CF3:CI3"/>
    <mergeCell ref="CJ3:CM3"/>
    <mergeCell ref="AR3:AU3"/>
    <mergeCell ref="AV3:AY3"/>
    <mergeCell ref="AZ3:BC3"/>
    <mergeCell ref="BD3:BG3"/>
    <mergeCell ref="BH3:BK3"/>
    <mergeCell ref="BL3:BO3"/>
    <mergeCell ref="T3:W3"/>
    <mergeCell ref="X3:AA3"/>
    <mergeCell ref="AB3:AE3"/>
    <mergeCell ref="AF3:AI3"/>
    <mergeCell ref="AJ3:AM3"/>
    <mergeCell ref="AN3:AQ3"/>
    <mergeCell ref="EZ2:FC2"/>
    <mergeCell ref="FD2:FG2"/>
    <mergeCell ref="CB2:CE2"/>
    <mergeCell ref="CF2:CI2"/>
    <mergeCell ref="CJ2:CM2"/>
    <mergeCell ref="AR2:AU2"/>
    <mergeCell ref="AV2:AY2"/>
    <mergeCell ref="AZ2:BC2"/>
    <mergeCell ref="BD2:BG2"/>
    <mergeCell ref="BH2:BK2"/>
    <mergeCell ref="BL2:BO2"/>
    <mergeCell ref="CN2:CQ2"/>
    <mergeCell ref="CR2:CU2"/>
    <mergeCell ref="CV2:CY2"/>
    <mergeCell ref="CZ2:DC2"/>
    <mergeCell ref="DD2:DG2"/>
    <mergeCell ref="DH2:DK2"/>
    <mergeCell ref="BP2:BS2"/>
    <mergeCell ref="BT2:BW2"/>
    <mergeCell ref="BX2:CA2"/>
    <mergeCell ref="EJ2:EM2"/>
    <mergeCell ref="EN2:EQ2"/>
    <mergeCell ref="ER2:EU2"/>
    <mergeCell ref="EV2:EY2"/>
    <mergeCell ref="DL2:DO2"/>
    <mergeCell ref="DP2:DS2"/>
    <mergeCell ref="DT2:DW2"/>
    <mergeCell ref="DX2:EA2"/>
    <mergeCell ref="EB2:EE2"/>
    <mergeCell ref="EF2:EI2"/>
    <mergeCell ref="AJ2:AM2"/>
    <mergeCell ref="AN2:AQ2"/>
    <mergeCell ref="L2:O2"/>
    <mergeCell ref="P2:S2"/>
    <mergeCell ref="D1:K1"/>
    <mergeCell ref="D2:F2"/>
    <mergeCell ref="G2:K2"/>
    <mergeCell ref="A3:C3"/>
    <mergeCell ref="D3:D4"/>
    <mergeCell ref="E3:E4"/>
    <mergeCell ref="F3:F4"/>
    <mergeCell ref="G3:G4"/>
    <mergeCell ref="L3:O3"/>
    <mergeCell ref="P3:S3"/>
    <mergeCell ref="H3:H4"/>
    <mergeCell ref="I3:I4"/>
    <mergeCell ref="J3:J4"/>
    <mergeCell ref="K3:K4"/>
    <mergeCell ref="T2:W2"/>
    <mergeCell ref="X2:AA2"/>
    <mergeCell ref="AB2:AE2"/>
    <mergeCell ref="AF2:AI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D019-3F0B-4D9F-99AB-FFD0A3FCF614}">
  <sheetPr>
    <tabColor theme="9" tint="0.39997558519241921"/>
  </sheetPr>
  <dimension ref="A1:BC49"/>
  <sheetViews>
    <sheetView workbookViewId="0">
      <pane xSplit="3" ySplit="4" topLeftCell="S5" activePane="bottomRight" state="frozen"/>
      <selection activeCell="EZ24" sqref="EZ24"/>
      <selection pane="topRight" activeCell="EZ24" sqref="EZ24"/>
      <selection pane="bottomLeft" activeCell="EZ24" sqref="EZ24"/>
      <selection pane="bottomRight" activeCell="X8" sqref="X8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4.88671875" bestFit="1" customWidth="1"/>
    <col min="13" max="13" width="8.6640625" bestFit="1" customWidth="1"/>
    <col min="14" max="14" width="10.5546875" bestFit="1" customWidth="1"/>
    <col min="15" max="15" width="8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</cols>
  <sheetData>
    <row r="1" spans="1:55" ht="15" thickBot="1">
      <c r="A1" s="172" t="s">
        <v>230</v>
      </c>
      <c r="B1" s="171">
        <f>'IND. FIN.'!V1</f>
        <v>46204</v>
      </c>
      <c r="C1" s="288">
        <f>VLOOKUP(B1,'IND. FIN.'!$C$4:$D$1000,2,0)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</row>
    <row r="2" spans="1:55" ht="15.75" customHeight="1" thickBot="1">
      <c r="A2" s="172" t="s">
        <v>30</v>
      </c>
      <c r="B2" s="171">
        <v>45566</v>
      </c>
      <c r="C2" s="229">
        <v>1149.17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95"/>
      <c r="M2" s="496"/>
      <c r="N2" s="496"/>
      <c r="O2" s="497"/>
      <c r="P2" s="411">
        <f>IF(P3&gt;$B$1,0,VLOOKUP(P$3,'IND. FIN.'!$C$4:$D$1000,2,0))</f>
        <v>1259.652</v>
      </c>
      <c r="Q2" s="412"/>
      <c r="R2" s="412"/>
      <c r="S2" s="413"/>
      <c r="T2" s="411">
        <f>IF(T3&gt;$B$1,0,VLOOKUP(T$3,'IND. FIN.'!$C$4:$D$1000,2,0))</f>
        <v>1270.6949999999999</v>
      </c>
      <c r="U2" s="412"/>
      <c r="V2" s="412"/>
      <c r="W2" s="413"/>
      <c r="X2" s="411">
        <f>IF(X3&gt;$B$1,0,VLOOKUP(X$3,'IND. FIN.'!$C$4:$D$1000,2,0))</f>
        <v>1280.6410000000001</v>
      </c>
      <c r="Y2" s="412"/>
      <c r="Z2" s="412"/>
      <c r="AA2" s="413"/>
      <c r="AB2" s="411">
        <f>IF(AB3&gt;$B$1,0,VLOOKUP(AB$3,'IND. FIN.'!$C$4:$D$1000,2,0))</f>
        <v>0</v>
      </c>
      <c r="AC2" s="412"/>
      <c r="AD2" s="412"/>
      <c r="AE2" s="413"/>
      <c r="AF2" s="411">
        <f>IF(AF3&gt;$B$1,0,VLOOKUP(AF$3,'IND. FIN.'!$C$4:$D$1000,2,0))</f>
        <v>0</v>
      </c>
      <c r="AG2" s="412"/>
      <c r="AH2" s="412"/>
      <c r="AI2" s="413"/>
      <c r="AJ2" s="411">
        <f>IF(AJ3&gt;$B$1,0,VLOOKUP(AJ$3,'IND. FIN.'!$C$4:$D$1000,2,0))</f>
        <v>0</v>
      </c>
      <c r="AK2" s="412"/>
      <c r="AL2" s="412"/>
      <c r="AM2" s="413"/>
      <c r="AN2" s="411">
        <f>IF(AN3&gt;$B$1,0,VLOOKUP(AN$3,'IND. FIN.'!$C$4:$D$1000,2,0))</f>
        <v>0</v>
      </c>
      <c r="AO2" s="412"/>
      <c r="AP2" s="412"/>
      <c r="AQ2" s="413"/>
      <c r="AR2" s="411">
        <f>IF(AR3&gt;$B$1,0,VLOOKUP(AR$3,'IND. FIN.'!$C$4:$D$1000,2,0))</f>
        <v>0</v>
      </c>
      <c r="AS2" s="412"/>
      <c r="AT2" s="412"/>
      <c r="AU2" s="413"/>
      <c r="AV2" s="411">
        <f>IF(AV3&gt;$B$1,0,VLOOKUP(AV$3,'IND. FIN.'!$C$4:$D$1000,2,0))</f>
        <v>0</v>
      </c>
      <c r="AW2" s="412"/>
      <c r="AX2" s="412"/>
      <c r="AY2" s="413"/>
      <c r="AZ2" s="411">
        <f>IF(AZ3&gt;$B$1,0,VLOOKUP(AZ$3,'IND. FIN.'!$C$4:$D$1000,2,0))</f>
        <v>0</v>
      </c>
      <c r="BA2" s="412"/>
      <c r="BB2" s="412"/>
      <c r="BC2" s="413"/>
    </row>
    <row r="3" spans="1:55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35" t="s">
        <v>115</v>
      </c>
      <c r="L3" s="442" t="s">
        <v>25</v>
      </c>
      <c r="M3" s="444" t="s">
        <v>28</v>
      </c>
      <c r="N3" s="444" t="s">
        <v>29</v>
      </c>
      <c r="O3" s="493" t="s">
        <v>115</v>
      </c>
      <c r="P3" s="450">
        <v>46143</v>
      </c>
      <c r="Q3" s="440"/>
      <c r="R3" s="440"/>
      <c r="S3" s="441"/>
      <c r="T3" s="439">
        <f>EDATE(P3,1)</f>
        <v>46174</v>
      </c>
      <c r="U3" s="440"/>
      <c r="V3" s="440"/>
      <c r="W3" s="441"/>
      <c r="X3" s="439">
        <f t="shared" ref="X3" si="0">EDATE(T3,1)</f>
        <v>46204</v>
      </c>
      <c r="Y3" s="440"/>
      <c r="Z3" s="440"/>
      <c r="AA3" s="441"/>
      <c r="AB3" s="439">
        <f t="shared" ref="AB3" si="1">EDATE(X3,1)</f>
        <v>46235</v>
      </c>
      <c r="AC3" s="440"/>
      <c r="AD3" s="440"/>
      <c r="AE3" s="441"/>
      <c r="AF3" s="439">
        <f t="shared" ref="AF3" si="2">EDATE(AB3,1)</f>
        <v>46266</v>
      </c>
      <c r="AG3" s="440"/>
      <c r="AH3" s="440"/>
      <c r="AI3" s="441"/>
      <c r="AJ3" s="439">
        <f t="shared" ref="AJ3" si="3">EDATE(AF3,1)</f>
        <v>46296</v>
      </c>
      <c r="AK3" s="440"/>
      <c r="AL3" s="440"/>
      <c r="AM3" s="441"/>
      <c r="AN3" s="439">
        <f t="shared" ref="AN3" si="4">EDATE(AJ3,1)</f>
        <v>46327</v>
      </c>
      <c r="AO3" s="440"/>
      <c r="AP3" s="440"/>
      <c r="AQ3" s="441"/>
      <c r="AR3" s="439">
        <f t="shared" ref="AR3" si="5">EDATE(AN3,1)</f>
        <v>46357</v>
      </c>
      <c r="AS3" s="440"/>
      <c r="AT3" s="440"/>
      <c r="AU3" s="441"/>
      <c r="AV3" s="439">
        <f t="shared" ref="AV3" si="6">EDATE(AR3,1)</f>
        <v>46388</v>
      </c>
      <c r="AW3" s="440"/>
      <c r="AX3" s="440"/>
      <c r="AY3" s="441"/>
      <c r="AZ3" s="439">
        <f t="shared" ref="AZ3" si="7">EDATE(AV3,1)</f>
        <v>46419</v>
      </c>
      <c r="BA3" s="440"/>
      <c r="BB3" s="440"/>
      <c r="BC3" s="441"/>
    </row>
    <row r="4" spans="1:55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425"/>
      <c r="K4" s="436"/>
      <c r="L4" s="443"/>
      <c r="M4" s="445"/>
      <c r="N4" s="445"/>
      <c r="O4" s="494"/>
      <c r="P4" s="278" t="s">
        <v>182</v>
      </c>
      <c r="Q4" s="261" t="s">
        <v>183</v>
      </c>
      <c r="R4" s="262" t="s">
        <v>181</v>
      </c>
      <c r="S4" s="263" t="s">
        <v>180</v>
      </c>
      <c r="T4" s="260" t="s">
        <v>182</v>
      </c>
      <c r="U4" s="261" t="s">
        <v>183</v>
      </c>
      <c r="V4" s="262" t="s">
        <v>181</v>
      </c>
      <c r="W4" s="263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</row>
    <row r="5" spans="1:55">
      <c r="A5" s="285" t="s">
        <v>2</v>
      </c>
      <c r="B5" s="240" t="s">
        <v>55</v>
      </c>
      <c r="C5" s="323">
        <v>8</v>
      </c>
      <c r="D5" s="252">
        <f>E5*C5</f>
        <v>88837.28</v>
      </c>
      <c r="E5" s="74">
        <v>11104.66</v>
      </c>
      <c r="F5" s="18">
        <f>K5*$C$1</f>
        <v>61875.453096843819</v>
      </c>
      <c r="G5" s="95">
        <f t="shared" ref="G5:H7" si="8">D5/$C$2</f>
        <v>77.305603174465048</v>
      </c>
      <c r="H5" s="74">
        <f t="shared" si="8"/>
        <v>9.663200396808131</v>
      </c>
      <c r="I5" s="74">
        <f>SUMIFS($P5:$BC5,$P$4:$BC$4,$Q$4)</f>
        <v>28.989601190424388</v>
      </c>
      <c r="J5" s="74">
        <f>SUMIFS($P5:$BC5,$P$4:$BC$4,$R$4)</f>
        <v>0</v>
      </c>
      <c r="K5" s="89">
        <f>G5-I5-J5</f>
        <v>48.31600198404066</v>
      </c>
      <c r="L5" s="94"/>
      <c r="M5" s="73"/>
      <c r="N5" s="73"/>
      <c r="O5" s="54"/>
      <c r="P5" s="264">
        <f t="shared" ref="P5:P7" si="9">IF($E5*P$2/$C$2-S5&gt;0,$E5*P$2/$C$2-S5,0)</f>
        <v>12172.269706240155</v>
      </c>
      <c r="Q5" s="265">
        <f t="shared" ref="Q5:Q7" si="10">IFERROR(P5/P$2,0)</f>
        <v>9.6632003968081293</v>
      </c>
      <c r="R5" s="265">
        <f t="shared" ref="R5:R7" si="11">IFERROR(S5/P$2,0)</f>
        <v>0</v>
      </c>
      <c r="S5" s="266"/>
      <c r="T5" s="264">
        <f t="shared" ref="T5:T7" si="12">IF($E5*T$2/$C$2-W5&gt;0,$E5*T$2/$C$2-W5,0)</f>
        <v>12278.980428222107</v>
      </c>
      <c r="U5" s="265">
        <f t="shared" ref="U5:U7" si="13">IFERROR(T5/T$2,0)</f>
        <v>9.663200396808131</v>
      </c>
      <c r="V5" s="265">
        <f t="shared" ref="V5:V7" si="14">IFERROR(W5/T$2,0)</f>
        <v>0</v>
      </c>
      <c r="W5" s="266"/>
      <c r="X5" s="264">
        <f t="shared" ref="X5:X7" si="15">IF($E5*X$2/$C$2-AA5&gt;0,$E5*X$2/$C$2-AA5,0)</f>
        <v>12375.090619368762</v>
      </c>
      <c r="Y5" s="265">
        <f t="shared" ref="Y5:Y7" si="16">IFERROR(X5/X$2,0)</f>
        <v>9.663200396808131</v>
      </c>
      <c r="Z5" s="265">
        <f t="shared" ref="Z5:Z7" si="17">IFERROR(AA5/X$2,0)</f>
        <v>0</v>
      </c>
      <c r="AA5" s="266"/>
      <c r="AB5" s="264">
        <f t="shared" ref="AB5:AB7" si="18">IF($E5*AB$2/$C$2-AE5&gt;0,$E5*AB$2/$C$2-AE5,0)</f>
        <v>0</v>
      </c>
      <c r="AC5" s="265">
        <f t="shared" ref="AC5:AC7" si="19">IFERROR(AB5/AB$2,0)</f>
        <v>0</v>
      </c>
      <c r="AD5" s="265">
        <f t="shared" ref="AD5:AD7" si="20">IFERROR(AE5/AB$2,0)</f>
        <v>0</v>
      </c>
      <c r="AE5" s="266"/>
      <c r="AF5" s="264">
        <f t="shared" ref="AF5:AF7" si="21">IF($E5*AF$2/$C$2-AI5&gt;0,$E5*AF$2/$C$2-AI5,0)</f>
        <v>0</v>
      </c>
      <c r="AG5" s="265">
        <f t="shared" ref="AG5:AG7" si="22">IFERROR(AF5/AF$2,0)</f>
        <v>0</v>
      </c>
      <c r="AH5" s="265">
        <f t="shared" ref="AH5:AH7" si="23">IFERROR(AI5/AF$2,0)</f>
        <v>0</v>
      </c>
      <c r="AI5" s="266"/>
      <c r="AJ5" s="264">
        <f t="shared" ref="AJ5:AJ7" si="24">IF($E5*AJ$2/$C$2-AM5&gt;0,$E5*AJ$2/$C$2-AM5,0)</f>
        <v>0</v>
      </c>
      <c r="AK5" s="265">
        <f t="shared" ref="AK5:AK7" si="25">IFERROR(AJ5/AJ$2,0)</f>
        <v>0</v>
      </c>
      <c r="AL5" s="265">
        <f t="shared" ref="AL5:AL7" si="26">IFERROR(AM5/AJ$2,0)</f>
        <v>0</v>
      </c>
      <c r="AM5" s="266"/>
      <c r="AN5" s="264">
        <f t="shared" ref="AN5:AN7" si="27">IF($E5*AN$2/$C$2-AQ5&gt;0,$E5*AN$2/$C$2-AQ5,0)</f>
        <v>0</v>
      </c>
      <c r="AO5" s="265">
        <f t="shared" ref="AO5:AO7" si="28">IFERROR(AN5/AN$2,0)</f>
        <v>0</v>
      </c>
      <c r="AP5" s="265">
        <f t="shared" ref="AP5:AP7" si="29">IFERROR(AQ5/AN$2,0)</f>
        <v>0</v>
      </c>
      <c r="AQ5" s="266"/>
      <c r="AR5" s="264">
        <f t="shared" ref="AR5:AR7" si="30">IF($E5*AR$2/$C$2-AU5&gt;0,$E5*AR$2/$C$2-AU5,0)</f>
        <v>0</v>
      </c>
      <c r="AS5" s="265">
        <f t="shared" ref="AS5:AS7" si="31">IFERROR(AR5/AR$2,0)</f>
        <v>0</v>
      </c>
      <c r="AT5" s="265">
        <f t="shared" ref="AT5:AT7" si="32">IFERROR(AU5/AR$2,0)</f>
        <v>0</v>
      </c>
      <c r="AU5" s="266"/>
      <c r="AV5" s="264"/>
      <c r="AW5" s="265">
        <f t="shared" ref="AW5:AW7" si="33">IFERROR(AV5/AV$2,0)</f>
        <v>0</v>
      </c>
      <c r="AX5" s="265">
        <f t="shared" ref="AX5:AX7" si="34">IFERROR(AY5/AV$2,0)</f>
        <v>0</v>
      </c>
      <c r="AY5" s="266"/>
      <c r="AZ5" s="264"/>
      <c r="BA5" s="265">
        <f t="shared" ref="BA5:BA7" si="35">IFERROR(AZ5/AZ$2,0)</f>
        <v>0</v>
      </c>
      <c r="BB5" s="265">
        <f t="shared" ref="BB5:BB7" si="36">IFERROR(BC5/AZ$2,0)</f>
        <v>0</v>
      </c>
      <c r="BC5" s="266"/>
    </row>
    <row r="6" spans="1:55">
      <c r="A6" s="285" t="s">
        <v>4</v>
      </c>
      <c r="B6" s="240" t="s">
        <v>56</v>
      </c>
      <c r="C6" s="323">
        <v>10</v>
      </c>
      <c r="D6" s="252">
        <f t="shared" ref="D6:D7" si="37">E6*C6</f>
        <v>162011.20000000001</v>
      </c>
      <c r="E6" s="74">
        <v>16201.12</v>
      </c>
      <c r="F6" s="18">
        <f t="shared" ref="F6:F7" si="38">K6*$C$1</f>
        <v>126382.28427947128</v>
      </c>
      <c r="G6" s="95">
        <f t="shared" si="8"/>
        <v>140.98105589251372</v>
      </c>
      <c r="H6" s="74">
        <f t="shared" si="8"/>
        <v>14.098105589251373</v>
      </c>
      <c r="I6" s="74">
        <f>SUMIFS($P6:$BC6,$P$4:$BC$4,$Q$4)</f>
        <v>42.294316767754118</v>
      </c>
      <c r="J6" s="74">
        <f>SUMIFS($P6:$BC6,$P$4:$BC$4,$R$4)</f>
        <v>0</v>
      </c>
      <c r="K6" s="89">
        <f>G6-I6-J6</f>
        <v>98.686739124759612</v>
      </c>
      <c r="L6" s="95"/>
      <c r="M6" s="74"/>
      <c r="N6" s="74"/>
      <c r="O6" s="18"/>
      <c r="P6" s="195">
        <f t="shared" si="9"/>
        <v>17758.70690171167</v>
      </c>
      <c r="Q6" s="13">
        <f t="shared" si="10"/>
        <v>14.098105589251372</v>
      </c>
      <c r="R6" s="13">
        <f t="shared" si="11"/>
        <v>0</v>
      </c>
      <c r="S6" s="255"/>
      <c r="T6" s="195">
        <f t="shared" si="12"/>
        <v>17914.39228173377</v>
      </c>
      <c r="U6" s="13">
        <f t="shared" si="13"/>
        <v>14.098105589251372</v>
      </c>
      <c r="V6" s="13">
        <f t="shared" si="14"/>
        <v>0</v>
      </c>
      <c r="W6" s="255"/>
      <c r="X6" s="195">
        <f t="shared" si="15"/>
        <v>18054.612039924468</v>
      </c>
      <c r="Y6" s="13">
        <f t="shared" si="16"/>
        <v>14.098105589251373</v>
      </c>
      <c r="Z6" s="13">
        <f t="shared" si="17"/>
        <v>0</v>
      </c>
      <c r="AA6" s="255"/>
      <c r="AB6" s="195">
        <f t="shared" si="18"/>
        <v>0</v>
      </c>
      <c r="AC6" s="13">
        <f t="shared" si="19"/>
        <v>0</v>
      </c>
      <c r="AD6" s="13">
        <f t="shared" si="20"/>
        <v>0</v>
      </c>
      <c r="AE6" s="255"/>
      <c r="AF6" s="195">
        <f t="shared" si="21"/>
        <v>0</v>
      </c>
      <c r="AG6" s="13">
        <f t="shared" si="22"/>
        <v>0</v>
      </c>
      <c r="AH6" s="13">
        <f t="shared" si="23"/>
        <v>0</v>
      </c>
      <c r="AI6" s="255"/>
      <c r="AJ6" s="195">
        <f t="shared" si="24"/>
        <v>0</v>
      </c>
      <c r="AK6" s="13">
        <f t="shared" si="25"/>
        <v>0</v>
      </c>
      <c r="AL6" s="13">
        <f t="shared" si="26"/>
        <v>0</v>
      </c>
      <c r="AM6" s="255"/>
      <c r="AN6" s="195">
        <f t="shared" si="27"/>
        <v>0</v>
      </c>
      <c r="AO6" s="13">
        <f t="shared" si="28"/>
        <v>0</v>
      </c>
      <c r="AP6" s="13">
        <f t="shared" si="29"/>
        <v>0</v>
      </c>
      <c r="AQ6" s="255"/>
      <c r="AR6" s="195">
        <f t="shared" si="30"/>
        <v>0</v>
      </c>
      <c r="AS6" s="13">
        <f t="shared" si="31"/>
        <v>0</v>
      </c>
      <c r="AT6" s="13">
        <f t="shared" si="32"/>
        <v>0</v>
      </c>
      <c r="AU6" s="255"/>
      <c r="AV6" s="195">
        <f t="shared" ref="AV6" si="39">IF($E6*AV$2/$C$2-AY6&gt;0,$E6*AV$2/$C$2-AY6,0)</f>
        <v>0</v>
      </c>
      <c r="AW6" s="13">
        <f t="shared" si="33"/>
        <v>0</v>
      </c>
      <c r="AX6" s="13">
        <f t="shared" si="34"/>
        <v>0</v>
      </c>
      <c r="AY6" s="255"/>
      <c r="AZ6" s="195">
        <f t="shared" ref="AZ6" si="40">IF($E6*AZ$2/$C$2-BC6&gt;0,$E6*AZ$2/$C$2-BC6,0)</f>
        <v>0</v>
      </c>
      <c r="BA6" s="13">
        <f t="shared" si="35"/>
        <v>0</v>
      </c>
      <c r="BB6" s="13">
        <f t="shared" si="36"/>
        <v>0</v>
      </c>
      <c r="BC6" s="255"/>
    </row>
    <row r="7" spans="1:55" ht="15" thickBot="1">
      <c r="A7" s="286" t="s">
        <v>18</v>
      </c>
      <c r="B7" s="241" t="s">
        <v>62</v>
      </c>
      <c r="C7" s="324">
        <v>8</v>
      </c>
      <c r="D7" s="252">
        <f t="shared" si="37"/>
        <v>53496</v>
      </c>
      <c r="E7" s="74">
        <v>6687</v>
      </c>
      <c r="F7" s="18">
        <f t="shared" si="38"/>
        <v>37260.137172916104</v>
      </c>
      <c r="G7" s="95">
        <f t="shared" si="8"/>
        <v>46.551859167921194</v>
      </c>
      <c r="H7" s="74">
        <f t="shared" si="8"/>
        <v>5.8189823959901492</v>
      </c>
      <c r="I7" s="74">
        <f>SUMIFS($P7:$BC7,$P$4:$BC$4,$Q$4)</f>
        <v>17.456947187970449</v>
      </c>
      <c r="J7" s="74">
        <f>SUMIFS($P7:$BC7,$P$4:$BC$4,$R$4)</f>
        <v>0</v>
      </c>
      <c r="K7" s="89">
        <f t="shared" ref="K7" si="41">G7-I7-J7</f>
        <v>29.094911979950744</v>
      </c>
      <c r="L7" s="95"/>
      <c r="M7" s="74"/>
      <c r="N7" s="74"/>
      <c r="O7" s="18"/>
      <c r="P7" s="195">
        <f t="shared" si="9"/>
        <v>7329.8928130737841</v>
      </c>
      <c r="Q7" s="13">
        <f t="shared" si="10"/>
        <v>5.8189823959901492</v>
      </c>
      <c r="R7" s="13">
        <f t="shared" si="11"/>
        <v>0</v>
      </c>
      <c r="S7" s="255"/>
      <c r="T7" s="195">
        <f t="shared" si="12"/>
        <v>7394.151835672702</v>
      </c>
      <c r="U7" s="13">
        <f t="shared" si="13"/>
        <v>5.8189823959901492</v>
      </c>
      <c r="V7" s="13">
        <f t="shared" si="14"/>
        <v>0</v>
      </c>
      <c r="W7" s="255"/>
      <c r="X7" s="195">
        <f t="shared" si="15"/>
        <v>7452.0274345832213</v>
      </c>
      <c r="Y7" s="13">
        <f t="shared" si="16"/>
        <v>5.8189823959901492</v>
      </c>
      <c r="Z7" s="13">
        <f t="shared" si="17"/>
        <v>0</v>
      </c>
      <c r="AA7" s="255"/>
      <c r="AB7" s="195">
        <f t="shared" si="18"/>
        <v>0</v>
      </c>
      <c r="AC7" s="13">
        <f t="shared" si="19"/>
        <v>0</v>
      </c>
      <c r="AD7" s="13">
        <f t="shared" si="20"/>
        <v>0</v>
      </c>
      <c r="AE7" s="255"/>
      <c r="AF7" s="195">
        <f t="shared" si="21"/>
        <v>0</v>
      </c>
      <c r="AG7" s="13">
        <f t="shared" si="22"/>
        <v>0</v>
      </c>
      <c r="AH7" s="13">
        <f t="shared" si="23"/>
        <v>0</v>
      </c>
      <c r="AI7" s="255"/>
      <c r="AJ7" s="195">
        <f t="shared" si="24"/>
        <v>0</v>
      </c>
      <c r="AK7" s="13">
        <f t="shared" si="25"/>
        <v>0</v>
      </c>
      <c r="AL7" s="13">
        <f t="shared" si="26"/>
        <v>0</v>
      </c>
      <c r="AM7" s="255"/>
      <c r="AN7" s="195">
        <f t="shared" si="27"/>
        <v>0</v>
      </c>
      <c r="AO7" s="13">
        <f t="shared" si="28"/>
        <v>0</v>
      </c>
      <c r="AP7" s="13">
        <f t="shared" si="29"/>
        <v>0</v>
      </c>
      <c r="AQ7" s="255"/>
      <c r="AR7" s="195">
        <f t="shared" si="30"/>
        <v>0</v>
      </c>
      <c r="AS7" s="13">
        <f t="shared" si="31"/>
        <v>0</v>
      </c>
      <c r="AT7" s="13">
        <f t="shared" si="32"/>
        <v>0</v>
      </c>
      <c r="AU7" s="255"/>
      <c r="AV7" s="195"/>
      <c r="AW7" s="13">
        <f t="shared" si="33"/>
        <v>0</v>
      </c>
      <c r="AX7" s="13">
        <f t="shared" si="34"/>
        <v>0</v>
      </c>
      <c r="AY7" s="255"/>
      <c r="AZ7" s="195"/>
      <c r="BA7" s="13">
        <f t="shared" si="35"/>
        <v>0</v>
      </c>
      <c r="BB7" s="13">
        <f t="shared" si="36"/>
        <v>0</v>
      </c>
      <c r="BC7" s="255"/>
    </row>
    <row r="8" spans="1:55" ht="16.2" thickBot="1">
      <c r="D8" s="32">
        <f t="shared" ref="D8:AI8" si="42">SUM(D5:D7)</f>
        <v>304344.48</v>
      </c>
      <c r="E8" s="33">
        <f t="shared" si="42"/>
        <v>33992.78</v>
      </c>
      <c r="F8" s="34">
        <f t="shared" si="42"/>
        <v>225517.8745492312</v>
      </c>
      <c r="G8" s="32">
        <f t="shared" si="42"/>
        <v>264.83851823489994</v>
      </c>
      <c r="H8" s="33">
        <f t="shared" si="42"/>
        <v>29.580288382049652</v>
      </c>
      <c r="I8" s="33">
        <f t="shared" si="42"/>
        <v>88.740865146148963</v>
      </c>
      <c r="J8" s="33">
        <f t="shared" si="42"/>
        <v>0</v>
      </c>
      <c r="K8" s="34">
        <f t="shared" si="42"/>
        <v>176.09765308875103</v>
      </c>
      <c r="L8" s="284">
        <f t="shared" si="42"/>
        <v>0</v>
      </c>
      <c r="M8" s="284">
        <f t="shared" si="42"/>
        <v>0</v>
      </c>
      <c r="N8" s="284">
        <f t="shared" si="42"/>
        <v>0</v>
      </c>
      <c r="O8" s="334">
        <f t="shared" si="42"/>
        <v>0</v>
      </c>
      <c r="P8" s="291">
        <f t="shared" si="42"/>
        <v>37260.869421025607</v>
      </c>
      <c r="Q8" s="33">
        <f t="shared" si="42"/>
        <v>29.580288382049652</v>
      </c>
      <c r="R8" s="33">
        <f t="shared" si="42"/>
        <v>0</v>
      </c>
      <c r="S8" s="34">
        <f t="shared" si="42"/>
        <v>0</v>
      </c>
      <c r="T8" s="291">
        <f t="shared" si="42"/>
        <v>37587.524545628577</v>
      </c>
      <c r="U8" s="33">
        <f t="shared" si="42"/>
        <v>29.580288382049652</v>
      </c>
      <c r="V8" s="33">
        <f t="shared" si="42"/>
        <v>0</v>
      </c>
      <c r="W8" s="34">
        <f t="shared" si="42"/>
        <v>0</v>
      </c>
      <c r="X8" s="291">
        <f t="shared" si="42"/>
        <v>37881.730093876453</v>
      </c>
      <c r="Y8" s="33">
        <f t="shared" si="42"/>
        <v>29.580288382049652</v>
      </c>
      <c r="Z8" s="33">
        <f t="shared" si="42"/>
        <v>0</v>
      </c>
      <c r="AA8" s="34">
        <f t="shared" si="42"/>
        <v>0</v>
      </c>
      <c r="AB8" s="32">
        <f t="shared" si="42"/>
        <v>0</v>
      </c>
      <c r="AC8" s="33">
        <f t="shared" si="42"/>
        <v>0</v>
      </c>
      <c r="AD8" s="33">
        <f t="shared" si="42"/>
        <v>0</v>
      </c>
      <c r="AE8" s="34">
        <f t="shared" si="42"/>
        <v>0</v>
      </c>
      <c r="AF8" s="32">
        <f t="shared" si="42"/>
        <v>0</v>
      </c>
      <c r="AG8" s="33">
        <f t="shared" si="42"/>
        <v>0</v>
      </c>
      <c r="AH8" s="33">
        <f t="shared" si="42"/>
        <v>0</v>
      </c>
      <c r="AI8" s="34">
        <f t="shared" si="42"/>
        <v>0</v>
      </c>
      <c r="AJ8" s="32">
        <f t="shared" ref="AJ8:BC8" si="43">SUM(AJ5:AJ7)</f>
        <v>0</v>
      </c>
      <c r="AK8" s="33">
        <f t="shared" si="43"/>
        <v>0</v>
      </c>
      <c r="AL8" s="33">
        <f t="shared" si="43"/>
        <v>0</v>
      </c>
      <c r="AM8" s="34">
        <f t="shared" si="43"/>
        <v>0</v>
      </c>
      <c r="AN8" s="32">
        <f t="shared" si="43"/>
        <v>0</v>
      </c>
      <c r="AO8" s="33">
        <f t="shared" si="43"/>
        <v>0</v>
      </c>
      <c r="AP8" s="33">
        <f t="shared" si="43"/>
        <v>0</v>
      </c>
      <c r="AQ8" s="34">
        <f t="shared" si="43"/>
        <v>0</v>
      </c>
      <c r="AR8" s="32">
        <f t="shared" si="43"/>
        <v>0</v>
      </c>
      <c r="AS8" s="33">
        <f t="shared" si="43"/>
        <v>0</v>
      </c>
      <c r="AT8" s="33">
        <f t="shared" si="43"/>
        <v>0</v>
      </c>
      <c r="AU8" s="34">
        <f t="shared" si="43"/>
        <v>0</v>
      </c>
      <c r="AV8" s="32">
        <f t="shared" si="43"/>
        <v>0</v>
      </c>
      <c r="AW8" s="33">
        <f t="shared" si="43"/>
        <v>0</v>
      </c>
      <c r="AX8" s="33">
        <f t="shared" si="43"/>
        <v>0</v>
      </c>
      <c r="AY8" s="34">
        <f t="shared" si="43"/>
        <v>0</v>
      </c>
      <c r="AZ8" s="32">
        <f t="shared" si="43"/>
        <v>0</v>
      </c>
      <c r="BA8" s="33">
        <f t="shared" si="43"/>
        <v>0</v>
      </c>
      <c r="BB8" s="33">
        <f t="shared" si="43"/>
        <v>0</v>
      </c>
      <c r="BC8" s="34">
        <f t="shared" si="43"/>
        <v>0</v>
      </c>
    </row>
    <row r="9" spans="1:55">
      <c r="K9" s="59"/>
    </row>
    <row r="10" spans="1:55">
      <c r="E10" s="59"/>
      <c r="G10" s="139"/>
      <c r="K10" s="59"/>
      <c r="X10" s="82"/>
    </row>
    <row r="11" spans="1:55">
      <c r="F11" s="59"/>
      <c r="G11" s="59"/>
      <c r="K11" s="59"/>
      <c r="AH11" s="59"/>
    </row>
    <row r="12" spans="1:55">
      <c r="K12" s="59"/>
      <c r="AH12" s="59"/>
    </row>
    <row r="13" spans="1:55">
      <c r="K13" s="59"/>
      <c r="AH13" s="59"/>
    </row>
    <row r="14" spans="1:55">
      <c r="K14" s="59"/>
      <c r="AH14" s="59"/>
    </row>
    <row r="15" spans="1:55">
      <c r="K15" s="59"/>
      <c r="AH15" s="59"/>
    </row>
    <row r="16" spans="1:55">
      <c r="K16" s="59"/>
      <c r="AH16" s="59"/>
    </row>
    <row r="17" spans="11:34">
      <c r="K17" s="59"/>
      <c r="AH17" s="59"/>
    </row>
    <row r="18" spans="11:34">
      <c r="AH18" s="59"/>
    </row>
    <row r="19" spans="11:34">
      <c r="AH19" s="59"/>
    </row>
    <row r="38" spans="18:18">
      <c r="R38" s="140"/>
    </row>
    <row r="39" spans="18:18">
      <c r="R39" s="140"/>
    </row>
    <row r="40" spans="18:18">
      <c r="R40" s="140"/>
    </row>
    <row r="41" spans="18:18">
      <c r="R41" s="140">
        <v>444779.71</v>
      </c>
    </row>
    <row r="42" spans="18:18">
      <c r="R42" s="140">
        <v>314461.8</v>
      </c>
    </row>
    <row r="43" spans="18:18">
      <c r="R43" s="140">
        <f>R42+R41</f>
        <v>759241.51</v>
      </c>
    </row>
    <row r="44" spans="18:18">
      <c r="R44" s="140"/>
    </row>
    <row r="45" spans="18:18">
      <c r="R45" s="140"/>
    </row>
    <row r="46" spans="18:18">
      <c r="R46" s="140"/>
    </row>
    <row r="47" spans="18:18">
      <c r="R47" s="140"/>
    </row>
    <row r="48" spans="18:18">
      <c r="R48" s="140"/>
    </row>
    <row r="49" spans="18:18">
      <c r="R49" s="140"/>
    </row>
  </sheetData>
  <mergeCells count="38">
    <mergeCell ref="AV3:AY3"/>
    <mergeCell ref="AZ3:BC3"/>
    <mergeCell ref="X3:AA3"/>
    <mergeCell ref="AB3:AE3"/>
    <mergeCell ref="AJ3:AM3"/>
    <mergeCell ref="AN3:AQ3"/>
    <mergeCell ref="AR3:AU3"/>
    <mergeCell ref="M3:M4"/>
    <mergeCell ref="N3:N4"/>
    <mergeCell ref="O3:O4"/>
    <mergeCell ref="P3:S3"/>
    <mergeCell ref="T3:W3"/>
    <mergeCell ref="A3:C3"/>
    <mergeCell ref="D3:D4"/>
    <mergeCell ref="E3:E4"/>
    <mergeCell ref="F3:F4"/>
    <mergeCell ref="G3:G4"/>
    <mergeCell ref="H3:H4"/>
    <mergeCell ref="AR2:AU2"/>
    <mergeCell ref="AV2:AY2"/>
    <mergeCell ref="AZ2:BC2"/>
    <mergeCell ref="T2:W2"/>
    <mergeCell ref="X2:AA2"/>
    <mergeCell ref="AB2:AE2"/>
    <mergeCell ref="AF2:AI2"/>
    <mergeCell ref="AJ2:AM2"/>
    <mergeCell ref="AN2:AQ2"/>
    <mergeCell ref="P2:S2"/>
    <mergeCell ref="AF3:AI3"/>
    <mergeCell ref="I3:I4"/>
    <mergeCell ref="J3:J4"/>
    <mergeCell ref="K3:K4"/>
    <mergeCell ref="L3:L4"/>
    <mergeCell ref="D1:K1"/>
    <mergeCell ref="L1:O1"/>
    <mergeCell ref="D2:F2"/>
    <mergeCell ref="G2:K2"/>
    <mergeCell ref="L2:O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2A4C8-E56C-4A88-8A14-48A2495ECE05}">
  <sheetPr>
    <tabColor theme="8" tint="0.39997558519241921"/>
  </sheetPr>
  <dimension ref="A1:DC22"/>
  <sheetViews>
    <sheetView zoomScaleNormal="100" workbookViewId="0">
      <pane xSplit="3" ySplit="4" topLeftCell="AV5" activePane="bottomRight" state="frozen"/>
      <selection activeCell="T18" sqref="T18:U19"/>
      <selection pane="topRight" activeCell="T18" sqref="T18:U19"/>
      <selection pane="bottomLeft" activeCell="T18" sqref="T18:U19"/>
      <selection pane="bottomRight" activeCell="AZ19" sqref="AZ19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13.33203125" bestFit="1" customWidth="1"/>
    <col min="13" max="13" width="16.6640625" bestFit="1" customWidth="1"/>
    <col min="14" max="14" width="16.33203125" bestFit="1" customWidth="1"/>
    <col min="15" max="15" width="12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</cols>
  <sheetData>
    <row r="1" spans="1:107" ht="15" thickBot="1">
      <c r="A1" s="172" t="s">
        <v>230</v>
      </c>
      <c r="B1" s="171">
        <f>'IND. FIN.'!V1</f>
        <v>46204</v>
      </c>
      <c r="C1" s="288">
        <f>VLOOKUP(B1,'IND. FIN.'!$C$3:$D$1000,2,0)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107" ht="15.75" customHeight="1" thickBot="1">
      <c r="A2" s="172" t="s">
        <v>30</v>
      </c>
      <c r="B2" s="171">
        <v>45748</v>
      </c>
      <c r="C2" s="229">
        <f>'IND. FIN.'!B54</f>
        <v>1178.386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11">
        <f>IF(L3&gt;$B$1,0,VLOOKUP(L$3,'IND. FIN.'!$C$4:$D$1000,2,0))</f>
        <v>1218.7470000000001</v>
      </c>
      <c r="M2" s="412"/>
      <c r="N2" s="412"/>
      <c r="O2" s="413"/>
      <c r="P2" s="411">
        <f>IF(P3&gt;$B$1,0,VLOOKUP(P$3,'IND. FIN.'!$C$4:$D$1000,2,0))</f>
        <v>1222.356</v>
      </c>
      <c r="Q2" s="412"/>
      <c r="R2" s="412"/>
      <c r="S2" s="413"/>
      <c r="T2" s="411">
        <f>IF(T3&gt;$B$1,0,VLOOKUP(T$3,'IND. FIN.'!$C$4:$D$1000,2,0))</f>
        <v>1225.633</v>
      </c>
      <c r="U2" s="412"/>
      <c r="V2" s="412"/>
      <c r="W2" s="413"/>
      <c r="X2" s="411">
        <f>IF(X3&gt;$B$1,0,VLOOKUP(X$3,'IND. FIN.'!$C$4:$D$1000,2,0))</f>
        <v>1228.1610000000001</v>
      </c>
      <c r="Y2" s="412"/>
      <c r="Z2" s="412"/>
      <c r="AA2" s="413"/>
      <c r="AB2" s="411">
        <f>IF(AB3&gt;$B$1,0,VLOOKUP(AB$3,'IND. FIN.'!$C$4:$D$1000,2,0))</f>
        <v>1237.0360000000001</v>
      </c>
      <c r="AC2" s="412"/>
      <c r="AD2" s="412"/>
      <c r="AE2" s="413"/>
      <c r="AF2" s="411">
        <f>IF(AF3&gt;$B$1,0,VLOOKUP(AF$3,'IND. FIN.'!$C$4:$D$1000,2,0))</f>
        <v>1240.481</v>
      </c>
      <c r="AG2" s="412"/>
      <c r="AH2" s="412"/>
      <c r="AI2" s="413"/>
      <c r="AJ2" s="411">
        <f>IF(AJ3&gt;$B$1,0,VLOOKUP(AJ$3,'IND. FIN.'!$C$4:$D$1000,2,0))</f>
        <v>1247.181</v>
      </c>
      <c r="AK2" s="412"/>
      <c r="AL2" s="412"/>
      <c r="AM2" s="413"/>
      <c r="AN2" s="411">
        <f>IF(AN3&gt;$B$1,0,VLOOKUP(AN$3,'IND. FIN.'!$C$4:$D$1000,2,0))</f>
        <v>1259.652</v>
      </c>
      <c r="AO2" s="412"/>
      <c r="AP2" s="412"/>
      <c r="AQ2" s="413"/>
      <c r="AR2" s="411">
        <f>IF(AR3&gt;$B$1,0,VLOOKUP(AR$3,'IND. FIN.'!$C$4:$D$1000,2,0))</f>
        <v>1270.6949999999999</v>
      </c>
      <c r="AS2" s="412"/>
      <c r="AT2" s="412"/>
      <c r="AU2" s="413"/>
      <c r="AV2" s="411">
        <f>IF(AV3&gt;$B$1,0,VLOOKUP(AV$3,'IND. FIN.'!$C$4:$D$1000,2,0))</f>
        <v>1280.6410000000001</v>
      </c>
      <c r="AW2" s="412"/>
      <c r="AX2" s="412"/>
      <c r="AY2" s="413"/>
      <c r="AZ2" s="411">
        <f>IF(AZ3&gt;$B$1,0,VLOOKUP(AZ$3,'IND. FIN.'!$C$4:$D$1000,2,0))</f>
        <v>0</v>
      </c>
      <c r="BA2" s="412"/>
      <c r="BB2" s="412"/>
      <c r="BC2" s="413"/>
      <c r="BD2" s="411">
        <f>IF(BD3&gt;$B$1,0,VLOOKUP(BD$3,'IND. FIN.'!$C$4:$D$1000,2,0))</f>
        <v>0</v>
      </c>
      <c r="BE2" s="412"/>
      <c r="BF2" s="412"/>
      <c r="BG2" s="413"/>
      <c r="BH2" s="411">
        <f>IF(BH3&gt;$B$1,0,VLOOKUP(BH$3,'IND. FIN.'!$C$4:$D$1000,2,0))</f>
        <v>0</v>
      </c>
      <c r="BI2" s="412"/>
      <c r="BJ2" s="412"/>
      <c r="BK2" s="413"/>
      <c r="BL2" s="411">
        <f>IF(BL3&gt;$B$1,0,VLOOKUP(BL$3,'IND. FIN.'!$C$4:$D$1000,2,0))</f>
        <v>0</v>
      </c>
      <c r="BM2" s="412"/>
      <c r="BN2" s="412"/>
      <c r="BO2" s="413"/>
      <c r="BP2" s="411">
        <f>IF(BP3&gt;$B$1,0,VLOOKUP(BP$3,'IND. FIN.'!$C$4:$D$1000,2,0))</f>
        <v>0</v>
      </c>
      <c r="BQ2" s="412"/>
      <c r="BR2" s="412"/>
      <c r="BS2" s="413"/>
      <c r="BT2" s="411">
        <f>IF(BT3&gt;$B$1,0,VLOOKUP(BT$3,'IND. FIN.'!$C$4:$D$1000,2,0))</f>
        <v>0</v>
      </c>
      <c r="BU2" s="412"/>
      <c r="BV2" s="412"/>
      <c r="BW2" s="413"/>
      <c r="BX2" s="411">
        <f>IF(BX3&gt;$B$1,0,VLOOKUP(BX$3,'IND. FIN.'!$C$4:$D$1000,2,0))</f>
        <v>0</v>
      </c>
      <c r="BY2" s="412"/>
      <c r="BZ2" s="412"/>
      <c r="CA2" s="413"/>
      <c r="CB2" s="411">
        <f>IF(CB3&gt;$B$1,0,VLOOKUP(CB$3,'IND. FIN.'!$C$4:$D$1000,2,0))</f>
        <v>0</v>
      </c>
      <c r="CC2" s="412"/>
      <c r="CD2" s="412"/>
      <c r="CE2" s="413"/>
      <c r="CF2" s="411">
        <f>IF(CF3&gt;$B$1,0,VLOOKUP(CF$3,'IND. FIN.'!$C$4:$D$1000,2,0))</f>
        <v>0</v>
      </c>
      <c r="CG2" s="412"/>
      <c r="CH2" s="412"/>
      <c r="CI2" s="413"/>
      <c r="CJ2" s="411">
        <f>IF(CJ3&gt;$B$1,0,VLOOKUP(CJ$3,'IND. FIN.'!$C$4:$D$1000,2,0))</f>
        <v>0</v>
      </c>
      <c r="CK2" s="412"/>
      <c r="CL2" s="412"/>
      <c r="CM2" s="413"/>
      <c r="CN2" s="411">
        <f>IF(CN3&gt;$B$1,0,VLOOKUP(CN$3,'IND. FIN.'!$C$4:$D$1000,2,0))</f>
        <v>0</v>
      </c>
      <c r="CO2" s="412"/>
      <c r="CP2" s="412"/>
      <c r="CQ2" s="413"/>
      <c r="CR2" s="411">
        <f>IF(CR3&gt;$B$1,0,VLOOKUP(CR$3,'IND. FIN.'!$C$4:$D$1000,2,0))</f>
        <v>0</v>
      </c>
      <c r="CS2" s="412"/>
      <c r="CT2" s="412"/>
      <c r="CU2" s="413"/>
      <c r="CV2" s="411">
        <f>IF(CV3&gt;$B$1,0,VLOOKUP(CV$3,'IND. FIN.'!$C$4:$D$1000,2,0))</f>
        <v>0</v>
      </c>
      <c r="CW2" s="412"/>
      <c r="CX2" s="412"/>
      <c r="CY2" s="413"/>
      <c r="CZ2" s="411">
        <f>IF(CZ3&gt;$B$1,0,VLOOKUP(CZ$3,'IND. FIN.'!$C$4:$D$1000,2,0))</f>
        <v>0</v>
      </c>
      <c r="DA2" s="412"/>
      <c r="DB2" s="412"/>
      <c r="DC2" s="413"/>
    </row>
    <row r="3" spans="1:107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45931</v>
      </c>
      <c r="M3" s="440"/>
      <c r="N3" s="440"/>
      <c r="O3" s="441"/>
      <c r="P3" s="439">
        <f>EDATE(L3,1)</f>
        <v>45962</v>
      </c>
      <c r="Q3" s="440"/>
      <c r="R3" s="440"/>
      <c r="S3" s="441"/>
      <c r="T3" s="439">
        <f t="shared" ref="T3" si="0">EDATE(P3,1)</f>
        <v>45992</v>
      </c>
      <c r="U3" s="440"/>
      <c r="V3" s="440"/>
      <c r="W3" s="441"/>
      <c r="X3" s="439">
        <f t="shared" ref="X3" si="1">EDATE(T3,1)</f>
        <v>46023</v>
      </c>
      <c r="Y3" s="440"/>
      <c r="Z3" s="440"/>
      <c r="AA3" s="441"/>
      <c r="AB3" s="439">
        <f t="shared" ref="AB3" si="2">EDATE(X3,1)</f>
        <v>46054</v>
      </c>
      <c r="AC3" s="440"/>
      <c r="AD3" s="440"/>
      <c r="AE3" s="441"/>
      <c r="AF3" s="439">
        <f t="shared" ref="AF3" si="3">EDATE(AB3,1)</f>
        <v>46082</v>
      </c>
      <c r="AG3" s="440"/>
      <c r="AH3" s="440"/>
      <c r="AI3" s="441"/>
      <c r="AJ3" s="439">
        <f t="shared" ref="AJ3" si="4">EDATE(AF3,1)</f>
        <v>46113</v>
      </c>
      <c r="AK3" s="440"/>
      <c r="AL3" s="440"/>
      <c r="AM3" s="441"/>
      <c r="AN3" s="439">
        <f t="shared" ref="AN3" si="5">EDATE(AJ3,1)</f>
        <v>46143</v>
      </c>
      <c r="AO3" s="440"/>
      <c r="AP3" s="440"/>
      <c r="AQ3" s="441"/>
      <c r="AR3" s="439">
        <f t="shared" ref="AR3" si="6">EDATE(AN3,1)</f>
        <v>46174</v>
      </c>
      <c r="AS3" s="440"/>
      <c r="AT3" s="440"/>
      <c r="AU3" s="441"/>
      <c r="AV3" s="439">
        <f t="shared" ref="AV3" si="7">EDATE(AR3,1)</f>
        <v>46204</v>
      </c>
      <c r="AW3" s="440"/>
      <c r="AX3" s="440"/>
      <c r="AY3" s="441"/>
      <c r="AZ3" s="439">
        <f t="shared" ref="AZ3" si="8">EDATE(AV3,1)</f>
        <v>46235</v>
      </c>
      <c r="BA3" s="440"/>
      <c r="BB3" s="440"/>
      <c r="BC3" s="441"/>
      <c r="BD3" s="439">
        <f t="shared" ref="BD3" si="9">EDATE(AZ3,1)</f>
        <v>46266</v>
      </c>
      <c r="BE3" s="440"/>
      <c r="BF3" s="440"/>
      <c r="BG3" s="441"/>
      <c r="BH3" s="439">
        <f t="shared" ref="BH3" si="10">EDATE(BD3,1)</f>
        <v>46296</v>
      </c>
      <c r="BI3" s="440"/>
      <c r="BJ3" s="440"/>
      <c r="BK3" s="441"/>
      <c r="BL3" s="439">
        <f t="shared" ref="BL3" si="11">EDATE(BH3,1)</f>
        <v>46327</v>
      </c>
      <c r="BM3" s="440"/>
      <c r="BN3" s="440"/>
      <c r="BO3" s="441"/>
      <c r="BP3" s="439">
        <f t="shared" ref="BP3" si="12">EDATE(BL3,1)</f>
        <v>46357</v>
      </c>
      <c r="BQ3" s="440"/>
      <c r="BR3" s="440"/>
      <c r="BS3" s="441"/>
      <c r="BT3" s="439">
        <f t="shared" ref="BT3" si="13">EDATE(BP3,1)</f>
        <v>46388</v>
      </c>
      <c r="BU3" s="440"/>
      <c r="BV3" s="440"/>
      <c r="BW3" s="441"/>
      <c r="BX3" s="439">
        <f t="shared" ref="BX3" si="14">EDATE(BT3,1)</f>
        <v>46419</v>
      </c>
      <c r="BY3" s="440"/>
      <c r="BZ3" s="440"/>
      <c r="CA3" s="441"/>
      <c r="CB3" s="439">
        <f t="shared" ref="CB3" si="15">EDATE(BX3,1)</f>
        <v>46447</v>
      </c>
      <c r="CC3" s="440"/>
      <c r="CD3" s="440"/>
      <c r="CE3" s="441"/>
      <c r="CF3" s="439">
        <f t="shared" ref="CF3" si="16">EDATE(CB3,1)</f>
        <v>46478</v>
      </c>
      <c r="CG3" s="440"/>
      <c r="CH3" s="440"/>
      <c r="CI3" s="441"/>
      <c r="CJ3" s="439">
        <f t="shared" ref="CJ3" si="17">EDATE(CF3,1)</f>
        <v>46508</v>
      </c>
      <c r="CK3" s="440"/>
      <c r="CL3" s="440"/>
      <c r="CM3" s="441"/>
      <c r="CN3" s="439">
        <f t="shared" ref="CN3" si="18">EDATE(CJ3,1)</f>
        <v>46539</v>
      </c>
      <c r="CO3" s="440"/>
      <c r="CP3" s="440"/>
      <c r="CQ3" s="441"/>
      <c r="CR3" s="439">
        <f t="shared" ref="CR3" si="19">EDATE(CN3,1)</f>
        <v>46569</v>
      </c>
      <c r="CS3" s="440"/>
      <c r="CT3" s="440"/>
      <c r="CU3" s="441"/>
      <c r="CV3" s="439">
        <f t="shared" ref="CV3" si="20">EDATE(CR3,1)</f>
        <v>46600</v>
      </c>
      <c r="CW3" s="440"/>
      <c r="CX3" s="440"/>
      <c r="CY3" s="441"/>
      <c r="CZ3" s="453">
        <f t="shared" ref="CZ3" si="21">EDATE(CV3,1)</f>
        <v>46631</v>
      </c>
      <c r="DA3" s="454"/>
      <c r="DB3" s="454"/>
      <c r="DC3" s="455"/>
    </row>
    <row r="4" spans="1:107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182</v>
      </c>
      <c r="M4" s="261" t="s">
        <v>183</v>
      </c>
      <c r="N4" s="262" t="s">
        <v>181</v>
      </c>
      <c r="O4" s="263" t="s">
        <v>180</v>
      </c>
      <c r="P4" s="260" t="s">
        <v>182</v>
      </c>
      <c r="Q4" s="261" t="s">
        <v>183</v>
      </c>
      <c r="R4" s="262" t="s">
        <v>181</v>
      </c>
      <c r="S4" s="263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</row>
    <row r="5" spans="1:107">
      <c r="A5" s="285" t="s">
        <v>2</v>
      </c>
      <c r="B5" s="240" t="s">
        <v>55</v>
      </c>
      <c r="C5" s="323">
        <v>24</v>
      </c>
      <c r="D5" s="252">
        <f>E5*C5</f>
        <v>195000</v>
      </c>
      <c r="E5" s="74">
        <v>8125</v>
      </c>
      <c r="F5" s="89">
        <f>K5*$C$1</f>
        <v>123620.70980985858</v>
      </c>
      <c r="G5" s="95">
        <f t="shared" ref="G5:H10" si="22">D5/$C$2</f>
        <v>165.4805810659665</v>
      </c>
      <c r="H5" s="74">
        <f t="shared" si="22"/>
        <v>6.895024211081938</v>
      </c>
      <c r="I5" s="74">
        <f t="shared" ref="I5:I10" si="23">SUMIFS($L5:$DC5,$L$4:$DC$4,$M$4)</f>
        <v>68.950242110819374</v>
      </c>
      <c r="J5" s="74">
        <f t="shared" ref="J5:J10" si="24">SUMIFS($L5:$DC5,$L$4:$DC$4,$N$4)</f>
        <v>0</v>
      </c>
      <c r="K5" s="18">
        <f>G5-I5-J5</f>
        <v>96.53033895514713</v>
      </c>
      <c r="L5" s="264">
        <f t="shared" ref="L5:L6" si="25">IF($E5*L$2/$C$2-O5&gt;0,$E5*L$2/$C$2-O5,0)</f>
        <v>8403.2900721834776</v>
      </c>
      <c r="M5" s="265">
        <f t="shared" ref="M5:M10" si="26">IFERROR(L5/L$2,0)</f>
        <v>6.8950242110819371</v>
      </c>
      <c r="N5" s="265">
        <f t="shared" ref="N5:N10" si="27">IFERROR(O5/L$2,0)</f>
        <v>0</v>
      </c>
      <c r="O5" s="266"/>
      <c r="P5" s="264">
        <f t="shared" ref="P5:P10" si="28">IF($E5*P$2/$C$2-S5&gt;0,$E5*P$2/$C$2-S5,0)</f>
        <v>8428.1742145612734</v>
      </c>
      <c r="Q5" s="265">
        <f t="shared" ref="Q5:AC10" si="29">IFERROR(P5/P$2,0)</f>
        <v>6.895024211081938</v>
      </c>
      <c r="R5" s="265">
        <f t="shared" ref="R5:R10" si="30">IFERROR(S5/P$2,0)</f>
        <v>0</v>
      </c>
      <c r="S5" s="266"/>
      <c r="T5" s="264">
        <f t="shared" ref="T5:T10" si="31">IF($E5*T$2/$C$2-W5&gt;0,$E5*T$2/$C$2-W5,0)</f>
        <v>8450.7692089009888</v>
      </c>
      <c r="U5" s="265">
        <f t="shared" si="29"/>
        <v>6.895024211081938</v>
      </c>
      <c r="V5" s="265">
        <f t="shared" ref="V5:V10" si="32">IFERROR(W5/T$2,0)</f>
        <v>0</v>
      </c>
      <c r="W5" s="266"/>
      <c r="X5" s="264">
        <f t="shared" ref="X5:X10" si="33">IF($E5*X$2/$C$2-AA5&gt;0,$E5*X$2/$C$2-AA5,0)</f>
        <v>8468.1998301066033</v>
      </c>
      <c r="Y5" s="265">
        <f t="shared" si="29"/>
        <v>6.8950242110819371</v>
      </c>
      <c r="Z5" s="265">
        <f t="shared" ref="Z5:Z10" si="34">IFERROR(AA5/X$2,0)</f>
        <v>0</v>
      </c>
      <c r="AA5" s="266"/>
      <c r="AB5" s="264">
        <f t="shared" ref="AB5:AB10" si="35">IF($E5*AB$2/$C$2-AE5&gt;0,$E5*AB$2/$C$2-AE5,0)</f>
        <v>8529.3931699799559</v>
      </c>
      <c r="AC5" s="265">
        <f t="shared" si="29"/>
        <v>6.8950242110819371</v>
      </c>
      <c r="AD5" s="265">
        <f t="shared" ref="AD5:AD10" si="36">IFERROR(AE5/AB$2,0)</f>
        <v>0</v>
      </c>
      <c r="AE5" s="266"/>
      <c r="AF5" s="264">
        <f t="shared" ref="AF5:AF10" si="37">IF($E5*AF$2/$C$2-AI5&gt;0,$E5*AF$2/$C$2-AI5,0)</f>
        <v>8553.146528387133</v>
      </c>
      <c r="AG5" s="265">
        <f t="shared" ref="AG5:AS10" si="38">IFERROR(AF5/AF$2,0)</f>
        <v>6.895024211081938</v>
      </c>
      <c r="AH5" s="265">
        <f t="shared" ref="AH5:AH10" si="39">IFERROR(AI5/AF$2,0)</f>
        <v>0</v>
      </c>
      <c r="AI5" s="266"/>
      <c r="AJ5" s="264">
        <f t="shared" ref="AJ5:AJ10" si="40">IF($E5*AJ$2/$C$2-AM5&gt;0,$E5*AJ$2/$C$2-AM5,0)</f>
        <v>8599.343190601383</v>
      </c>
      <c r="AK5" s="265">
        <f t="shared" si="38"/>
        <v>6.895024211081938</v>
      </c>
      <c r="AL5" s="265">
        <f t="shared" ref="AL5:AL10" si="41">IFERROR(AM5/AJ$2,0)</f>
        <v>0</v>
      </c>
      <c r="AM5" s="266"/>
      <c r="AN5" s="264">
        <f t="shared" ref="AN5:AN10" si="42">IF($E5*AN$2/$C$2-AQ5&gt;0,$E5*AN$2/$C$2-AQ5,0)</f>
        <v>8685.3310375377841</v>
      </c>
      <c r="AO5" s="265">
        <f t="shared" si="38"/>
        <v>6.8950242110819371</v>
      </c>
      <c r="AP5" s="265">
        <f t="shared" ref="AP5:AP10" si="43">IFERROR(AQ5/AN$2,0)</f>
        <v>0</v>
      </c>
      <c r="AQ5" s="266"/>
      <c r="AR5" s="264">
        <f t="shared" ref="AR5:AR10" si="44">IF($E5*AR$2/$C$2-AU5&gt;0,$E5*AR$2/$C$2-AU5,0)</f>
        <v>8761.472789900763</v>
      </c>
      <c r="AS5" s="265">
        <f t="shared" si="38"/>
        <v>6.895024211081938</v>
      </c>
      <c r="AT5" s="265">
        <f t="shared" ref="AT5:AT10" si="45">IFERROR(AU5/AR$2,0)</f>
        <v>0</v>
      </c>
      <c r="AU5" s="266"/>
      <c r="AV5" s="264">
        <f t="shared" ref="AV5:AV10" si="46">IF($E5*AV$2/$C$2-AY5&gt;0,$E5*AV$2/$C$2-AY5,0)</f>
        <v>8830.0507007041833</v>
      </c>
      <c r="AW5" s="265">
        <f t="shared" ref="AW5:BI10" si="47">IFERROR(AV5/AV$2,0)</f>
        <v>6.8950242110819371</v>
      </c>
      <c r="AX5" s="265">
        <f t="shared" ref="AX5:AX10" si="48">IFERROR(AY5/AV$2,0)</f>
        <v>0</v>
      </c>
      <c r="AY5" s="266"/>
      <c r="AZ5" s="264">
        <f t="shared" ref="AZ5:AZ10" si="49">IF($E5*AZ$2/$C$2-BC5&gt;0,$E5*AZ$2/$C$2-BC5,0)</f>
        <v>0</v>
      </c>
      <c r="BA5" s="265">
        <f t="shared" si="47"/>
        <v>0</v>
      </c>
      <c r="BB5" s="265">
        <f t="shared" ref="BB5:BB10" si="50">IFERROR(BC5/AZ$2,0)</f>
        <v>0</v>
      </c>
      <c r="BC5" s="266"/>
      <c r="BD5" s="264">
        <f t="shared" ref="BD5:BD10" si="51">IF($E5*BD$2/$C$2-BG5&gt;0,$E5*BD$2/$C$2-BG5,0)</f>
        <v>0</v>
      </c>
      <c r="BE5" s="265">
        <f t="shared" si="47"/>
        <v>0</v>
      </c>
      <c r="BF5" s="265">
        <f t="shared" ref="BF5:BF10" si="52">IFERROR(BG5/BD$2,0)</f>
        <v>0</v>
      </c>
      <c r="BG5" s="266"/>
      <c r="BH5" s="264">
        <f t="shared" ref="BH5:BH10" si="53">IF($E5*BH$2/$C$2-BK5&gt;0,$E5*BH$2/$C$2-BK5,0)</f>
        <v>0</v>
      </c>
      <c r="BI5" s="265">
        <f t="shared" si="47"/>
        <v>0</v>
      </c>
      <c r="BJ5" s="265">
        <f t="shared" ref="BJ5:BJ10" si="54">IFERROR(BK5/BH$2,0)</f>
        <v>0</v>
      </c>
      <c r="BK5" s="266"/>
      <c r="BL5" s="264">
        <f t="shared" ref="BL5:BL10" si="55">IF($E5*BL$2/$C$2-BO5&gt;0,$E5*BL$2/$C$2-BO5,0)</f>
        <v>0</v>
      </c>
      <c r="BM5" s="265">
        <f t="shared" ref="BM5:BY10" si="56">IFERROR(BL5/BL$2,0)</f>
        <v>0</v>
      </c>
      <c r="BN5" s="265">
        <f t="shared" ref="BN5:BN10" si="57">IFERROR(BO5/BL$2,0)</f>
        <v>0</v>
      </c>
      <c r="BO5" s="266"/>
      <c r="BP5" s="264">
        <f t="shared" ref="BP5:BP10" si="58">IF($E5*BP$2/$C$2-BS5&gt;0,$E5*BP$2/$C$2-BS5,0)</f>
        <v>0</v>
      </c>
      <c r="BQ5" s="265">
        <f t="shared" si="56"/>
        <v>0</v>
      </c>
      <c r="BR5" s="265">
        <f t="shared" ref="BR5:BR10" si="59">IFERROR(BS5/BP$2,0)</f>
        <v>0</v>
      </c>
      <c r="BS5" s="266"/>
      <c r="BT5" s="264">
        <f t="shared" ref="BT5:BT10" si="60">IF($E5*BT$2/$C$2-BW5&gt;0,$E5*BT$2/$C$2-BW5,0)</f>
        <v>0</v>
      </c>
      <c r="BU5" s="265">
        <f t="shared" si="56"/>
        <v>0</v>
      </c>
      <c r="BV5" s="265">
        <f t="shared" ref="BV5:BV10" si="61">IFERROR(BW5/BT$2,0)</f>
        <v>0</v>
      </c>
      <c r="BW5" s="266"/>
      <c r="BX5" s="264">
        <f t="shared" ref="BX5:BX10" si="62">IF($E5*BX$2/$C$2-CA5&gt;0,$E5*BX$2/$C$2-CA5,0)</f>
        <v>0</v>
      </c>
      <c r="BY5" s="265">
        <f t="shared" si="56"/>
        <v>0</v>
      </c>
      <c r="BZ5" s="265">
        <f t="shared" ref="BZ5:BZ10" si="63">IFERROR(CA5/BX$2,0)</f>
        <v>0</v>
      </c>
      <c r="CA5" s="266"/>
      <c r="CB5" s="264">
        <f t="shared" ref="CB5:CB10" si="64">IF($E5*CB$2/$C$2-CE5&gt;0,$E5*CB$2/$C$2-CE5,0)</f>
        <v>0</v>
      </c>
      <c r="CC5" s="265">
        <f t="shared" ref="CC5:CO5" si="65">IFERROR(CB5/CB$2,0)</f>
        <v>0</v>
      </c>
      <c r="CD5" s="265">
        <f t="shared" ref="CD5:CD10" si="66">IFERROR(CE5/CB$2,0)</f>
        <v>0</v>
      </c>
      <c r="CE5" s="266"/>
      <c r="CF5" s="264">
        <f t="shared" ref="CF5:CF10" si="67">IF($E5*CF$2/$C$2-CI5&gt;0,$E5*CF$2/$C$2-CI5,0)</f>
        <v>0</v>
      </c>
      <c r="CG5" s="265">
        <f t="shared" si="65"/>
        <v>0</v>
      </c>
      <c r="CH5" s="265">
        <f t="shared" ref="CH5:CH10" si="68">IFERROR(CI5/CF$2,0)</f>
        <v>0</v>
      </c>
      <c r="CI5" s="266"/>
      <c r="CJ5" s="264">
        <f t="shared" ref="CJ5:CJ10" si="69">IF($E5*CJ$2/$C$2-CM5&gt;0,$E5*CJ$2/$C$2-CM5,0)</f>
        <v>0</v>
      </c>
      <c r="CK5" s="265">
        <f t="shared" si="65"/>
        <v>0</v>
      </c>
      <c r="CL5" s="265">
        <f t="shared" ref="CL5:CL10" si="70">IFERROR(CM5/CJ$2,0)</f>
        <v>0</v>
      </c>
      <c r="CM5" s="266"/>
      <c r="CN5" s="264">
        <f>IF($E5*CN$2/$C$2-CQ5&gt;0,$E5*CN$2/$C$2-CQ5,0)</f>
        <v>0</v>
      </c>
      <c r="CO5" s="265">
        <f t="shared" si="65"/>
        <v>0</v>
      </c>
      <c r="CP5" s="265">
        <f t="shared" ref="CP5:CP10" si="71">IFERROR(CQ5/CN$2,0)</f>
        <v>0</v>
      </c>
      <c r="CQ5" s="266"/>
      <c r="CR5" s="264">
        <f t="shared" ref="CR5:CR10" si="72">IF($E5*CR$2/$C$2-CU5&gt;0,$E5*CR$2/$C$2-CU5,0)</f>
        <v>0</v>
      </c>
      <c r="CS5" s="265">
        <f t="shared" ref="CC5:CS10" si="73">IFERROR(CR5/CR$2,0)</f>
        <v>0</v>
      </c>
      <c r="CT5" s="265">
        <f t="shared" ref="CT5:CT10" si="74">IFERROR(CU5/CR$2,0)</f>
        <v>0</v>
      </c>
      <c r="CU5" s="266"/>
      <c r="CV5" s="264">
        <f t="shared" ref="CV5:CV10" si="75">IF($E5*CV$2/$C$2-CY5&gt;0,$E5*CV$2/$C$2-CY5,0)</f>
        <v>0</v>
      </c>
      <c r="CW5" s="265">
        <f t="shared" ref="CW5:CW10" si="76">IFERROR(CV5/CV$2,0)</f>
        <v>0</v>
      </c>
      <c r="CX5" s="265">
        <f t="shared" ref="CX5:CX10" si="77">IFERROR(CY5/CV$2,0)</f>
        <v>0</v>
      </c>
      <c r="CY5" s="266"/>
      <c r="CZ5" s="264">
        <f t="shared" ref="CZ5:CZ10" si="78">IF($E5*CZ$2/$C$2-DC5&gt;0,$E5*CZ$2/$C$2-DC5,0)</f>
        <v>0</v>
      </c>
      <c r="DA5" s="265">
        <f t="shared" ref="DA5:DA10" si="79">IFERROR(CZ5/CZ$2,0)</f>
        <v>0</v>
      </c>
      <c r="DB5" s="265">
        <f t="shared" ref="DB5:DB10" si="80">IFERROR(DC5/CZ$2,0)</f>
        <v>0</v>
      </c>
      <c r="DC5" s="266"/>
    </row>
    <row r="6" spans="1:107">
      <c r="A6" s="285" t="s">
        <v>4</v>
      </c>
      <c r="B6" s="240" t="s">
        <v>56</v>
      </c>
      <c r="C6" s="323">
        <v>24</v>
      </c>
      <c r="D6" s="252">
        <f t="shared" ref="D6:D10" si="81">E6*C6</f>
        <v>422500.07999999996</v>
      </c>
      <c r="E6" s="74">
        <v>17604.169999999998</v>
      </c>
      <c r="F6" s="89">
        <f>K6*$C$1</f>
        <v>267844.92197088222</v>
      </c>
      <c r="G6" s="95">
        <f t="shared" si="22"/>
        <v>358.5413268657299</v>
      </c>
      <c r="H6" s="74">
        <f t="shared" si="22"/>
        <v>14.939221952738745</v>
      </c>
      <c r="I6" s="74">
        <f t="shared" si="23"/>
        <v>149.39221952738745</v>
      </c>
      <c r="J6" s="74">
        <f t="shared" si="24"/>
        <v>0</v>
      </c>
      <c r="K6" s="18">
        <f>G6-I6-J6</f>
        <v>209.14910733834245</v>
      </c>
      <c r="L6" s="195">
        <f t="shared" si="25"/>
        <v>18207.131937234488</v>
      </c>
      <c r="M6" s="13">
        <f t="shared" si="26"/>
        <v>14.939221952738745</v>
      </c>
      <c r="N6" s="13">
        <f t="shared" si="27"/>
        <v>0</v>
      </c>
      <c r="O6" s="255"/>
      <c r="P6" s="195">
        <f t="shared" si="28"/>
        <v>18261.047589261922</v>
      </c>
      <c r="Q6" s="13">
        <f t="shared" si="29"/>
        <v>14.939221952738745</v>
      </c>
      <c r="R6" s="13">
        <f t="shared" si="30"/>
        <v>0</v>
      </c>
      <c r="S6" s="255"/>
      <c r="T6" s="195">
        <f t="shared" si="31"/>
        <v>18310.003419601046</v>
      </c>
      <c r="U6" s="13">
        <f t="shared" si="29"/>
        <v>14.939221952738745</v>
      </c>
      <c r="V6" s="13">
        <f t="shared" si="32"/>
        <v>0</v>
      </c>
      <c r="W6" s="255"/>
      <c r="X6" s="195">
        <f t="shared" si="33"/>
        <v>18347.769772697571</v>
      </c>
      <c r="Y6" s="13">
        <f t="shared" si="29"/>
        <v>14.939221952738745</v>
      </c>
      <c r="Z6" s="13">
        <f t="shared" si="34"/>
        <v>0</v>
      </c>
      <c r="AA6" s="255"/>
      <c r="AB6" s="195">
        <f t="shared" si="35"/>
        <v>18480.355367528125</v>
      </c>
      <c r="AC6" s="13">
        <f t="shared" si="29"/>
        <v>14.939221952738745</v>
      </c>
      <c r="AD6" s="13">
        <f t="shared" si="36"/>
        <v>0</v>
      </c>
      <c r="AE6" s="255"/>
      <c r="AF6" s="195">
        <f t="shared" si="37"/>
        <v>18531.820987155308</v>
      </c>
      <c r="AG6" s="13">
        <f t="shared" si="38"/>
        <v>14.939221952738743</v>
      </c>
      <c r="AH6" s="13">
        <f t="shared" si="39"/>
        <v>0</v>
      </c>
      <c r="AI6" s="255"/>
      <c r="AJ6" s="195">
        <f t="shared" si="40"/>
        <v>18631.913774238663</v>
      </c>
      <c r="AK6" s="13">
        <f t="shared" si="38"/>
        <v>14.939221952738746</v>
      </c>
      <c r="AL6" s="13">
        <f t="shared" si="41"/>
        <v>0</v>
      </c>
      <c r="AM6" s="255"/>
      <c r="AN6" s="195">
        <f t="shared" si="42"/>
        <v>18818.220811211268</v>
      </c>
      <c r="AO6" s="13">
        <f t="shared" si="38"/>
        <v>14.939221952738746</v>
      </c>
      <c r="AP6" s="13">
        <f t="shared" si="43"/>
        <v>0</v>
      </c>
      <c r="AQ6" s="255"/>
      <c r="AR6" s="195">
        <f t="shared" si="44"/>
        <v>18983.194639235357</v>
      </c>
      <c r="AS6" s="13">
        <f t="shared" si="38"/>
        <v>14.939221952738743</v>
      </c>
      <c r="AT6" s="13">
        <f t="shared" si="45"/>
        <v>0</v>
      </c>
      <c r="AU6" s="255"/>
      <c r="AV6" s="195">
        <f t="shared" si="46"/>
        <v>19131.7801407773</v>
      </c>
      <c r="AW6" s="13">
        <f t="shared" si="47"/>
        <v>14.939221952738745</v>
      </c>
      <c r="AX6" s="13">
        <f t="shared" si="48"/>
        <v>0</v>
      </c>
      <c r="AY6" s="255"/>
      <c r="AZ6" s="195">
        <f t="shared" si="49"/>
        <v>0</v>
      </c>
      <c r="BA6" s="13">
        <f t="shared" si="47"/>
        <v>0</v>
      </c>
      <c r="BB6" s="13">
        <f t="shared" si="50"/>
        <v>0</v>
      </c>
      <c r="BC6" s="255"/>
      <c r="BD6" s="195">
        <f t="shared" si="51"/>
        <v>0</v>
      </c>
      <c r="BE6" s="13">
        <f t="shared" si="47"/>
        <v>0</v>
      </c>
      <c r="BF6" s="13">
        <f t="shared" si="52"/>
        <v>0</v>
      </c>
      <c r="BG6" s="255"/>
      <c r="BH6" s="195">
        <f t="shared" si="53"/>
        <v>0</v>
      </c>
      <c r="BI6" s="13">
        <f t="shared" si="47"/>
        <v>0</v>
      </c>
      <c r="BJ6" s="13">
        <f t="shared" si="54"/>
        <v>0</v>
      </c>
      <c r="BK6" s="255"/>
      <c r="BL6" s="195">
        <f t="shared" si="55"/>
        <v>0</v>
      </c>
      <c r="BM6" s="13">
        <f t="shared" si="56"/>
        <v>0</v>
      </c>
      <c r="BN6" s="13">
        <f t="shared" si="57"/>
        <v>0</v>
      </c>
      <c r="BO6" s="255"/>
      <c r="BP6" s="195">
        <f t="shared" si="58"/>
        <v>0</v>
      </c>
      <c r="BQ6" s="13">
        <f t="shared" si="56"/>
        <v>0</v>
      </c>
      <c r="BR6" s="13">
        <f t="shared" si="59"/>
        <v>0</v>
      </c>
      <c r="BS6" s="255"/>
      <c r="BT6" s="195">
        <f t="shared" si="60"/>
        <v>0</v>
      </c>
      <c r="BU6" s="13">
        <f t="shared" si="56"/>
        <v>0</v>
      </c>
      <c r="BV6" s="13">
        <f t="shared" si="61"/>
        <v>0</v>
      </c>
      <c r="BW6" s="255"/>
      <c r="BX6" s="195">
        <f t="shared" si="62"/>
        <v>0</v>
      </c>
      <c r="BY6" s="13">
        <f t="shared" si="56"/>
        <v>0</v>
      </c>
      <c r="BZ6" s="13">
        <f t="shared" si="63"/>
        <v>0</v>
      </c>
      <c r="CA6" s="255"/>
      <c r="CB6" s="195">
        <f t="shared" si="64"/>
        <v>0</v>
      </c>
      <c r="CC6" s="13">
        <f t="shared" si="73"/>
        <v>0</v>
      </c>
      <c r="CD6" s="13">
        <f t="shared" si="66"/>
        <v>0</v>
      </c>
      <c r="CE6" s="255"/>
      <c r="CF6" s="195">
        <f t="shared" si="67"/>
        <v>0</v>
      </c>
      <c r="CG6" s="13">
        <f t="shared" si="73"/>
        <v>0</v>
      </c>
      <c r="CH6" s="13">
        <f t="shared" si="68"/>
        <v>0</v>
      </c>
      <c r="CI6" s="255"/>
      <c r="CJ6" s="195">
        <f t="shared" si="69"/>
        <v>0</v>
      </c>
      <c r="CK6" s="13">
        <f t="shared" si="73"/>
        <v>0</v>
      </c>
      <c r="CL6" s="13">
        <f t="shared" si="70"/>
        <v>0</v>
      </c>
      <c r="CM6" s="255"/>
      <c r="CN6" s="195">
        <f t="shared" ref="CN6:CN10" si="82">IF($E6*CN$2/$C$2-CQ6&gt;0,$E6*CN$2/$C$2-CQ6,0)</f>
        <v>0</v>
      </c>
      <c r="CO6" s="13">
        <f t="shared" si="73"/>
        <v>0</v>
      </c>
      <c r="CP6" s="13">
        <f t="shared" si="71"/>
        <v>0</v>
      </c>
      <c r="CQ6" s="255"/>
      <c r="CR6" s="195">
        <f t="shared" si="72"/>
        <v>0</v>
      </c>
      <c r="CS6" s="13">
        <f t="shared" si="73"/>
        <v>0</v>
      </c>
      <c r="CT6" s="13">
        <f t="shared" si="74"/>
        <v>0</v>
      </c>
      <c r="CU6" s="255"/>
      <c r="CV6" s="195">
        <f t="shared" si="75"/>
        <v>0</v>
      </c>
      <c r="CW6" s="13">
        <f t="shared" si="76"/>
        <v>0</v>
      </c>
      <c r="CX6" s="13">
        <f t="shared" si="77"/>
        <v>0</v>
      </c>
      <c r="CY6" s="255"/>
      <c r="CZ6" s="195">
        <f t="shared" si="78"/>
        <v>0</v>
      </c>
      <c r="DA6" s="13">
        <f t="shared" si="79"/>
        <v>0</v>
      </c>
      <c r="DB6" s="13">
        <f t="shared" si="80"/>
        <v>0</v>
      </c>
      <c r="DC6" s="255"/>
    </row>
    <row r="7" spans="1:107">
      <c r="A7" s="285" t="s">
        <v>6</v>
      </c>
      <c r="B7" s="240" t="s">
        <v>111</v>
      </c>
      <c r="C7" s="323">
        <v>24</v>
      </c>
      <c r="D7" s="252">
        <f t="shared" si="81"/>
        <v>60270.720000000001</v>
      </c>
      <c r="E7" s="74">
        <v>2511.2800000000002</v>
      </c>
      <c r="F7" s="89">
        <f t="shared" ref="F7:F10" si="83">K7*$C$1</f>
        <v>51854.752584569062</v>
      </c>
      <c r="G7" s="95">
        <f t="shared" si="22"/>
        <v>51.146839830072658</v>
      </c>
      <c r="H7" s="74">
        <f t="shared" si="22"/>
        <v>2.1311183262530276</v>
      </c>
      <c r="I7" s="74">
        <f t="shared" si="23"/>
        <v>10.655591631265137</v>
      </c>
      <c r="J7" s="74">
        <f t="shared" si="24"/>
        <v>0</v>
      </c>
      <c r="K7" s="18">
        <f t="shared" ref="K7:K10" si="84">G7-I7-J7</f>
        <v>40.491248198807519</v>
      </c>
      <c r="L7" s="195"/>
      <c r="M7" s="13">
        <f t="shared" si="26"/>
        <v>0</v>
      </c>
      <c r="N7" s="13">
        <f t="shared" si="27"/>
        <v>0</v>
      </c>
      <c r="O7" s="255"/>
      <c r="P7" s="195"/>
      <c r="Q7" s="13">
        <f t="shared" si="29"/>
        <v>0</v>
      </c>
      <c r="R7" s="13">
        <f t="shared" si="30"/>
        <v>0</v>
      </c>
      <c r="S7" s="255"/>
      <c r="T7" s="195"/>
      <c r="U7" s="13">
        <f t="shared" si="29"/>
        <v>0</v>
      </c>
      <c r="V7" s="13">
        <f t="shared" si="32"/>
        <v>0</v>
      </c>
      <c r="W7" s="255"/>
      <c r="X7" s="195"/>
      <c r="Y7" s="13">
        <f t="shared" si="29"/>
        <v>0</v>
      </c>
      <c r="Z7" s="13">
        <f t="shared" si="34"/>
        <v>0</v>
      </c>
      <c r="AA7" s="255"/>
      <c r="AB7" s="195"/>
      <c r="AC7" s="13">
        <f t="shared" si="29"/>
        <v>0</v>
      </c>
      <c r="AD7" s="13">
        <f t="shared" si="36"/>
        <v>0</v>
      </c>
      <c r="AE7" s="255"/>
      <c r="AF7" s="195">
        <f t="shared" si="37"/>
        <v>2643.6117924686819</v>
      </c>
      <c r="AG7" s="13">
        <f t="shared" si="38"/>
        <v>2.1311183262530276</v>
      </c>
      <c r="AH7" s="13">
        <f t="shared" si="39"/>
        <v>0</v>
      </c>
      <c r="AI7" s="255"/>
      <c r="AJ7" s="195">
        <f t="shared" si="40"/>
        <v>2657.8902852545775</v>
      </c>
      <c r="AK7" s="13">
        <f t="shared" si="38"/>
        <v>2.131118326253028</v>
      </c>
      <c r="AL7" s="13">
        <f t="shared" si="41"/>
        <v>0</v>
      </c>
      <c r="AM7" s="255"/>
      <c r="AN7" s="195">
        <f t="shared" si="42"/>
        <v>2684.467461901279</v>
      </c>
      <c r="AO7" s="13">
        <f t="shared" si="38"/>
        <v>2.1311183262530276</v>
      </c>
      <c r="AP7" s="13">
        <f t="shared" si="43"/>
        <v>0</v>
      </c>
      <c r="AQ7" s="255"/>
      <c r="AR7" s="195">
        <f t="shared" si="44"/>
        <v>2708.0014015780907</v>
      </c>
      <c r="AS7" s="13">
        <f t="shared" si="38"/>
        <v>2.1311183262530276</v>
      </c>
      <c r="AT7" s="13">
        <f t="shared" si="45"/>
        <v>0</v>
      </c>
      <c r="AU7" s="255"/>
      <c r="AV7" s="195">
        <f t="shared" si="46"/>
        <v>2729.1975044510036</v>
      </c>
      <c r="AW7" s="13">
        <f t="shared" si="47"/>
        <v>2.1311183262530276</v>
      </c>
      <c r="AX7" s="13">
        <f t="shared" si="48"/>
        <v>0</v>
      </c>
      <c r="AY7" s="255"/>
      <c r="AZ7" s="195">
        <f t="shared" si="49"/>
        <v>0</v>
      </c>
      <c r="BA7" s="13">
        <f t="shared" si="47"/>
        <v>0</v>
      </c>
      <c r="BB7" s="13">
        <f t="shared" si="50"/>
        <v>0</v>
      </c>
      <c r="BC7" s="255"/>
      <c r="BD7" s="195">
        <f t="shared" si="51"/>
        <v>0</v>
      </c>
      <c r="BE7" s="13">
        <f t="shared" si="47"/>
        <v>0</v>
      </c>
      <c r="BF7" s="13">
        <f t="shared" si="52"/>
        <v>0</v>
      </c>
      <c r="BG7" s="255"/>
      <c r="BH7" s="195">
        <f t="shared" si="53"/>
        <v>0</v>
      </c>
      <c r="BI7" s="13">
        <f t="shared" si="47"/>
        <v>0</v>
      </c>
      <c r="BJ7" s="13">
        <f t="shared" si="54"/>
        <v>0</v>
      </c>
      <c r="BK7" s="255"/>
      <c r="BL7" s="195">
        <f t="shared" si="55"/>
        <v>0</v>
      </c>
      <c r="BM7" s="13">
        <f t="shared" si="56"/>
        <v>0</v>
      </c>
      <c r="BN7" s="13">
        <f t="shared" si="57"/>
        <v>0</v>
      </c>
      <c r="BO7" s="255"/>
      <c r="BP7" s="195">
        <f t="shared" si="58"/>
        <v>0</v>
      </c>
      <c r="BQ7" s="13">
        <f t="shared" si="56"/>
        <v>0</v>
      </c>
      <c r="BR7" s="13">
        <f t="shared" si="59"/>
        <v>0</v>
      </c>
      <c r="BS7" s="255"/>
      <c r="BT7" s="195">
        <f t="shared" si="60"/>
        <v>0</v>
      </c>
      <c r="BU7" s="13">
        <f t="shared" si="56"/>
        <v>0</v>
      </c>
      <c r="BV7" s="13">
        <f t="shared" si="61"/>
        <v>0</v>
      </c>
      <c r="BW7" s="255"/>
      <c r="BX7" s="195">
        <f t="shared" si="62"/>
        <v>0</v>
      </c>
      <c r="BY7" s="13">
        <f t="shared" si="56"/>
        <v>0</v>
      </c>
      <c r="BZ7" s="13">
        <f t="shared" si="63"/>
        <v>0</v>
      </c>
      <c r="CA7" s="255"/>
      <c r="CB7" s="195">
        <f t="shared" si="64"/>
        <v>0</v>
      </c>
      <c r="CC7" s="13">
        <f t="shared" si="73"/>
        <v>0</v>
      </c>
      <c r="CD7" s="13">
        <f t="shared" si="66"/>
        <v>0</v>
      </c>
      <c r="CE7" s="255"/>
      <c r="CF7" s="195">
        <f t="shared" si="67"/>
        <v>0</v>
      </c>
      <c r="CG7" s="13">
        <f t="shared" si="73"/>
        <v>0</v>
      </c>
      <c r="CH7" s="13">
        <f t="shared" si="68"/>
        <v>0</v>
      </c>
      <c r="CI7" s="255"/>
      <c r="CJ7" s="195">
        <f t="shared" si="69"/>
        <v>0</v>
      </c>
      <c r="CK7" s="13">
        <f t="shared" si="73"/>
        <v>0</v>
      </c>
      <c r="CL7" s="13">
        <f t="shared" si="70"/>
        <v>0</v>
      </c>
      <c r="CM7" s="255"/>
      <c r="CN7" s="195">
        <f t="shared" si="82"/>
        <v>0</v>
      </c>
      <c r="CO7" s="13">
        <f t="shared" si="73"/>
        <v>0</v>
      </c>
      <c r="CP7" s="13">
        <f t="shared" si="71"/>
        <v>0</v>
      </c>
      <c r="CQ7" s="255"/>
      <c r="CR7" s="195">
        <f t="shared" si="72"/>
        <v>0</v>
      </c>
      <c r="CS7" s="13">
        <f t="shared" si="73"/>
        <v>0</v>
      </c>
      <c r="CT7" s="13">
        <f t="shared" si="74"/>
        <v>0</v>
      </c>
      <c r="CU7" s="255"/>
      <c r="CV7" s="195">
        <f t="shared" si="75"/>
        <v>0</v>
      </c>
      <c r="CW7" s="13">
        <f t="shared" si="76"/>
        <v>0</v>
      </c>
      <c r="CX7" s="13">
        <f t="shared" si="77"/>
        <v>0</v>
      </c>
      <c r="CY7" s="255"/>
      <c r="CZ7" s="195">
        <f t="shared" si="78"/>
        <v>0</v>
      </c>
      <c r="DA7" s="13">
        <f t="shared" si="79"/>
        <v>0</v>
      </c>
      <c r="DB7" s="13">
        <f t="shared" si="80"/>
        <v>0</v>
      </c>
      <c r="DC7" s="255"/>
    </row>
    <row r="8" spans="1:107">
      <c r="A8" s="285" t="s">
        <v>8</v>
      </c>
      <c r="B8" s="240" t="s">
        <v>7</v>
      </c>
      <c r="C8" s="323">
        <v>24</v>
      </c>
      <c r="D8" s="252">
        <f t="shared" si="81"/>
        <v>507414.24</v>
      </c>
      <c r="E8" s="74">
        <v>21142.26</v>
      </c>
      <c r="F8" s="89">
        <f t="shared" si="83"/>
        <v>490173.64408443414</v>
      </c>
      <c r="G8" s="95">
        <f t="shared" si="22"/>
        <v>430.60104244279887</v>
      </c>
      <c r="H8" s="74">
        <f t="shared" si="22"/>
        <v>17.941710101783286</v>
      </c>
      <c r="I8" s="74">
        <f t="shared" si="23"/>
        <v>47.844560271422097</v>
      </c>
      <c r="J8" s="74">
        <f t="shared" si="24"/>
        <v>0</v>
      </c>
      <c r="K8" s="18">
        <f>G8-I8-J8</f>
        <v>382.75648217137677</v>
      </c>
      <c r="L8" s="195"/>
      <c r="M8" s="13">
        <f t="shared" si="26"/>
        <v>0</v>
      </c>
      <c r="N8" s="13">
        <f t="shared" si="27"/>
        <v>0</v>
      </c>
      <c r="O8" s="255"/>
      <c r="P8" s="195"/>
      <c r="Q8" s="13">
        <f t="shared" si="29"/>
        <v>0</v>
      </c>
      <c r="R8" s="13">
        <f t="shared" si="30"/>
        <v>0</v>
      </c>
      <c r="S8" s="255"/>
      <c r="T8" s="195"/>
      <c r="U8" s="13">
        <f t="shared" si="29"/>
        <v>0</v>
      </c>
      <c r="V8" s="13">
        <f t="shared" si="32"/>
        <v>0</v>
      </c>
      <c r="W8" s="255"/>
      <c r="X8" s="195"/>
      <c r="Y8" s="13">
        <f t="shared" si="29"/>
        <v>0</v>
      </c>
      <c r="Z8" s="13">
        <f t="shared" si="34"/>
        <v>0</v>
      </c>
      <c r="AA8" s="255"/>
      <c r="AB8" s="195"/>
      <c r="AC8" s="13">
        <f t="shared" si="29"/>
        <v>0</v>
      </c>
      <c r="AD8" s="13">
        <f t="shared" si="36"/>
        <v>0</v>
      </c>
      <c r="AE8" s="255"/>
      <c r="AF8" s="195"/>
      <c r="AG8" s="13">
        <f t="shared" si="38"/>
        <v>0</v>
      </c>
      <c r="AH8" s="13">
        <f t="shared" si="39"/>
        <v>0</v>
      </c>
      <c r="AI8" s="255"/>
      <c r="AJ8" s="195"/>
      <c r="AK8" s="13">
        <f t="shared" si="38"/>
        <v>0</v>
      </c>
      <c r="AL8" s="13">
        <f t="shared" si="41"/>
        <v>0</v>
      </c>
      <c r="AM8" s="255"/>
      <c r="AN8" s="195">
        <f t="shared" si="42"/>
        <v>22600.311013131522</v>
      </c>
      <c r="AO8" s="13">
        <f t="shared" si="38"/>
        <v>17.941710101783286</v>
      </c>
      <c r="AP8" s="13">
        <f t="shared" si="43"/>
        <v>0</v>
      </c>
      <c r="AQ8" s="255"/>
      <c r="AR8" s="195">
        <f t="shared" si="44"/>
        <v>22798.441317785513</v>
      </c>
      <c r="AS8" s="13">
        <f t="shared" si="38"/>
        <v>17.941710101783286</v>
      </c>
      <c r="AT8" s="13">
        <f t="shared" si="45"/>
        <v>0</v>
      </c>
      <c r="AU8" s="255"/>
      <c r="AV8" s="195">
        <v>15317.926377638567</v>
      </c>
      <c r="AW8" s="13">
        <f t="shared" si="47"/>
        <v>11.961140067855524</v>
      </c>
      <c r="AX8" s="13">
        <f t="shared" si="48"/>
        <v>0</v>
      </c>
      <c r="AY8" s="255"/>
      <c r="AZ8" s="195">
        <f t="shared" si="49"/>
        <v>0</v>
      </c>
      <c r="BA8" s="13">
        <f t="shared" si="47"/>
        <v>0</v>
      </c>
      <c r="BB8" s="13">
        <f t="shared" si="50"/>
        <v>0</v>
      </c>
      <c r="BC8" s="255"/>
      <c r="BD8" s="195">
        <f t="shared" si="51"/>
        <v>0</v>
      </c>
      <c r="BE8" s="13">
        <f t="shared" si="47"/>
        <v>0</v>
      </c>
      <c r="BF8" s="13">
        <f t="shared" si="52"/>
        <v>0</v>
      </c>
      <c r="BG8" s="255"/>
      <c r="BH8" s="195">
        <f t="shared" si="53"/>
        <v>0</v>
      </c>
      <c r="BI8" s="13">
        <f t="shared" si="47"/>
        <v>0</v>
      </c>
      <c r="BJ8" s="13">
        <f t="shared" si="54"/>
        <v>0</v>
      </c>
      <c r="BK8" s="255"/>
      <c r="BL8" s="195">
        <f t="shared" si="55"/>
        <v>0</v>
      </c>
      <c r="BM8" s="13">
        <f t="shared" si="56"/>
        <v>0</v>
      </c>
      <c r="BN8" s="13">
        <f t="shared" si="57"/>
        <v>0</v>
      </c>
      <c r="BO8" s="255"/>
      <c r="BP8" s="195">
        <f t="shared" si="58"/>
        <v>0</v>
      </c>
      <c r="BQ8" s="13">
        <f t="shared" si="56"/>
        <v>0</v>
      </c>
      <c r="BR8" s="13">
        <f t="shared" si="59"/>
        <v>0</v>
      </c>
      <c r="BS8" s="255"/>
      <c r="BT8" s="195">
        <f t="shared" si="60"/>
        <v>0</v>
      </c>
      <c r="BU8" s="13">
        <f t="shared" si="56"/>
        <v>0</v>
      </c>
      <c r="BV8" s="13">
        <f t="shared" si="61"/>
        <v>0</v>
      </c>
      <c r="BW8" s="255"/>
      <c r="BX8" s="195">
        <f t="shared" si="62"/>
        <v>0</v>
      </c>
      <c r="BY8" s="13">
        <f t="shared" si="56"/>
        <v>0</v>
      </c>
      <c r="BZ8" s="13">
        <f t="shared" si="63"/>
        <v>0</v>
      </c>
      <c r="CA8" s="255"/>
      <c r="CB8" s="195">
        <f t="shared" si="64"/>
        <v>0</v>
      </c>
      <c r="CC8" s="13">
        <f t="shared" si="73"/>
        <v>0</v>
      </c>
      <c r="CD8" s="13">
        <f t="shared" si="66"/>
        <v>0</v>
      </c>
      <c r="CE8" s="255"/>
      <c r="CF8" s="195">
        <f t="shared" si="67"/>
        <v>0</v>
      </c>
      <c r="CG8" s="13">
        <f t="shared" si="73"/>
        <v>0</v>
      </c>
      <c r="CH8" s="13">
        <f t="shared" si="68"/>
        <v>0</v>
      </c>
      <c r="CI8" s="255"/>
      <c r="CJ8" s="195">
        <f t="shared" si="69"/>
        <v>0</v>
      </c>
      <c r="CK8" s="13">
        <f t="shared" si="73"/>
        <v>0</v>
      </c>
      <c r="CL8" s="13">
        <f t="shared" si="70"/>
        <v>0</v>
      </c>
      <c r="CM8" s="255"/>
      <c r="CN8" s="195">
        <f t="shared" si="82"/>
        <v>0</v>
      </c>
      <c r="CO8" s="13">
        <f t="shared" si="73"/>
        <v>0</v>
      </c>
      <c r="CP8" s="13">
        <f t="shared" si="71"/>
        <v>0</v>
      </c>
      <c r="CQ8" s="255"/>
      <c r="CR8" s="195">
        <f t="shared" si="72"/>
        <v>0</v>
      </c>
      <c r="CS8" s="13">
        <f t="shared" si="73"/>
        <v>0</v>
      </c>
      <c r="CT8" s="13">
        <f t="shared" si="74"/>
        <v>0</v>
      </c>
      <c r="CU8" s="255"/>
      <c r="CV8" s="195">
        <f t="shared" si="75"/>
        <v>0</v>
      </c>
      <c r="CW8" s="13">
        <f t="shared" si="76"/>
        <v>0</v>
      </c>
      <c r="CX8" s="13">
        <f t="shared" si="77"/>
        <v>0</v>
      </c>
      <c r="CY8" s="255"/>
      <c r="CZ8" s="195">
        <f t="shared" si="78"/>
        <v>0</v>
      </c>
      <c r="DA8" s="13">
        <f t="shared" si="79"/>
        <v>0</v>
      </c>
      <c r="DB8" s="13">
        <f t="shared" si="80"/>
        <v>0</v>
      </c>
      <c r="DC8" s="255"/>
    </row>
    <row r="9" spans="1:107">
      <c r="A9" s="285" t="s">
        <v>27</v>
      </c>
      <c r="B9" s="240" t="s">
        <v>61</v>
      </c>
      <c r="C9" s="323">
        <v>24</v>
      </c>
      <c r="D9" s="252">
        <f t="shared" si="81"/>
        <v>144000</v>
      </c>
      <c r="E9" s="74">
        <v>6000</v>
      </c>
      <c r="F9" s="89">
        <f t="shared" si="83"/>
        <v>104330.44520216636</v>
      </c>
      <c r="G9" s="95">
        <f t="shared" si="22"/>
        <v>122.20104447948296</v>
      </c>
      <c r="H9" s="74">
        <f t="shared" si="22"/>
        <v>5.0917101866451233</v>
      </c>
      <c r="I9" s="74">
        <f t="shared" si="23"/>
        <v>40.733681493160987</v>
      </c>
      <c r="J9" s="74">
        <f t="shared" si="24"/>
        <v>0</v>
      </c>
      <c r="K9" s="18">
        <f t="shared" si="84"/>
        <v>81.467362986321973</v>
      </c>
      <c r="L9" s="195"/>
      <c r="M9" s="13">
        <f t="shared" si="26"/>
        <v>0</v>
      </c>
      <c r="N9" s="13">
        <f t="shared" si="27"/>
        <v>0</v>
      </c>
      <c r="O9" s="255"/>
      <c r="P9" s="195"/>
      <c r="Q9" s="13">
        <f t="shared" si="29"/>
        <v>0</v>
      </c>
      <c r="R9" s="13">
        <f t="shared" si="30"/>
        <v>0</v>
      </c>
      <c r="S9" s="255"/>
      <c r="T9" s="195">
        <f t="shared" si="31"/>
        <v>6240.5680311884225</v>
      </c>
      <c r="U9" s="13">
        <f t="shared" si="29"/>
        <v>5.0917101866451233</v>
      </c>
      <c r="V9" s="13">
        <f t="shared" si="32"/>
        <v>0</v>
      </c>
      <c r="W9" s="255"/>
      <c r="X9" s="195">
        <f t="shared" si="33"/>
        <v>6253.4398745402614</v>
      </c>
      <c r="Y9" s="13">
        <f t="shared" si="29"/>
        <v>5.0917101866451233</v>
      </c>
      <c r="Z9" s="13">
        <f t="shared" si="34"/>
        <v>0</v>
      </c>
      <c r="AA9" s="255"/>
      <c r="AB9" s="195">
        <f t="shared" si="35"/>
        <v>6298.6288024467367</v>
      </c>
      <c r="AC9" s="13">
        <f t="shared" si="29"/>
        <v>5.0917101866451233</v>
      </c>
      <c r="AD9" s="13">
        <f t="shared" si="36"/>
        <v>0</v>
      </c>
      <c r="AE9" s="255"/>
      <c r="AF9" s="195">
        <f t="shared" si="37"/>
        <v>6316.1697440397293</v>
      </c>
      <c r="AG9" s="13">
        <f t="shared" si="38"/>
        <v>5.0917101866451233</v>
      </c>
      <c r="AH9" s="13">
        <f t="shared" si="39"/>
        <v>0</v>
      </c>
      <c r="AI9" s="255"/>
      <c r="AJ9" s="195">
        <f t="shared" si="40"/>
        <v>6350.2842022902514</v>
      </c>
      <c r="AK9" s="13">
        <f t="shared" si="38"/>
        <v>5.0917101866451233</v>
      </c>
      <c r="AL9" s="13">
        <f t="shared" si="41"/>
        <v>0</v>
      </c>
      <c r="AM9" s="255"/>
      <c r="AN9" s="195">
        <f t="shared" si="42"/>
        <v>6413.7829200279029</v>
      </c>
      <c r="AO9" s="13">
        <f t="shared" si="38"/>
        <v>5.0917101866451233</v>
      </c>
      <c r="AP9" s="13">
        <f t="shared" si="43"/>
        <v>0</v>
      </c>
      <c r="AQ9" s="255"/>
      <c r="AR9" s="195">
        <f t="shared" si="44"/>
        <v>6470.0106756190253</v>
      </c>
      <c r="AS9" s="13">
        <f t="shared" si="38"/>
        <v>5.0917101866451242</v>
      </c>
      <c r="AT9" s="13">
        <f t="shared" si="45"/>
        <v>0</v>
      </c>
      <c r="AU9" s="255"/>
      <c r="AV9" s="195">
        <f t="shared" si="46"/>
        <v>6520.6528251353975</v>
      </c>
      <c r="AW9" s="13">
        <f t="shared" si="47"/>
        <v>5.0917101866451233</v>
      </c>
      <c r="AX9" s="13">
        <f t="shared" si="48"/>
        <v>0</v>
      </c>
      <c r="AY9" s="255"/>
      <c r="AZ9" s="195">
        <f t="shared" si="49"/>
        <v>0</v>
      </c>
      <c r="BA9" s="13">
        <f t="shared" si="47"/>
        <v>0</v>
      </c>
      <c r="BB9" s="13">
        <f t="shared" si="50"/>
        <v>0</v>
      </c>
      <c r="BC9" s="255"/>
      <c r="BD9" s="195">
        <f t="shared" si="51"/>
        <v>0</v>
      </c>
      <c r="BE9" s="13">
        <f t="shared" si="47"/>
        <v>0</v>
      </c>
      <c r="BF9" s="13">
        <f t="shared" si="52"/>
        <v>0</v>
      </c>
      <c r="BG9" s="255"/>
      <c r="BH9" s="195">
        <f t="shared" si="53"/>
        <v>0</v>
      </c>
      <c r="BI9" s="13">
        <f t="shared" si="47"/>
        <v>0</v>
      </c>
      <c r="BJ9" s="13">
        <f t="shared" si="54"/>
        <v>0</v>
      </c>
      <c r="BK9" s="255"/>
      <c r="BL9" s="195">
        <f t="shared" si="55"/>
        <v>0</v>
      </c>
      <c r="BM9" s="13">
        <f t="shared" si="56"/>
        <v>0</v>
      </c>
      <c r="BN9" s="13">
        <f t="shared" si="57"/>
        <v>0</v>
      </c>
      <c r="BO9" s="255"/>
      <c r="BP9" s="195">
        <f t="shared" si="58"/>
        <v>0</v>
      </c>
      <c r="BQ9" s="13">
        <f t="shared" si="56"/>
        <v>0</v>
      </c>
      <c r="BR9" s="13">
        <f t="shared" si="59"/>
        <v>0</v>
      </c>
      <c r="BS9" s="255"/>
      <c r="BT9" s="195">
        <f t="shared" si="60"/>
        <v>0</v>
      </c>
      <c r="BU9" s="13">
        <f t="shared" si="56"/>
        <v>0</v>
      </c>
      <c r="BV9" s="13">
        <f t="shared" si="61"/>
        <v>0</v>
      </c>
      <c r="BW9" s="255"/>
      <c r="BX9" s="195">
        <f t="shared" si="62"/>
        <v>0</v>
      </c>
      <c r="BY9" s="13">
        <f t="shared" si="56"/>
        <v>0</v>
      </c>
      <c r="BZ9" s="13">
        <f t="shared" si="63"/>
        <v>0</v>
      </c>
      <c r="CA9" s="255"/>
      <c r="CB9" s="195">
        <f t="shared" si="64"/>
        <v>0</v>
      </c>
      <c r="CC9" s="13">
        <f t="shared" si="73"/>
        <v>0</v>
      </c>
      <c r="CD9" s="13">
        <f t="shared" si="66"/>
        <v>0</v>
      </c>
      <c r="CE9" s="255"/>
      <c r="CF9" s="195">
        <f t="shared" si="67"/>
        <v>0</v>
      </c>
      <c r="CG9" s="13">
        <f t="shared" si="73"/>
        <v>0</v>
      </c>
      <c r="CH9" s="13">
        <f t="shared" si="68"/>
        <v>0</v>
      </c>
      <c r="CI9" s="255"/>
      <c r="CJ9" s="195">
        <f t="shared" si="69"/>
        <v>0</v>
      </c>
      <c r="CK9" s="13">
        <f t="shared" si="73"/>
        <v>0</v>
      </c>
      <c r="CL9" s="13">
        <f t="shared" si="70"/>
        <v>0</v>
      </c>
      <c r="CM9" s="255"/>
      <c r="CN9" s="195">
        <f t="shared" si="82"/>
        <v>0</v>
      </c>
      <c r="CO9" s="13">
        <f t="shared" si="73"/>
        <v>0</v>
      </c>
      <c r="CP9" s="13">
        <f t="shared" si="71"/>
        <v>0</v>
      </c>
      <c r="CQ9" s="255"/>
      <c r="CR9" s="195">
        <f t="shared" si="72"/>
        <v>0</v>
      </c>
      <c r="CS9" s="13">
        <f t="shared" si="73"/>
        <v>0</v>
      </c>
      <c r="CT9" s="13">
        <f t="shared" si="74"/>
        <v>0</v>
      </c>
      <c r="CU9" s="255"/>
      <c r="CV9" s="195">
        <f t="shared" si="75"/>
        <v>0</v>
      </c>
      <c r="CW9" s="13">
        <f t="shared" si="76"/>
        <v>0</v>
      </c>
      <c r="CX9" s="13">
        <f t="shared" si="77"/>
        <v>0</v>
      </c>
      <c r="CY9" s="255"/>
      <c r="CZ9" s="195">
        <f t="shared" si="78"/>
        <v>0</v>
      </c>
      <c r="DA9" s="13">
        <f t="shared" si="79"/>
        <v>0</v>
      </c>
      <c r="DB9" s="13">
        <f t="shared" si="80"/>
        <v>0</v>
      </c>
      <c r="DC9" s="255"/>
    </row>
    <row r="10" spans="1:107" ht="15" thickBot="1">
      <c r="A10" s="286" t="s">
        <v>18</v>
      </c>
      <c r="B10" s="241" t="s">
        <v>62</v>
      </c>
      <c r="C10" s="324">
        <v>24</v>
      </c>
      <c r="D10" s="252">
        <f t="shared" si="81"/>
        <v>90999.84</v>
      </c>
      <c r="E10" s="74">
        <v>3791.66</v>
      </c>
      <c r="F10" s="89">
        <f t="shared" si="83"/>
        <v>57689.563145556727</v>
      </c>
      <c r="G10" s="95">
        <f t="shared" si="22"/>
        <v>77.224135385179395</v>
      </c>
      <c r="H10" s="74">
        <f t="shared" si="22"/>
        <v>3.2176723077158078</v>
      </c>
      <c r="I10" s="74">
        <f t="shared" si="23"/>
        <v>32.17672307715808</v>
      </c>
      <c r="J10" s="74">
        <f t="shared" si="24"/>
        <v>0</v>
      </c>
      <c r="K10" s="18">
        <f t="shared" si="84"/>
        <v>45.047412308021315</v>
      </c>
      <c r="L10" s="195">
        <f t="shared" ref="L10" si="85">IF($E10*L$2/$C$2-O10&gt;0,$E10*L$2/$C$2-O10,0)</f>
        <v>3921.5284720117179</v>
      </c>
      <c r="M10" s="13">
        <f t="shared" si="26"/>
        <v>3.2176723077158078</v>
      </c>
      <c r="N10" s="13">
        <f t="shared" si="27"/>
        <v>0</v>
      </c>
      <c r="O10" s="255"/>
      <c r="P10" s="195">
        <f t="shared" si="28"/>
        <v>3933.1410513702635</v>
      </c>
      <c r="Q10" s="13">
        <f t="shared" si="29"/>
        <v>3.2176723077158074</v>
      </c>
      <c r="R10" s="13">
        <f t="shared" si="30"/>
        <v>0</v>
      </c>
      <c r="S10" s="255"/>
      <c r="T10" s="195">
        <f t="shared" si="31"/>
        <v>3943.6853635226485</v>
      </c>
      <c r="U10" s="13">
        <f t="shared" si="29"/>
        <v>3.2176723077158074</v>
      </c>
      <c r="V10" s="13">
        <f t="shared" si="32"/>
        <v>0</v>
      </c>
      <c r="W10" s="255"/>
      <c r="X10" s="195">
        <f t="shared" si="33"/>
        <v>3951.8196391165543</v>
      </c>
      <c r="Y10" s="13">
        <f t="shared" si="29"/>
        <v>3.2176723077158078</v>
      </c>
      <c r="Z10" s="13">
        <f t="shared" si="34"/>
        <v>0</v>
      </c>
      <c r="AA10" s="255"/>
      <c r="AB10" s="195">
        <f t="shared" si="35"/>
        <v>3980.3764808475321</v>
      </c>
      <c r="AC10" s="13">
        <f t="shared" si="29"/>
        <v>3.2176723077158078</v>
      </c>
      <c r="AD10" s="13">
        <f t="shared" si="36"/>
        <v>0</v>
      </c>
      <c r="AE10" s="255"/>
      <c r="AF10" s="195">
        <f t="shared" si="37"/>
        <v>3991.4613619476131</v>
      </c>
      <c r="AG10" s="13">
        <f t="shared" si="38"/>
        <v>3.2176723077158078</v>
      </c>
      <c r="AH10" s="13">
        <f t="shared" si="39"/>
        <v>0</v>
      </c>
      <c r="AI10" s="255"/>
      <c r="AJ10" s="195">
        <f t="shared" si="40"/>
        <v>4013.0197664093093</v>
      </c>
      <c r="AK10" s="13">
        <f t="shared" si="38"/>
        <v>3.2176723077158083</v>
      </c>
      <c r="AL10" s="13">
        <f t="shared" si="41"/>
        <v>0</v>
      </c>
      <c r="AM10" s="255"/>
      <c r="AN10" s="195">
        <f t="shared" si="42"/>
        <v>4053.1473577588326</v>
      </c>
      <c r="AO10" s="13">
        <f t="shared" si="38"/>
        <v>3.2176723077158078</v>
      </c>
      <c r="AP10" s="13">
        <f t="shared" si="43"/>
        <v>0</v>
      </c>
      <c r="AQ10" s="255"/>
      <c r="AR10" s="195">
        <f t="shared" si="44"/>
        <v>4088.6801130529384</v>
      </c>
      <c r="AS10" s="13">
        <f t="shared" si="38"/>
        <v>3.2176723077158078</v>
      </c>
      <c r="AT10" s="13">
        <f t="shared" si="45"/>
        <v>0</v>
      </c>
      <c r="AU10" s="255"/>
      <c r="AV10" s="195">
        <f t="shared" si="46"/>
        <v>4120.6830818254803</v>
      </c>
      <c r="AW10" s="13">
        <f t="shared" si="47"/>
        <v>3.2176723077158078</v>
      </c>
      <c r="AX10" s="13">
        <f t="shared" si="48"/>
        <v>0</v>
      </c>
      <c r="AY10" s="255"/>
      <c r="AZ10" s="195">
        <f t="shared" si="49"/>
        <v>0</v>
      </c>
      <c r="BA10" s="13">
        <f t="shared" si="47"/>
        <v>0</v>
      </c>
      <c r="BB10" s="13">
        <f t="shared" si="50"/>
        <v>0</v>
      </c>
      <c r="BC10" s="255"/>
      <c r="BD10" s="195">
        <f t="shared" si="51"/>
        <v>0</v>
      </c>
      <c r="BE10" s="13">
        <f t="shared" si="47"/>
        <v>0</v>
      </c>
      <c r="BF10" s="13">
        <f t="shared" si="52"/>
        <v>0</v>
      </c>
      <c r="BG10" s="255"/>
      <c r="BH10" s="195">
        <f t="shared" si="53"/>
        <v>0</v>
      </c>
      <c r="BI10" s="13">
        <f t="shared" si="47"/>
        <v>0</v>
      </c>
      <c r="BJ10" s="13">
        <f t="shared" si="54"/>
        <v>0</v>
      </c>
      <c r="BK10" s="255"/>
      <c r="BL10" s="195">
        <f t="shared" si="55"/>
        <v>0</v>
      </c>
      <c r="BM10" s="13">
        <f t="shared" si="56"/>
        <v>0</v>
      </c>
      <c r="BN10" s="13">
        <f t="shared" si="57"/>
        <v>0</v>
      </c>
      <c r="BO10" s="255"/>
      <c r="BP10" s="195">
        <f t="shared" si="58"/>
        <v>0</v>
      </c>
      <c r="BQ10" s="13">
        <f t="shared" si="56"/>
        <v>0</v>
      </c>
      <c r="BR10" s="13">
        <f t="shared" si="59"/>
        <v>0</v>
      </c>
      <c r="BS10" s="255"/>
      <c r="BT10" s="195">
        <f t="shared" si="60"/>
        <v>0</v>
      </c>
      <c r="BU10" s="13">
        <f t="shared" si="56"/>
        <v>0</v>
      </c>
      <c r="BV10" s="13">
        <f t="shared" si="61"/>
        <v>0</v>
      </c>
      <c r="BW10" s="255"/>
      <c r="BX10" s="195">
        <f t="shared" si="62"/>
        <v>0</v>
      </c>
      <c r="BY10" s="13">
        <f t="shared" si="56"/>
        <v>0</v>
      </c>
      <c r="BZ10" s="13">
        <f t="shared" si="63"/>
        <v>0</v>
      </c>
      <c r="CA10" s="255"/>
      <c r="CB10" s="195">
        <f t="shared" si="64"/>
        <v>0</v>
      </c>
      <c r="CC10" s="13">
        <f t="shared" si="73"/>
        <v>0</v>
      </c>
      <c r="CD10" s="13">
        <f t="shared" si="66"/>
        <v>0</v>
      </c>
      <c r="CE10" s="255"/>
      <c r="CF10" s="195">
        <f t="shared" si="67"/>
        <v>0</v>
      </c>
      <c r="CG10" s="13">
        <f t="shared" si="73"/>
        <v>0</v>
      </c>
      <c r="CH10" s="13">
        <f t="shared" si="68"/>
        <v>0</v>
      </c>
      <c r="CI10" s="255"/>
      <c r="CJ10" s="195">
        <f t="shared" si="69"/>
        <v>0</v>
      </c>
      <c r="CK10" s="13">
        <f t="shared" si="73"/>
        <v>0</v>
      </c>
      <c r="CL10" s="13">
        <f t="shared" si="70"/>
        <v>0</v>
      </c>
      <c r="CM10" s="255"/>
      <c r="CN10" s="195">
        <f t="shared" si="82"/>
        <v>0</v>
      </c>
      <c r="CO10" s="13">
        <f t="shared" si="73"/>
        <v>0</v>
      </c>
      <c r="CP10" s="13">
        <f t="shared" si="71"/>
        <v>0</v>
      </c>
      <c r="CQ10" s="255"/>
      <c r="CR10" s="195">
        <f t="shared" si="72"/>
        <v>0</v>
      </c>
      <c r="CS10" s="13">
        <f t="shared" si="73"/>
        <v>0</v>
      </c>
      <c r="CT10" s="13">
        <f t="shared" si="74"/>
        <v>0</v>
      </c>
      <c r="CU10" s="255"/>
      <c r="CV10" s="195">
        <f t="shared" si="75"/>
        <v>0</v>
      </c>
      <c r="CW10" s="13">
        <f t="shared" si="76"/>
        <v>0</v>
      </c>
      <c r="CX10" s="13">
        <f t="shared" si="77"/>
        <v>0</v>
      </c>
      <c r="CY10" s="255"/>
      <c r="CZ10" s="195">
        <f t="shared" si="78"/>
        <v>0</v>
      </c>
      <c r="DA10" s="13">
        <f t="shared" si="79"/>
        <v>0</v>
      </c>
      <c r="DB10" s="13">
        <f t="shared" si="80"/>
        <v>0</v>
      </c>
      <c r="DC10" s="255"/>
    </row>
    <row r="11" spans="1:107" ht="16.2" thickBot="1">
      <c r="D11" s="167">
        <f t="shared" ref="D11:AI11" si="86">SUM(D5:D10)</f>
        <v>1420184.8800000001</v>
      </c>
      <c r="E11" s="168">
        <f t="shared" si="86"/>
        <v>59174.369999999995</v>
      </c>
      <c r="F11" s="169">
        <f t="shared" si="86"/>
        <v>1095514.0367974672</v>
      </c>
      <c r="G11" s="167">
        <f t="shared" si="86"/>
        <v>1205.1949700692303</v>
      </c>
      <c r="H11" s="168">
        <f t="shared" si="86"/>
        <v>50.216457086217929</v>
      </c>
      <c r="I11" s="168">
        <f t="shared" si="86"/>
        <v>349.75301811121312</v>
      </c>
      <c r="J11" s="168">
        <f t="shared" si="86"/>
        <v>0</v>
      </c>
      <c r="K11" s="169">
        <f t="shared" si="86"/>
        <v>855.44195195801717</v>
      </c>
      <c r="L11" s="328">
        <f t="shared" si="86"/>
        <v>30531.950481429682</v>
      </c>
      <c r="M11" s="33">
        <f t="shared" si="86"/>
        <v>25.051918471536489</v>
      </c>
      <c r="N11" s="33">
        <f t="shared" si="86"/>
        <v>0</v>
      </c>
      <c r="O11" s="34">
        <f t="shared" si="86"/>
        <v>0</v>
      </c>
      <c r="P11" s="328">
        <f t="shared" si="86"/>
        <v>30622.36285519346</v>
      </c>
      <c r="Q11" s="33">
        <f t="shared" si="86"/>
        <v>25.051918471536492</v>
      </c>
      <c r="R11" s="33">
        <f t="shared" si="86"/>
        <v>0</v>
      </c>
      <c r="S11" s="34">
        <f t="shared" si="86"/>
        <v>0</v>
      </c>
      <c r="T11" s="328">
        <f t="shared" si="86"/>
        <v>36945.026023213104</v>
      </c>
      <c r="U11" s="33">
        <f t="shared" si="86"/>
        <v>30.143628658181616</v>
      </c>
      <c r="V11" s="33">
        <f t="shared" si="86"/>
        <v>0</v>
      </c>
      <c r="W11" s="34">
        <f t="shared" si="86"/>
        <v>0</v>
      </c>
      <c r="X11" s="328">
        <f t="shared" si="86"/>
        <v>37021.229116460992</v>
      </c>
      <c r="Y11" s="33">
        <f t="shared" si="86"/>
        <v>30.143628658181612</v>
      </c>
      <c r="Z11" s="33">
        <f t="shared" si="86"/>
        <v>0</v>
      </c>
      <c r="AA11" s="34">
        <f t="shared" si="86"/>
        <v>0</v>
      </c>
      <c r="AB11" s="328">
        <f t="shared" si="86"/>
        <v>37288.753820802347</v>
      </c>
      <c r="AC11" s="33">
        <f t="shared" si="86"/>
        <v>30.143628658181612</v>
      </c>
      <c r="AD11" s="33">
        <f t="shared" si="86"/>
        <v>0</v>
      </c>
      <c r="AE11" s="34">
        <f t="shared" si="86"/>
        <v>0</v>
      </c>
      <c r="AF11" s="328">
        <f t="shared" si="86"/>
        <v>40036.210413998466</v>
      </c>
      <c r="AG11" s="33">
        <f t="shared" si="86"/>
        <v>32.274746984434636</v>
      </c>
      <c r="AH11" s="33">
        <f t="shared" si="86"/>
        <v>0</v>
      </c>
      <c r="AI11" s="34">
        <f t="shared" si="86"/>
        <v>0</v>
      </c>
      <c r="AJ11" s="328">
        <f t="shared" ref="AJ11:BO11" si="87">SUM(AJ5:AJ10)</f>
        <v>40252.45121879418</v>
      </c>
      <c r="AK11" s="33">
        <f t="shared" si="87"/>
        <v>32.274746984434643</v>
      </c>
      <c r="AL11" s="33">
        <f t="shared" si="87"/>
        <v>0</v>
      </c>
      <c r="AM11" s="34">
        <f t="shared" si="87"/>
        <v>0</v>
      </c>
      <c r="AN11" s="328">
        <f t="shared" si="87"/>
        <v>63255.260601568589</v>
      </c>
      <c r="AO11" s="33">
        <f t="shared" si="87"/>
        <v>50.216457086217929</v>
      </c>
      <c r="AP11" s="33">
        <f t="shared" si="87"/>
        <v>0</v>
      </c>
      <c r="AQ11" s="34">
        <f t="shared" si="87"/>
        <v>0</v>
      </c>
      <c r="AR11" s="328">
        <f t="shared" si="87"/>
        <v>63809.800937171676</v>
      </c>
      <c r="AS11" s="33">
        <f t="shared" si="87"/>
        <v>50.216457086217929</v>
      </c>
      <c r="AT11" s="33">
        <f t="shared" si="87"/>
        <v>0</v>
      </c>
      <c r="AU11" s="34">
        <f t="shared" si="87"/>
        <v>0</v>
      </c>
      <c r="AV11" s="33">
        <f t="shared" si="87"/>
        <v>56650.290630531927</v>
      </c>
      <c r="AW11" s="33">
        <f t="shared" si="87"/>
        <v>44.235887052290167</v>
      </c>
      <c r="AX11" s="33">
        <f t="shared" si="87"/>
        <v>0</v>
      </c>
      <c r="AY11" s="34">
        <f t="shared" si="87"/>
        <v>0</v>
      </c>
      <c r="AZ11" s="33">
        <f t="shared" si="87"/>
        <v>0</v>
      </c>
      <c r="BA11" s="33">
        <f t="shared" si="87"/>
        <v>0</v>
      </c>
      <c r="BB11" s="33">
        <f t="shared" si="87"/>
        <v>0</v>
      </c>
      <c r="BC11" s="34">
        <f t="shared" si="87"/>
        <v>0</v>
      </c>
      <c r="BD11" s="33">
        <f t="shared" si="87"/>
        <v>0</v>
      </c>
      <c r="BE11" s="33">
        <f t="shared" si="87"/>
        <v>0</v>
      </c>
      <c r="BF11" s="33">
        <f t="shared" si="87"/>
        <v>0</v>
      </c>
      <c r="BG11" s="34">
        <f t="shared" si="87"/>
        <v>0</v>
      </c>
      <c r="BH11" s="33">
        <f t="shared" si="87"/>
        <v>0</v>
      </c>
      <c r="BI11" s="33">
        <f t="shared" si="87"/>
        <v>0</v>
      </c>
      <c r="BJ11" s="33">
        <f t="shared" si="87"/>
        <v>0</v>
      </c>
      <c r="BK11" s="34">
        <f t="shared" si="87"/>
        <v>0</v>
      </c>
      <c r="BL11" s="33">
        <f t="shared" si="87"/>
        <v>0</v>
      </c>
      <c r="BM11" s="33">
        <f t="shared" si="87"/>
        <v>0</v>
      </c>
      <c r="BN11" s="33">
        <f t="shared" si="87"/>
        <v>0</v>
      </c>
      <c r="BO11" s="34">
        <f t="shared" si="87"/>
        <v>0</v>
      </c>
      <c r="BP11" s="33">
        <f t="shared" ref="BP11:CU11" si="88">SUM(BP5:BP10)</f>
        <v>0</v>
      </c>
      <c r="BQ11" s="33">
        <f t="shared" si="88"/>
        <v>0</v>
      </c>
      <c r="BR11" s="33">
        <f t="shared" si="88"/>
        <v>0</v>
      </c>
      <c r="BS11" s="34">
        <f t="shared" si="88"/>
        <v>0</v>
      </c>
      <c r="BT11" s="33">
        <f t="shared" si="88"/>
        <v>0</v>
      </c>
      <c r="BU11" s="33">
        <f t="shared" si="88"/>
        <v>0</v>
      </c>
      <c r="BV11" s="33">
        <f t="shared" si="88"/>
        <v>0</v>
      </c>
      <c r="BW11" s="34">
        <f t="shared" si="88"/>
        <v>0</v>
      </c>
      <c r="BX11" s="33">
        <f t="shared" si="88"/>
        <v>0</v>
      </c>
      <c r="BY11" s="33">
        <f t="shared" si="88"/>
        <v>0</v>
      </c>
      <c r="BZ11" s="33">
        <f t="shared" si="88"/>
        <v>0</v>
      </c>
      <c r="CA11" s="34">
        <f t="shared" si="88"/>
        <v>0</v>
      </c>
      <c r="CB11" s="33">
        <f t="shared" si="88"/>
        <v>0</v>
      </c>
      <c r="CC11" s="33">
        <f t="shared" si="88"/>
        <v>0</v>
      </c>
      <c r="CD11" s="33">
        <f t="shared" si="88"/>
        <v>0</v>
      </c>
      <c r="CE11" s="34">
        <f t="shared" si="88"/>
        <v>0</v>
      </c>
      <c r="CF11" s="33">
        <f t="shared" si="88"/>
        <v>0</v>
      </c>
      <c r="CG11" s="33">
        <f t="shared" si="88"/>
        <v>0</v>
      </c>
      <c r="CH11" s="33">
        <f t="shared" si="88"/>
        <v>0</v>
      </c>
      <c r="CI11" s="34">
        <f t="shared" si="88"/>
        <v>0</v>
      </c>
      <c r="CJ11" s="33">
        <f t="shared" si="88"/>
        <v>0</v>
      </c>
      <c r="CK11" s="33">
        <f t="shared" si="88"/>
        <v>0</v>
      </c>
      <c r="CL11" s="33">
        <f t="shared" si="88"/>
        <v>0</v>
      </c>
      <c r="CM11" s="34">
        <f t="shared" si="88"/>
        <v>0</v>
      </c>
      <c r="CN11" s="33">
        <f t="shared" si="88"/>
        <v>0</v>
      </c>
      <c r="CO11" s="33">
        <f t="shared" si="88"/>
        <v>0</v>
      </c>
      <c r="CP11" s="33">
        <f t="shared" si="88"/>
        <v>0</v>
      </c>
      <c r="CQ11" s="34">
        <f t="shared" si="88"/>
        <v>0</v>
      </c>
      <c r="CR11" s="33">
        <f t="shared" si="88"/>
        <v>0</v>
      </c>
      <c r="CS11" s="33">
        <f t="shared" si="88"/>
        <v>0</v>
      </c>
      <c r="CT11" s="33">
        <f t="shared" si="88"/>
        <v>0</v>
      </c>
      <c r="CU11" s="34">
        <f t="shared" si="88"/>
        <v>0</v>
      </c>
      <c r="CV11" s="33">
        <f t="shared" ref="CV11:DC11" si="89">SUM(CV5:CV10)</f>
        <v>0</v>
      </c>
      <c r="CW11" s="33">
        <f t="shared" si="89"/>
        <v>0</v>
      </c>
      <c r="CX11" s="33">
        <f t="shared" si="89"/>
        <v>0</v>
      </c>
      <c r="CY11" s="34">
        <f t="shared" si="89"/>
        <v>0</v>
      </c>
      <c r="CZ11" s="33">
        <f t="shared" si="89"/>
        <v>0</v>
      </c>
      <c r="DA11" s="33">
        <f t="shared" si="89"/>
        <v>0</v>
      </c>
      <c r="DB11" s="33">
        <f t="shared" si="89"/>
        <v>0</v>
      </c>
      <c r="DC11" s="34">
        <f t="shared" si="89"/>
        <v>0</v>
      </c>
    </row>
    <row r="12" spans="1:107">
      <c r="K12" s="59"/>
    </row>
    <row r="13" spans="1:107">
      <c r="E13" s="59"/>
      <c r="G13" s="139"/>
      <c r="J13" t="s">
        <v>274</v>
      </c>
      <c r="K13" s="59"/>
      <c r="L13" s="60">
        <v>61201.156424456836</v>
      </c>
      <c r="P13" s="60">
        <v>61382.387618081004</v>
      </c>
      <c r="T13" s="60">
        <v>61546.946947952536</v>
      </c>
      <c r="X13" s="60">
        <v>61673.894151466491</v>
      </c>
      <c r="AB13" s="60">
        <v>62119.565208106673</v>
      </c>
      <c r="AF13" s="60">
        <v>62292.560902768702</v>
      </c>
      <c r="AJ13" s="60">
        <v>62629.01116524636</v>
      </c>
      <c r="AV13" t="s">
        <v>361</v>
      </c>
      <c r="BX13" s="59"/>
    </row>
    <row r="14" spans="1:107">
      <c r="F14" s="59"/>
      <c r="G14" s="59"/>
      <c r="K14" s="59"/>
      <c r="AD14" s="59"/>
      <c r="AV14" s="140">
        <v>7658.9631888192844</v>
      </c>
      <c r="BX14" s="59"/>
    </row>
    <row r="15" spans="1:107">
      <c r="K15" s="59"/>
      <c r="AD15" s="59"/>
      <c r="AV15" s="59"/>
      <c r="BX15" s="59"/>
    </row>
    <row r="16" spans="1:107">
      <c r="K16" s="59"/>
      <c r="AD16" s="59"/>
      <c r="BX16" s="59"/>
    </row>
    <row r="17" spans="11:76">
      <c r="K17" s="59"/>
      <c r="AD17" s="59"/>
      <c r="AV17" s="59"/>
      <c r="BX17" s="59"/>
    </row>
    <row r="18" spans="11:76">
      <c r="K18" s="59"/>
      <c r="AD18" s="59"/>
      <c r="AV18" s="59"/>
      <c r="BX18" s="59"/>
    </row>
    <row r="19" spans="11:76">
      <c r="K19" s="59"/>
      <c r="AD19" s="59"/>
      <c r="BX19" s="59"/>
    </row>
    <row r="20" spans="11:76">
      <c r="K20" s="59"/>
      <c r="AD20" s="59"/>
    </row>
    <row r="21" spans="11:76">
      <c r="AD21" s="59"/>
    </row>
    <row r="22" spans="11:76">
      <c r="AD22" s="59"/>
    </row>
  </sheetData>
  <mergeCells count="60">
    <mergeCell ref="AR2:AU2"/>
    <mergeCell ref="D1:K1"/>
    <mergeCell ref="D2:F2"/>
    <mergeCell ref="G2:K2"/>
    <mergeCell ref="L2:O2"/>
    <mergeCell ref="P2:S2"/>
    <mergeCell ref="T2:W2"/>
    <mergeCell ref="X2:AA2"/>
    <mergeCell ref="AB2:AE2"/>
    <mergeCell ref="AF2:AI2"/>
    <mergeCell ref="AJ2:AM2"/>
    <mergeCell ref="AN2:AQ2"/>
    <mergeCell ref="CN2:CQ2"/>
    <mergeCell ref="AV2:AY2"/>
    <mergeCell ref="AZ2:BC2"/>
    <mergeCell ref="BD2:BG2"/>
    <mergeCell ref="BH2:BK2"/>
    <mergeCell ref="BL2:BO2"/>
    <mergeCell ref="BP2:BS2"/>
    <mergeCell ref="X3:AA3"/>
    <mergeCell ref="CR2:CU2"/>
    <mergeCell ref="CV2:CY2"/>
    <mergeCell ref="CZ2:DC2"/>
    <mergeCell ref="A3:C3"/>
    <mergeCell ref="D3:D4"/>
    <mergeCell ref="E3:E4"/>
    <mergeCell ref="F3:F4"/>
    <mergeCell ref="G3:G4"/>
    <mergeCell ref="H3:H4"/>
    <mergeCell ref="I3:I4"/>
    <mergeCell ref="BT2:BW2"/>
    <mergeCell ref="BX2:CA2"/>
    <mergeCell ref="CB2:CE2"/>
    <mergeCell ref="CF2:CI2"/>
    <mergeCell ref="CJ2:CM2"/>
    <mergeCell ref="J3:J4"/>
    <mergeCell ref="K3:K4"/>
    <mergeCell ref="L3:O3"/>
    <mergeCell ref="P3:S3"/>
    <mergeCell ref="T3:W3"/>
    <mergeCell ref="BT3:BW3"/>
    <mergeCell ref="AB3:AE3"/>
    <mergeCell ref="AF3:AI3"/>
    <mergeCell ref="AJ3:AM3"/>
    <mergeCell ref="AN3:AQ3"/>
    <mergeCell ref="AR3:AU3"/>
    <mergeCell ref="AV3:AY3"/>
    <mergeCell ref="AZ3:BC3"/>
    <mergeCell ref="BD3:BG3"/>
    <mergeCell ref="BH3:BK3"/>
    <mergeCell ref="BL3:BO3"/>
    <mergeCell ref="BP3:BS3"/>
    <mergeCell ref="CV3:CY3"/>
    <mergeCell ref="CZ3:DC3"/>
    <mergeCell ref="BX3:CA3"/>
    <mergeCell ref="CB3:CE3"/>
    <mergeCell ref="CF3:CI3"/>
    <mergeCell ref="CJ3:CM3"/>
    <mergeCell ref="CN3:CQ3"/>
    <mergeCell ref="CR3:CU3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F9611-AB04-4465-B385-4DE5C3B3A19A}">
  <sheetPr>
    <tabColor theme="8" tint="0.39997558519241921"/>
  </sheetPr>
  <dimension ref="A1:JA50"/>
  <sheetViews>
    <sheetView zoomScaleNormal="100" workbookViewId="0">
      <pane xSplit="2" topLeftCell="DF1" activePane="topRight" state="frozen"/>
      <selection activeCell="T19" sqref="T18:U19"/>
      <selection pane="topRight" activeCell="GI16" sqref="GI16"/>
    </sheetView>
  </sheetViews>
  <sheetFormatPr defaultRowHeight="14.4"/>
  <cols>
    <col min="1" max="1" width="12.109375" bestFit="1" customWidth="1"/>
    <col min="2" max="2" width="35" customWidth="1"/>
    <col min="3" max="3" width="9.109375" customWidth="1"/>
    <col min="4" max="4" width="10.88671875" customWidth="1"/>
    <col min="5" max="5" width="10.5546875" customWidth="1"/>
    <col min="6" max="6" width="13.33203125" bestFit="1" customWidth="1"/>
    <col min="7" max="7" width="8.44140625" customWidth="1"/>
    <col min="8" max="8" width="10.5546875" customWidth="1"/>
    <col min="9" max="10" width="13" customWidth="1"/>
    <col min="11" max="11" width="7.88671875" customWidth="1"/>
    <col min="12" max="15" width="16.6640625" customWidth="1"/>
    <col min="16" max="17" width="18.33203125" customWidth="1"/>
    <col min="18" max="18" width="15.44140625" customWidth="1"/>
    <col min="19" max="19" width="16.33203125" customWidth="1"/>
    <col min="20" max="20" width="18.33203125" customWidth="1"/>
    <col min="21" max="22" width="15.44140625" customWidth="1"/>
    <col min="23" max="23" width="13.88671875" customWidth="1"/>
    <col min="24" max="24" width="12.6640625" customWidth="1"/>
    <col min="25" max="25" width="16.33203125" customWidth="1"/>
    <col min="26" max="26" width="16.6640625" customWidth="1"/>
    <col min="27" max="27" width="13.33203125" customWidth="1"/>
    <col min="28" max="28" width="11.6640625" customWidth="1"/>
    <col min="29" max="29" width="13.88671875" customWidth="1"/>
    <col min="30" max="30" width="12.6640625" customWidth="1"/>
    <col min="31" max="31" width="16.33203125" customWidth="1"/>
    <col min="32" max="32" width="16.6640625" customWidth="1"/>
    <col min="33" max="33" width="13.33203125" customWidth="1"/>
    <col min="34" max="34" width="11.6640625" customWidth="1"/>
    <col min="35" max="35" width="13.88671875" customWidth="1"/>
    <col min="36" max="36" width="12.6640625" customWidth="1"/>
    <col min="37" max="37" width="16.33203125" customWidth="1"/>
    <col min="38" max="38" width="16.6640625" customWidth="1"/>
    <col min="39" max="39" width="13.33203125" customWidth="1"/>
    <col min="40" max="45" width="12.6640625" customWidth="1"/>
    <col min="46" max="46" width="11.44140625" customWidth="1"/>
    <col min="47" max="47" width="9.88671875" customWidth="1"/>
    <col min="48" max="48" width="9.6640625" customWidth="1"/>
    <col min="49" max="49" width="10.109375" customWidth="1"/>
    <col min="50" max="50" width="10.6640625" customWidth="1"/>
    <col min="51" max="51" width="13.33203125" bestFit="1" customWidth="1"/>
    <col min="52" max="52" width="9.109375" customWidth="1"/>
    <col min="53" max="53" width="10.6640625" customWidth="1"/>
    <col min="54" max="54" width="11.88671875" customWidth="1"/>
    <col min="55" max="56" width="9.109375" customWidth="1"/>
    <col min="57" max="57" width="12.6640625" customWidth="1"/>
    <col min="58" max="58" width="9.109375" customWidth="1"/>
    <col min="59" max="59" width="13.88671875" customWidth="1"/>
    <col min="60" max="62" width="9.109375" customWidth="1"/>
    <col min="63" max="63" width="13.33203125" customWidth="1"/>
    <col min="64" max="64" width="9.109375" customWidth="1"/>
    <col min="65" max="65" width="9.5546875" customWidth="1"/>
    <col min="66" max="68" width="9.109375" customWidth="1"/>
    <col min="69" max="69" width="13.33203125" customWidth="1"/>
    <col min="70" max="70" width="12.109375" customWidth="1"/>
    <col min="71" max="71" width="13.88671875" bestFit="1" customWidth="1"/>
    <col min="75" max="75" width="13.33203125" bestFit="1" customWidth="1"/>
    <col min="77" max="77" width="13.88671875" bestFit="1" customWidth="1"/>
    <col min="81" max="81" width="13.33203125" bestFit="1" customWidth="1"/>
    <col min="83" max="83" width="13.88671875" bestFit="1" customWidth="1"/>
    <col min="87" max="87" width="13.33203125" bestFit="1" customWidth="1"/>
    <col min="88" max="92" width="10.44140625" customWidth="1"/>
    <col min="93" max="93" width="13.33203125" bestFit="1" customWidth="1"/>
    <col min="94" max="94" width="11.6640625" bestFit="1" customWidth="1"/>
    <col min="95" max="95" width="13.88671875" bestFit="1" customWidth="1"/>
    <col min="96" max="96" width="12.6640625" bestFit="1" customWidth="1"/>
    <col min="97" max="97" width="16.33203125" bestFit="1" customWidth="1"/>
    <col min="98" max="98" width="16.6640625" bestFit="1" customWidth="1"/>
    <col min="99" max="99" width="13.33203125" bestFit="1" customWidth="1"/>
    <col min="100" max="100" width="11.6640625" bestFit="1" customWidth="1"/>
    <col min="101" max="101" width="13.88671875" bestFit="1" customWidth="1"/>
    <col min="102" max="102" width="12.6640625" bestFit="1" customWidth="1"/>
    <col min="103" max="103" width="16.33203125" bestFit="1" customWidth="1"/>
    <col min="104" max="104" width="16.6640625" bestFit="1" customWidth="1"/>
    <col min="105" max="105" width="13.33203125" bestFit="1" customWidth="1"/>
    <col min="106" max="106" width="11.6640625" bestFit="1" customWidth="1"/>
    <col min="107" max="107" width="13.88671875" bestFit="1" customWidth="1"/>
    <col min="108" max="108" width="12.6640625" bestFit="1" customWidth="1"/>
    <col min="109" max="109" width="16.33203125" bestFit="1" customWidth="1"/>
    <col min="110" max="110" width="16.6640625" bestFit="1" customWidth="1"/>
    <col min="111" max="111" width="13.33203125" bestFit="1" customWidth="1"/>
    <col min="112" max="112" width="11.6640625" bestFit="1" customWidth="1"/>
    <col min="113" max="113" width="13.88671875" bestFit="1" customWidth="1"/>
    <col min="114" max="114" width="12.6640625" bestFit="1" customWidth="1"/>
    <col min="115" max="115" width="16.33203125" bestFit="1" customWidth="1"/>
    <col min="116" max="116" width="16.6640625" bestFit="1" customWidth="1"/>
    <col min="117" max="117" width="13.33203125" bestFit="1" customWidth="1"/>
    <col min="118" max="118" width="11.6640625" bestFit="1" customWidth="1"/>
    <col min="119" max="119" width="13.88671875" bestFit="1" customWidth="1"/>
    <col min="120" max="120" width="12.6640625" bestFit="1" customWidth="1"/>
    <col min="121" max="121" width="16.33203125" bestFit="1" customWidth="1"/>
    <col min="122" max="122" width="16.6640625" bestFit="1" customWidth="1"/>
    <col min="123" max="123" width="13.33203125" bestFit="1" customWidth="1"/>
    <col min="124" max="124" width="11.6640625" bestFit="1" customWidth="1"/>
    <col min="125" max="125" width="13.88671875" bestFit="1" customWidth="1"/>
    <col min="126" max="126" width="12.6640625" bestFit="1" customWidth="1"/>
    <col min="127" max="127" width="16.33203125" bestFit="1" customWidth="1"/>
    <col min="128" max="128" width="16.6640625" bestFit="1" customWidth="1"/>
    <col min="129" max="129" width="13.33203125" bestFit="1" customWidth="1"/>
    <col min="130" max="130" width="11.6640625" bestFit="1" customWidth="1"/>
    <col min="131" max="131" width="13.88671875" bestFit="1" customWidth="1"/>
    <col min="132" max="132" width="12.6640625" bestFit="1" customWidth="1"/>
    <col min="133" max="133" width="16.33203125" bestFit="1" customWidth="1"/>
    <col min="134" max="134" width="16.6640625" bestFit="1" customWidth="1"/>
    <col min="135" max="135" width="13.33203125" bestFit="1" customWidth="1"/>
    <col min="136" max="136" width="11.6640625" bestFit="1" customWidth="1"/>
    <col min="137" max="137" width="13.88671875" bestFit="1" customWidth="1"/>
    <col min="138" max="138" width="12.6640625" bestFit="1" customWidth="1"/>
    <col min="139" max="139" width="16.33203125" bestFit="1" customWidth="1"/>
    <col min="140" max="140" width="16.6640625" bestFit="1" customWidth="1"/>
    <col min="141" max="141" width="13.33203125" bestFit="1" customWidth="1"/>
    <col min="142" max="142" width="11.6640625" bestFit="1" customWidth="1"/>
    <col min="143" max="143" width="13.88671875" bestFit="1" customWidth="1"/>
    <col min="144" max="144" width="12.6640625" bestFit="1" customWidth="1"/>
    <col min="145" max="145" width="16.33203125" bestFit="1" customWidth="1"/>
    <col min="146" max="146" width="16.6640625" bestFit="1" customWidth="1"/>
    <col min="147" max="147" width="13.33203125" bestFit="1" customWidth="1"/>
    <col min="148" max="148" width="11.6640625" bestFit="1" customWidth="1"/>
    <col min="149" max="149" width="13.88671875" bestFit="1" customWidth="1"/>
    <col min="150" max="150" width="12.6640625" bestFit="1" customWidth="1"/>
    <col min="151" max="151" width="16.33203125" bestFit="1" customWidth="1"/>
    <col min="152" max="152" width="16.6640625" bestFit="1" customWidth="1"/>
    <col min="153" max="153" width="13.33203125" bestFit="1" customWidth="1"/>
    <col min="154" max="154" width="11.6640625" bestFit="1" customWidth="1"/>
    <col min="155" max="155" width="13.88671875" bestFit="1" customWidth="1"/>
    <col min="156" max="156" width="12.6640625" bestFit="1" customWidth="1"/>
    <col min="157" max="157" width="16.33203125" bestFit="1" customWidth="1"/>
    <col min="158" max="158" width="16.6640625" bestFit="1" customWidth="1"/>
    <col min="159" max="159" width="13.33203125" bestFit="1" customWidth="1"/>
    <col min="160" max="160" width="11.6640625" bestFit="1" customWidth="1"/>
    <col min="161" max="161" width="13.88671875" bestFit="1" customWidth="1"/>
    <col min="162" max="162" width="12.6640625" bestFit="1" customWidth="1"/>
    <col min="163" max="163" width="16.33203125" bestFit="1" customWidth="1"/>
    <col min="164" max="164" width="16.6640625" bestFit="1" customWidth="1"/>
    <col min="165" max="165" width="13.33203125" bestFit="1" customWidth="1"/>
    <col min="166" max="166" width="11.6640625" bestFit="1" customWidth="1"/>
    <col min="167" max="167" width="13.88671875" bestFit="1" customWidth="1"/>
    <col min="168" max="168" width="12.6640625" bestFit="1" customWidth="1"/>
    <col min="169" max="169" width="16.33203125" bestFit="1" customWidth="1"/>
    <col min="170" max="170" width="16.6640625" bestFit="1" customWidth="1"/>
    <col min="171" max="171" width="13.33203125" bestFit="1" customWidth="1"/>
    <col min="172" max="172" width="11.6640625" bestFit="1" customWidth="1"/>
    <col min="173" max="173" width="13.88671875" bestFit="1" customWidth="1"/>
    <col min="174" max="174" width="12.6640625" bestFit="1" customWidth="1"/>
    <col min="175" max="175" width="16.33203125" bestFit="1" customWidth="1"/>
    <col min="176" max="176" width="16.6640625" bestFit="1" customWidth="1"/>
    <col min="177" max="177" width="13.33203125" bestFit="1" customWidth="1"/>
    <col min="178" max="178" width="11.6640625" bestFit="1" customWidth="1"/>
    <col min="179" max="179" width="13.88671875" bestFit="1" customWidth="1"/>
    <col min="180" max="180" width="12.6640625" bestFit="1" customWidth="1"/>
    <col min="181" max="181" width="16.33203125" bestFit="1" customWidth="1"/>
    <col min="182" max="182" width="16.6640625" bestFit="1" customWidth="1"/>
    <col min="183" max="183" width="13.33203125" bestFit="1" customWidth="1"/>
    <col min="184" max="184" width="11.6640625" bestFit="1" customWidth="1"/>
    <col min="185" max="185" width="13.88671875" bestFit="1" customWidth="1"/>
    <col min="186" max="186" width="12.6640625" bestFit="1" customWidth="1"/>
    <col min="187" max="187" width="16.33203125" bestFit="1" customWidth="1"/>
    <col min="188" max="188" width="16.6640625" bestFit="1" customWidth="1"/>
    <col min="189" max="189" width="13.33203125" bestFit="1" customWidth="1"/>
    <col min="190" max="190" width="11.6640625" bestFit="1" customWidth="1"/>
    <col min="191" max="191" width="13.88671875" bestFit="1" customWidth="1"/>
    <col min="192" max="192" width="12.6640625" bestFit="1" customWidth="1"/>
    <col min="193" max="193" width="16.33203125" bestFit="1" customWidth="1"/>
    <col min="194" max="194" width="16.6640625" bestFit="1" customWidth="1"/>
    <col min="195" max="195" width="13.33203125" bestFit="1" customWidth="1"/>
    <col min="196" max="196" width="11.6640625" bestFit="1" customWidth="1"/>
    <col min="197" max="197" width="13.88671875" bestFit="1" customWidth="1"/>
    <col min="198" max="198" width="12.6640625" bestFit="1" customWidth="1"/>
    <col min="199" max="199" width="16.33203125" bestFit="1" customWidth="1"/>
    <col min="200" max="200" width="16.6640625" bestFit="1" customWidth="1"/>
    <col min="201" max="201" width="13.33203125" bestFit="1" customWidth="1"/>
    <col min="202" max="202" width="11.6640625" bestFit="1" customWidth="1"/>
    <col min="203" max="203" width="13.88671875" bestFit="1" customWidth="1"/>
    <col min="204" max="204" width="12.6640625" bestFit="1" customWidth="1"/>
    <col min="205" max="205" width="16.33203125" bestFit="1" customWidth="1"/>
    <col min="206" max="206" width="16.6640625" bestFit="1" customWidth="1"/>
    <col min="207" max="207" width="13.33203125" bestFit="1" customWidth="1"/>
    <col min="208" max="208" width="11.6640625" bestFit="1" customWidth="1"/>
    <col min="209" max="209" width="13.88671875" bestFit="1" customWidth="1"/>
    <col min="210" max="210" width="12.6640625" bestFit="1" customWidth="1"/>
    <col min="211" max="211" width="16.33203125" bestFit="1" customWidth="1"/>
    <col min="212" max="212" width="16.6640625" bestFit="1" customWidth="1"/>
    <col min="213" max="213" width="13.33203125" bestFit="1" customWidth="1"/>
    <col min="214" max="214" width="11.6640625" bestFit="1" customWidth="1"/>
    <col min="215" max="215" width="13.88671875" bestFit="1" customWidth="1"/>
    <col min="216" max="216" width="12.6640625" bestFit="1" customWidth="1"/>
    <col min="217" max="217" width="16.33203125" bestFit="1" customWidth="1"/>
    <col min="218" max="218" width="16.6640625" bestFit="1" customWidth="1"/>
    <col min="219" max="219" width="13.33203125" bestFit="1" customWidth="1"/>
    <col min="220" max="220" width="11.6640625" bestFit="1" customWidth="1"/>
    <col min="221" max="221" width="13.88671875" bestFit="1" customWidth="1"/>
    <col min="222" max="222" width="12.6640625" bestFit="1" customWidth="1"/>
    <col min="223" max="223" width="16.33203125" bestFit="1" customWidth="1"/>
    <col min="224" max="224" width="16.6640625" bestFit="1" customWidth="1"/>
    <col min="225" max="225" width="13.33203125" bestFit="1" customWidth="1"/>
    <col min="226" max="226" width="11.6640625" bestFit="1" customWidth="1"/>
    <col min="227" max="227" width="13.88671875" bestFit="1" customWidth="1"/>
    <col min="228" max="228" width="12.6640625" bestFit="1" customWidth="1"/>
    <col min="229" max="229" width="16.33203125" bestFit="1" customWidth="1"/>
    <col min="230" max="230" width="16.6640625" bestFit="1" customWidth="1"/>
    <col min="231" max="231" width="13.33203125" bestFit="1" customWidth="1"/>
    <col min="232" max="232" width="11.6640625" bestFit="1" customWidth="1"/>
    <col min="233" max="233" width="13.88671875" bestFit="1" customWidth="1"/>
    <col min="234" max="234" width="12.6640625" bestFit="1" customWidth="1"/>
    <col min="235" max="235" width="16.33203125" bestFit="1" customWidth="1"/>
    <col min="236" max="236" width="16.6640625" bestFit="1" customWidth="1"/>
    <col min="237" max="237" width="13.33203125" bestFit="1" customWidth="1"/>
    <col min="238" max="238" width="11.6640625" bestFit="1" customWidth="1"/>
    <col min="239" max="239" width="13.88671875" bestFit="1" customWidth="1"/>
    <col min="240" max="240" width="12.6640625" bestFit="1" customWidth="1"/>
    <col min="241" max="241" width="16.33203125" bestFit="1" customWidth="1"/>
    <col min="242" max="242" width="16.6640625" bestFit="1" customWidth="1"/>
    <col min="243" max="243" width="13.33203125" bestFit="1" customWidth="1"/>
    <col min="244" max="244" width="11.6640625" bestFit="1" customWidth="1"/>
    <col min="245" max="245" width="13.88671875" bestFit="1" customWidth="1"/>
    <col min="246" max="246" width="12.6640625" bestFit="1" customWidth="1"/>
    <col min="247" max="247" width="16.33203125" bestFit="1" customWidth="1"/>
    <col min="248" max="248" width="16.6640625" bestFit="1" customWidth="1"/>
    <col min="249" max="249" width="13.33203125" bestFit="1" customWidth="1"/>
    <col min="250" max="250" width="11.6640625" bestFit="1" customWidth="1"/>
    <col min="251" max="251" width="13.88671875" bestFit="1" customWidth="1"/>
    <col min="252" max="252" width="12.6640625" bestFit="1" customWidth="1"/>
    <col min="253" max="253" width="16.33203125" bestFit="1" customWidth="1"/>
    <col min="254" max="254" width="16.6640625" bestFit="1" customWidth="1"/>
    <col min="255" max="255" width="13.33203125" bestFit="1" customWidth="1"/>
    <col min="256" max="256" width="11.6640625" bestFit="1" customWidth="1"/>
    <col min="257" max="257" width="13.88671875" bestFit="1" customWidth="1"/>
    <col min="258" max="258" width="12.6640625" bestFit="1" customWidth="1"/>
    <col min="259" max="259" width="16.33203125" bestFit="1" customWidth="1"/>
    <col min="260" max="260" width="16.6640625" bestFit="1" customWidth="1"/>
    <col min="261" max="261" width="13.33203125" bestFit="1" customWidth="1"/>
  </cols>
  <sheetData>
    <row r="1" spans="1:261" ht="15" thickBot="1">
      <c r="A1" s="170" t="s">
        <v>230</v>
      </c>
      <c r="B1" s="171">
        <f>'IND. FIN.'!V1</f>
        <v>46204</v>
      </c>
      <c r="C1" s="288">
        <f>VLOOKUP(B1,'IND. FIN.'!$C$4:$D$1000,2,0)</f>
        <v>1280.6410000000001</v>
      </c>
      <c r="D1" s="420" t="s">
        <v>255</v>
      </c>
      <c r="E1" s="420"/>
      <c r="F1" s="420"/>
      <c r="G1" s="420"/>
      <c r="H1" s="420"/>
      <c r="I1" s="420"/>
      <c r="J1" s="420"/>
      <c r="K1" s="420"/>
    </row>
    <row r="2" spans="1:261" ht="15" thickBot="1">
      <c r="A2" s="338" t="s">
        <v>30</v>
      </c>
      <c r="B2" s="339">
        <v>45261</v>
      </c>
      <c r="C2" s="340">
        <f>'IND. FIN.'!D38</f>
        <v>1084.9860000000001</v>
      </c>
      <c r="D2" s="537" t="s">
        <v>99</v>
      </c>
      <c r="E2" s="537"/>
      <c r="F2" s="538"/>
      <c r="G2" s="546" t="s">
        <v>98</v>
      </c>
      <c r="H2" s="537"/>
      <c r="I2" s="537"/>
      <c r="J2" s="538"/>
      <c r="K2" s="547"/>
      <c r="L2" s="531">
        <f>IF(L3&gt;$B$1,0,VLOOKUP(L$3,'IND. FIN.'!$C$4:$D$1000,2,0))</f>
        <v>1088.3119999999999</v>
      </c>
      <c r="M2" s="532"/>
      <c r="N2" s="532"/>
      <c r="O2" s="532"/>
      <c r="P2" s="533"/>
      <c r="Q2" s="531">
        <f>IF(Q3&gt;$B$1,0,VLOOKUP(Q$3,'IND. FIN.'!$C$4:$D$1000,2,0))</f>
        <v>1091.25</v>
      </c>
      <c r="R2" s="532"/>
      <c r="S2" s="532"/>
      <c r="T2" s="532"/>
      <c r="U2" s="533"/>
      <c r="V2" s="524">
        <f>IF(V3&gt;$B$1,0,VLOOKUP(V$3,'IND. FIN.'!$C$4:$D$1000,2,0))</f>
        <v>1092.6849999999999</v>
      </c>
      <c r="W2" s="525"/>
      <c r="X2" s="525"/>
      <c r="Y2" s="525"/>
      <c r="Z2" s="525"/>
      <c r="AA2" s="526"/>
      <c r="AB2" s="524">
        <f>IF(AB3&gt;$B$1,0,VLOOKUP(AB$3,'IND. FIN.'!$C$4:$D$1000,2,0))</f>
        <v>1095.7380000000001</v>
      </c>
      <c r="AC2" s="525"/>
      <c r="AD2" s="525"/>
      <c r="AE2" s="525"/>
      <c r="AF2" s="525"/>
      <c r="AG2" s="526"/>
      <c r="AH2" s="524">
        <f>IF(AH3&gt;$B$1,0,VLOOKUP(AH$3,'IND. FIN.'!$C$4:$D$1000,2,0))</f>
        <v>1101.3889999999999</v>
      </c>
      <c r="AI2" s="525"/>
      <c r="AJ2" s="525"/>
      <c r="AK2" s="525"/>
      <c r="AL2" s="525"/>
      <c r="AM2" s="526"/>
      <c r="AN2" s="524">
        <f>IF(AN3&gt;$B$1,0,VLOOKUP(AN$3,'IND. FIN.'!$C$4:$D$1000,2,0))</f>
        <v>1110.8869999999999</v>
      </c>
      <c r="AO2" s="525"/>
      <c r="AP2" s="525"/>
      <c r="AQ2" s="525"/>
      <c r="AR2" s="525"/>
      <c r="AS2" s="526"/>
      <c r="AT2" s="524">
        <f>IF(AT3&gt;$B$1,0,VLOOKUP(AT$3,'IND. FIN.'!$C$4:$D$1000,2,0))</f>
        <v>1118.827</v>
      </c>
      <c r="AU2" s="525"/>
      <c r="AV2" s="525"/>
      <c r="AW2" s="525"/>
      <c r="AX2" s="525"/>
      <c r="AY2" s="526"/>
      <c r="AZ2" s="524">
        <f>IF(AZ3&gt;$B$1,0,VLOOKUP(AZ$3,'IND. FIN.'!$C$4:$D$1000,2,0))</f>
        <v>1126.9159999999999</v>
      </c>
      <c r="BA2" s="525"/>
      <c r="BB2" s="525"/>
      <c r="BC2" s="525"/>
      <c r="BD2" s="525"/>
      <c r="BE2" s="526"/>
      <c r="BF2" s="524">
        <f>IF(BF3&gt;$B$1,0,VLOOKUP(BF$3,'IND. FIN.'!$C$4:$D$1000,2,0))</f>
        <v>1134.7750000000001</v>
      </c>
      <c r="BG2" s="525"/>
      <c r="BH2" s="525"/>
      <c r="BI2" s="525"/>
      <c r="BJ2" s="525"/>
      <c r="BK2" s="526"/>
      <c r="BL2" s="524">
        <f>IF(BL3&gt;$B$1,0,VLOOKUP(BL$3,'IND. FIN.'!$C$4:$D$1000,2,0))</f>
        <v>1141.3979999999999</v>
      </c>
      <c r="BM2" s="525"/>
      <c r="BN2" s="525"/>
      <c r="BO2" s="525"/>
      <c r="BP2" s="525"/>
      <c r="BQ2" s="526"/>
      <c r="BR2" s="524">
        <f>IF(BR3&gt;$B$1,0,VLOOKUP(BR$3,'IND. FIN.'!$C$4:$D$1000,2,0))</f>
        <v>1149.17</v>
      </c>
      <c r="BS2" s="525"/>
      <c r="BT2" s="525"/>
      <c r="BU2" s="525"/>
      <c r="BV2" s="525"/>
      <c r="BW2" s="526"/>
      <c r="BX2" s="524">
        <f>IF(BX3&gt;$B$1,0,VLOOKUP(BX$3,'IND. FIN.'!$C$4:$D$1000,2,0))</f>
        <v>1153.7249999999999</v>
      </c>
      <c r="BY2" s="525"/>
      <c r="BZ2" s="525"/>
      <c r="CA2" s="525"/>
      <c r="CB2" s="525"/>
      <c r="CC2" s="526"/>
      <c r="CD2" s="524">
        <f>IF(CD3&gt;$B$1,0,VLOOKUP(CD$3,'IND. FIN.'!$C$4:$D$1000,2,0))</f>
        <v>1159.5360000000001</v>
      </c>
      <c r="CE2" s="525"/>
      <c r="CF2" s="525"/>
      <c r="CG2" s="525"/>
      <c r="CH2" s="525"/>
      <c r="CI2" s="526"/>
      <c r="CJ2" s="524">
        <f>IF(CJ3&gt;$B$1,0,VLOOKUP(CJ$3,'IND. FIN.'!$C$4:$D$1000,2,0))</f>
        <v>1169.116</v>
      </c>
      <c r="CK2" s="525"/>
      <c r="CL2" s="525"/>
      <c r="CM2" s="525"/>
      <c r="CN2" s="525"/>
      <c r="CO2" s="526"/>
      <c r="CP2" s="524">
        <f>IF(CP3&gt;$B$1,0,VLOOKUP(CP$3,'IND. FIN.'!$C$4:$D$1000,2,0))</f>
        <v>1173.7750000000001</v>
      </c>
      <c r="CQ2" s="525"/>
      <c r="CR2" s="525"/>
      <c r="CS2" s="525"/>
      <c r="CT2" s="525"/>
      <c r="CU2" s="526"/>
      <c r="CV2" s="524">
        <f>IF(CV3&gt;$B$1,0,VLOOKUP(CV$3,'IND. FIN.'!$C$4:$D$1000,2,0))</f>
        <v>1178.386</v>
      </c>
      <c r="CW2" s="525"/>
      <c r="CX2" s="525"/>
      <c r="CY2" s="525"/>
      <c r="CZ2" s="525"/>
      <c r="DA2" s="526"/>
      <c r="DB2" s="524">
        <f>IF(DB3&gt;$B$1,0,VLOOKUP(DB$3,'IND. FIN.'!$C$4:$D$1000,2,0))</f>
        <v>1184.462</v>
      </c>
      <c r="DC2" s="525"/>
      <c r="DD2" s="525"/>
      <c r="DE2" s="525"/>
      <c r="DF2" s="525"/>
      <c r="DG2" s="526"/>
      <c r="DH2" s="524">
        <f>IF(DH3&gt;$B$1,0,VLOOKUP(DH$3,'IND. FIN.'!$C$4:$D$1000,2,0))</f>
        <v>1191.327</v>
      </c>
      <c r="DI2" s="525"/>
      <c r="DJ2" s="525"/>
      <c r="DK2" s="525"/>
      <c r="DL2" s="525"/>
      <c r="DM2" s="526"/>
      <c r="DN2" s="524">
        <f>IF(DN3&gt;$B$1,0,VLOOKUP(DN$3,'IND. FIN.'!$C$4:$D$1000,2,0))</f>
        <v>1199.509</v>
      </c>
      <c r="DO2" s="525"/>
      <c r="DP2" s="525"/>
      <c r="DQ2" s="525"/>
      <c r="DR2" s="525"/>
      <c r="DS2" s="526"/>
      <c r="DT2" s="524">
        <f>IF(DT3&gt;$B$1,0,VLOOKUP(DT$3,'IND. FIN.'!$C$4:$D$1000,2,0))</f>
        <v>1210.471</v>
      </c>
      <c r="DU2" s="525"/>
      <c r="DV2" s="525"/>
      <c r="DW2" s="525"/>
      <c r="DX2" s="525"/>
      <c r="DY2" s="526"/>
      <c r="DZ2" s="524">
        <f>IF(DZ3&gt;$B$1,0,VLOOKUP(DZ$3,'IND. FIN.'!$C$4:$D$1000,2,0))</f>
        <v>1216.7059999999999</v>
      </c>
      <c r="EA2" s="525"/>
      <c r="EB2" s="525"/>
      <c r="EC2" s="525"/>
      <c r="ED2" s="525"/>
      <c r="EE2" s="526"/>
      <c r="EF2" s="524">
        <f>IF(EF3&gt;$B$1,0,VLOOKUP(EF$3,'IND. FIN.'!$C$4:$D$1000,2,0))</f>
        <v>1218.7470000000001</v>
      </c>
      <c r="EG2" s="525"/>
      <c r="EH2" s="525"/>
      <c r="EI2" s="525"/>
      <c r="EJ2" s="525"/>
      <c r="EK2" s="526"/>
      <c r="EL2" s="524">
        <f>IF(EL3&gt;$B$1,0,VLOOKUP(EL$3,'IND. FIN.'!$C$4:$D$1000,2,0))</f>
        <v>1222.356</v>
      </c>
      <c r="EM2" s="525"/>
      <c r="EN2" s="525"/>
      <c r="EO2" s="525"/>
      <c r="EP2" s="525"/>
      <c r="EQ2" s="526"/>
      <c r="ER2" s="524">
        <f>IF(ER3&gt;$B$1,0,VLOOKUP(ER$3,'IND. FIN.'!$C$4:$D$1000,2,0))</f>
        <v>1225.633</v>
      </c>
      <c r="ES2" s="525"/>
      <c r="ET2" s="525"/>
      <c r="EU2" s="525"/>
      <c r="EV2" s="525"/>
      <c r="EW2" s="526"/>
      <c r="EX2" s="524">
        <f>IF(EX3&gt;$B$1,0,VLOOKUP(EX$3,'IND. FIN.'!$C$4:$D$1000,2,0))</f>
        <v>1228.1610000000001</v>
      </c>
      <c r="EY2" s="525"/>
      <c r="EZ2" s="525"/>
      <c r="FA2" s="525"/>
      <c r="FB2" s="525"/>
      <c r="FC2" s="526"/>
      <c r="FD2" s="524">
        <f>IF(FD3&gt;$B$1,0,VLOOKUP(FD$3,'IND. FIN.'!$C$4:$D$1000,2,0))</f>
        <v>1237.0360000000001</v>
      </c>
      <c r="FE2" s="525"/>
      <c r="FF2" s="525"/>
      <c r="FG2" s="525"/>
      <c r="FH2" s="525"/>
      <c r="FI2" s="526"/>
      <c r="FJ2" s="524">
        <f>IF(FJ3&gt;$B$1,0,VLOOKUP(FJ$3,'IND. FIN.'!$C$4:$D$1000,2,0))</f>
        <v>1240.481</v>
      </c>
      <c r="FK2" s="525"/>
      <c r="FL2" s="525"/>
      <c r="FM2" s="525"/>
      <c r="FN2" s="525"/>
      <c r="FO2" s="526"/>
      <c r="FP2" s="524">
        <f>IF(FP3&gt;$B$1,0,VLOOKUP(FP$3,'IND. FIN.'!$C$4:$D$1000,2,0))</f>
        <v>1247.181</v>
      </c>
      <c r="FQ2" s="525"/>
      <c r="FR2" s="525"/>
      <c r="FS2" s="525"/>
      <c r="FT2" s="525"/>
      <c r="FU2" s="526"/>
      <c r="FV2" s="524">
        <f>IF(FV3&gt;$B$1,0,VLOOKUP(FV$3,'IND. FIN.'!$C$4:$D$1000,2,0))</f>
        <v>1259.652</v>
      </c>
      <c r="FW2" s="525"/>
      <c r="FX2" s="525"/>
      <c r="FY2" s="525"/>
      <c r="FZ2" s="525"/>
      <c r="GA2" s="526"/>
      <c r="GB2" s="524">
        <f>IF(GB3&gt;$B$1,0,VLOOKUP(GB$3,'IND. FIN.'!$C$4:$D$1000,2,0))</f>
        <v>1270.6949999999999</v>
      </c>
      <c r="GC2" s="525"/>
      <c r="GD2" s="525"/>
      <c r="GE2" s="525"/>
      <c r="GF2" s="525"/>
      <c r="GG2" s="526"/>
      <c r="GH2" s="524">
        <f>IF(GH3&gt;$B$1,0,VLOOKUP(GH$3,'IND. FIN.'!$C$4:$D$1000,2,0))</f>
        <v>1280.6410000000001</v>
      </c>
      <c r="GI2" s="525"/>
      <c r="GJ2" s="525"/>
      <c r="GK2" s="525"/>
      <c r="GL2" s="525"/>
      <c r="GM2" s="526"/>
      <c r="GN2" s="524">
        <f>IF(GN3&gt;$B$1,0,VLOOKUP(GN$3,'IND. FIN.'!$C$4:$D$1000,2,0))</f>
        <v>0</v>
      </c>
      <c r="GO2" s="525"/>
      <c r="GP2" s="525"/>
      <c r="GQ2" s="525"/>
      <c r="GR2" s="525"/>
      <c r="GS2" s="526"/>
      <c r="GT2" s="524">
        <f>IF(GT3&gt;$B$1,0,VLOOKUP(GT$3,'IND. FIN.'!$C$4:$D$1000,2,0))</f>
        <v>0</v>
      </c>
      <c r="GU2" s="525"/>
      <c r="GV2" s="525"/>
      <c r="GW2" s="525"/>
      <c r="GX2" s="525"/>
      <c r="GY2" s="526"/>
      <c r="GZ2" s="524">
        <f>IF(GZ3&gt;$B$1,0,VLOOKUP(GZ$3,'IND. FIN.'!$C$4:$D$1000,2,0))</f>
        <v>0</v>
      </c>
      <c r="HA2" s="525"/>
      <c r="HB2" s="525"/>
      <c r="HC2" s="525"/>
      <c r="HD2" s="525"/>
      <c r="HE2" s="526"/>
      <c r="HF2" s="524">
        <f>IF(HF3&gt;$B$1,0,VLOOKUP(HF$3,'IND. FIN.'!$C$4:$D$1000,2,0))</f>
        <v>0</v>
      </c>
      <c r="HG2" s="525"/>
      <c r="HH2" s="525"/>
      <c r="HI2" s="525"/>
      <c r="HJ2" s="525"/>
      <c r="HK2" s="526"/>
      <c r="HL2" s="524">
        <f>IF(HL3&gt;$B$1,0,VLOOKUP(HL$3,'IND. FIN.'!$C$4:$D$1000,2,0))</f>
        <v>0</v>
      </c>
      <c r="HM2" s="525"/>
      <c r="HN2" s="525"/>
      <c r="HO2" s="525"/>
      <c r="HP2" s="525"/>
      <c r="HQ2" s="526"/>
      <c r="HR2" s="524">
        <f>IF(HR3&gt;$B$1,0,VLOOKUP(HR$3,'IND. FIN.'!$C$4:$D$1000,2,0))</f>
        <v>0</v>
      </c>
      <c r="HS2" s="525"/>
      <c r="HT2" s="525"/>
      <c r="HU2" s="525"/>
      <c r="HV2" s="525"/>
      <c r="HW2" s="526"/>
      <c r="HX2" s="524">
        <f>IF(HX3&gt;$B$1,0,VLOOKUP(HX$3,'IND. FIN.'!$C$4:$D$1000,2,0))</f>
        <v>0</v>
      </c>
      <c r="HY2" s="525"/>
      <c r="HZ2" s="525"/>
      <c r="IA2" s="525"/>
      <c r="IB2" s="525"/>
      <c r="IC2" s="526"/>
      <c r="ID2" s="524">
        <f>IF(ID3&gt;$B$1,0,VLOOKUP(ID$3,'IND. FIN.'!$C$4:$D$1000,2,0))</f>
        <v>0</v>
      </c>
      <c r="IE2" s="525"/>
      <c r="IF2" s="525"/>
      <c r="IG2" s="525"/>
      <c r="IH2" s="525"/>
      <c r="II2" s="526"/>
      <c r="IJ2" s="524">
        <f>IF(IJ3&gt;$B$1,0,VLOOKUP(IJ$3,'IND. FIN.'!$C$4:$D$1000,2,0))</f>
        <v>0</v>
      </c>
      <c r="IK2" s="525"/>
      <c r="IL2" s="525"/>
      <c r="IM2" s="525"/>
      <c r="IN2" s="525"/>
      <c r="IO2" s="526"/>
      <c r="IP2" s="524">
        <f>IF(IP3&gt;$B$1,0,VLOOKUP(IP$3,'IND. FIN.'!$C$4:$D$1000,2,0))</f>
        <v>0</v>
      </c>
      <c r="IQ2" s="525"/>
      <c r="IR2" s="525"/>
      <c r="IS2" s="525"/>
      <c r="IT2" s="525"/>
      <c r="IU2" s="526"/>
      <c r="IV2" s="524">
        <f>IF(IV3&gt;$B$1,0,VLOOKUP(IV$3,'IND. FIN.'!$C$4:$D$1000,2,0))</f>
        <v>0</v>
      </c>
      <c r="IW2" s="525"/>
      <c r="IX2" s="525"/>
      <c r="IY2" s="525"/>
      <c r="IZ2" s="525"/>
      <c r="JA2" s="526"/>
    </row>
    <row r="3" spans="1:261" ht="15" customHeight="1">
      <c r="A3" s="543" t="s">
        <v>24</v>
      </c>
      <c r="B3" s="544"/>
      <c r="C3" s="545"/>
      <c r="D3" s="424" t="s">
        <v>28</v>
      </c>
      <c r="E3" s="424" t="s">
        <v>29</v>
      </c>
      <c r="F3" s="435" t="s">
        <v>170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534">
        <v>45292</v>
      </c>
      <c r="M3" s="535"/>
      <c r="N3" s="535"/>
      <c r="O3" s="535"/>
      <c r="P3" s="539"/>
      <c r="Q3" s="534">
        <f>EDATE(L3,1)</f>
        <v>45323</v>
      </c>
      <c r="R3" s="535"/>
      <c r="S3" s="535"/>
      <c r="T3" s="535"/>
      <c r="U3" s="536"/>
      <c r="V3" s="527">
        <f>EDATE(Q3,1)</f>
        <v>45352</v>
      </c>
      <c r="W3" s="528"/>
      <c r="X3" s="528"/>
      <c r="Y3" s="528"/>
      <c r="Z3" s="528"/>
      <c r="AA3" s="529"/>
      <c r="AB3" s="527">
        <f>EDATE(V3,1)</f>
        <v>45383</v>
      </c>
      <c r="AC3" s="528"/>
      <c r="AD3" s="528"/>
      <c r="AE3" s="528"/>
      <c r="AF3" s="528"/>
      <c r="AG3" s="529"/>
      <c r="AH3" s="527">
        <f>EDATE(AB3,1)</f>
        <v>45413</v>
      </c>
      <c r="AI3" s="528"/>
      <c r="AJ3" s="528"/>
      <c r="AK3" s="528"/>
      <c r="AL3" s="528"/>
      <c r="AM3" s="529"/>
      <c r="AN3" s="527">
        <f>EDATE(AH3,1)</f>
        <v>45444</v>
      </c>
      <c r="AO3" s="528"/>
      <c r="AP3" s="528"/>
      <c r="AQ3" s="528"/>
      <c r="AR3" s="528"/>
      <c r="AS3" s="529"/>
      <c r="AT3" s="527">
        <f>EDATE(AN3,1)</f>
        <v>45474</v>
      </c>
      <c r="AU3" s="528"/>
      <c r="AV3" s="528"/>
      <c r="AW3" s="528"/>
      <c r="AX3" s="528"/>
      <c r="AY3" s="529"/>
      <c r="AZ3" s="527">
        <f>EDATE(AT3,1)</f>
        <v>45505</v>
      </c>
      <c r="BA3" s="528"/>
      <c r="BB3" s="528"/>
      <c r="BC3" s="528"/>
      <c r="BD3" s="528"/>
      <c r="BE3" s="529"/>
      <c r="BF3" s="527">
        <f>EDATE(AZ3,1)</f>
        <v>45536</v>
      </c>
      <c r="BG3" s="528"/>
      <c r="BH3" s="528"/>
      <c r="BI3" s="528"/>
      <c r="BJ3" s="528"/>
      <c r="BK3" s="529"/>
      <c r="BL3" s="527">
        <f>EDATE(BF3,1)</f>
        <v>45566</v>
      </c>
      <c r="BM3" s="528"/>
      <c r="BN3" s="528"/>
      <c r="BO3" s="528"/>
      <c r="BP3" s="528"/>
      <c r="BQ3" s="529"/>
      <c r="BR3" s="527">
        <f>EDATE(BL3,1)</f>
        <v>45597</v>
      </c>
      <c r="BS3" s="528"/>
      <c r="BT3" s="528"/>
      <c r="BU3" s="528"/>
      <c r="BV3" s="528"/>
      <c r="BW3" s="529"/>
      <c r="BX3" s="527">
        <f>EDATE(BR3,1)</f>
        <v>45627</v>
      </c>
      <c r="BY3" s="528"/>
      <c r="BZ3" s="528"/>
      <c r="CA3" s="528"/>
      <c r="CB3" s="528"/>
      <c r="CC3" s="529"/>
      <c r="CD3" s="527">
        <f>EDATE(BX3,1)</f>
        <v>45658</v>
      </c>
      <c r="CE3" s="528"/>
      <c r="CF3" s="528"/>
      <c r="CG3" s="528"/>
      <c r="CH3" s="528"/>
      <c r="CI3" s="529"/>
      <c r="CJ3" s="527">
        <f>EDATE(CD3,1)</f>
        <v>45689</v>
      </c>
      <c r="CK3" s="528"/>
      <c r="CL3" s="528"/>
      <c r="CM3" s="528"/>
      <c r="CN3" s="528"/>
      <c r="CO3" s="529"/>
      <c r="CP3" s="527">
        <f>EDATE(CJ3,1)</f>
        <v>45717</v>
      </c>
      <c r="CQ3" s="528"/>
      <c r="CR3" s="528"/>
      <c r="CS3" s="528"/>
      <c r="CT3" s="528"/>
      <c r="CU3" s="529"/>
      <c r="CV3" s="527">
        <f t="shared" ref="CV3" si="0">EDATE(CP3,1)</f>
        <v>45748</v>
      </c>
      <c r="CW3" s="528"/>
      <c r="CX3" s="528"/>
      <c r="CY3" s="528"/>
      <c r="CZ3" s="528"/>
      <c r="DA3" s="529"/>
      <c r="DB3" s="527">
        <f t="shared" ref="DB3" si="1">EDATE(CV3,1)</f>
        <v>45778</v>
      </c>
      <c r="DC3" s="528"/>
      <c r="DD3" s="528"/>
      <c r="DE3" s="528"/>
      <c r="DF3" s="528"/>
      <c r="DG3" s="529"/>
      <c r="DH3" s="527">
        <f t="shared" ref="DH3" si="2">EDATE(DB3,1)</f>
        <v>45809</v>
      </c>
      <c r="DI3" s="528"/>
      <c r="DJ3" s="528"/>
      <c r="DK3" s="528"/>
      <c r="DL3" s="528"/>
      <c r="DM3" s="529"/>
      <c r="DN3" s="527">
        <f t="shared" ref="DN3" si="3">EDATE(DH3,1)</f>
        <v>45839</v>
      </c>
      <c r="DO3" s="528"/>
      <c r="DP3" s="528"/>
      <c r="DQ3" s="528"/>
      <c r="DR3" s="528"/>
      <c r="DS3" s="529"/>
      <c r="DT3" s="527">
        <f t="shared" ref="DT3" si="4">EDATE(DN3,1)</f>
        <v>45870</v>
      </c>
      <c r="DU3" s="528"/>
      <c r="DV3" s="528"/>
      <c r="DW3" s="528"/>
      <c r="DX3" s="528"/>
      <c r="DY3" s="529"/>
      <c r="DZ3" s="527">
        <f t="shared" ref="DZ3" si="5">EDATE(DT3,1)</f>
        <v>45901</v>
      </c>
      <c r="EA3" s="528"/>
      <c r="EB3" s="528"/>
      <c r="EC3" s="528"/>
      <c r="ED3" s="528"/>
      <c r="EE3" s="529"/>
      <c r="EF3" s="527">
        <f t="shared" ref="EF3" si="6">EDATE(DZ3,1)</f>
        <v>45931</v>
      </c>
      <c r="EG3" s="528"/>
      <c r="EH3" s="528"/>
      <c r="EI3" s="528"/>
      <c r="EJ3" s="528"/>
      <c r="EK3" s="529"/>
      <c r="EL3" s="527">
        <f t="shared" ref="EL3" si="7">EDATE(EF3,1)</f>
        <v>45962</v>
      </c>
      <c r="EM3" s="528"/>
      <c r="EN3" s="528"/>
      <c r="EO3" s="528"/>
      <c r="EP3" s="528"/>
      <c r="EQ3" s="529"/>
      <c r="ER3" s="527">
        <f t="shared" ref="ER3" si="8">EDATE(EL3,1)</f>
        <v>45992</v>
      </c>
      <c r="ES3" s="528"/>
      <c r="ET3" s="528"/>
      <c r="EU3" s="528"/>
      <c r="EV3" s="528"/>
      <c r="EW3" s="529"/>
      <c r="EX3" s="527">
        <f t="shared" ref="EX3" si="9">EDATE(ER3,1)</f>
        <v>46023</v>
      </c>
      <c r="EY3" s="528"/>
      <c r="EZ3" s="528"/>
      <c r="FA3" s="528"/>
      <c r="FB3" s="528"/>
      <c r="FC3" s="529"/>
      <c r="FD3" s="527">
        <f t="shared" ref="FD3" si="10">EDATE(EX3,1)</f>
        <v>46054</v>
      </c>
      <c r="FE3" s="528"/>
      <c r="FF3" s="528"/>
      <c r="FG3" s="528"/>
      <c r="FH3" s="528"/>
      <c r="FI3" s="529"/>
      <c r="FJ3" s="527">
        <f t="shared" ref="FJ3" si="11">EDATE(FD3,1)</f>
        <v>46082</v>
      </c>
      <c r="FK3" s="528"/>
      <c r="FL3" s="528"/>
      <c r="FM3" s="528"/>
      <c r="FN3" s="528"/>
      <c r="FO3" s="529"/>
      <c r="FP3" s="527">
        <f t="shared" ref="FP3" si="12">EDATE(FJ3,1)</f>
        <v>46113</v>
      </c>
      <c r="FQ3" s="528"/>
      <c r="FR3" s="528"/>
      <c r="FS3" s="528"/>
      <c r="FT3" s="528"/>
      <c r="FU3" s="529"/>
      <c r="FV3" s="527">
        <f t="shared" ref="FV3" si="13">EDATE(FP3,1)</f>
        <v>46143</v>
      </c>
      <c r="FW3" s="528"/>
      <c r="FX3" s="528"/>
      <c r="FY3" s="528"/>
      <c r="FZ3" s="528"/>
      <c r="GA3" s="529"/>
      <c r="GB3" s="527">
        <f t="shared" ref="GB3" si="14">EDATE(FV3,1)</f>
        <v>46174</v>
      </c>
      <c r="GC3" s="528"/>
      <c r="GD3" s="528"/>
      <c r="GE3" s="528"/>
      <c r="GF3" s="528"/>
      <c r="GG3" s="529"/>
      <c r="GH3" s="527">
        <f t="shared" ref="GH3" si="15">EDATE(GB3,1)</f>
        <v>46204</v>
      </c>
      <c r="GI3" s="528"/>
      <c r="GJ3" s="528"/>
      <c r="GK3" s="528"/>
      <c r="GL3" s="528"/>
      <c r="GM3" s="529"/>
      <c r="GN3" s="527">
        <f t="shared" ref="GN3" si="16">EDATE(GH3,1)</f>
        <v>46235</v>
      </c>
      <c r="GO3" s="528"/>
      <c r="GP3" s="528"/>
      <c r="GQ3" s="528"/>
      <c r="GR3" s="528"/>
      <c r="GS3" s="529"/>
      <c r="GT3" s="527">
        <f t="shared" ref="GT3" si="17">EDATE(GN3,1)</f>
        <v>46266</v>
      </c>
      <c r="GU3" s="528"/>
      <c r="GV3" s="528"/>
      <c r="GW3" s="528"/>
      <c r="GX3" s="528"/>
      <c r="GY3" s="529"/>
      <c r="GZ3" s="527">
        <f t="shared" ref="GZ3" si="18">EDATE(GT3,1)</f>
        <v>46296</v>
      </c>
      <c r="HA3" s="528"/>
      <c r="HB3" s="528"/>
      <c r="HC3" s="528"/>
      <c r="HD3" s="528"/>
      <c r="HE3" s="529"/>
      <c r="HF3" s="527">
        <f t="shared" ref="HF3" si="19">EDATE(GZ3,1)</f>
        <v>46327</v>
      </c>
      <c r="HG3" s="528"/>
      <c r="HH3" s="528"/>
      <c r="HI3" s="528"/>
      <c r="HJ3" s="528"/>
      <c r="HK3" s="529"/>
      <c r="HL3" s="527">
        <f t="shared" ref="HL3" si="20">EDATE(HF3,1)</f>
        <v>46357</v>
      </c>
      <c r="HM3" s="528"/>
      <c r="HN3" s="528"/>
      <c r="HO3" s="528"/>
      <c r="HP3" s="528"/>
      <c r="HQ3" s="529"/>
      <c r="HR3" s="527">
        <f t="shared" ref="HR3" si="21">EDATE(HL3,1)</f>
        <v>46388</v>
      </c>
      <c r="HS3" s="528"/>
      <c r="HT3" s="528"/>
      <c r="HU3" s="528"/>
      <c r="HV3" s="528"/>
      <c r="HW3" s="529"/>
      <c r="HX3" s="527">
        <f t="shared" ref="HX3" si="22">EDATE(HR3,1)</f>
        <v>46419</v>
      </c>
      <c r="HY3" s="528"/>
      <c r="HZ3" s="528"/>
      <c r="IA3" s="528"/>
      <c r="IB3" s="528"/>
      <c r="IC3" s="529"/>
      <c r="ID3" s="527">
        <f t="shared" ref="ID3" si="23">EDATE(HX3,1)</f>
        <v>46447</v>
      </c>
      <c r="IE3" s="528"/>
      <c r="IF3" s="528"/>
      <c r="IG3" s="528"/>
      <c r="IH3" s="528"/>
      <c r="II3" s="529"/>
      <c r="IJ3" s="527">
        <f t="shared" ref="IJ3" si="24">EDATE(ID3,1)</f>
        <v>46478</v>
      </c>
      <c r="IK3" s="528"/>
      <c r="IL3" s="528"/>
      <c r="IM3" s="528"/>
      <c r="IN3" s="528"/>
      <c r="IO3" s="529"/>
      <c r="IP3" s="527">
        <f t="shared" ref="IP3" si="25">EDATE(IJ3,1)</f>
        <v>46508</v>
      </c>
      <c r="IQ3" s="528"/>
      <c r="IR3" s="528"/>
      <c r="IS3" s="528"/>
      <c r="IT3" s="528"/>
      <c r="IU3" s="529"/>
      <c r="IV3" s="527">
        <f t="shared" ref="IV3" si="26">EDATE(IP3,1)</f>
        <v>46539</v>
      </c>
      <c r="IW3" s="528"/>
      <c r="IX3" s="528"/>
      <c r="IY3" s="528"/>
      <c r="IZ3" s="528"/>
      <c r="JA3" s="529"/>
    </row>
    <row r="4" spans="1:261" ht="15" thickBot="1">
      <c r="A4" s="16" t="s">
        <v>0</v>
      </c>
      <c r="B4" s="1" t="s">
        <v>97</v>
      </c>
      <c r="C4" s="296" t="s">
        <v>25</v>
      </c>
      <c r="D4" s="530"/>
      <c r="E4" s="530"/>
      <c r="F4" s="540"/>
      <c r="G4" s="541"/>
      <c r="H4" s="530"/>
      <c r="I4" s="530"/>
      <c r="J4" s="530"/>
      <c r="K4" s="542"/>
      <c r="L4" s="56" t="s">
        <v>32</v>
      </c>
      <c r="M4" s="179" t="s">
        <v>180</v>
      </c>
      <c r="N4" s="179" t="s">
        <v>181</v>
      </c>
      <c r="O4" s="57" t="s">
        <v>183</v>
      </c>
      <c r="P4" s="58" t="s">
        <v>182</v>
      </c>
      <c r="Q4" s="56" t="s">
        <v>32</v>
      </c>
      <c r="R4" s="179" t="s">
        <v>180</v>
      </c>
      <c r="S4" s="179" t="s">
        <v>181</v>
      </c>
      <c r="T4" s="57" t="s">
        <v>183</v>
      </c>
      <c r="U4" s="199" t="s">
        <v>182</v>
      </c>
      <c r="V4" s="56" t="s">
        <v>196</v>
      </c>
      <c r="W4" s="57" t="s">
        <v>32</v>
      </c>
      <c r="X4" s="179" t="s">
        <v>180</v>
      </c>
      <c r="Y4" s="179" t="s">
        <v>181</v>
      </c>
      <c r="Z4" s="57" t="s">
        <v>183</v>
      </c>
      <c r="AA4" s="58" t="s">
        <v>182</v>
      </c>
      <c r="AB4" s="161" t="s">
        <v>196</v>
      </c>
      <c r="AC4" s="57" t="s">
        <v>32</v>
      </c>
      <c r="AD4" s="179" t="s">
        <v>180</v>
      </c>
      <c r="AE4" s="179" t="s">
        <v>181</v>
      </c>
      <c r="AF4" s="57" t="s">
        <v>183</v>
      </c>
      <c r="AG4" s="58" t="s">
        <v>182</v>
      </c>
      <c r="AH4" s="57" t="s">
        <v>196</v>
      </c>
      <c r="AI4" s="57" t="s">
        <v>32</v>
      </c>
      <c r="AJ4" s="179" t="s">
        <v>180</v>
      </c>
      <c r="AK4" s="179" t="s">
        <v>181</v>
      </c>
      <c r="AL4" s="57" t="s">
        <v>183</v>
      </c>
      <c r="AM4" s="58" t="s">
        <v>182</v>
      </c>
      <c r="AN4" s="57" t="s">
        <v>196</v>
      </c>
      <c r="AO4" s="57" t="s">
        <v>32</v>
      </c>
      <c r="AP4" s="179" t="s">
        <v>180</v>
      </c>
      <c r="AQ4" s="179" t="s">
        <v>181</v>
      </c>
      <c r="AR4" s="57" t="s">
        <v>183</v>
      </c>
      <c r="AS4" s="58" t="s">
        <v>182</v>
      </c>
      <c r="AT4" s="57" t="s">
        <v>196</v>
      </c>
      <c r="AU4" s="57" t="s">
        <v>32</v>
      </c>
      <c r="AV4" s="179" t="s">
        <v>180</v>
      </c>
      <c r="AW4" s="179" t="s">
        <v>181</v>
      </c>
      <c r="AX4" s="57" t="s">
        <v>183</v>
      </c>
      <c r="AY4" s="58" t="s">
        <v>182</v>
      </c>
      <c r="AZ4" s="57" t="s">
        <v>196</v>
      </c>
      <c r="BA4" s="57" t="s">
        <v>32</v>
      </c>
      <c r="BB4" s="179" t="s">
        <v>180</v>
      </c>
      <c r="BC4" s="179" t="s">
        <v>181</v>
      </c>
      <c r="BD4" s="57" t="s">
        <v>183</v>
      </c>
      <c r="BE4" s="58" t="s">
        <v>182</v>
      </c>
      <c r="BF4" s="57" t="s">
        <v>196</v>
      </c>
      <c r="BG4" s="57" t="s">
        <v>32</v>
      </c>
      <c r="BH4" s="179" t="s">
        <v>180</v>
      </c>
      <c r="BI4" s="179" t="s">
        <v>181</v>
      </c>
      <c r="BJ4" s="57" t="s">
        <v>183</v>
      </c>
      <c r="BK4" s="58" t="s">
        <v>182</v>
      </c>
      <c r="BL4" s="57" t="s">
        <v>196</v>
      </c>
      <c r="BM4" s="57" t="s">
        <v>32</v>
      </c>
      <c r="BN4" s="179" t="s">
        <v>180</v>
      </c>
      <c r="BO4" s="179" t="s">
        <v>181</v>
      </c>
      <c r="BP4" s="57" t="s">
        <v>183</v>
      </c>
      <c r="BQ4" s="58" t="s">
        <v>182</v>
      </c>
      <c r="BR4" s="57" t="s">
        <v>196</v>
      </c>
      <c r="BS4" s="57" t="s">
        <v>32</v>
      </c>
      <c r="BT4" s="179" t="s">
        <v>180</v>
      </c>
      <c r="BU4" s="179" t="s">
        <v>181</v>
      </c>
      <c r="BV4" s="57" t="s">
        <v>183</v>
      </c>
      <c r="BW4" s="58" t="s">
        <v>182</v>
      </c>
      <c r="BX4" s="57" t="s">
        <v>196</v>
      </c>
      <c r="BY4" s="57" t="s">
        <v>32</v>
      </c>
      <c r="BZ4" s="179" t="s">
        <v>180</v>
      </c>
      <c r="CA4" s="179" t="s">
        <v>181</v>
      </c>
      <c r="CB4" s="57" t="s">
        <v>183</v>
      </c>
      <c r="CC4" s="58" t="s">
        <v>182</v>
      </c>
      <c r="CD4" s="57" t="s">
        <v>196</v>
      </c>
      <c r="CE4" s="57" t="s">
        <v>32</v>
      </c>
      <c r="CF4" s="179" t="s">
        <v>180</v>
      </c>
      <c r="CG4" s="179" t="s">
        <v>181</v>
      </c>
      <c r="CH4" s="57" t="s">
        <v>183</v>
      </c>
      <c r="CI4" s="58" t="s">
        <v>182</v>
      </c>
      <c r="CJ4" s="57" t="s">
        <v>196</v>
      </c>
      <c r="CK4" s="57" t="s">
        <v>32</v>
      </c>
      <c r="CL4" s="179" t="s">
        <v>180</v>
      </c>
      <c r="CM4" s="179" t="s">
        <v>181</v>
      </c>
      <c r="CN4" s="57" t="s">
        <v>183</v>
      </c>
      <c r="CO4" s="58" t="s">
        <v>182</v>
      </c>
      <c r="CP4" s="57" t="s">
        <v>196</v>
      </c>
      <c r="CQ4" s="57" t="s">
        <v>32</v>
      </c>
      <c r="CR4" s="179" t="s">
        <v>180</v>
      </c>
      <c r="CS4" s="179" t="s">
        <v>181</v>
      </c>
      <c r="CT4" s="57" t="s">
        <v>183</v>
      </c>
      <c r="CU4" s="58" t="s">
        <v>182</v>
      </c>
      <c r="CV4" s="57" t="s">
        <v>196</v>
      </c>
      <c r="CW4" s="57" t="s">
        <v>32</v>
      </c>
      <c r="CX4" s="179" t="s">
        <v>180</v>
      </c>
      <c r="CY4" s="179" t="s">
        <v>181</v>
      </c>
      <c r="CZ4" s="57" t="s">
        <v>183</v>
      </c>
      <c r="DA4" s="58" t="s">
        <v>182</v>
      </c>
      <c r="DB4" s="57" t="s">
        <v>196</v>
      </c>
      <c r="DC4" s="57" t="s">
        <v>32</v>
      </c>
      <c r="DD4" s="179" t="s">
        <v>180</v>
      </c>
      <c r="DE4" s="179" t="s">
        <v>181</v>
      </c>
      <c r="DF4" s="57" t="s">
        <v>183</v>
      </c>
      <c r="DG4" s="58" t="s">
        <v>182</v>
      </c>
      <c r="DH4" s="57" t="s">
        <v>196</v>
      </c>
      <c r="DI4" s="57" t="s">
        <v>32</v>
      </c>
      <c r="DJ4" s="179" t="s">
        <v>180</v>
      </c>
      <c r="DK4" s="179" t="s">
        <v>181</v>
      </c>
      <c r="DL4" s="57" t="s">
        <v>183</v>
      </c>
      <c r="DM4" s="58" t="s">
        <v>182</v>
      </c>
      <c r="DN4" s="57" t="s">
        <v>196</v>
      </c>
      <c r="DO4" s="57" t="s">
        <v>32</v>
      </c>
      <c r="DP4" s="179" t="s">
        <v>180</v>
      </c>
      <c r="DQ4" s="179" t="s">
        <v>181</v>
      </c>
      <c r="DR4" s="57" t="s">
        <v>183</v>
      </c>
      <c r="DS4" s="58" t="s">
        <v>182</v>
      </c>
      <c r="DT4" s="57" t="s">
        <v>196</v>
      </c>
      <c r="DU4" s="57" t="s">
        <v>32</v>
      </c>
      <c r="DV4" s="179" t="s">
        <v>180</v>
      </c>
      <c r="DW4" s="179" t="s">
        <v>181</v>
      </c>
      <c r="DX4" s="57" t="s">
        <v>183</v>
      </c>
      <c r="DY4" s="58" t="s">
        <v>182</v>
      </c>
      <c r="DZ4" s="57" t="s">
        <v>196</v>
      </c>
      <c r="EA4" s="57" t="s">
        <v>32</v>
      </c>
      <c r="EB4" s="179" t="s">
        <v>180</v>
      </c>
      <c r="EC4" s="179" t="s">
        <v>181</v>
      </c>
      <c r="ED4" s="57" t="s">
        <v>183</v>
      </c>
      <c r="EE4" s="58" t="s">
        <v>182</v>
      </c>
      <c r="EF4" s="57" t="s">
        <v>196</v>
      </c>
      <c r="EG4" s="57" t="s">
        <v>32</v>
      </c>
      <c r="EH4" s="179" t="s">
        <v>180</v>
      </c>
      <c r="EI4" s="179" t="s">
        <v>181</v>
      </c>
      <c r="EJ4" s="57" t="s">
        <v>183</v>
      </c>
      <c r="EK4" s="58" t="s">
        <v>182</v>
      </c>
      <c r="EL4" s="57" t="s">
        <v>196</v>
      </c>
      <c r="EM4" s="57" t="s">
        <v>32</v>
      </c>
      <c r="EN4" s="179" t="s">
        <v>180</v>
      </c>
      <c r="EO4" s="179" t="s">
        <v>181</v>
      </c>
      <c r="EP4" s="57" t="s">
        <v>183</v>
      </c>
      <c r="EQ4" s="58" t="s">
        <v>182</v>
      </c>
      <c r="ER4" s="57" t="s">
        <v>196</v>
      </c>
      <c r="ES4" s="57" t="s">
        <v>32</v>
      </c>
      <c r="ET4" s="179" t="s">
        <v>180</v>
      </c>
      <c r="EU4" s="179" t="s">
        <v>181</v>
      </c>
      <c r="EV4" s="57" t="s">
        <v>183</v>
      </c>
      <c r="EW4" s="58" t="s">
        <v>182</v>
      </c>
      <c r="EX4" s="57" t="s">
        <v>196</v>
      </c>
      <c r="EY4" s="57" t="s">
        <v>32</v>
      </c>
      <c r="EZ4" s="179" t="s">
        <v>180</v>
      </c>
      <c r="FA4" s="179" t="s">
        <v>181</v>
      </c>
      <c r="FB4" s="57" t="s">
        <v>183</v>
      </c>
      <c r="FC4" s="58" t="s">
        <v>182</v>
      </c>
      <c r="FD4" s="57" t="s">
        <v>196</v>
      </c>
      <c r="FE4" s="57" t="s">
        <v>32</v>
      </c>
      <c r="FF4" s="179" t="s">
        <v>180</v>
      </c>
      <c r="FG4" s="179" t="s">
        <v>181</v>
      </c>
      <c r="FH4" s="57" t="s">
        <v>183</v>
      </c>
      <c r="FI4" s="58" t="s">
        <v>182</v>
      </c>
      <c r="FJ4" s="57" t="s">
        <v>196</v>
      </c>
      <c r="FK4" s="57" t="s">
        <v>32</v>
      </c>
      <c r="FL4" s="179" t="s">
        <v>180</v>
      </c>
      <c r="FM4" s="179" t="s">
        <v>181</v>
      </c>
      <c r="FN4" s="57" t="s">
        <v>183</v>
      </c>
      <c r="FO4" s="58" t="s">
        <v>182</v>
      </c>
      <c r="FP4" s="57" t="s">
        <v>196</v>
      </c>
      <c r="FQ4" s="57" t="s">
        <v>32</v>
      </c>
      <c r="FR4" s="179" t="s">
        <v>180</v>
      </c>
      <c r="FS4" s="179" t="s">
        <v>181</v>
      </c>
      <c r="FT4" s="57" t="s">
        <v>183</v>
      </c>
      <c r="FU4" s="58" t="s">
        <v>182</v>
      </c>
      <c r="FV4" s="57" t="s">
        <v>196</v>
      </c>
      <c r="FW4" s="57" t="s">
        <v>32</v>
      </c>
      <c r="FX4" s="179" t="s">
        <v>180</v>
      </c>
      <c r="FY4" s="179" t="s">
        <v>181</v>
      </c>
      <c r="FZ4" s="57" t="s">
        <v>183</v>
      </c>
      <c r="GA4" s="58" t="s">
        <v>182</v>
      </c>
      <c r="GB4" s="57" t="s">
        <v>196</v>
      </c>
      <c r="GC4" s="57" t="s">
        <v>32</v>
      </c>
      <c r="GD4" s="179" t="s">
        <v>180</v>
      </c>
      <c r="GE4" s="179" t="s">
        <v>181</v>
      </c>
      <c r="GF4" s="57" t="s">
        <v>183</v>
      </c>
      <c r="GG4" s="58" t="s">
        <v>182</v>
      </c>
      <c r="GH4" s="57" t="s">
        <v>196</v>
      </c>
      <c r="GI4" s="57" t="s">
        <v>32</v>
      </c>
      <c r="GJ4" s="179" t="s">
        <v>180</v>
      </c>
      <c r="GK4" s="179" t="s">
        <v>181</v>
      </c>
      <c r="GL4" s="57" t="s">
        <v>183</v>
      </c>
      <c r="GM4" s="58" t="s">
        <v>182</v>
      </c>
      <c r="GN4" s="57" t="s">
        <v>196</v>
      </c>
      <c r="GO4" s="57" t="s">
        <v>32</v>
      </c>
      <c r="GP4" s="179" t="s">
        <v>180</v>
      </c>
      <c r="GQ4" s="179" t="s">
        <v>181</v>
      </c>
      <c r="GR4" s="57" t="s">
        <v>183</v>
      </c>
      <c r="GS4" s="58" t="s">
        <v>182</v>
      </c>
      <c r="GT4" s="57" t="s">
        <v>196</v>
      </c>
      <c r="GU4" s="57" t="s">
        <v>32</v>
      </c>
      <c r="GV4" s="179" t="s">
        <v>180</v>
      </c>
      <c r="GW4" s="179" t="s">
        <v>181</v>
      </c>
      <c r="GX4" s="57" t="s">
        <v>183</v>
      </c>
      <c r="GY4" s="58" t="s">
        <v>182</v>
      </c>
      <c r="GZ4" s="57" t="s">
        <v>196</v>
      </c>
      <c r="HA4" s="57" t="s">
        <v>32</v>
      </c>
      <c r="HB4" s="179" t="s">
        <v>180</v>
      </c>
      <c r="HC4" s="179" t="s">
        <v>181</v>
      </c>
      <c r="HD4" s="57" t="s">
        <v>183</v>
      </c>
      <c r="HE4" s="58" t="s">
        <v>182</v>
      </c>
      <c r="HF4" s="57" t="s">
        <v>196</v>
      </c>
      <c r="HG4" s="57" t="s">
        <v>32</v>
      </c>
      <c r="HH4" s="179" t="s">
        <v>180</v>
      </c>
      <c r="HI4" s="179" t="s">
        <v>181</v>
      </c>
      <c r="HJ4" s="57" t="s">
        <v>183</v>
      </c>
      <c r="HK4" s="58" t="s">
        <v>182</v>
      </c>
      <c r="HL4" s="57" t="s">
        <v>196</v>
      </c>
      <c r="HM4" s="57" t="s">
        <v>32</v>
      </c>
      <c r="HN4" s="179" t="s">
        <v>180</v>
      </c>
      <c r="HO4" s="179" t="s">
        <v>181</v>
      </c>
      <c r="HP4" s="57" t="s">
        <v>183</v>
      </c>
      <c r="HQ4" s="58" t="s">
        <v>182</v>
      </c>
      <c r="HR4" s="57" t="s">
        <v>196</v>
      </c>
      <c r="HS4" s="57" t="s">
        <v>32</v>
      </c>
      <c r="HT4" s="179" t="s">
        <v>180</v>
      </c>
      <c r="HU4" s="179" t="s">
        <v>181</v>
      </c>
      <c r="HV4" s="57" t="s">
        <v>183</v>
      </c>
      <c r="HW4" s="58" t="s">
        <v>182</v>
      </c>
      <c r="HX4" s="57" t="s">
        <v>196</v>
      </c>
      <c r="HY4" s="57" t="s">
        <v>32</v>
      </c>
      <c r="HZ4" s="179" t="s">
        <v>180</v>
      </c>
      <c r="IA4" s="179" t="s">
        <v>181</v>
      </c>
      <c r="IB4" s="57" t="s">
        <v>183</v>
      </c>
      <c r="IC4" s="58" t="s">
        <v>182</v>
      </c>
      <c r="ID4" s="57" t="s">
        <v>196</v>
      </c>
      <c r="IE4" s="57" t="s">
        <v>32</v>
      </c>
      <c r="IF4" s="179" t="s">
        <v>180</v>
      </c>
      <c r="IG4" s="179" t="s">
        <v>181</v>
      </c>
      <c r="IH4" s="57" t="s">
        <v>183</v>
      </c>
      <c r="II4" s="58" t="s">
        <v>182</v>
      </c>
      <c r="IJ4" s="57" t="s">
        <v>196</v>
      </c>
      <c r="IK4" s="57" t="s">
        <v>32</v>
      </c>
      <c r="IL4" s="179" t="s">
        <v>180</v>
      </c>
      <c r="IM4" s="179" t="s">
        <v>181</v>
      </c>
      <c r="IN4" s="57" t="s">
        <v>183</v>
      </c>
      <c r="IO4" s="58" t="s">
        <v>182</v>
      </c>
      <c r="IP4" s="57" t="s">
        <v>196</v>
      </c>
      <c r="IQ4" s="57" t="s">
        <v>32</v>
      </c>
      <c r="IR4" s="179" t="s">
        <v>180</v>
      </c>
      <c r="IS4" s="179" t="s">
        <v>181</v>
      </c>
      <c r="IT4" s="57" t="s">
        <v>183</v>
      </c>
      <c r="IU4" s="58" t="s">
        <v>182</v>
      </c>
      <c r="IV4" s="57" t="s">
        <v>196</v>
      </c>
      <c r="IW4" s="57" t="s">
        <v>32</v>
      </c>
      <c r="IX4" s="179" t="s">
        <v>180</v>
      </c>
      <c r="IY4" s="179" t="s">
        <v>181</v>
      </c>
      <c r="IZ4" s="57" t="s">
        <v>183</v>
      </c>
      <c r="JA4" s="58" t="s">
        <v>182</v>
      </c>
    </row>
    <row r="5" spans="1:261">
      <c r="A5" s="17" t="s">
        <v>2</v>
      </c>
      <c r="B5" s="2" t="s">
        <v>55</v>
      </c>
      <c r="C5" s="341">
        <v>42</v>
      </c>
      <c r="D5" s="99">
        <v>1360918.02</v>
      </c>
      <c r="E5" s="156">
        <v>32402.81</v>
      </c>
      <c r="F5" s="157">
        <f t="shared" ref="F5:F18" si="27">K5*$C$1</f>
        <v>726673.86770243139</v>
      </c>
      <c r="G5" s="162">
        <f t="shared" ref="G5:G18" si="28">D5/$C$2</f>
        <v>1254.3185073355785</v>
      </c>
      <c r="H5" s="156">
        <f t="shared" ref="H5:H18" si="29">E5/$C$2</f>
        <v>29.864726365132821</v>
      </c>
      <c r="I5" s="194">
        <f t="shared" ref="I5:I18" si="30">SUMIFS($L5:$JP5,$L$4:$JP$4,$O$4)</f>
        <v>686.88870639805475</v>
      </c>
      <c r="J5" s="194">
        <f t="shared" ref="J5:J18" si="31">SUMIFS($L5:$JP5,$L$4:$JP$4,$N$4)</f>
        <v>0</v>
      </c>
      <c r="K5" s="100">
        <f>G5-I5-J5</f>
        <v>567.42980093752374</v>
      </c>
      <c r="L5" s="195">
        <f t="shared" ref="L5:L16" si="32">$E5/$C$2*L$2</f>
        <v>32502.140079890429</v>
      </c>
      <c r="M5" s="196"/>
      <c r="N5" s="196">
        <f>M5/L$2</f>
        <v>0</v>
      </c>
      <c r="O5" s="196">
        <f t="shared" ref="O5:O16" si="33">P5/L$2</f>
        <v>14.932363182566409</v>
      </c>
      <c r="P5" s="28">
        <f>($E5*L$2/$C$2)*0.5</f>
        <v>16251.070039945213</v>
      </c>
      <c r="Q5" s="195">
        <f t="shared" ref="Q5:Q16" si="34">$E5/$C$2*Q$2</f>
        <v>32589.882645951191</v>
      </c>
      <c r="R5" s="196"/>
      <c r="S5" s="196">
        <f>R5/Q$2</f>
        <v>0</v>
      </c>
      <c r="T5" s="196">
        <f t="shared" ref="T5:T16" si="35">U5/Q$2</f>
        <v>29.864726365132821</v>
      </c>
      <c r="U5" s="183">
        <f>($E5*Q$2/$C$2)</f>
        <v>32589.882645951191</v>
      </c>
      <c r="V5" s="347">
        <v>1</v>
      </c>
      <c r="W5" s="196">
        <f t="shared" ref="W5:W16" si="36">$E5/$C$2*V$2</f>
        <v>32632.738528285154</v>
      </c>
      <c r="X5" s="196"/>
      <c r="Y5" s="196">
        <f t="shared" ref="Y5:Y18" si="37">X5/V$2</f>
        <v>0</v>
      </c>
      <c r="Z5" s="196">
        <f t="shared" ref="Z5:Z16" si="38">AA5/V$2</f>
        <v>29.864726365132821</v>
      </c>
      <c r="AA5" s="28">
        <f>($E5*V$2/$C$2)*V5</f>
        <v>32632.738528285154</v>
      </c>
      <c r="AB5" s="344">
        <v>1</v>
      </c>
      <c r="AC5" s="196">
        <f t="shared" ref="AC5:AC16" si="39">$E5/$C$2*AB$2</f>
        <v>32723.915537877907</v>
      </c>
      <c r="AD5" s="196"/>
      <c r="AE5" s="196">
        <f t="shared" ref="AE5:AE18" si="40">AD5/AB$2</f>
        <v>0</v>
      </c>
      <c r="AF5" s="196">
        <f t="shared" ref="AF5:AF16" si="41">AG5/AB$2</f>
        <v>29.864726365132821</v>
      </c>
      <c r="AG5" s="28">
        <f>($E5*AB$2/$C$2)*AB5</f>
        <v>32723.915537877911</v>
      </c>
      <c r="AH5" s="204">
        <v>1</v>
      </c>
      <c r="AI5" s="196">
        <f t="shared" ref="AI5:AI16" si="42">$E5/$C$2*AH$2</f>
        <v>32892.681106567266</v>
      </c>
      <c r="AJ5" s="196"/>
      <c r="AK5" s="196">
        <f t="shared" ref="AK5:AK18" si="43">AJ5/AH$2</f>
        <v>0</v>
      </c>
      <c r="AL5" s="196">
        <f t="shared" ref="AL5:AL16" si="44">AM5/AH$2</f>
        <v>29.864726365132825</v>
      </c>
      <c r="AM5" s="28">
        <f>($E5*AH$2/$C$2)*AH5</f>
        <v>32892.681106567274</v>
      </c>
      <c r="AN5" s="204">
        <v>1</v>
      </c>
      <c r="AO5" s="196">
        <f t="shared" ref="AO5:AO16" si="45">$E5/$C$2*AN$2</f>
        <v>33176.336277583301</v>
      </c>
      <c r="AP5" s="196"/>
      <c r="AQ5" s="196">
        <f t="shared" ref="AQ5:AQ18" si="46">AP5/AN$2</f>
        <v>0</v>
      </c>
      <c r="AR5" s="196">
        <f t="shared" ref="AR5:AR16" si="47">AS5/AN$2</f>
        <v>29.864726365132821</v>
      </c>
      <c r="AS5" s="28">
        <f>($E5*AN$2/$C$2)*AN5</f>
        <v>33176.336277583301</v>
      </c>
      <c r="AT5" s="204">
        <v>1</v>
      </c>
      <c r="AU5" s="196">
        <f t="shared" ref="AU5:AU16" si="48">$E5/$C$2*AT$2</f>
        <v>33413.462204922456</v>
      </c>
      <c r="AV5" s="196"/>
      <c r="AW5" s="196">
        <f t="shared" ref="AW5:AW18" si="49">AV5/AT$2</f>
        <v>0</v>
      </c>
      <c r="AX5" s="196">
        <f t="shared" ref="AX5:AX16" si="50">AY5/AT$2</f>
        <v>29.864726365132817</v>
      </c>
      <c r="AY5" s="28">
        <f>($E5*AT$2/$C$2)*AT5</f>
        <v>33413.462204922456</v>
      </c>
      <c r="AZ5" s="204">
        <v>1</v>
      </c>
      <c r="BA5" s="196">
        <f t="shared" ref="BA5:BA16" si="51">$E5/$C$2*AZ$2</f>
        <v>33655.037976490014</v>
      </c>
      <c r="BB5" s="196"/>
      <c r="BC5" s="196">
        <f t="shared" ref="BC5:BC18" si="52">BB5/AZ$2</f>
        <v>0</v>
      </c>
      <c r="BD5" s="196">
        <f t="shared" ref="BD5:BD16" si="53">BE5/AZ$2</f>
        <v>29.864726365132817</v>
      </c>
      <c r="BE5" s="28">
        <f>($E5*AZ$2/$C$2)*AZ5</f>
        <v>33655.037976490014</v>
      </c>
      <c r="BF5" s="204">
        <v>1</v>
      </c>
      <c r="BG5" s="196">
        <f t="shared" ref="BG5:BG16" si="54">$E5/$C$2*BF$2</f>
        <v>33889.744860993596</v>
      </c>
      <c r="BH5" s="196"/>
      <c r="BI5" s="196">
        <f t="shared" ref="BI5:BI18" si="55">BH5/BF$2</f>
        <v>0</v>
      </c>
      <c r="BJ5" s="196">
        <f t="shared" ref="BJ5:BJ16" si="56">BK5/BF$2</f>
        <v>29.864726365132817</v>
      </c>
      <c r="BK5" s="28">
        <f>($E5*BF$2/$C$2)*BF5</f>
        <v>33889.744860993596</v>
      </c>
      <c r="BL5" s="204">
        <v>1</v>
      </c>
      <c r="BM5" s="196">
        <f t="shared" ref="BM5:BM16" si="57">$E5/$C$2*BL$2</f>
        <v>34087.538943709871</v>
      </c>
      <c r="BN5" s="196"/>
      <c r="BO5" s="196">
        <f t="shared" ref="BO5:BO18" si="58">BN5/BL$2</f>
        <v>0</v>
      </c>
      <c r="BP5" s="196">
        <f t="shared" ref="BP5:BP16" si="59">BQ5/BL$2</f>
        <v>29.864726365132825</v>
      </c>
      <c r="BQ5" s="28">
        <f>($E5*BL$2/$C$2)*BL5</f>
        <v>34087.538943709871</v>
      </c>
      <c r="BR5" s="204">
        <v>1</v>
      </c>
      <c r="BS5" s="196">
        <f t="shared" ref="BS5:BS16" si="60">$E5/$C$2*BR$2</f>
        <v>34319.647597019684</v>
      </c>
      <c r="BT5" s="196"/>
      <c r="BU5" s="196">
        <f t="shared" ref="BU5:BU18" si="61">BT5/BR$2</f>
        <v>0</v>
      </c>
      <c r="BV5" s="196">
        <f t="shared" ref="BV5:BV16" si="62">BW5/BR$2</f>
        <v>29.864726365132825</v>
      </c>
      <c r="BW5" s="28">
        <f>($E5*BR$2/$C$2)*BR5</f>
        <v>34319.647597019692</v>
      </c>
      <c r="BX5" s="204">
        <v>1</v>
      </c>
      <c r="BY5" s="196">
        <f t="shared" ref="BY5:BY16" si="63">$E5/$C$2*BX$2</f>
        <v>34455.681425612864</v>
      </c>
      <c r="BZ5" s="196"/>
      <c r="CA5" s="196">
        <f t="shared" ref="CA5:CA18" si="64">BZ5/BX$2</f>
        <v>0</v>
      </c>
      <c r="CB5" s="196">
        <f t="shared" ref="CB5:CB16" si="65">CC5/BX$2</f>
        <v>29.864726365132817</v>
      </c>
      <c r="CC5" s="28">
        <f>($E5*BX$2/$C$2)*BX5</f>
        <v>34455.681425612856</v>
      </c>
      <c r="CD5" s="204">
        <v>1</v>
      </c>
      <c r="CE5" s="196">
        <f t="shared" ref="CE5:CE16" si="66">$E5/$C$2*CD$2</f>
        <v>34629.225350520654</v>
      </c>
      <c r="CF5" s="196"/>
      <c r="CG5" s="196">
        <f t="shared" ref="CG5:CG18" si="67">CF5/CD$2</f>
        <v>0</v>
      </c>
      <c r="CH5" s="196">
        <f t="shared" ref="CH5:CH16" si="68">CI5/CD$2</f>
        <v>29.864726365132821</v>
      </c>
      <c r="CI5" s="28">
        <f>($E5*CD$2/$C$2)*CD5</f>
        <v>34629.225350520654</v>
      </c>
      <c r="CJ5" s="204">
        <v>1</v>
      </c>
      <c r="CK5" s="196">
        <f t="shared" ref="CK5:CK16" si="69">$E5/$C$2*CJ$2</f>
        <v>34915.329429098623</v>
      </c>
      <c r="CL5" s="196"/>
      <c r="CM5" s="196">
        <f t="shared" ref="CM5:CM18" si="70">CL5/CJ$2</f>
        <v>0</v>
      </c>
      <c r="CN5" s="196">
        <f t="shared" ref="CN5:CN16" si="71">CO5/CJ$2</f>
        <v>29.864726365132821</v>
      </c>
      <c r="CO5" s="28">
        <f>($E5*CJ$2/$C$2)*CJ5</f>
        <v>34915.329429098623</v>
      </c>
      <c r="CP5" s="204">
        <v>1</v>
      </c>
      <c r="CQ5" s="196">
        <f t="shared" ref="CQ5:CQ16" si="72">$E5/$C$2*CP$2</f>
        <v>35054.46918923378</v>
      </c>
      <c r="CR5" s="196"/>
      <c r="CS5" s="196">
        <f>IFERROR(CR5/CP$2,0)</f>
        <v>0</v>
      </c>
      <c r="CT5" s="196">
        <f>IFERROR(CU5/CP$2,0)</f>
        <v>29.864726365132821</v>
      </c>
      <c r="CU5" s="28">
        <f>($E5*CP$2/$C$2)*CP5</f>
        <v>35054.46918923378</v>
      </c>
      <c r="CV5" s="204">
        <v>1</v>
      </c>
      <c r="CW5" s="196">
        <f t="shared" ref="CW5" si="73">$E5/$C$2*CV$2</f>
        <v>35192.175442503401</v>
      </c>
      <c r="CX5" s="196"/>
      <c r="CY5" s="196">
        <f t="shared" ref="CY5:CY18" si="74">IFERROR(CX5/CV$2,0)</f>
        <v>0</v>
      </c>
      <c r="CZ5" s="196">
        <f t="shared" ref="CZ5:CZ16" si="75">IFERROR(DA5/CV$2,0)</f>
        <v>29.864726365132821</v>
      </c>
      <c r="DA5" s="28">
        <f t="shared" ref="DA5:DA7" si="76">($E5*CV$2/$C$2)*CV5</f>
        <v>35192.175442503401</v>
      </c>
      <c r="DB5" s="204">
        <v>0.5</v>
      </c>
      <c r="DC5" s="196">
        <f t="shared" ref="DC5" si="77">$E5/$C$2*DB$2</f>
        <v>35373.63351989795</v>
      </c>
      <c r="DD5" s="196"/>
      <c r="DE5" s="196">
        <f t="shared" ref="DE5:DE18" si="78">IFERROR(DD5/DB$2,0)</f>
        <v>0</v>
      </c>
      <c r="DF5" s="196">
        <f t="shared" ref="DF5:DF16" si="79">IFERROR(DG5/DB$2,0)</f>
        <v>14.93236318256641</v>
      </c>
      <c r="DG5" s="28">
        <f t="shared" ref="DG5:DG7" si="80">($E5*DB$2/$C$2)*DB5</f>
        <v>17686.816759948975</v>
      </c>
      <c r="DH5" s="204">
        <v>0.5</v>
      </c>
      <c r="DI5" s="196">
        <f t="shared" ref="DI5" si="81">$E5/$C$2*DH$2</f>
        <v>35578.654866394587</v>
      </c>
      <c r="DJ5" s="196"/>
      <c r="DK5" s="196">
        <f t="shared" ref="DK5:DK18" si="82">IFERROR(DJ5/DH$2,0)</f>
        <v>0</v>
      </c>
      <c r="DL5" s="196">
        <f t="shared" ref="DL5:DL16" si="83">IFERROR(DM5/DH$2,0)</f>
        <v>14.93236318256641</v>
      </c>
      <c r="DM5" s="28">
        <f t="shared" ref="DM5:DM7" si="84">($E5*DH$2/$C$2)*DH5</f>
        <v>17789.327433197293</v>
      </c>
      <c r="DN5" s="204">
        <v>0.5</v>
      </c>
      <c r="DO5" s="196">
        <f t="shared" ref="DO5" si="85">$E5/$C$2*DN$2</f>
        <v>35823.008057514104</v>
      </c>
      <c r="DP5" s="196"/>
      <c r="DQ5" s="196">
        <f t="shared" ref="DQ5:DQ18" si="86">IFERROR(DP5/DN$2,0)</f>
        <v>0</v>
      </c>
      <c r="DR5" s="196">
        <f t="shared" ref="DR5:DR16" si="87">IFERROR(DS5/DN$2,0)</f>
        <v>14.932363182566412</v>
      </c>
      <c r="DS5" s="28">
        <f t="shared" ref="DS5:DS7" si="88">($E5*DN$2/$C$2)*DN5</f>
        <v>17911.504028757055</v>
      </c>
      <c r="DT5" s="204">
        <v>0.5</v>
      </c>
      <c r="DU5" s="196">
        <f t="shared" ref="DU5" si="89">$E5/$C$2*DT$2</f>
        <v>36150.385187928689</v>
      </c>
      <c r="DV5" s="196"/>
      <c r="DW5" s="196">
        <f t="shared" ref="DW5:DW18" si="90">IFERROR(DV5/DT$2,0)</f>
        <v>0</v>
      </c>
      <c r="DX5" s="196">
        <f t="shared" ref="DX5:DX16" si="91">IFERROR(DY5/DT$2,0)</f>
        <v>14.932363182566409</v>
      </c>
      <c r="DY5" s="28">
        <f t="shared" ref="DY5:DY7" si="92">($E5*DT$2/$C$2)*DT5</f>
        <v>18075.192593964344</v>
      </c>
      <c r="DZ5" s="204">
        <v>0.5</v>
      </c>
      <c r="EA5" s="196">
        <f t="shared" ref="EA5" si="93">$E5/$C$2*DZ$2</f>
        <v>36336.591756815295</v>
      </c>
      <c r="EB5" s="196"/>
      <c r="EC5" s="196">
        <f t="shared" ref="EC5:EC18" si="94">IFERROR(EB5/DZ$2,0)</f>
        <v>0</v>
      </c>
      <c r="ED5" s="196">
        <f t="shared" ref="ED5:ED16" si="95">IFERROR(EE5/DZ$2,0)</f>
        <v>14.932363182566412</v>
      </c>
      <c r="EE5" s="28">
        <f t="shared" ref="EE5:EE7" si="96">($E5*DZ$2/$C$2)*DZ5</f>
        <v>18168.295878407647</v>
      </c>
      <c r="EF5" s="204">
        <v>0.5</v>
      </c>
      <c r="EG5" s="196">
        <f t="shared" ref="EG5" si="97">$E5/$C$2*EF$2</f>
        <v>36397.545663326535</v>
      </c>
      <c r="EH5" s="196"/>
      <c r="EI5" s="196">
        <f t="shared" ref="EI5:EI18" si="98">IFERROR(EH5/EF$2,0)</f>
        <v>0</v>
      </c>
      <c r="EJ5" s="196">
        <f t="shared" ref="EJ5:EJ16" si="99">IFERROR(EK5/EF$2,0)</f>
        <v>14.932363182566409</v>
      </c>
      <c r="EK5" s="28">
        <f t="shared" ref="EK5:EK7" si="100">($E5*EF$2/$C$2)*EF5</f>
        <v>18198.772831663264</v>
      </c>
      <c r="EL5" s="204">
        <v>0.5</v>
      </c>
      <c r="EM5" s="196">
        <f t="shared" ref="EM5" si="101">$E5/$C$2*EL$2</f>
        <v>36505.327460778295</v>
      </c>
      <c r="EN5" s="196"/>
      <c r="EO5" s="196">
        <f t="shared" ref="EO5:EO18" si="102">IFERROR(EN5/EL$2,0)</f>
        <v>0</v>
      </c>
      <c r="EP5" s="196">
        <f t="shared" ref="EP5:EP16" si="103">IFERROR(EQ5/EL$2,0)</f>
        <v>14.93236318256641</v>
      </c>
      <c r="EQ5" s="28">
        <f t="shared" ref="EQ5:EQ7" si="104">($E5*EL$2/$C$2)*EL5</f>
        <v>18252.663730389148</v>
      </c>
      <c r="ER5" s="204">
        <v>0.5</v>
      </c>
      <c r="ES5" s="196">
        <f t="shared" ref="ES5" si="105">$E5/$C$2*ER$2</f>
        <v>36603.194169076836</v>
      </c>
      <c r="ET5" s="196"/>
      <c r="EU5" s="196">
        <f t="shared" ref="EU5:EU18" si="106">IFERROR(ET5/ER$2,0)</f>
        <v>0</v>
      </c>
      <c r="EV5" s="196">
        <f t="shared" ref="EV5:EV16" si="107">IFERROR(EW5/ER$2,0)</f>
        <v>14.93236318256641</v>
      </c>
      <c r="EW5" s="28">
        <f t="shared" ref="EW5:EW7" si="108">($E5*ER$2/$C$2)*ER5</f>
        <v>18301.597084538418</v>
      </c>
      <c r="EX5" s="204">
        <v>0.5</v>
      </c>
      <c r="EY5" s="196">
        <f t="shared" ref="EY5" si="109">$E5/$C$2*EX$2</f>
        <v>36678.692197327895</v>
      </c>
      <c r="EZ5" s="196"/>
      <c r="FA5" s="196">
        <f t="shared" ref="FA5:FA18" si="110">IFERROR(EZ5/EX$2,0)</f>
        <v>0</v>
      </c>
      <c r="FB5" s="196">
        <f t="shared" ref="FB5:FB16" si="111">IFERROR(FC5/EX$2,0)</f>
        <v>14.932363182566409</v>
      </c>
      <c r="FC5" s="28">
        <f t="shared" ref="FC5:FC7" si="112">($E5*EX$2/$C$2)*EX5</f>
        <v>18339.346098663944</v>
      </c>
      <c r="FD5" s="204">
        <v>0.5</v>
      </c>
      <c r="FE5" s="196">
        <f t="shared" ref="FE5" si="113">$E5/$C$2*FD$2</f>
        <v>36943.741643818445</v>
      </c>
      <c r="FF5" s="196"/>
      <c r="FG5" s="196">
        <f t="shared" ref="FG5:FG18" si="114">IFERROR(FF5/FD$2,0)</f>
        <v>0</v>
      </c>
      <c r="FH5" s="196">
        <f t="shared" ref="FH5:FH16" si="115">IFERROR(FI5/FD$2,0)</f>
        <v>14.93236318256641</v>
      </c>
      <c r="FI5" s="28">
        <f t="shared" ref="FI5:FI7" si="116">($E5*FD$2/$C$2)*FD5</f>
        <v>18471.870821909222</v>
      </c>
      <c r="FJ5" s="204">
        <v>0.5</v>
      </c>
      <c r="FK5" s="196">
        <f t="shared" ref="FK5" si="117">$E5/$C$2*FJ$2</f>
        <v>37046.625626146328</v>
      </c>
      <c r="FL5" s="196"/>
      <c r="FM5" s="196">
        <f t="shared" ref="FM5:FM18" si="118">IFERROR(FL5/FJ$2,0)</f>
        <v>0</v>
      </c>
      <c r="FN5" s="196">
        <f t="shared" ref="FN5:FN16" si="119">IFERROR(FO5/FJ$2,0)</f>
        <v>14.93236318256641</v>
      </c>
      <c r="FO5" s="28">
        <f t="shared" ref="FO5:FO7" si="120">($E5*FJ$2/$C$2)*FJ5</f>
        <v>18523.312813073164</v>
      </c>
      <c r="FP5" s="204">
        <v>0.5</v>
      </c>
      <c r="FQ5" s="196">
        <f t="shared" ref="FQ5:HS16" si="121">$E5/$C$2*FP$2</f>
        <v>37246.719292792717</v>
      </c>
      <c r="FR5" s="196"/>
      <c r="FS5" s="196">
        <f t="shared" ref="FS5:FS18" si="122">IFERROR(FR5/FP$2,0)</f>
        <v>0</v>
      </c>
      <c r="FT5" s="196">
        <f t="shared" ref="FT5:FT16" si="123">IFERROR(FU5/FP$2,0)</f>
        <v>14.93236318256641</v>
      </c>
      <c r="FU5" s="28">
        <f t="shared" ref="FU5:FU7" si="124">($E5*FP$2/$C$2)*FP5</f>
        <v>18623.359646396359</v>
      </c>
      <c r="FV5" s="204">
        <v>0.5</v>
      </c>
      <c r="FW5" s="196">
        <f t="shared" si="121"/>
        <v>37619.162295292292</v>
      </c>
      <c r="FX5" s="196"/>
      <c r="FY5" s="196">
        <f t="shared" ref="FY5:FY18" si="125">IFERROR(FX5/FV$2,0)</f>
        <v>0</v>
      </c>
      <c r="FZ5" s="196">
        <f t="shared" ref="FZ5:FZ16" si="126">IFERROR(GA5/FV$2,0)</f>
        <v>14.93236318256641</v>
      </c>
      <c r="GA5" s="28">
        <f t="shared" ref="GA5:GA7" si="127">($E5*FV$2/$C$2)*FV5</f>
        <v>18809.581147646146</v>
      </c>
      <c r="GB5" s="204">
        <v>0.5</v>
      </c>
      <c r="GC5" s="196">
        <f t="shared" si="121"/>
        <v>37948.958468542449</v>
      </c>
      <c r="GD5" s="196"/>
      <c r="GE5" s="196">
        <f t="shared" ref="GE5:GE18" si="128">IFERROR(GD5/GB$2,0)</f>
        <v>0</v>
      </c>
      <c r="GF5" s="196">
        <f t="shared" ref="GF5:GF16" si="129">IFERROR(GG5/GB$2,0)</f>
        <v>14.932363182566409</v>
      </c>
      <c r="GG5" s="28">
        <f t="shared" ref="GG5:GG7" si="130">($E5*GB$2/$C$2)*GB5</f>
        <v>18974.479234271221</v>
      </c>
      <c r="GH5" s="204">
        <v>0.5</v>
      </c>
      <c r="GI5" s="196">
        <f t="shared" si="121"/>
        <v>38245.993036970067</v>
      </c>
      <c r="GJ5" s="196"/>
      <c r="GK5" s="196">
        <f t="shared" ref="GK5:GK18" si="131">IFERROR(GJ5/GH$2,0)</f>
        <v>0</v>
      </c>
      <c r="GL5" s="196">
        <f t="shared" ref="GL5:GL16" si="132">IFERROR(GM5/GH$2,0)</f>
        <v>14.932363182566409</v>
      </c>
      <c r="GM5" s="28">
        <f t="shared" ref="GM5:GM7" si="133">($E5*GH$2/$C$2)*GH5</f>
        <v>19122.99651848503</v>
      </c>
      <c r="GN5" s="204">
        <v>1</v>
      </c>
      <c r="GO5" s="196">
        <f t="shared" si="121"/>
        <v>0</v>
      </c>
      <c r="GP5" s="196"/>
      <c r="GQ5" s="196">
        <f t="shared" ref="GQ5:GQ18" si="134">IFERROR(GP5/GN$2,0)</f>
        <v>0</v>
      </c>
      <c r="GR5" s="196">
        <f t="shared" ref="GR5:GR16" si="135">IFERROR(GS5/GN$2,0)</f>
        <v>0</v>
      </c>
      <c r="GS5" s="28">
        <f t="shared" ref="GS5:GS7" si="136">($E5*GN$2/$C$2)*GN5</f>
        <v>0</v>
      </c>
      <c r="GT5" s="204">
        <v>1</v>
      </c>
      <c r="GU5" s="196">
        <f t="shared" si="121"/>
        <v>0</v>
      </c>
      <c r="GV5" s="196"/>
      <c r="GW5" s="196">
        <f t="shared" ref="GW5:GW18" si="137">IFERROR(GV5/GT$2,0)</f>
        <v>0</v>
      </c>
      <c r="GX5" s="196">
        <f t="shared" ref="GX5:GX16" si="138">IFERROR(GY5/GT$2,0)</f>
        <v>0</v>
      </c>
      <c r="GY5" s="28">
        <f t="shared" ref="GY5:GY7" si="139">($E5*GT$2/$C$2)*GT5</f>
        <v>0</v>
      </c>
      <c r="GZ5" s="204">
        <v>1</v>
      </c>
      <c r="HA5" s="196">
        <f t="shared" si="121"/>
        <v>0</v>
      </c>
      <c r="HB5" s="196"/>
      <c r="HC5" s="196">
        <f t="shared" ref="HC5:HC18" si="140">IFERROR(HB5/GZ$2,0)</f>
        <v>0</v>
      </c>
      <c r="HD5" s="196">
        <f t="shared" ref="HD5:HD16" si="141">IFERROR(HE5/GZ$2,0)</f>
        <v>0</v>
      </c>
      <c r="HE5" s="28">
        <f t="shared" ref="HE5:HE7" si="142">($E5*GZ$2/$C$2)*GZ5</f>
        <v>0</v>
      </c>
      <c r="HF5" s="204">
        <v>1</v>
      </c>
      <c r="HG5" s="196">
        <f t="shared" si="121"/>
        <v>0</v>
      </c>
      <c r="HH5" s="196"/>
      <c r="HI5" s="196">
        <f t="shared" ref="HI5:HI18" si="143">IFERROR(HH5/HF$2,0)</f>
        <v>0</v>
      </c>
      <c r="HJ5" s="196">
        <f t="shared" ref="HJ5:HJ16" si="144">IFERROR(HK5/HF$2,0)</f>
        <v>0</v>
      </c>
      <c r="HK5" s="28">
        <f t="shared" ref="HK5:HK7" si="145">($E5*HF$2/$C$2)*HF5</f>
        <v>0</v>
      </c>
      <c r="HL5" s="204">
        <v>1</v>
      </c>
      <c r="HM5" s="196">
        <f t="shared" si="121"/>
        <v>0</v>
      </c>
      <c r="HN5" s="196"/>
      <c r="HO5" s="196">
        <f t="shared" ref="HO5:HO18" si="146">IFERROR(HN5/HL$2,0)</f>
        <v>0</v>
      </c>
      <c r="HP5" s="196">
        <f t="shared" ref="HP5:HP16" si="147">IFERROR(HQ5/HL$2,0)</f>
        <v>0</v>
      </c>
      <c r="HQ5" s="28">
        <f t="shared" ref="HQ5:HQ7" si="148">($E5*HL$2/$C$2)*HL5</f>
        <v>0</v>
      </c>
      <c r="HR5" s="204">
        <v>1</v>
      </c>
      <c r="HS5" s="196">
        <f t="shared" si="121"/>
        <v>0</v>
      </c>
      <c r="HT5" s="196"/>
      <c r="HU5" s="196">
        <f t="shared" ref="HU5:HU18" si="149">IFERROR(HT5/HR$2,0)</f>
        <v>0</v>
      </c>
      <c r="HV5" s="196">
        <f t="shared" ref="HV5:HV16" si="150">IFERROR(HW5/HR$2,0)</f>
        <v>0</v>
      </c>
      <c r="HW5" s="28">
        <f t="shared" ref="HW5:HW7" si="151">($E5*HR$2/$C$2)*HR5</f>
        <v>0</v>
      </c>
      <c r="HX5" s="204">
        <v>1</v>
      </c>
      <c r="HY5" s="196">
        <f t="shared" ref="HY5" si="152">$E5/$C$2*HX$2</f>
        <v>0</v>
      </c>
      <c r="HZ5" s="196"/>
      <c r="IA5" s="196">
        <f t="shared" ref="IA5:IA18" si="153">IFERROR(HZ5/HX$2,0)</f>
        <v>0</v>
      </c>
      <c r="IB5" s="196">
        <f t="shared" ref="IB5:IB16" si="154">IFERROR(IC5/HX$2,0)</f>
        <v>0</v>
      </c>
      <c r="IC5" s="28">
        <f t="shared" ref="IC5:IC7" si="155">($E5*HX$2/$C$2)*HX5</f>
        <v>0</v>
      </c>
      <c r="ID5" s="204">
        <v>1</v>
      </c>
      <c r="IE5" s="196">
        <f t="shared" ref="IE5" si="156">$E5/$C$2*ID$2</f>
        <v>0</v>
      </c>
      <c r="IF5" s="196"/>
      <c r="IG5" s="196">
        <f t="shared" ref="IG5:IG18" si="157">IFERROR(IF5/ID$2,0)</f>
        <v>0</v>
      </c>
      <c r="IH5" s="196">
        <f t="shared" ref="IH5:IH16" si="158">IFERROR(II5/ID$2,0)</f>
        <v>0</v>
      </c>
      <c r="II5" s="28">
        <f t="shared" ref="II5:II7" si="159">($E5*ID$2/$C$2)*ID5</f>
        <v>0</v>
      </c>
      <c r="IJ5" s="204">
        <v>1</v>
      </c>
      <c r="IK5" s="196">
        <f t="shared" ref="IK5" si="160">$E5/$C$2*IJ$2</f>
        <v>0</v>
      </c>
      <c r="IL5" s="196"/>
      <c r="IM5" s="196">
        <f t="shared" ref="IM5:IM18" si="161">IFERROR(IL5/IJ$2,0)</f>
        <v>0</v>
      </c>
      <c r="IN5" s="196">
        <f t="shared" ref="IN5:IN16" si="162">IFERROR(IO5/IJ$2,0)</f>
        <v>0</v>
      </c>
      <c r="IO5" s="28">
        <f t="shared" ref="IO5:IO7" si="163">($E5*IJ$2/$C$2)*IJ5</f>
        <v>0</v>
      </c>
      <c r="IP5" s="204">
        <v>1</v>
      </c>
      <c r="IQ5" s="196">
        <f t="shared" ref="IQ5" si="164">$E5/$C$2*IP$2</f>
        <v>0</v>
      </c>
      <c r="IR5" s="196"/>
      <c r="IS5" s="196">
        <f t="shared" ref="IS5:IS18" si="165">IFERROR(IR5/IP$2,0)</f>
        <v>0</v>
      </c>
      <c r="IT5" s="196">
        <f t="shared" ref="IT5:IT16" si="166">IFERROR(IU5/IP$2,0)</f>
        <v>0</v>
      </c>
      <c r="IU5" s="28">
        <f t="shared" ref="IU5:IU7" si="167">($E5*IP$2/$C$2)*IP5</f>
        <v>0</v>
      </c>
      <c r="IV5" s="204">
        <v>1</v>
      </c>
      <c r="IW5" s="196">
        <f t="shared" ref="IW5" si="168">$E5/$C$2*IV$2</f>
        <v>0</v>
      </c>
      <c r="IX5" s="196"/>
      <c r="IY5" s="196">
        <f t="shared" ref="IY5:IY18" si="169">IFERROR(IX5/IV$2,0)</f>
        <v>0</v>
      </c>
      <c r="IZ5" s="196">
        <f t="shared" ref="IZ5:IZ16" si="170">IFERROR(JA5/IV$2,0)</f>
        <v>0</v>
      </c>
      <c r="JA5" s="28">
        <f t="shared" ref="JA5:JA7" si="171">($E5*IV$2/$C$2)*IV5</f>
        <v>0</v>
      </c>
    </row>
    <row r="6" spans="1:261">
      <c r="A6" s="17" t="s">
        <v>4</v>
      </c>
      <c r="B6" s="2" t="s">
        <v>56</v>
      </c>
      <c r="C6" s="341">
        <v>42</v>
      </c>
      <c r="D6" s="12">
        <v>1025819.76</v>
      </c>
      <c r="E6" s="74">
        <v>24424.28</v>
      </c>
      <c r="F6" s="89">
        <f t="shared" si="27"/>
        <v>403601.78019690583</v>
      </c>
      <c r="G6" s="131">
        <f t="shared" si="28"/>
        <v>945.46819958967205</v>
      </c>
      <c r="H6" s="74">
        <f t="shared" si="29"/>
        <v>22.511147609277906</v>
      </c>
      <c r="I6" s="12">
        <f t="shared" si="30"/>
        <v>630.31213305978133</v>
      </c>
      <c r="J6" s="192">
        <f t="shared" si="31"/>
        <v>0</v>
      </c>
      <c r="K6" s="18">
        <f t="shared" ref="K6:K18" si="172">G6-I6-J6</f>
        <v>315.15606652989072</v>
      </c>
      <c r="L6" s="195">
        <f t="shared" si="32"/>
        <v>24499.152076948452</v>
      </c>
      <c r="M6" s="196"/>
      <c r="N6" s="196">
        <f t="shared" ref="N6:N18" si="173">M6/L$2</f>
        <v>0</v>
      </c>
      <c r="O6" s="196">
        <f t="shared" si="33"/>
        <v>0</v>
      </c>
      <c r="P6" s="28"/>
      <c r="Q6" s="195">
        <f t="shared" si="34"/>
        <v>24565.289828624514</v>
      </c>
      <c r="R6" s="196"/>
      <c r="S6" s="196">
        <f t="shared" ref="S6:S18" si="174">R6/Q$2</f>
        <v>0</v>
      </c>
      <c r="T6" s="196">
        <f t="shared" si="35"/>
        <v>0</v>
      </c>
      <c r="U6" s="183"/>
      <c r="V6" s="347"/>
      <c r="W6" s="196">
        <f t="shared" si="36"/>
        <v>24597.593325443828</v>
      </c>
      <c r="X6" s="196"/>
      <c r="Y6" s="196">
        <f t="shared" si="37"/>
        <v>0</v>
      </c>
      <c r="Z6" s="196">
        <f t="shared" si="38"/>
        <v>0</v>
      </c>
      <c r="AA6" s="28"/>
      <c r="AB6" s="344">
        <v>1</v>
      </c>
      <c r="AC6" s="196">
        <f t="shared" si="39"/>
        <v>24666.319859094954</v>
      </c>
      <c r="AD6" s="196"/>
      <c r="AE6" s="196">
        <f t="shared" si="40"/>
        <v>0</v>
      </c>
      <c r="AF6" s="196">
        <f t="shared" si="41"/>
        <v>22.511147609277906</v>
      </c>
      <c r="AG6" s="28">
        <f>($E6*AB$2/$C$2)*AB6</f>
        <v>24666.319859094954</v>
      </c>
      <c r="AH6" s="204">
        <v>1</v>
      </c>
      <c r="AI6" s="196">
        <f t="shared" si="42"/>
        <v>24793.530354234979</v>
      </c>
      <c r="AJ6" s="196"/>
      <c r="AK6" s="196">
        <f t="shared" si="43"/>
        <v>0</v>
      </c>
      <c r="AL6" s="196">
        <f t="shared" si="44"/>
        <v>22.511147609277906</v>
      </c>
      <c r="AM6" s="28">
        <f>($E6*AH$2/$C$2)*AH6</f>
        <v>24793.530354234979</v>
      </c>
      <c r="AN6" s="204">
        <v>1</v>
      </c>
      <c r="AO6" s="196">
        <f t="shared" si="45"/>
        <v>25007.341234227904</v>
      </c>
      <c r="AP6" s="196"/>
      <c r="AQ6" s="196">
        <f t="shared" si="46"/>
        <v>0</v>
      </c>
      <c r="AR6" s="196">
        <f t="shared" si="47"/>
        <v>22.511147609277902</v>
      </c>
      <c r="AS6" s="28">
        <f>($E6*AN$2/$C$2)*AN6</f>
        <v>25007.341234227901</v>
      </c>
      <c r="AT6" s="204">
        <v>1</v>
      </c>
      <c r="AU6" s="196">
        <f t="shared" si="48"/>
        <v>25186.07974624557</v>
      </c>
      <c r="AV6" s="196"/>
      <c r="AW6" s="196">
        <f t="shared" si="49"/>
        <v>0</v>
      </c>
      <c r="AX6" s="196">
        <f t="shared" si="50"/>
        <v>22.511147609277906</v>
      </c>
      <c r="AY6" s="28">
        <f>($E6*AT$2/$C$2)*AT6</f>
        <v>25186.07974624557</v>
      </c>
      <c r="AZ6" s="204">
        <v>1</v>
      </c>
      <c r="BA6" s="196">
        <f t="shared" si="51"/>
        <v>25368.172419257018</v>
      </c>
      <c r="BB6" s="196"/>
      <c r="BC6" s="196">
        <f t="shared" si="52"/>
        <v>0</v>
      </c>
      <c r="BD6" s="196">
        <f t="shared" si="53"/>
        <v>22.511147609277906</v>
      </c>
      <c r="BE6" s="28">
        <f>($E6*AZ$2/$C$2)*AZ6</f>
        <v>25368.172419257018</v>
      </c>
      <c r="BF6" s="204">
        <v>1</v>
      </c>
      <c r="BG6" s="196">
        <f t="shared" si="54"/>
        <v>25545.087528318338</v>
      </c>
      <c r="BH6" s="196"/>
      <c r="BI6" s="196">
        <f t="shared" si="55"/>
        <v>0</v>
      </c>
      <c r="BJ6" s="196">
        <f t="shared" si="56"/>
        <v>22.511147609277906</v>
      </c>
      <c r="BK6" s="28">
        <f>($E6*BF$2/$C$2)*BF6</f>
        <v>25545.087528318338</v>
      </c>
      <c r="BL6" s="204">
        <v>1</v>
      </c>
      <c r="BM6" s="196">
        <f t="shared" si="57"/>
        <v>25694.178858934582</v>
      </c>
      <c r="BN6" s="196"/>
      <c r="BO6" s="196">
        <f t="shared" si="58"/>
        <v>0</v>
      </c>
      <c r="BP6" s="196">
        <f t="shared" si="59"/>
        <v>22.511147609277902</v>
      </c>
      <c r="BQ6" s="28">
        <f>($E6*BL$2/$C$2)*BL6</f>
        <v>25694.178858934578</v>
      </c>
      <c r="BR6" s="204">
        <v>1</v>
      </c>
      <c r="BS6" s="196">
        <f t="shared" si="60"/>
        <v>25869.135498153893</v>
      </c>
      <c r="BT6" s="196"/>
      <c r="BU6" s="196">
        <f t="shared" si="61"/>
        <v>0</v>
      </c>
      <c r="BV6" s="196">
        <f t="shared" si="62"/>
        <v>22.511147609277906</v>
      </c>
      <c r="BW6" s="28">
        <f>($E6*BR$2/$C$2)*BR6</f>
        <v>25869.135498153893</v>
      </c>
      <c r="BX6" s="204">
        <v>1</v>
      </c>
      <c r="BY6" s="196">
        <f t="shared" si="63"/>
        <v>25971.673775514151</v>
      </c>
      <c r="BZ6" s="196"/>
      <c r="CA6" s="196">
        <f t="shared" si="64"/>
        <v>0</v>
      </c>
      <c r="CB6" s="196">
        <f t="shared" si="65"/>
        <v>22.511147609277902</v>
      </c>
      <c r="CC6" s="28">
        <f>($E6*BX$2/$C$2)*BX6</f>
        <v>25971.673775514148</v>
      </c>
      <c r="CD6" s="204">
        <v>1</v>
      </c>
      <c r="CE6" s="196">
        <f t="shared" si="66"/>
        <v>26102.486054271667</v>
      </c>
      <c r="CF6" s="196"/>
      <c r="CG6" s="196">
        <f t="shared" si="67"/>
        <v>0</v>
      </c>
      <c r="CH6" s="196">
        <f t="shared" si="68"/>
        <v>22.511147609277906</v>
      </c>
      <c r="CI6" s="28">
        <f>($E6*CD$2/$C$2)*CD6</f>
        <v>26102.486054271667</v>
      </c>
      <c r="CJ6" s="204">
        <v>1</v>
      </c>
      <c r="CK6" s="196">
        <f t="shared" si="69"/>
        <v>26318.142848368549</v>
      </c>
      <c r="CL6" s="196"/>
      <c r="CM6" s="196">
        <f t="shared" si="70"/>
        <v>0</v>
      </c>
      <c r="CN6" s="196">
        <f t="shared" si="71"/>
        <v>22.511147609277902</v>
      </c>
      <c r="CO6" s="28">
        <f>($E6*CJ$2/$C$2)*CJ6</f>
        <v>26318.142848368545</v>
      </c>
      <c r="CP6" s="204">
        <v>1</v>
      </c>
      <c r="CQ6" s="196">
        <f t="shared" si="72"/>
        <v>26423.022285080177</v>
      </c>
      <c r="CR6" s="196"/>
      <c r="CS6" s="196">
        <f t="shared" ref="CS6:CS18" si="175">IFERROR(CR6/CP$2,0)</f>
        <v>0</v>
      </c>
      <c r="CT6" s="196">
        <f t="shared" ref="CT6:CT16" si="176">IFERROR(CU6/CP$2,0)</f>
        <v>22.511147609277902</v>
      </c>
      <c r="CU6" s="28">
        <f>($E6*CP$2/$C$2)*CP6</f>
        <v>26423.022285080173</v>
      </c>
      <c r="CV6" s="204">
        <v>1</v>
      </c>
      <c r="CW6" s="196">
        <f t="shared" ref="CW6" si="177">$E6/$C$2*CV$2</f>
        <v>26526.821186706555</v>
      </c>
      <c r="CX6" s="196"/>
      <c r="CY6" s="196">
        <f t="shared" si="74"/>
        <v>0</v>
      </c>
      <c r="CZ6" s="196">
        <f t="shared" si="75"/>
        <v>22.511147609277902</v>
      </c>
      <c r="DA6" s="28">
        <f t="shared" si="76"/>
        <v>26526.821186706551</v>
      </c>
      <c r="DB6" s="204">
        <v>1</v>
      </c>
      <c r="DC6" s="196">
        <f t="shared" ref="DC6" si="178">$E6/$C$2*DB$2</f>
        <v>26663.598919580527</v>
      </c>
      <c r="DD6" s="196"/>
      <c r="DE6" s="196">
        <f t="shared" si="78"/>
        <v>0</v>
      </c>
      <c r="DF6" s="196">
        <f t="shared" si="79"/>
        <v>22.511147609277902</v>
      </c>
      <c r="DG6" s="28">
        <f t="shared" si="80"/>
        <v>26663.598919580523</v>
      </c>
      <c r="DH6" s="204">
        <v>1</v>
      </c>
      <c r="DI6" s="196">
        <f t="shared" ref="DI6" si="179">$E6/$C$2*DH$2</f>
        <v>26818.137947918218</v>
      </c>
      <c r="DJ6" s="196"/>
      <c r="DK6" s="196">
        <f t="shared" si="82"/>
        <v>0</v>
      </c>
      <c r="DL6" s="196">
        <f t="shared" si="83"/>
        <v>22.511147609277906</v>
      </c>
      <c r="DM6" s="28">
        <f t="shared" si="84"/>
        <v>26818.137947918218</v>
      </c>
      <c r="DN6" s="204">
        <v>1</v>
      </c>
      <c r="DO6" s="196">
        <f t="shared" ref="DO6" si="180">$E6/$C$2*DN$2</f>
        <v>27002.324157657331</v>
      </c>
      <c r="DP6" s="196"/>
      <c r="DQ6" s="196">
        <f t="shared" si="86"/>
        <v>0</v>
      </c>
      <c r="DR6" s="196">
        <f t="shared" si="87"/>
        <v>22.511147609277906</v>
      </c>
      <c r="DS6" s="28">
        <f t="shared" si="88"/>
        <v>27002.324157657331</v>
      </c>
      <c r="DT6" s="204">
        <v>1</v>
      </c>
      <c r="DU6" s="196">
        <f t="shared" ref="DU6" si="181">$E6/$C$2*DT$2</f>
        <v>27249.091357750236</v>
      </c>
      <c r="DV6" s="196"/>
      <c r="DW6" s="196">
        <f t="shared" si="90"/>
        <v>0</v>
      </c>
      <c r="DX6" s="196">
        <f t="shared" si="91"/>
        <v>22.511147609277902</v>
      </c>
      <c r="DY6" s="28">
        <f t="shared" si="92"/>
        <v>27249.091357750232</v>
      </c>
      <c r="DZ6" s="204">
        <v>1</v>
      </c>
      <c r="EA6" s="196">
        <f t="shared" ref="EA6" si="182">$E6/$C$2*DZ$2</f>
        <v>27389.448363094081</v>
      </c>
      <c r="EB6" s="196"/>
      <c r="EC6" s="196">
        <f t="shared" si="94"/>
        <v>0</v>
      </c>
      <c r="ED6" s="196">
        <f t="shared" si="95"/>
        <v>22.511147609277906</v>
      </c>
      <c r="EE6" s="28">
        <f t="shared" si="96"/>
        <v>27389.448363094081</v>
      </c>
      <c r="EF6" s="204">
        <v>1</v>
      </c>
      <c r="EG6" s="196">
        <f t="shared" ref="EG6" si="183">$E6/$C$2*EF$2</f>
        <v>27435.393615364621</v>
      </c>
      <c r="EH6" s="196"/>
      <c r="EI6" s="196">
        <f t="shared" si="98"/>
        <v>0</v>
      </c>
      <c r="EJ6" s="196">
        <f t="shared" si="99"/>
        <v>22.511147609277902</v>
      </c>
      <c r="EK6" s="28">
        <f t="shared" si="100"/>
        <v>27435.393615364617</v>
      </c>
      <c r="EL6" s="204">
        <v>1</v>
      </c>
      <c r="EM6" s="196">
        <f t="shared" ref="EM6" si="184">$E6/$C$2*EL$2</f>
        <v>27516.636347086504</v>
      </c>
      <c r="EN6" s="196"/>
      <c r="EO6" s="196">
        <f t="shared" si="102"/>
        <v>0</v>
      </c>
      <c r="EP6" s="196">
        <f t="shared" si="103"/>
        <v>22.511147609277902</v>
      </c>
      <c r="EQ6" s="28">
        <f t="shared" si="104"/>
        <v>27516.6363470865</v>
      </c>
      <c r="ER6" s="204">
        <v>1</v>
      </c>
      <c r="ES6" s="196">
        <f t="shared" ref="ES6" si="185">$E6/$C$2*ER$2</f>
        <v>27590.405377802108</v>
      </c>
      <c r="ET6" s="196"/>
      <c r="EU6" s="196">
        <f t="shared" si="106"/>
        <v>0</v>
      </c>
      <c r="EV6" s="196">
        <f t="shared" si="107"/>
        <v>22.511147609277906</v>
      </c>
      <c r="EW6" s="28">
        <f t="shared" si="108"/>
        <v>27590.405377802108</v>
      </c>
      <c r="EX6" s="204">
        <v>1</v>
      </c>
      <c r="EY6" s="196">
        <f t="shared" ref="EY6" si="186">$E6/$C$2*EX$2</f>
        <v>27647.313558958362</v>
      </c>
      <c r="EZ6" s="196"/>
      <c r="FA6" s="196">
        <f t="shared" si="110"/>
        <v>0</v>
      </c>
      <c r="FB6" s="196">
        <f t="shared" si="111"/>
        <v>22.511147609277906</v>
      </c>
      <c r="FC6" s="28">
        <f t="shared" si="112"/>
        <v>27647.313558958362</v>
      </c>
      <c r="FD6" s="204">
        <v>1</v>
      </c>
      <c r="FE6" s="196">
        <f t="shared" ref="FE6" si="187">$E6/$C$2*FD$2</f>
        <v>27847.099993990705</v>
      </c>
      <c r="FF6" s="196"/>
      <c r="FG6" s="196">
        <f t="shared" si="114"/>
        <v>0</v>
      </c>
      <c r="FH6" s="196">
        <f t="shared" si="115"/>
        <v>22.511147609277906</v>
      </c>
      <c r="FI6" s="28">
        <f t="shared" si="116"/>
        <v>27847.099993990705</v>
      </c>
      <c r="FJ6" s="204">
        <v>1</v>
      </c>
      <c r="FK6" s="196">
        <f t="shared" ref="FK6" si="188">$E6/$C$2*FJ$2</f>
        <v>27924.650897504667</v>
      </c>
      <c r="FL6" s="196"/>
      <c r="FM6" s="196">
        <f t="shared" si="118"/>
        <v>0</v>
      </c>
      <c r="FN6" s="196">
        <f t="shared" si="119"/>
        <v>22.511147609277906</v>
      </c>
      <c r="FO6" s="28">
        <f t="shared" si="120"/>
        <v>27924.650897504664</v>
      </c>
      <c r="FP6" s="204">
        <v>1</v>
      </c>
      <c r="FQ6" s="196">
        <f t="shared" si="121"/>
        <v>28075.475586486828</v>
      </c>
      <c r="FR6" s="196"/>
      <c r="FS6" s="196">
        <f t="shared" si="122"/>
        <v>0</v>
      </c>
      <c r="FT6" s="196">
        <f t="shared" si="123"/>
        <v>22.511147609277906</v>
      </c>
      <c r="FU6" s="28">
        <f t="shared" si="124"/>
        <v>28075.475586486828</v>
      </c>
      <c r="FV6" s="204">
        <v>1</v>
      </c>
      <c r="FW6" s="196">
        <f t="shared" si="121"/>
        <v>28356.212108322132</v>
      </c>
      <c r="FX6" s="196"/>
      <c r="FY6" s="196">
        <f t="shared" si="125"/>
        <v>0</v>
      </c>
      <c r="FZ6" s="196">
        <f t="shared" si="126"/>
        <v>22.511147609277906</v>
      </c>
      <c r="GA6" s="28">
        <f t="shared" si="127"/>
        <v>28356.212108322132</v>
      </c>
      <c r="GB6" s="204">
        <v>1</v>
      </c>
      <c r="GC6" s="196">
        <f t="shared" si="121"/>
        <v>28604.802711371387</v>
      </c>
      <c r="GD6" s="196"/>
      <c r="GE6" s="196">
        <f t="shared" si="128"/>
        <v>0</v>
      </c>
      <c r="GF6" s="196">
        <f t="shared" si="129"/>
        <v>22.511147609277906</v>
      </c>
      <c r="GG6" s="28">
        <f t="shared" si="130"/>
        <v>28604.802711371387</v>
      </c>
      <c r="GH6" s="204">
        <v>1</v>
      </c>
      <c r="GI6" s="196">
        <f t="shared" si="121"/>
        <v>28828.698585493268</v>
      </c>
      <c r="GJ6" s="196"/>
      <c r="GK6" s="196">
        <f t="shared" si="131"/>
        <v>0</v>
      </c>
      <c r="GL6" s="196">
        <f t="shared" si="132"/>
        <v>22.511147609277906</v>
      </c>
      <c r="GM6" s="28">
        <f t="shared" si="133"/>
        <v>28828.698585493268</v>
      </c>
      <c r="GN6" s="204">
        <v>1</v>
      </c>
      <c r="GO6" s="196">
        <f t="shared" si="121"/>
        <v>0</v>
      </c>
      <c r="GP6" s="196"/>
      <c r="GQ6" s="196">
        <f t="shared" si="134"/>
        <v>0</v>
      </c>
      <c r="GR6" s="196">
        <f t="shared" si="135"/>
        <v>0</v>
      </c>
      <c r="GS6" s="28">
        <f t="shared" si="136"/>
        <v>0</v>
      </c>
      <c r="GT6" s="204">
        <v>1</v>
      </c>
      <c r="GU6" s="196">
        <f t="shared" si="121"/>
        <v>0</v>
      </c>
      <c r="GV6" s="196"/>
      <c r="GW6" s="196">
        <f t="shared" si="137"/>
        <v>0</v>
      </c>
      <c r="GX6" s="196">
        <f t="shared" si="138"/>
        <v>0</v>
      </c>
      <c r="GY6" s="28">
        <f t="shared" si="139"/>
        <v>0</v>
      </c>
      <c r="GZ6" s="204">
        <v>1</v>
      </c>
      <c r="HA6" s="196">
        <f t="shared" si="121"/>
        <v>0</v>
      </c>
      <c r="HB6" s="196"/>
      <c r="HC6" s="196">
        <f t="shared" si="140"/>
        <v>0</v>
      </c>
      <c r="HD6" s="196">
        <f t="shared" si="141"/>
        <v>0</v>
      </c>
      <c r="HE6" s="28">
        <f t="shared" si="142"/>
        <v>0</v>
      </c>
      <c r="HF6" s="204">
        <v>1</v>
      </c>
      <c r="HG6" s="196">
        <f t="shared" si="121"/>
        <v>0</v>
      </c>
      <c r="HH6" s="196"/>
      <c r="HI6" s="196">
        <f t="shared" si="143"/>
        <v>0</v>
      </c>
      <c r="HJ6" s="196">
        <f t="shared" si="144"/>
        <v>0</v>
      </c>
      <c r="HK6" s="28">
        <f t="shared" si="145"/>
        <v>0</v>
      </c>
      <c r="HL6" s="204">
        <v>1</v>
      </c>
      <c r="HM6" s="196">
        <f t="shared" si="121"/>
        <v>0</v>
      </c>
      <c r="HN6" s="196"/>
      <c r="HO6" s="196">
        <f t="shared" si="146"/>
        <v>0</v>
      </c>
      <c r="HP6" s="196">
        <f t="shared" si="147"/>
        <v>0</v>
      </c>
      <c r="HQ6" s="28">
        <f t="shared" si="148"/>
        <v>0</v>
      </c>
      <c r="HR6" s="204">
        <v>1</v>
      </c>
      <c r="HS6" s="196">
        <f t="shared" si="121"/>
        <v>0</v>
      </c>
      <c r="HT6" s="196"/>
      <c r="HU6" s="196">
        <f t="shared" si="149"/>
        <v>0</v>
      </c>
      <c r="HV6" s="196">
        <f t="shared" si="150"/>
        <v>0</v>
      </c>
      <c r="HW6" s="28">
        <f t="shared" si="151"/>
        <v>0</v>
      </c>
      <c r="HX6" s="204">
        <v>1</v>
      </c>
      <c r="HY6" s="196">
        <f t="shared" ref="HY6" si="189">$E6/$C$2*HX$2</f>
        <v>0</v>
      </c>
      <c r="HZ6" s="196"/>
      <c r="IA6" s="196">
        <f t="shared" si="153"/>
        <v>0</v>
      </c>
      <c r="IB6" s="196">
        <f t="shared" si="154"/>
        <v>0</v>
      </c>
      <c r="IC6" s="28">
        <f t="shared" si="155"/>
        <v>0</v>
      </c>
      <c r="ID6" s="204">
        <v>1</v>
      </c>
      <c r="IE6" s="196">
        <f t="shared" ref="IE6" si="190">$E6/$C$2*ID$2</f>
        <v>0</v>
      </c>
      <c r="IF6" s="196"/>
      <c r="IG6" s="196">
        <f t="shared" si="157"/>
        <v>0</v>
      </c>
      <c r="IH6" s="196">
        <f t="shared" si="158"/>
        <v>0</v>
      </c>
      <c r="II6" s="28">
        <f t="shared" si="159"/>
        <v>0</v>
      </c>
      <c r="IJ6" s="204">
        <v>1</v>
      </c>
      <c r="IK6" s="196">
        <f t="shared" ref="IK6" si="191">$E6/$C$2*IJ$2</f>
        <v>0</v>
      </c>
      <c r="IL6" s="196"/>
      <c r="IM6" s="196">
        <f t="shared" si="161"/>
        <v>0</v>
      </c>
      <c r="IN6" s="196">
        <f t="shared" si="162"/>
        <v>0</v>
      </c>
      <c r="IO6" s="28">
        <f t="shared" si="163"/>
        <v>0</v>
      </c>
      <c r="IP6" s="204">
        <v>1</v>
      </c>
      <c r="IQ6" s="196">
        <f t="shared" ref="IQ6" si="192">$E6/$C$2*IP$2</f>
        <v>0</v>
      </c>
      <c r="IR6" s="196"/>
      <c r="IS6" s="196">
        <f t="shared" si="165"/>
        <v>0</v>
      </c>
      <c r="IT6" s="196">
        <f t="shared" si="166"/>
        <v>0</v>
      </c>
      <c r="IU6" s="28">
        <f t="shared" si="167"/>
        <v>0</v>
      </c>
      <c r="IV6" s="204">
        <v>1</v>
      </c>
      <c r="IW6" s="196">
        <f t="shared" ref="IW6" si="193">$E6/$C$2*IV$2</f>
        <v>0</v>
      </c>
      <c r="IX6" s="196"/>
      <c r="IY6" s="196">
        <f t="shared" si="169"/>
        <v>0</v>
      </c>
      <c r="IZ6" s="196">
        <f t="shared" si="170"/>
        <v>0</v>
      </c>
      <c r="JA6" s="28">
        <f t="shared" si="171"/>
        <v>0</v>
      </c>
    </row>
    <row r="7" spans="1:261">
      <c r="A7" s="17" t="s">
        <v>6</v>
      </c>
      <c r="B7" s="2" t="s">
        <v>111</v>
      </c>
      <c r="C7" s="341">
        <v>42</v>
      </c>
      <c r="D7" s="12">
        <v>425062.26</v>
      </c>
      <c r="E7" s="74">
        <v>10120.530000000001</v>
      </c>
      <c r="F7" s="89">
        <f t="shared" si="27"/>
        <v>261010.539774857</v>
      </c>
      <c r="G7" s="131">
        <f t="shared" si="28"/>
        <v>391.76750667750548</v>
      </c>
      <c r="H7" s="74">
        <f t="shared" si="29"/>
        <v>9.3277977780358459</v>
      </c>
      <c r="I7" s="12">
        <f t="shared" si="30"/>
        <v>187.95508791623126</v>
      </c>
      <c r="J7" s="192">
        <f t="shared" si="31"/>
        <v>0</v>
      </c>
      <c r="K7" s="18">
        <f t="shared" si="172"/>
        <v>203.81241876127422</v>
      </c>
      <c r="L7" s="195">
        <f t="shared" si="32"/>
        <v>10151.554255409746</v>
      </c>
      <c r="M7" s="196"/>
      <c r="N7" s="196">
        <f t="shared" si="173"/>
        <v>0</v>
      </c>
      <c r="O7" s="196">
        <f t="shared" si="33"/>
        <v>0</v>
      </c>
      <c r="P7" s="28"/>
      <c r="Q7" s="195">
        <f t="shared" si="34"/>
        <v>10178.959325281618</v>
      </c>
      <c r="R7" s="196"/>
      <c r="S7" s="196">
        <f t="shared" si="174"/>
        <v>0</v>
      </c>
      <c r="T7" s="196">
        <f t="shared" si="35"/>
        <v>0</v>
      </c>
      <c r="U7" s="183"/>
      <c r="V7" s="347">
        <v>0.5</v>
      </c>
      <c r="W7" s="196">
        <f t="shared" si="36"/>
        <v>10192.344715093097</v>
      </c>
      <c r="X7" s="196"/>
      <c r="Y7" s="196">
        <f t="shared" si="37"/>
        <v>0</v>
      </c>
      <c r="Z7" s="196">
        <f t="shared" si="38"/>
        <v>4.6638988890179229</v>
      </c>
      <c r="AA7" s="28">
        <f>($E7*V$2/$C$2)*V7</f>
        <v>5096.1723575465485</v>
      </c>
      <c r="AB7" s="344">
        <v>0.33</v>
      </c>
      <c r="AC7" s="196">
        <f t="shared" si="39"/>
        <v>10220.822481709441</v>
      </c>
      <c r="AD7" s="196"/>
      <c r="AE7" s="196">
        <f t="shared" si="40"/>
        <v>0</v>
      </c>
      <c r="AF7" s="196">
        <f t="shared" si="41"/>
        <v>3.0781732667518291</v>
      </c>
      <c r="AG7" s="28">
        <f>($E7*AB$2/$C$2)*AB7</f>
        <v>3372.8714189641159</v>
      </c>
      <c r="AH7" s="204">
        <v>0.33</v>
      </c>
      <c r="AI7" s="196">
        <f t="shared" si="42"/>
        <v>10273.533866953121</v>
      </c>
      <c r="AJ7" s="196"/>
      <c r="AK7" s="196">
        <f t="shared" si="43"/>
        <v>0</v>
      </c>
      <c r="AL7" s="196">
        <f t="shared" si="44"/>
        <v>3.0781732667518291</v>
      </c>
      <c r="AM7" s="28">
        <f>($E7*AH$2/$C$2)*AH7</f>
        <v>3390.2661760945302</v>
      </c>
      <c r="AN7" s="204">
        <v>0.33</v>
      </c>
      <c r="AO7" s="196">
        <f t="shared" si="45"/>
        <v>10362.129290248906</v>
      </c>
      <c r="AP7" s="196"/>
      <c r="AQ7" s="196">
        <f t="shared" si="46"/>
        <v>0</v>
      </c>
      <c r="AR7" s="196">
        <f t="shared" si="47"/>
        <v>3.0781732667518287</v>
      </c>
      <c r="AS7" s="28">
        <f>($E7*AN$2/$C$2)*AN7</f>
        <v>3419.5026657821386</v>
      </c>
      <c r="AT7" s="204">
        <v>0.33</v>
      </c>
      <c r="AU7" s="196">
        <f t="shared" si="48"/>
        <v>10436.192004606512</v>
      </c>
      <c r="AV7" s="196"/>
      <c r="AW7" s="196">
        <f t="shared" si="49"/>
        <v>0</v>
      </c>
      <c r="AX7" s="196">
        <f t="shared" si="50"/>
        <v>3.0781732667518287</v>
      </c>
      <c r="AY7" s="28">
        <f>($E7*AT$2/$C$2)*AT7</f>
        <v>3443.9433615201483</v>
      </c>
      <c r="AZ7" s="204">
        <v>0.33</v>
      </c>
      <c r="BA7" s="196">
        <f t="shared" si="51"/>
        <v>10511.644560833043</v>
      </c>
      <c r="BB7" s="196"/>
      <c r="BC7" s="196">
        <f t="shared" si="52"/>
        <v>0</v>
      </c>
      <c r="BD7" s="196">
        <f t="shared" si="53"/>
        <v>3.0781732667518296</v>
      </c>
      <c r="BE7" s="28">
        <f>($E7*AZ$2/$C$2)*AZ7</f>
        <v>3468.8427050749046</v>
      </c>
      <c r="BF7" s="204">
        <v>1</v>
      </c>
      <c r="BG7" s="196">
        <f t="shared" si="54"/>
        <v>10584.951723570628</v>
      </c>
      <c r="BH7" s="196"/>
      <c r="BI7" s="196">
        <f t="shared" si="55"/>
        <v>0</v>
      </c>
      <c r="BJ7" s="196">
        <f t="shared" si="56"/>
        <v>9.3277977780358441</v>
      </c>
      <c r="BK7" s="28">
        <f>($E7*BF$2/$C$2)*BF7</f>
        <v>10584.951723570626</v>
      </c>
      <c r="BL7" s="204">
        <v>1</v>
      </c>
      <c r="BM7" s="196">
        <f t="shared" si="57"/>
        <v>10646.729728254557</v>
      </c>
      <c r="BN7" s="196"/>
      <c r="BO7" s="196">
        <f t="shared" si="58"/>
        <v>0</v>
      </c>
      <c r="BP7" s="196">
        <f t="shared" si="59"/>
        <v>9.3277977780358459</v>
      </c>
      <c r="BQ7" s="28">
        <f>($E7*BL$2/$C$2)*BL7</f>
        <v>10646.729728254557</v>
      </c>
      <c r="BR7" s="204">
        <v>1</v>
      </c>
      <c r="BS7" s="196">
        <f t="shared" si="60"/>
        <v>10719.225372585453</v>
      </c>
      <c r="BT7" s="196"/>
      <c r="BU7" s="196">
        <f t="shared" si="61"/>
        <v>0</v>
      </c>
      <c r="BV7" s="196">
        <f t="shared" si="62"/>
        <v>9.3277977780358441</v>
      </c>
      <c r="BW7" s="28">
        <f>($E7*BR$2/$C$2)*BR7</f>
        <v>10719.225372585452</v>
      </c>
      <c r="BX7" s="204">
        <v>1</v>
      </c>
      <c r="BY7" s="196">
        <f t="shared" si="63"/>
        <v>10761.713491464405</v>
      </c>
      <c r="BZ7" s="196"/>
      <c r="CA7" s="196">
        <f t="shared" si="64"/>
        <v>0</v>
      </c>
      <c r="CB7" s="196">
        <f t="shared" si="65"/>
        <v>9.3277977780358459</v>
      </c>
      <c r="CC7" s="28">
        <f>($E7*BX$2/$C$2)*BX7</f>
        <v>10761.713491464405</v>
      </c>
      <c r="CD7" s="204">
        <v>1</v>
      </c>
      <c r="CE7" s="196">
        <f t="shared" si="66"/>
        <v>10815.917324352573</v>
      </c>
      <c r="CF7" s="196"/>
      <c r="CG7" s="196">
        <f t="shared" si="67"/>
        <v>0</v>
      </c>
      <c r="CH7" s="196">
        <f t="shared" si="68"/>
        <v>9.3277977780358441</v>
      </c>
      <c r="CI7" s="28">
        <f>($E7*CD$2/$C$2)*CD7</f>
        <v>10815.917324352571</v>
      </c>
      <c r="CJ7" s="204">
        <v>1</v>
      </c>
      <c r="CK7" s="196">
        <f t="shared" si="69"/>
        <v>10905.277627066156</v>
      </c>
      <c r="CL7" s="196"/>
      <c r="CM7" s="196">
        <f t="shared" si="70"/>
        <v>0</v>
      </c>
      <c r="CN7" s="196">
        <f t="shared" si="71"/>
        <v>9.3277977780358459</v>
      </c>
      <c r="CO7" s="28">
        <f>($E7*CJ$2/$C$2)*CJ7</f>
        <v>10905.277627066156</v>
      </c>
      <c r="CP7" s="204">
        <v>1</v>
      </c>
      <c r="CQ7" s="196">
        <f t="shared" si="72"/>
        <v>10948.735836914026</v>
      </c>
      <c r="CR7" s="196"/>
      <c r="CS7" s="196">
        <f t="shared" si="175"/>
        <v>0</v>
      </c>
      <c r="CT7" s="196">
        <f t="shared" si="176"/>
        <v>9.3277977780358441</v>
      </c>
      <c r="CU7" s="28">
        <f>($E7*CP$2/$C$2)*CP7</f>
        <v>10948.735836914024</v>
      </c>
      <c r="CV7" s="204">
        <v>1</v>
      </c>
      <c r="CW7" s="196">
        <f t="shared" ref="CW7" si="194">$E7/$C$2*CV$2</f>
        <v>10991.746312468547</v>
      </c>
      <c r="CX7" s="196"/>
      <c r="CY7" s="196">
        <f t="shared" si="74"/>
        <v>0</v>
      </c>
      <c r="CZ7" s="196">
        <f t="shared" si="75"/>
        <v>9.3277977780358459</v>
      </c>
      <c r="DA7" s="28">
        <f t="shared" si="76"/>
        <v>10991.746312468547</v>
      </c>
      <c r="DB7" s="204">
        <v>0.33333299999999999</v>
      </c>
      <c r="DC7" s="196">
        <f t="shared" ref="DC7" si="195">$E7/$C$2*DB$2</f>
        <v>11048.422011767894</v>
      </c>
      <c r="DD7" s="196"/>
      <c r="DE7" s="196">
        <f t="shared" si="78"/>
        <v>0</v>
      </c>
      <c r="DF7" s="196">
        <f t="shared" si="79"/>
        <v>3.1092628167460221</v>
      </c>
      <c r="DG7" s="28">
        <f t="shared" si="80"/>
        <v>3682.8036544486267</v>
      </c>
      <c r="DH7" s="204">
        <v>0.33333299999999999</v>
      </c>
      <c r="DI7" s="196">
        <f t="shared" ref="DI7" si="196">$E7/$C$2*DH$2</f>
        <v>11112.45734351411</v>
      </c>
      <c r="DJ7" s="196"/>
      <c r="DK7" s="196">
        <f t="shared" si="82"/>
        <v>0</v>
      </c>
      <c r="DL7" s="196">
        <f t="shared" si="83"/>
        <v>3.1092628167460226</v>
      </c>
      <c r="DM7" s="28">
        <f t="shared" si="84"/>
        <v>3704.1487436855887</v>
      </c>
      <c r="DN7" s="204">
        <v>0.33333299999999999</v>
      </c>
      <c r="DO7" s="196">
        <f t="shared" ref="DO7" si="197">$E7/$C$2*DN$2</f>
        <v>11188.777384933999</v>
      </c>
      <c r="DP7" s="196"/>
      <c r="DQ7" s="196">
        <f t="shared" si="86"/>
        <v>0</v>
      </c>
      <c r="DR7" s="196">
        <f t="shared" si="87"/>
        <v>3.1092628167460226</v>
      </c>
      <c r="DS7" s="28">
        <f t="shared" si="88"/>
        <v>3729.5887320522047</v>
      </c>
      <c r="DT7" s="204">
        <v>0.33333299999999999</v>
      </c>
      <c r="DU7" s="196">
        <f t="shared" ref="DU7" si="198">$E7/$C$2*DT$2</f>
        <v>11291.028704176828</v>
      </c>
      <c r="DV7" s="196"/>
      <c r="DW7" s="196">
        <f t="shared" si="90"/>
        <v>0</v>
      </c>
      <c r="DX7" s="196">
        <f t="shared" si="91"/>
        <v>3.1092628167460226</v>
      </c>
      <c r="DY7" s="28">
        <f t="shared" si="92"/>
        <v>3763.6724710493745</v>
      </c>
      <c r="DZ7" s="204">
        <v>0.33333299999999999</v>
      </c>
      <c r="EA7" s="196">
        <f t="shared" ref="EA7" si="199">$E7/$C$2*DZ$2</f>
        <v>11349.18752332288</v>
      </c>
      <c r="EB7" s="196"/>
      <c r="EC7" s="196">
        <f t="shared" si="94"/>
        <v>0</v>
      </c>
      <c r="ED7" s="196">
        <f t="shared" si="95"/>
        <v>3.1092628167460221</v>
      </c>
      <c r="EE7" s="28">
        <f t="shared" si="96"/>
        <v>3783.0587247117855</v>
      </c>
      <c r="EF7" s="204">
        <v>0.33333299999999999</v>
      </c>
      <c r="EG7" s="196">
        <f t="shared" ref="EG7" si="200">$E7/$C$2*EF$2</f>
        <v>11368.225558587854</v>
      </c>
      <c r="EH7" s="196"/>
      <c r="EI7" s="196">
        <f t="shared" si="98"/>
        <v>0</v>
      </c>
      <c r="EJ7" s="196">
        <f t="shared" si="99"/>
        <v>3.1092628167460226</v>
      </c>
      <c r="EK7" s="28">
        <f t="shared" si="100"/>
        <v>3789.4047301207652</v>
      </c>
      <c r="EL7" s="204">
        <f>33.3333%*2</f>
        <v>0.66666599999999998</v>
      </c>
      <c r="EM7" s="196">
        <f t="shared" ref="EM7" si="201">$E7/$C$2*EL$2</f>
        <v>11401.889580768784</v>
      </c>
      <c r="EN7" s="196"/>
      <c r="EO7" s="196">
        <f t="shared" si="102"/>
        <v>0</v>
      </c>
      <c r="EP7" s="196">
        <f t="shared" si="103"/>
        <v>6.2185256334920451</v>
      </c>
      <c r="EQ7" s="28">
        <f t="shared" si="104"/>
        <v>7601.252119252802</v>
      </c>
      <c r="ER7" s="204">
        <f>33.3333%*2</f>
        <v>0.66666599999999998</v>
      </c>
      <c r="ES7" s="196">
        <f t="shared" ref="ES7" si="202">$E7/$C$2*ER$2</f>
        <v>11432.456774087408</v>
      </c>
      <c r="ET7" s="196"/>
      <c r="EU7" s="196">
        <f t="shared" si="106"/>
        <v>0</v>
      </c>
      <c r="EV7" s="196">
        <f t="shared" si="107"/>
        <v>6.2185256334920433</v>
      </c>
      <c r="EW7" s="28">
        <f t="shared" si="108"/>
        <v>7621.6302277537543</v>
      </c>
      <c r="EX7" s="204">
        <f>33.3333%*2</f>
        <v>0.66666599999999998</v>
      </c>
      <c r="EY7" s="196">
        <f t="shared" ref="EY7" si="203">$E7/$C$2*EX$2</f>
        <v>11456.037446870283</v>
      </c>
      <c r="EZ7" s="196"/>
      <c r="FA7" s="196">
        <f t="shared" si="110"/>
        <v>0</v>
      </c>
      <c r="FB7" s="196">
        <f t="shared" si="111"/>
        <v>6.2185256334920451</v>
      </c>
      <c r="FC7" s="28">
        <f t="shared" si="112"/>
        <v>7637.3506605552238</v>
      </c>
      <c r="FD7" s="204">
        <v>1</v>
      </c>
      <c r="FE7" s="196">
        <f t="shared" ref="FE7" si="204">$E7/$C$2*FD$2</f>
        <v>11538.821652150351</v>
      </c>
      <c r="FF7" s="196"/>
      <c r="FG7" s="196">
        <f t="shared" si="114"/>
        <v>0</v>
      </c>
      <c r="FH7" s="196">
        <f t="shared" si="115"/>
        <v>9.3277977780358459</v>
      </c>
      <c r="FI7" s="28">
        <f t="shared" si="116"/>
        <v>11538.821652150351</v>
      </c>
      <c r="FJ7" s="204">
        <v>1</v>
      </c>
      <c r="FK7" s="196">
        <f t="shared" ref="FK7" si="205">$E7/$C$2*FJ$2</f>
        <v>11570.955915495684</v>
      </c>
      <c r="FL7" s="196"/>
      <c r="FM7" s="196">
        <f t="shared" si="118"/>
        <v>0</v>
      </c>
      <c r="FN7" s="196">
        <f t="shared" si="119"/>
        <v>9.3277977780358459</v>
      </c>
      <c r="FO7" s="28">
        <f t="shared" si="120"/>
        <v>11570.955915495684</v>
      </c>
      <c r="FP7" s="204">
        <v>1</v>
      </c>
      <c r="FQ7" s="196">
        <f t="shared" si="121"/>
        <v>11633.452160608525</v>
      </c>
      <c r="FR7" s="196"/>
      <c r="FS7" s="196">
        <f t="shared" si="122"/>
        <v>0</v>
      </c>
      <c r="FT7" s="196">
        <f t="shared" si="123"/>
        <v>9.3277977780358459</v>
      </c>
      <c r="FU7" s="28">
        <f t="shared" si="124"/>
        <v>11633.452160608524</v>
      </c>
      <c r="FV7" s="204">
        <v>1</v>
      </c>
      <c r="FW7" s="196">
        <f t="shared" si="121"/>
        <v>11749.77912669841</v>
      </c>
      <c r="FX7" s="196"/>
      <c r="FY7" s="196">
        <f t="shared" si="125"/>
        <v>0</v>
      </c>
      <c r="FZ7" s="196">
        <f t="shared" si="126"/>
        <v>9.3277977780358459</v>
      </c>
      <c r="GA7" s="28">
        <f t="shared" si="127"/>
        <v>11749.77912669841</v>
      </c>
      <c r="GB7" s="204">
        <v>1</v>
      </c>
      <c r="GC7" s="196">
        <f t="shared" si="121"/>
        <v>11852.785997561259</v>
      </c>
      <c r="GD7" s="196"/>
      <c r="GE7" s="196">
        <f t="shared" si="128"/>
        <v>0</v>
      </c>
      <c r="GF7" s="196">
        <f t="shared" si="129"/>
        <v>9.3277977780358459</v>
      </c>
      <c r="GG7" s="28">
        <f t="shared" si="130"/>
        <v>11852.785997561259</v>
      </c>
      <c r="GH7" s="204">
        <v>1</v>
      </c>
      <c r="GI7" s="196">
        <f t="shared" si="121"/>
        <v>11945.560274261605</v>
      </c>
      <c r="GJ7" s="196"/>
      <c r="GK7" s="196">
        <f t="shared" si="131"/>
        <v>0</v>
      </c>
      <c r="GL7" s="196">
        <f t="shared" si="132"/>
        <v>9.3277977780358459</v>
      </c>
      <c r="GM7" s="28">
        <f t="shared" si="133"/>
        <v>11945.560274261605</v>
      </c>
      <c r="GN7" s="204">
        <v>1</v>
      </c>
      <c r="GO7" s="196">
        <f t="shared" si="121"/>
        <v>0</v>
      </c>
      <c r="GP7" s="196"/>
      <c r="GQ7" s="196">
        <f t="shared" si="134"/>
        <v>0</v>
      </c>
      <c r="GR7" s="196">
        <f t="shared" si="135"/>
        <v>0</v>
      </c>
      <c r="GS7" s="28">
        <f t="shared" si="136"/>
        <v>0</v>
      </c>
      <c r="GT7" s="204">
        <v>1</v>
      </c>
      <c r="GU7" s="196">
        <f t="shared" si="121"/>
        <v>0</v>
      </c>
      <c r="GV7" s="196"/>
      <c r="GW7" s="196">
        <f t="shared" si="137"/>
        <v>0</v>
      </c>
      <c r="GX7" s="196">
        <f t="shared" si="138"/>
        <v>0</v>
      </c>
      <c r="GY7" s="28">
        <f t="shared" si="139"/>
        <v>0</v>
      </c>
      <c r="GZ7" s="204">
        <v>1</v>
      </c>
      <c r="HA7" s="196">
        <f t="shared" si="121"/>
        <v>0</v>
      </c>
      <c r="HB7" s="196"/>
      <c r="HC7" s="196">
        <f t="shared" si="140"/>
        <v>0</v>
      </c>
      <c r="HD7" s="196">
        <f t="shared" si="141"/>
        <v>0</v>
      </c>
      <c r="HE7" s="28">
        <f t="shared" si="142"/>
        <v>0</v>
      </c>
      <c r="HF7" s="204">
        <v>1</v>
      </c>
      <c r="HG7" s="196">
        <f t="shared" si="121"/>
        <v>0</v>
      </c>
      <c r="HH7" s="196"/>
      <c r="HI7" s="196">
        <f t="shared" si="143"/>
        <v>0</v>
      </c>
      <c r="HJ7" s="196">
        <f t="shared" si="144"/>
        <v>0</v>
      </c>
      <c r="HK7" s="28">
        <f t="shared" si="145"/>
        <v>0</v>
      </c>
      <c r="HL7" s="204">
        <v>1</v>
      </c>
      <c r="HM7" s="196">
        <f t="shared" si="121"/>
        <v>0</v>
      </c>
      <c r="HN7" s="196"/>
      <c r="HO7" s="196">
        <f t="shared" si="146"/>
        <v>0</v>
      </c>
      <c r="HP7" s="196">
        <f t="shared" si="147"/>
        <v>0</v>
      </c>
      <c r="HQ7" s="28">
        <f t="shared" si="148"/>
        <v>0</v>
      </c>
      <c r="HR7" s="204">
        <v>1</v>
      </c>
      <c r="HS7" s="196">
        <f t="shared" si="121"/>
        <v>0</v>
      </c>
      <c r="HT7" s="196"/>
      <c r="HU7" s="196">
        <f t="shared" si="149"/>
        <v>0</v>
      </c>
      <c r="HV7" s="196">
        <f t="shared" si="150"/>
        <v>0</v>
      </c>
      <c r="HW7" s="28">
        <f t="shared" si="151"/>
        <v>0</v>
      </c>
      <c r="HX7" s="204">
        <v>1</v>
      </c>
      <c r="HY7" s="196">
        <f t="shared" ref="HY7" si="206">$E7/$C$2*HX$2</f>
        <v>0</v>
      </c>
      <c r="HZ7" s="196"/>
      <c r="IA7" s="196">
        <f t="shared" si="153"/>
        <v>0</v>
      </c>
      <c r="IB7" s="196">
        <f t="shared" si="154"/>
        <v>0</v>
      </c>
      <c r="IC7" s="28">
        <f t="shared" si="155"/>
        <v>0</v>
      </c>
      <c r="ID7" s="204">
        <v>1</v>
      </c>
      <c r="IE7" s="196">
        <f t="shared" ref="IE7" si="207">$E7/$C$2*ID$2</f>
        <v>0</v>
      </c>
      <c r="IF7" s="196"/>
      <c r="IG7" s="196">
        <f t="shared" si="157"/>
        <v>0</v>
      </c>
      <c r="IH7" s="196">
        <f t="shared" si="158"/>
        <v>0</v>
      </c>
      <c r="II7" s="28">
        <f t="shared" si="159"/>
        <v>0</v>
      </c>
      <c r="IJ7" s="204">
        <v>1</v>
      </c>
      <c r="IK7" s="196">
        <f t="shared" ref="IK7" si="208">$E7/$C$2*IJ$2</f>
        <v>0</v>
      </c>
      <c r="IL7" s="196"/>
      <c r="IM7" s="196">
        <f t="shared" si="161"/>
        <v>0</v>
      </c>
      <c r="IN7" s="196">
        <f t="shared" si="162"/>
        <v>0</v>
      </c>
      <c r="IO7" s="28">
        <f t="shared" si="163"/>
        <v>0</v>
      </c>
      <c r="IP7" s="204">
        <v>1</v>
      </c>
      <c r="IQ7" s="196">
        <f t="shared" ref="IQ7" si="209">$E7/$C$2*IP$2</f>
        <v>0</v>
      </c>
      <c r="IR7" s="196"/>
      <c r="IS7" s="196">
        <f t="shared" si="165"/>
        <v>0</v>
      </c>
      <c r="IT7" s="196">
        <f t="shared" si="166"/>
        <v>0</v>
      </c>
      <c r="IU7" s="28">
        <f t="shared" si="167"/>
        <v>0</v>
      </c>
      <c r="IV7" s="204">
        <v>1</v>
      </c>
      <c r="IW7" s="196">
        <f t="shared" ref="IW7" si="210">$E7/$C$2*IV$2</f>
        <v>0</v>
      </c>
      <c r="IX7" s="196"/>
      <c r="IY7" s="196">
        <f t="shared" si="169"/>
        <v>0</v>
      </c>
      <c r="IZ7" s="196">
        <f t="shared" si="170"/>
        <v>0</v>
      </c>
      <c r="JA7" s="28">
        <f t="shared" si="171"/>
        <v>0</v>
      </c>
    </row>
    <row r="8" spans="1:261">
      <c r="A8" s="17" t="s">
        <v>8</v>
      </c>
      <c r="B8" s="239" t="s">
        <v>7</v>
      </c>
      <c r="C8" s="341">
        <v>42</v>
      </c>
      <c r="D8" s="12">
        <v>777000</v>
      </c>
      <c r="E8" s="74">
        <v>18500</v>
      </c>
      <c r="F8" s="89">
        <f t="shared" si="27"/>
        <v>241026.82810930297</v>
      </c>
      <c r="G8" s="131">
        <f t="shared" si="28"/>
        <v>716.13827275190636</v>
      </c>
      <c r="H8" s="74">
        <f t="shared" si="29"/>
        <v>17.050911255997772</v>
      </c>
      <c r="I8" s="12">
        <f t="shared" si="30"/>
        <v>8.525455627998884</v>
      </c>
      <c r="J8" s="192">
        <f t="shared" si="31"/>
        <v>519.40485868020392</v>
      </c>
      <c r="K8" s="18">
        <f t="shared" si="172"/>
        <v>188.20795844370355</v>
      </c>
      <c r="L8" s="195">
        <f t="shared" si="32"/>
        <v>18556.711330837446</v>
      </c>
      <c r="M8" s="196"/>
      <c r="N8" s="196">
        <f t="shared" si="173"/>
        <v>0</v>
      </c>
      <c r="O8" s="196">
        <f t="shared" si="33"/>
        <v>8.525455627998884</v>
      </c>
      <c r="P8" s="28">
        <f>($E8*L$2/$C$2)*0.5</f>
        <v>9278.3556654187214</v>
      </c>
      <c r="Q8" s="195">
        <f t="shared" si="34"/>
        <v>18606.806908107566</v>
      </c>
      <c r="R8" s="13">
        <f>($E8*Q$2/$C$2)</f>
        <v>18606.80690810757</v>
      </c>
      <c r="S8" s="196">
        <f t="shared" si="174"/>
        <v>17.050911255997772</v>
      </c>
      <c r="T8" s="196">
        <f t="shared" si="35"/>
        <v>0</v>
      </c>
      <c r="U8" s="183"/>
      <c r="V8" s="347">
        <v>1</v>
      </c>
      <c r="W8" s="196">
        <f t="shared" si="36"/>
        <v>18631.274965759923</v>
      </c>
      <c r="X8" s="13">
        <f>($E8*V$2/$C$2)*V8</f>
        <v>18631.274965759923</v>
      </c>
      <c r="Y8" s="196">
        <f t="shared" si="37"/>
        <v>17.050911255997772</v>
      </c>
      <c r="Z8" s="196">
        <f t="shared" si="38"/>
        <v>0</v>
      </c>
      <c r="AA8" s="28"/>
      <c r="AB8" s="344">
        <v>1</v>
      </c>
      <c r="AC8" s="196">
        <f t="shared" si="39"/>
        <v>18683.331397824488</v>
      </c>
      <c r="AD8" s="13">
        <f>($E8*AB$2/$C$2)*AB8</f>
        <v>18683.331397824488</v>
      </c>
      <c r="AE8" s="196">
        <f t="shared" si="40"/>
        <v>17.050911255997772</v>
      </c>
      <c r="AF8" s="196">
        <f t="shared" si="41"/>
        <v>0</v>
      </c>
      <c r="AG8" s="28"/>
      <c r="AH8" s="204">
        <v>1</v>
      </c>
      <c r="AI8" s="196">
        <f t="shared" si="42"/>
        <v>18779.686097332127</v>
      </c>
      <c r="AJ8" s="13">
        <f>($E8*AH$2/$C$2)*AH8</f>
        <v>18779.686097332127</v>
      </c>
      <c r="AK8" s="196">
        <f t="shared" si="43"/>
        <v>17.050911255997772</v>
      </c>
      <c r="AL8" s="196">
        <f t="shared" si="44"/>
        <v>0</v>
      </c>
      <c r="AM8" s="28"/>
      <c r="AN8" s="204">
        <v>1</v>
      </c>
      <c r="AO8" s="196">
        <f t="shared" si="45"/>
        <v>18941.635652441597</v>
      </c>
      <c r="AP8" s="13">
        <f>($E8*AN$2/$C$2)*AN8</f>
        <v>18941.635652441597</v>
      </c>
      <c r="AQ8" s="196">
        <f t="shared" si="46"/>
        <v>17.050911255997772</v>
      </c>
      <c r="AR8" s="196">
        <f t="shared" si="47"/>
        <v>0</v>
      </c>
      <c r="AS8" s="28"/>
      <c r="AT8" s="204">
        <v>1</v>
      </c>
      <c r="AU8" s="196">
        <f t="shared" si="48"/>
        <v>19077.019887814218</v>
      </c>
      <c r="AV8" s="13">
        <f>($E8*AT$2/$C$2)*AT8</f>
        <v>19077.019887814218</v>
      </c>
      <c r="AW8" s="196">
        <f t="shared" si="49"/>
        <v>17.050911255997772</v>
      </c>
      <c r="AX8" s="196">
        <f t="shared" si="50"/>
        <v>0</v>
      </c>
      <c r="AY8" s="28"/>
      <c r="AZ8" s="204">
        <v>1</v>
      </c>
      <c r="BA8" s="196">
        <f t="shared" si="51"/>
        <v>19214.944708963983</v>
      </c>
      <c r="BB8" s="13">
        <f>($E8*AZ$2/$C$2)*AZ8</f>
        <v>19214.944708963983</v>
      </c>
      <c r="BC8" s="196">
        <f t="shared" si="52"/>
        <v>17.050911255997772</v>
      </c>
      <c r="BD8" s="196">
        <f t="shared" si="53"/>
        <v>0</v>
      </c>
      <c r="BE8" s="28"/>
      <c r="BF8" s="204">
        <v>1</v>
      </c>
      <c r="BG8" s="196">
        <f t="shared" si="54"/>
        <v>19348.947820524874</v>
      </c>
      <c r="BH8" s="13">
        <f>($E8*BF$2/$C$2)*BF8</f>
        <v>19348.947820524871</v>
      </c>
      <c r="BI8" s="196">
        <f t="shared" si="55"/>
        <v>17.050911255997768</v>
      </c>
      <c r="BJ8" s="196">
        <f t="shared" si="56"/>
        <v>0</v>
      </c>
      <c r="BK8" s="28"/>
      <c r="BL8" s="204">
        <v>1</v>
      </c>
      <c r="BM8" s="196">
        <f t="shared" si="57"/>
        <v>19461.876005773342</v>
      </c>
      <c r="BN8" s="13">
        <f>($E8*BL$2/$C$2)*BL8</f>
        <v>19461.876005773345</v>
      </c>
      <c r="BO8" s="196">
        <f t="shared" si="58"/>
        <v>17.050911255997775</v>
      </c>
      <c r="BP8" s="196">
        <f t="shared" si="59"/>
        <v>0</v>
      </c>
      <c r="BQ8" s="28"/>
      <c r="BR8" s="204">
        <v>1.022</v>
      </c>
      <c r="BS8" s="196">
        <f t="shared" si="60"/>
        <v>19594.395688054959</v>
      </c>
      <c r="BT8" s="13">
        <f>($E8*BR$2/$C$2)*BR8</f>
        <v>20025.472393192169</v>
      </c>
      <c r="BU8" s="196">
        <f t="shared" si="61"/>
        <v>17.426031303629721</v>
      </c>
      <c r="BV8" s="196">
        <f t="shared" si="62"/>
        <v>0</v>
      </c>
      <c r="BW8" s="28"/>
      <c r="BX8" s="204">
        <v>1.022</v>
      </c>
      <c r="BY8" s="196">
        <f t="shared" si="63"/>
        <v>19672.062588826029</v>
      </c>
      <c r="BZ8" s="13">
        <f>($E8*BX$2/$C$2)*BX8</f>
        <v>20104.847965780202</v>
      </c>
      <c r="CA8" s="196">
        <f t="shared" si="64"/>
        <v>17.426031303629724</v>
      </c>
      <c r="CB8" s="196">
        <f t="shared" si="65"/>
        <v>0</v>
      </c>
      <c r="CC8" s="28"/>
      <c r="CD8" s="204">
        <v>1.022</v>
      </c>
      <c r="CE8" s="196">
        <f t="shared" si="66"/>
        <v>19771.145434134633</v>
      </c>
      <c r="CF8" s="13">
        <f>($E8*CD$2/$C$2)*CD8</f>
        <v>20206.110633685596</v>
      </c>
      <c r="CG8" s="196">
        <f t="shared" si="67"/>
        <v>17.426031303629724</v>
      </c>
      <c r="CH8" s="196">
        <f t="shared" si="68"/>
        <v>0</v>
      </c>
      <c r="CI8" s="28"/>
      <c r="CJ8" s="204">
        <v>1.022</v>
      </c>
      <c r="CK8" s="196">
        <f t="shared" si="69"/>
        <v>19934.49316396709</v>
      </c>
      <c r="CL8" s="13">
        <f>($E8*CJ$2/$C$2)*CJ8</f>
        <v>20373.052013574368</v>
      </c>
      <c r="CM8" s="196">
        <f t="shared" si="70"/>
        <v>17.426031303629724</v>
      </c>
      <c r="CN8" s="196">
        <f t="shared" si="71"/>
        <v>0</v>
      </c>
      <c r="CO8" s="28"/>
      <c r="CP8" s="204">
        <v>1.022</v>
      </c>
      <c r="CQ8" s="196">
        <f t="shared" si="72"/>
        <v>20013.933359508785</v>
      </c>
      <c r="CR8" s="13">
        <f>($E8*CP$2/$C$2)*CP8</f>
        <v>20454.23989341798</v>
      </c>
      <c r="CS8" s="196">
        <f t="shared" si="175"/>
        <v>17.426031303629724</v>
      </c>
      <c r="CT8" s="196">
        <f t="shared" si="176"/>
        <v>0</v>
      </c>
      <c r="CU8" s="28"/>
      <c r="CV8" s="204">
        <v>1.022</v>
      </c>
      <c r="CW8" s="196">
        <f t="shared" ref="CW8" si="211">$E8/$C$2*CV$2</f>
        <v>20092.55511131019</v>
      </c>
      <c r="CX8" s="13">
        <f t="shared" ref="CX8:CX9" si="212">($E8*CV$2/$C$2)*CV8</f>
        <v>20534.591323759014</v>
      </c>
      <c r="CY8" s="196">
        <f t="shared" si="74"/>
        <v>17.426031303629724</v>
      </c>
      <c r="CZ8" s="196">
        <f t="shared" si="75"/>
        <v>0</v>
      </c>
      <c r="DA8" s="28"/>
      <c r="DB8" s="204">
        <v>1.022</v>
      </c>
      <c r="DC8" s="196">
        <f t="shared" ref="DC8" si="213">$E8/$C$2*DB$2</f>
        <v>20196.156448101632</v>
      </c>
      <c r="DD8" s="13">
        <f t="shared" ref="DD8:DD9" si="214">($E8*DB$2/$C$2)*DB8</f>
        <v>20640.47188995987</v>
      </c>
      <c r="DE8" s="196">
        <f t="shared" si="78"/>
        <v>17.426031303629724</v>
      </c>
      <c r="DF8" s="196">
        <f t="shared" si="79"/>
        <v>0</v>
      </c>
      <c r="DG8" s="28"/>
      <c r="DH8" s="204">
        <v>1.022</v>
      </c>
      <c r="DI8" s="196">
        <f t="shared" ref="DI8" si="215">$E8/$C$2*DH$2</f>
        <v>20313.210953874059</v>
      </c>
      <c r="DJ8" s="13">
        <f t="shared" ref="DJ8:DJ9" si="216">($E8*DH$2/$C$2)*DH8</f>
        <v>20760.101594859287</v>
      </c>
      <c r="DK8" s="196">
        <f t="shared" si="82"/>
        <v>17.426031303629724</v>
      </c>
      <c r="DL8" s="196">
        <f t="shared" si="83"/>
        <v>0</v>
      </c>
      <c r="DM8" s="28"/>
      <c r="DN8" s="204">
        <v>1.022</v>
      </c>
      <c r="DO8" s="196">
        <f t="shared" ref="DO8" si="217">$E8/$C$2*DN$2</f>
        <v>20452.721509770632</v>
      </c>
      <c r="DP8" s="13">
        <f t="shared" ref="DP8:DP9" si="218">($E8*DN$2/$C$2)*DN8</f>
        <v>20902.681382985586</v>
      </c>
      <c r="DQ8" s="196">
        <f t="shared" si="86"/>
        <v>17.426031303629724</v>
      </c>
      <c r="DR8" s="196">
        <f t="shared" si="87"/>
        <v>0</v>
      </c>
      <c r="DS8" s="28"/>
      <c r="DT8" s="204">
        <v>1.022</v>
      </c>
      <c r="DU8" s="196">
        <f t="shared" ref="DU8" si="219">$E8/$C$2*DT$2</f>
        <v>20639.633598958877</v>
      </c>
      <c r="DV8" s="13">
        <f t="shared" ref="DV8:DV9" si="220">($E8*DT$2/$C$2)*DT8</f>
        <v>21093.705538135971</v>
      </c>
      <c r="DW8" s="196">
        <f t="shared" si="90"/>
        <v>17.426031303629721</v>
      </c>
      <c r="DX8" s="196">
        <f t="shared" si="91"/>
        <v>0</v>
      </c>
      <c r="DY8" s="28"/>
      <c r="DZ8" s="204">
        <v>1.022</v>
      </c>
      <c r="EA8" s="196">
        <f t="shared" ref="EA8" si="221">$E8/$C$2*DZ$2</f>
        <v>20745.946030640021</v>
      </c>
      <c r="EB8" s="13">
        <f t="shared" ref="EB8:EB9" si="222">($E8*DZ$2/$C$2)*DZ8</f>
        <v>21202.356843314104</v>
      </c>
      <c r="EC8" s="196">
        <f t="shared" si="94"/>
        <v>17.426031303629724</v>
      </c>
      <c r="ED8" s="196">
        <f t="shared" si="95"/>
        <v>0</v>
      </c>
      <c r="EE8" s="28"/>
      <c r="EF8" s="204">
        <v>1.022</v>
      </c>
      <c r="EG8" s="196">
        <f t="shared" ref="EG8" si="223">$E8/$C$2*EF$2</f>
        <v>20780.746940513516</v>
      </c>
      <c r="EH8" s="13">
        <f t="shared" ref="EH8:EH9" si="224">($E8*EF$2/$C$2)*EF8</f>
        <v>21237.923373204812</v>
      </c>
      <c r="EI8" s="196">
        <f t="shared" si="98"/>
        <v>17.426031303629721</v>
      </c>
      <c r="EJ8" s="196">
        <f t="shared" si="99"/>
        <v>0</v>
      </c>
      <c r="EK8" s="28"/>
      <c r="EL8" s="204">
        <v>1.022</v>
      </c>
      <c r="EM8" s="196">
        <f t="shared" ref="EM8" si="225">$E8/$C$2*EL$2</f>
        <v>20842.283679236411</v>
      </c>
      <c r="EN8" s="13">
        <f t="shared" ref="EN8:EN9" si="226">($E8*EL$2/$C$2)*EL8</f>
        <v>21300.813920179611</v>
      </c>
      <c r="EO8" s="196">
        <f t="shared" si="102"/>
        <v>17.426031303629721</v>
      </c>
      <c r="EP8" s="196">
        <f t="shared" si="103"/>
        <v>0</v>
      </c>
      <c r="EQ8" s="28"/>
      <c r="ER8" s="204">
        <v>1.022</v>
      </c>
      <c r="ES8" s="196">
        <f t="shared" ref="ES8" si="227">$E8/$C$2*ER$2</f>
        <v>20898.159515422318</v>
      </c>
      <c r="ET8" s="13">
        <f t="shared" ref="ET8:ET9" si="228">($E8*ER$2/$C$2)*ER8</f>
        <v>21357.91902476161</v>
      </c>
      <c r="EU8" s="196">
        <f t="shared" si="106"/>
        <v>17.426031303629724</v>
      </c>
      <c r="EV8" s="196">
        <f t="shared" si="107"/>
        <v>0</v>
      </c>
      <c r="EW8" s="28"/>
      <c r="EX8" s="204">
        <v>1.022</v>
      </c>
      <c r="EY8" s="196">
        <f t="shared" ref="EY8" si="229">$E8/$C$2*EX$2</f>
        <v>20941.264219077479</v>
      </c>
      <c r="EZ8" s="13">
        <f t="shared" ref="EZ8:EZ9" si="230">($E8*EX$2/$C$2)*EX8</f>
        <v>21401.972031897185</v>
      </c>
      <c r="FA8" s="196">
        <f t="shared" si="110"/>
        <v>17.426031303629724</v>
      </c>
      <c r="FB8" s="196">
        <f t="shared" si="111"/>
        <v>0</v>
      </c>
      <c r="FC8" s="28"/>
      <c r="FD8" s="204">
        <v>1.022</v>
      </c>
      <c r="FE8" s="196">
        <f t="shared" ref="FE8" si="231">$E8/$C$2*FD$2</f>
        <v>21092.591056474459</v>
      </c>
      <c r="FF8" s="13">
        <f t="shared" ref="FF8:FF9" si="232">($E8*FD$2/$C$2)*FD8</f>
        <v>21556.628059716899</v>
      </c>
      <c r="FG8" s="196">
        <f t="shared" si="114"/>
        <v>17.426031303629724</v>
      </c>
      <c r="FH8" s="196">
        <f t="shared" si="115"/>
        <v>0</v>
      </c>
      <c r="FI8" s="28"/>
      <c r="FJ8" s="204">
        <v>1.022</v>
      </c>
      <c r="FK8" s="196">
        <f t="shared" ref="FK8" si="233">$E8/$C$2*FJ$2</f>
        <v>21151.331445751373</v>
      </c>
      <c r="FL8" s="13">
        <f t="shared" ref="FL8" si="234">($E8*FJ$2/$C$2)*FJ8</f>
        <v>21616.660737557904</v>
      </c>
      <c r="FM8" s="196">
        <f t="shared" si="118"/>
        <v>17.426031303629724</v>
      </c>
      <c r="FN8" s="196">
        <f t="shared" si="119"/>
        <v>0</v>
      </c>
      <c r="FO8" s="28"/>
      <c r="FP8" s="204">
        <v>1.022</v>
      </c>
      <c r="FQ8" s="196">
        <f t="shared" si="121"/>
        <v>21265.572551166559</v>
      </c>
      <c r="FR8" s="13">
        <f t="shared" ref="FR8" si="235">($E8*FP$2/$C$2)*FP8</f>
        <v>21733.41514729222</v>
      </c>
      <c r="FS8" s="196">
        <f t="shared" si="122"/>
        <v>17.426031303629721</v>
      </c>
      <c r="FT8" s="196">
        <f t="shared" si="123"/>
        <v>0</v>
      </c>
      <c r="FU8" s="28"/>
      <c r="FV8" s="204">
        <v>1.022</v>
      </c>
      <c r="FW8" s="196">
        <f t="shared" si="121"/>
        <v>21478.214465440105</v>
      </c>
      <c r="FX8" s="13">
        <f t="shared" ref="FX8" si="236">($E8*FV$2/$C$2)*FV8</f>
        <v>21950.73518367979</v>
      </c>
      <c r="FY8" s="196">
        <f t="shared" si="125"/>
        <v>17.426031303629724</v>
      </c>
      <c r="FZ8" s="196">
        <f t="shared" si="126"/>
        <v>0</v>
      </c>
      <c r="GA8" s="28"/>
      <c r="GB8" s="204">
        <v>1.022</v>
      </c>
      <c r="GC8" s="196">
        <f t="shared" si="121"/>
        <v>21666.507678440088</v>
      </c>
      <c r="GD8" s="13">
        <f t="shared" ref="GD8" si="237">($E8*GB$2/$C$2)*GB8</f>
        <v>22143.170847365771</v>
      </c>
      <c r="GE8" s="196">
        <f t="shared" si="128"/>
        <v>17.426031303629724</v>
      </c>
      <c r="GF8" s="196">
        <f t="shared" si="129"/>
        <v>0</v>
      </c>
      <c r="GG8" s="28"/>
      <c r="GH8" s="204">
        <v>1.022</v>
      </c>
      <c r="GI8" s="196">
        <f t="shared" si="121"/>
        <v>21836.096041792243</v>
      </c>
      <c r="GJ8" s="13">
        <f t="shared" ref="GJ8" si="238">($E8*GH$2/$C$2)*GH8</f>
        <v>22316.490154711671</v>
      </c>
      <c r="GK8" s="196">
        <f t="shared" si="131"/>
        <v>17.426031303629721</v>
      </c>
      <c r="GL8" s="196">
        <f t="shared" si="132"/>
        <v>0</v>
      </c>
      <c r="GM8" s="28"/>
      <c r="GN8" s="204">
        <v>1.022</v>
      </c>
      <c r="GO8" s="196">
        <f t="shared" si="121"/>
        <v>0</v>
      </c>
      <c r="GP8" s="13">
        <f t="shared" ref="GP8" si="239">($E8*GN$2/$C$2)*GN8</f>
        <v>0</v>
      </c>
      <c r="GQ8" s="196">
        <f t="shared" si="134"/>
        <v>0</v>
      </c>
      <c r="GR8" s="196">
        <f t="shared" si="135"/>
        <v>0</v>
      </c>
      <c r="GS8" s="28"/>
      <c r="GT8" s="204">
        <v>1.022</v>
      </c>
      <c r="GU8" s="196">
        <f t="shared" si="121"/>
        <v>0</v>
      </c>
      <c r="GV8" s="13">
        <f t="shared" ref="GV8" si="240">($E8*GT$2/$C$2)*GT8</f>
        <v>0</v>
      </c>
      <c r="GW8" s="196">
        <f t="shared" si="137"/>
        <v>0</v>
      </c>
      <c r="GX8" s="196">
        <f t="shared" si="138"/>
        <v>0</v>
      </c>
      <c r="GY8" s="28"/>
      <c r="GZ8" s="204">
        <v>1.022</v>
      </c>
      <c r="HA8" s="196">
        <f t="shared" si="121"/>
        <v>0</v>
      </c>
      <c r="HB8" s="13">
        <f t="shared" ref="HB8" si="241">($E8*GZ$2/$C$2)*GZ8</f>
        <v>0</v>
      </c>
      <c r="HC8" s="196">
        <f t="shared" si="140"/>
        <v>0</v>
      </c>
      <c r="HD8" s="196">
        <f t="shared" si="141"/>
        <v>0</v>
      </c>
      <c r="HE8" s="28"/>
      <c r="HF8" s="204">
        <v>1.022</v>
      </c>
      <c r="HG8" s="196">
        <f t="shared" si="121"/>
        <v>0</v>
      </c>
      <c r="HH8" s="13">
        <f t="shared" ref="HH8" si="242">($E8*HF$2/$C$2)*HF8</f>
        <v>0</v>
      </c>
      <c r="HI8" s="196">
        <f t="shared" si="143"/>
        <v>0</v>
      </c>
      <c r="HJ8" s="196">
        <f t="shared" si="144"/>
        <v>0</v>
      </c>
      <c r="HK8" s="28"/>
      <c r="HL8" s="204">
        <v>1.022</v>
      </c>
      <c r="HM8" s="196">
        <f t="shared" si="121"/>
        <v>0</v>
      </c>
      <c r="HN8" s="13">
        <f t="shared" ref="HN8" si="243">($E8*HL$2/$C$2)*HL8</f>
        <v>0</v>
      </c>
      <c r="HO8" s="196">
        <f t="shared" si="146"/>
        <v>0</v>
      </c>
      <c r="HP8" s="196">
        <f t="shared" si="147"/>
        <v>0</v>
      </c>
      <c r="HQ8" s="28"/>
      <c r="HR8" s="204">
        <v>1.022</v>
      </c>
      <c r="HS8" s="196">
        <f t="shared" si="121"/>
        <v>0</v>
      </c>
      <c r="HT8" s="13">
        <f t="shared" ref="HT8" si="244">($E8*HR$2/$C$2)*HR8</f>
        <v>0</v>
      </c>
      <c r="HU8" s="196">
        <f t="shared" si="149"/>
        <v>0</v>
      </c>
      <c r="HV8" s="196">
        <f t="shared" si="150"/>
        <v>0</v>
      </c>
      <c r="HW8" s="28"/>
      <c r="HX8" s="204">
        <v>1.022</v>
      </c>
      <c r="HY8" s="196">
        <f t="shared" ref="HY8" si="245">$E8/$C$2*HX$2</f>
        <v>0</v>
      </c>
      <c r="HZ8" s="13">
        <f t="shared" ref="HZ8" si="246">($E8*HX$2/$C$2)*HX8</f>
        <v>0</v>
      </c>
      <c r="IA8" s="196">
        <f t="shared" si="153"/>
        <v>0</v>
      </c>
      <c r="IB8" s="196">
        <f t="shared" si="154"/>
        <v>0</v>
      </c>
      <c r="IC8" s="28"/>
      <c r="ID8" s="204">
        <v>1.022</v>
      </c>
      <c r="IE8" s="196">
        <f t="shared" ref="IE8" si="247">$E8/$C$2*ID$2</f>
        <v>0</v>
      </c>
      <c r="IF8" s="13">
        <f t="shared" ref="IF8" si="248">($E8*ID$2/$C$2)*ID8</f>
        <v>0</v>
      </c>
      <c r="IG8" s="196">
        <f t="shared" si="157"/>
        <v>0</v>
      </c>
      <c r="IH8" s="196">
        <f t="shared" si="158"/>
        <v>0</v>
      </c>
      <c r="II8" s="28"/>
      <c r="IJ8" s="204">
        <v>1.022</v>
      </c>
      <c r="IK8" s="196">
        <f t="shared" ref="IK8" si="249">$E8/$C$2*IJ$2</f>
        <v>0</v>
      </c>
      <c r="IL8" s="13">
        <f t="shared" ref="IL8" si="250">($E8*IJ$2/$C$2)*IJ8</f>
        <v>0</v>
      </c>
      <c r="IM8" s="196">
        <f t="shared" si="161"/>
        <v>0</v>
      </c>
      <c r="IN8" s="196">
        <f t="shared" si="162"/>
        <v>0</v>
      </c>
      <c r="IO8" s="28"/>
      <c r="IP8" s="204">
        <v>1.022</v>
      </c>
      <c r="IQ8" s="196">
        <f t="shared" ref="IQ8" si="251">$E8/$C$2*IP$2</f>
        <v>0</v>
      </c>
      <c r="IR8" s="13">
        <f t="shared" ref="IR8" si="252">($E8*IP$2/$C$2)*IP8</f>
        <v>0</v>
      </c>
      <c r="IS8" s="196">
        <f t="shared" si="165"/>
        <v>0</v>
      </c>
      <c r="IT8" s="196">
        <f t="shared" si="166"/>
        <v>0</v>
      </c>
      <c r="IU8" s="28"/>
      <c r="IV8" s="204">
        <v>1.022</v>
      </c>
      <c r="IW8" s="196">
        <f t="shared" ref="IW8" si="253">$E8/$C$2*IV$2</f>
        <v>0</v>
      </c>
      <c r="IX8" s="13">
        <f t="shared" ref="IX8" si="254">($E8*IV$2/$C$2)*IV8</f>
        <v>0</v>
      </c>
      <c r="IY8" s="196">
        <f t="shared" si="169"/>
        <v>0</v>
      </c>
      <c r="IZ8" s="196">
        <f t="shared" si="170"/>
        <v>0</v>
      </c>
      <c r="JA8" s="28"/>
    </row>
    <row r="9" spans="1:261">
      <c r="A9" s="17" t="s">
        <v>10</v>
      </c>
      <c r="B9" s="239" t="s">
        <v>171</v>
      </c>
      <c r="C9" s="341">
        <v>27</v>
      </c>
      <c r="D9" s="12">
        <v>243122.58000000002</v>
      </c>
      <c r="E9" s="74">
        <v>9004.5400000000009</v>
      </c>
      <c r="F9" s="89">
        <f t="shared" si="27"/>
        <v>115976.27517576057</v>
      </c>
      <c r="G9" s="131">
        <f t="shared" si="28"/>
        <v>224.07900194103885</v>
      </c>
      <c r="H9" s="74">
        <f t="shared" si="29"/>
        <v>8.2992222941125515</v>
      </c>
      <c r="I9" s="12">
        <f t="shared" si="30"/>
        <v>0</v>
      </c>
      <c r="J9" s="192">
        <f t="shared" si="31"/>
        <v>133.51788826768265</v>
      </c>
      <c r="K9" s="18">
        <f t="shared" si="172"/>
        <v>90.561113673356203</v>
      </c>
      <c r="L9" s="195">
        <f t="shared" si="32"/>
        <v>9032.1432133502185</v>
      </c>
      <c r="M9" s="196"/>
      <c r="N9" s="196">
        <f t="shared" si="173"/>
        <v>0</v>
      </c>
      <c r="O9" s="196">
        <f t="shared" si="33"/>
        <v>0</v>
      </c>
      <c r="P9" s="28"/>
      <c r="Q9" s="195">
        <f t="shared" si="34"/>
        <v>9056.5263284503217</v>
      </c>
      <c r="R9" s="13">
        <f>($E9*Q$2/$C$2)</f>
        <v>9056.5263284503199</v>
      </c>
      <c r="S9" s="196">
        <f t="shared" si="174"/>
        <v>8.2992222941125497</v>
      </c>
      <c r="T9" s="196">
        <f t="shared" si="35"/>
        <v>0</v>
      </c>
      <c r="U9" s="183"/>
      <c r="V9" s="347">
        <v>0.64</v>
      </c>
      <c r="W9" s="196">
        <f t="shared" si="36"/>
        <v>9068.4357124423732</v>
      </c>
      <c r="X9" s="13">
        <f>($E9*V$2/$C$2)*V9</f>
        <v>5803.7988559631185</v>
      </c>
      <c r="Y9" s="196">
        <f t="shared" si="37"/>
        <v>5.311502268232033</v>
      </c>
      <c r="Z9" s="196">
        <f t="shared" si="38"/>
        <v>0</v>
      </c>
      <c r="AA9" s="28"/>
      <c r="AB9" s="344">
        <v>0.64</v>
      </c>
      <c r="AC9" s="196">
        <f t="shared" si="39"/>
        <v>9093.7732381062997</v>
      </c>
      <c r="AD9" s="13">
        <f>($E9*AB$2/$C$2)*AB9</f>
        <v>5820.0148723880311</v>
      </c>
      <c r="AE9" s="196">
        <f t="shared" si="40"/>
        <v>5.3115022682320321</v>
      </c>
      <c r="AF9" s="196">
        <f t="shared" si="41"/>
        <v>0</v>
      </c>
      <c r="AG9" s="28"/>
      <c r="AH9" s="204">
        <v>0.64</v>
      </c>
      <c r="AI9" s="196">
        <f t="shared" si="42"/>
        <v>9140.6721432903287</v>
      </c>
      <c r="AJ9" s="13">
        <f>($E9*AH$2/$C$2)*AH9</f>
        <v>5850.0301717058092</v>
      </c>
      <c r="AK9" s="196">
        <f t="shared" si="43"/>
        <v>5.3115022682320321</v>
      </c>
      <c r="AL9" s="196">
        <f t="shared" si="44"/>
        <v>0</v>
      </c>
      <c r="AM9" s="28"/>
      <c r="AN9" s="204">
        <v>0.64</v>
      </c>
      <c r="AO9" s="196">
        <f t="shared" si="45"/>
        <v>9219.4981566398092</v>
      </c>
      <c r="AP9" s="13">
        <f>($E9*AN$2/$C$2)*AN9</f>
        <v>5900.4788202494783</v>
      </c>
      <c r="AQ9" s="196">
        <f t="shared" si="46"/>
        <v>5.311502268232033</v>
      </c>
      <c r="AR9" s="196">
        <f t="shared" si="47"/>
        <v>0</v>
      </c>
      <c r="AS9" s="28"/>
      <c r="AT9" s="204">
        <v>0.64</v>
      </c>
      <c r="AU9" s="196">
        <f t="shared" si="48"/>
        <v>9285.3939816550628</v>
      </c>
      <c r="AV9" s="13">
        <f>($E9*AT$2/$C$2)*AT9</f>
        <v>5942.6521482592407</v>
      </c>
      <c r="AW9" s="196">
        <f t="shared" si="49"/>
        <v>5.311502268232033</v>
      </c>
      <c r="AX9" s="196">
        <f t="shared" si="50"/>
        <v>0</v>
      </c>
      <c r="AY9" s="28"/>
      <c r="AZ9" s="204">
        <v>0.64</v>
      </c>
      <c r="BA9" s="196">
        <f t="shared" si="51"/>
        <v>9352.5263907921399</v>
      </c>
      <c r="BB9" s="13">
        <f>($E9*AZ$2/$C$2)*AZ9</f>
        <v>5985.6168901069686</v>
      </c>
      <c r="BC9" s="196">
        <f t="shared" si="52"/>
        <v>5.3115022682320321</v>
      </c>
      <c r="BD9" s="196">
        <f t="shared" si="53"/>
        <v>0</v>
      </c>
      <c r="BE9" s="28"/>
      <c r="BF9" s="204">
        <v>0.64</v>
      </c>
      <c r="BG9" s="196">
        <f t="shared" si="54"/>
        <v>9417.7499788015721</v>
      </c>
      <c r="BH9" s="13">
        <f>($E9*BF$2/$C$2)*BF9</f>
        <v>6027.3599864330054</v>
      </c>
      <c r="BI9" s="196">
        <f t="shared" si="55"/>
        <v>5.311502268232033</v>
      </c>
      <c r="BJ9" s="196">
        <f t="shared" si="56"/>
        <v>0</v>
      </c>
      <c r="BK9" s="28"/>
      <c r="BL9" s="204">
        <v>0.64</v>
      </c>
      <c r="BM9" s="196">
        <f t="shared" si="57"/>
        <v>9472.7157280554766</v>
      </c>
      <c r="BN9" s="13">
        <f>($E9*BL$2/$C$2)*BL9</f>
        <v>6062.5380659555049</v>
      </c>
      <c r="BO9" s="196">
        <f t="shared" si="58"/>
        <v>5.3115022682320321</v>
      </c>
      <c r="BP9" s="196">
        <f t="shared" si="59"/>
        <v>0</v>
      </c>
      <c r="BQ9" s="28"/>
      <c r="BR9" s="204">
        <v>0.623</v>
      </c>
      <c r="BS9" s="196">
        <f t="shared" si="60"/>
        <v>9537.217283725322</v>
      </c>
      <c r="BT9" s="13">
        <f>($E9*BR$2/$C$2)*BR9</f>
        <v>5941.6863677608744</v>
      </c>
      <c r="BU9" s="196">
        <f t="shared" si="61"/>
        <v>5.170415489232119</v>
      </c>
      <c r="BV9" s="196">
        <f t="shared" si="62"/>
        <v>0</v>
      </c>
      <c r="BW9" s="28"/>
      <c r="BX9" s="204">
        <v>0.623</v>
      </c>
      <c r="BY9" s="196">
        <f t="shared" si="63"/>
        <v>9575.0202412750023</v>
      </c>
      <c r="BZ9" s="13">
        <f>($E9*BX$2/$C$2)*BX9</f>
        <v>5965.2376103143251</v>
      </c>
      <c r="CA9" s="196">
        <f t="shared" si="64"/>
        <v>5.1704154892321181</v>
      </c>
      <c r="CB9" s="196">
        <f t="shared" si="65"/>
        <v>0</v>
      </c>
      <c r="CC9" s="28"/>
      <c r="CD9" s="204">
        <v>0.623</v>
      </c>
      <c r="CE9" s="196">
        <f t="shared" si="66"/>
        <v>9623.2470220260911</v>
      </c>
      <c r="CF9" s="13">
        <f>($E9*CD$2/$C$2)*CD9</f>
        <v>5995.2828947222552</v>
      </c>
      <c r="CG9" s="196">
        <f t="shared" si="67"/>
        <v>5.170415489232119</v>
      </c>
      <c r="CH9" s="196">
        <f t="shared" si="68"/>
        <v>0</v>
      </c>
      <c r="CI9" s="28"/>
      <c r="CJ9" s="204">
        <v>0.623</v>
      </c>
      <c r="CK9" s="196">
        <f t="shared" si="69"/>
        <v>9702.7535716036891</v>
      </c>
      <c r="CL9" s="13">
        <f>($E9*CJ$2/$C$2)*CJ9</f>
        <v>6044.8154751090979</v>
      </c>
      <c r="CM9" s="196">
        <f t="shared" si="70"/>
        <v>5.170415489232119</v>
      </c>
      <c r="CN9" s="196">
        <f t="shared" si="71"/>
        <v>0</v>
      </c>
      <c r="CO9" s="28"/>
      <c r="CP9" s="204">
        <v>0.623</v>
      </c>
      <c r="CQ9" s="196">
        <f t="shared" si="72"/>
        <v>9741.4196482719617</v>
      </c>
      <c r="CR9" s="13">
        <f>($E9*CP$2/$C$2)*CP9</f>
        <v>6068.9044408734308</v>
      </c>
      <c r="CS9" s="196">
        <f t="shared" si="175"/>
        <v>5.170415489232119</v>
      </c>
      <c r="CT9" s="196">
        <f t="shared" si="176"/>
        <v>0</v>
      </c>
      <c r="CU9" s="28"/>
      <c r="CV9" s="204">
        <v>0.623</v>
      </c>
      <c r="CW9" s="196">
        <f t="shared" ref="CW9" si="255">$E9/$C$2*CV$2</f>
        <v>9779.6873622701132</v>
      </c>
      <c r="CX9" s="13">
        <f t="shared" si="212"/>
        <v>6092.7452266942792</v>
      </c>
      <c r="CY9" s="196">
        <f t="shared" si="74"/>
        <v>5.170415489232119</v>
      </c>
      <c r="CZ9" s="196">
        <f t="shared" si="75"/>
        <v>0</v>
      </c>
      <c r="DA9" s="28"/>
      <c r="DB9" s="204">
        <v>0.623</v>
      </c>
      <c r="DC9" s="196">
        <f t="shared" ref="DC9" si="256">$E9/$C$2*DB$2</f>
        <v>9830.1134369291412</v>
      </c>
      <c r="DD9" s="13">
        <f t="shared" si="214"/>
        <v>6124.1606712068542</v>
      </c>
      <c r="DE9" s="196">
        <f t="shared" si="78"/>
        <v>5.170415489232119</v>
      </c>
      <c r="DF9" s="196">
        <f t="shared" si="79"/>
        <v>0</v>
      </c>
      <c r="DG9" s="28"/>
      <c r="DH9" s="204">
        <v>0.623</v>
      </c>
      <c r="DI9" s="196">
        <f t="shared" ref="DI9" si="257">$E9/$C$2*DH$2</f>
        <v>9887.0875979782231</v>
      </c>
      <c r="DJ9" s="13">
        <f t="shared" si="216"/>
        <v>6159.6555735404327</v>
      </c>
      <c r="DK9" s="196">
        <f t="shared" si="82"/>
        <v>5.170415489232119</v>
      </c>
      <c r="DL9" s="196">
        <f t="shared" si="83"/>
        <v>0</v>
      </c>
      <c r="DM9" s="28"/>
      <c r="DN9" s="204">
        <v>0.623</v>
      </c>
      <c r="DO9" s="196">
        <f t="shared" ref="DO9" si="258">$E9/$C$2*DN$2</f>
        <v>9954.9918347886523</v>
      </c>
      <c r="DP9" s="13">
        <f t="shared" si="218"/>
        <v>6201.9599130733304</v>
      </c>
      <c r="DQ9" s="196">
        <f t="shared" si="86"/>
        <v>5.170415489232119</v>
      </c>
      <c r="DR9" s="196">
        <f t="shared" si="87"/>
        <v>0</v>
      </c>
      <c r="DS9" s="28"/>
      <c r="DT9" s="204">
        <v>0.623</v>
      </c>
      <c r="DU9" s="196">
        <f t="shared" ref="DU9" si="259">$E9/$C$2*DT$2</f>
        <v>10045.967909576715</v>
      </c>
      <c r="DV9" s="13">
        <f t="shared" si="220"/>
        <v>6258.6380076662927</v>
      </c>
      <c r="DW9" s="196">
        <f t="shared" si="90"/>
        <v>5.170415489232119</v>
      </c>
      <c r="DX9" s="196">
        <f t="shared" si="91"/>
        <v>0</v>
      </c>
      <c r="DY9" s="28"/>
      <c r="DZ9" s="204">
        <v>0.623</v>
      </c>
      <c r="EA9" s="196">
        <f t="shared" ref="EA9" si="260">$E9/$C$2*DZ$2</f>
        <v>10097.713560580505</v>
      </c>
      <c r="EB9" s="13">
        <f t="shared" si="222"/>
        <v>6290.8755482416545</v>
      </c>
      <c r="EC9" s="196">
        <f t="shared" si="94"/>
        <v>5.170415489232119</v>
      </c>
      <c r="ED9" s="196">
        <f t="shared" si="95"/>
        <v>0</v>
      </c>
      <c r="EE9" s="28"/>
      <c r="EF9" s="204">
        <v>0.623</v>
      </c>
      <c r="EG9" s="196">
        <f t="shared" ref="EG9" si="261">$E9/$C$2*EF$2</f>
        <v>10114.652273282791</v>
      </c>
      <c r="EH9" s="13">
        <f t="shared" si="224"/>
        <v>6301.428366255177</v>
      </c>
      <c r="EI9" s="196">
        <f t="shared" si="98"/>
        <v>5.1704154892321181</v>
      </c>
      <c r="EJ9" s="196">
        <f t="shared" si="99"/>
        <v>0</v>
      </c>
      <c r="EK9" s="28"/>
      <c r="EL9" s="204">
        <v>0.623</v>
      </c>
      <c r="EM9" s="196">
        <f t="shared" ref="EM9" si="262">$E9/$C$2*EL$2</f>
        <v>10144.604166542242</v>
      </c>
      <c r="EN9" s="13">
        <f t="shared" si="226"/>
        <v>6320.0883957558162</v>
      </c>
      <c r="EO9" s="196">
        <f t="shared" si="102"/>
        <v>5.170415489232119</v>
      </c>
      <c r="EP9" s="196">
        <f t="shared" si="103"/>
        <v>0</v>
      </c>
      <c r="EQ9" s="28"/>
      <c r="ER9" s="204">
        <v>0.623</v>
      </c>
      <c r="ES9" s="196">
        <f t="shared" ref="ES9" si="263">$E9/$C$2*ER$2</f>
        <v>10171.80071800005</v>
      </c>
      <c r="ET9" s="13">
        <f t="shared" si="228"/>
        <v>6337.0318473140296</v>
      </c>
      <c r="EU9" s="196">
        <f t="shared" si="106"/>
        <v>5.170415489232119</v>
      </c>
      <c r="EV9" s="196">
        <f t="shared" si="107"/>
        <v>0</v>
      </c>
      <c r="EW9" s="28"/>
      <c r="EX9" s="204">
        <v>0.623</v>
      </c>
      <c r="EY9" s="196">
        <f t="shared" ref="EY9" si="264">$E9/$C$2*EX$2</f>
        <v>10192.781151959565</v>
      </c>
      <c r="EZ9" s="13">
        <f t="shared" si="230"/>
        <v>6350.1026576708091</v>
      </c>
      <c r="FA9" s="196">
        <f t="shared" si="110"/>
        <v>5.170415489232119</v>
      </c>
      <c r="FB9" s="196">
        <f t="shared" si="111"/>
        <v>0</v>
      </c>
      <c r="FC9" s="28"/>
      <c r="FD9" s="204">
        <v>0.623</v>
      </c>
      <c r="FE9" s="196">
        <f t="shared" ref="FE9" si="265">$E9/$C$2*FD$2</f>
        <v>10266.436749819815</v>
      </c>
      <c r="FF9" s="13">
        <f t="shared" si="232"/>
        <v>6395.990095137744</v>
      </c>
      <c r="FG9" s="196">
        <f t="shared" si="114"/>
        <v>5.170415489232119</v>
      </c>
      <c r="FH9" s="196">
        <f t="shared" si="115"/>
        <v>0</v>
      </c>
      <c r="FI9" s="28"/>
      <c r="FJ9" s="204">
        <v>0.623</v>
      </c>
      <c r="FK9" s="196">
        <f t="shared" ref="FK9" si="266">$E9/$C$2*FJ$2</f>
        <v>10295.027570623031</v>
      </c>
      <c r="FL9" s="13"/>
      <c r="FM9" s="196">
        <f t="shared" si="118"/>
        <v>0</v>
      </c>
      <c r="FN9" s="196">
        <f t="shared" si="119"/>
        <v>0</v>
      </c>
      <c r="FO9" s="28"/>
      <c r="FP9" s="204">
        <v>0.623</v>
      </c>
      <c r="FQ9" s="196">
        <f t="shared" si="121"/>
        <v>10350.632359993586</v>
      </c>
      <c r="FR9" s="13"/>
      <c r="FS9" s="196">
        <f t="shared" si="122"/>
        <v>0</v>
      </c>
      <c r="FT9" s="196">
        <f t="shared" si="123"/>
        <v>0</v>
      </c>
      <c r="FU9" s="28"/>
      <c r="FV9" s="204">
        <v>0.623</v>
      </c>
      <c r="FW9" s="196">
        <f t="shared" si="121"/>
        <v>10454.131961223464</v>
      </c>
      <c r="FX9" s="13"/>
      <c r="FY9" s="196">
        <f t="shared" si="125"/>
        <v>0</v>
      </c>
      <c r="FZ9" s="196">
        <f t="shared" si="126"/>
        <v>0</v>
      </c>
      <c r="GA9" s="28"/>
      <c r="GB9" s="204">
        <v>0.623</v>
      </c>
      <c r="GC9" s="196">
        <f t="shared" si="121"/>
        <v>10545.780273017348</v>
      </c>
      <c r="GD9" s="13"/>
      <c r="GE9" s="196">
        <f t="shared" si="128"/>
        <v>0</v>
      </c>
      <c r="GF9" s="196">
        <f t="shared" si="129"/>
        <v>0</v>
      </c>
      <c r="GG9" s="28"/>
      <c r="GH9" s="204">
        <v>0.623</v>
      </c>
      <c r="GI9" s="196">
        <f t="shared" si="121"/>
        <v>10628.324337954593</v>
      </c>
      <c r="GJ9" s="13"/>
      <c r="GK9" s="196">
        <f t="shared" si="131"/>
        <v>0</v>
      </c>
      <c r="GL9" s="196">
        <f t="shared" si="132"/>
        <v>0</v>
      </c>
      <c r="GM9" s="28"/>
      <c r="GN9" s="204">
        <v>0.623</v>
      </c>
      <c r="GO9" s="196">
        <f t="shared" si="121"/>
        <v>0</v>
      </c>
      <c r="GP9" s="13"/>
      <c r="GQ9" s="196">
        <f t="shared" si="134"/>
        <v>0</v>
      </c>
      <c r="GR9" s="196">
        <f t="shared" si="135"/>
        <v>0</v>
      </c>
      <c r="GS9" s="28"/>
      <c r="GT9" s="204">
        <v>0.623</v>
      </c>
      <c r="GU9" s="196">
        <f t="shared" si="121"/>
        <v>0</v>
      </c>
      <c r="GV9" s="13"/>
      <c r="GW9" s="196">
        <f t="shared" si="137"/>
        <v>0</v>
      </c>
      <c r="GX9" s="196">
        <f t="shared" si="138"/>
        <v>0</v>
      </c>
      <c r="GY9" s="28"/>
      <c r="GZ9" s="204">
        <v>0.623</v>
      </c>
      <c r="HA9" s="196">
        <f t="shared" si="121"/>
        <v>0</v>
      </c>
      <c r="HB9" s="13"/>
      <c r="HC9" s="196">
        <f t="shared" si="140"/>
        <v>0</v>
      </c>
      <c r="HD9" s="196">
        <f t="shared" si="141"/>
        <v>0</v>
      </c>
      <c r="HE9" s="28"/>
      <c r="HF9" s="204">
        <v>0.623</v>
      </c>
      <c r="HG9" s="196">
        <f t="shared" si="121"/>
        <v>0</v>
      </c>
      <c r="HH9" s="13"/>
      <c r="HI9" s="196">
        <f t="shared" si="143"/>
        <v>0</v>
      </c>
      <c r="HJ9" s="196">
        <f t="shared" si="144"/>
        <v>0</v>
      </c>
      <c r="HK9" s="28"/>
      <c r="HL9" s="204">
        <v>0.623</v>
      </c>
      <c r="HM9" s="196">
        <f t="shared" si="121"/>
        <v>0</v>
      </c>
      <c r="HN9" s="13"/>
      <c r="HO9" s="196">
        <f t="shared" si="146"/>
        <v>0</v>
      </c>
      <c r="HP9" s="196">
        <f t="shared" si="147"/>
        <v>0</v>
      </c>
      <c r="HQ9" s="28"/>
      <c r="HR9" s="204">
        <v>0.623</v>
      </c>
      <c r="HS9" s="196">
        <f t="shared" si="121"/>
        <v>0</v>
      </c>
      <c r="HT9" s="13"/>
      <c r="HU9" s="196">
        <f t="shared" si="149"/>
        <v>0</v>
      </c>
      <c r="HV9" s="196">
        <f t="shared" si="150"/>
        <v>0</v>
      </c>
      <c r="HW9" s="28"/>
      <c r="HX9" s="204">
        <v>0.623</v>
      </c>
      <c r="HY9" s="196">
        <f t="shared" ref="HY9" si="267">$E9/$C$2*HX$2</f>
        <v>0</v>
      </c>
      <c r="HZ9" s="13"/>
      <c r="IA9" s="196">
        <f t="shared" si="153"/>
        <v>0</v>
      </c>
      <c r="IB9" s="196">
        <f t="shared" si="154"/>
        <v>0</v>
      </c>
      <c r="IC9" s="28"/>
      <c r="ID9" s="204">
        <v>0.623</v>
      </c>
      <c r="IE9" s="196">
        <f t="shared" ref="IE9" si="268">$E9/$C$2*ID$2</f>
        <v>0</v>
      </c>
      <c r="IF9" s="13"/>
      <c r="IG9" s="196">
        <f t="shared" si="157"/>
        <v>0</v>
      </c>
      <c r="IH9" s="196">
        <f t="shared" si="158"/>
        <v>0</v>
      </c>
      <c r="II9" s="28"/>
      <c r="IJ9" s="204">
        <v>0.623</v>
      </c>
      <c r="IK9" s="196">
        <f t="shared" ref="IK9" si="269">$E9/$C$2*IJ$2</f>
        <v>0</v>
      </c>
      <c r="IL9" s="13"/>
      <c r="IM9" s="196">
        <f t="shared" si="161"/>
        <v>0</v>
      </c>
      <c r="IN9" s="196">
        <f t="shared" si="162"/>
        <v>0</v>
      </c>
      <c r="IO9" s="28"/>
      <c r="IP9" s="204">
        <v>0.623</v>
      </c>
      <c r="IQ9" s="196">
        <f t="shared" ref="IQ9" si="270">$E9/$C$2*IP$2</f>
        <v>0</v>
      </c>
      <c r="IR9" s="13"/>
      <c r="IS9" s="196">
        <f t="shared" si="165"/>
        <v>0</v>
      </c>
      <c r="IT9" s="196">
        <f t="shared" si="166"/>
        <v>0</v>
      </c>
      <c r="IU9" s="28"/>
      <c r="IV9" s="204">
        <v>0.623</v>
      </c>
      <c r="IW9" s="196">
        <f t="shared" ref="IW9" si="271">$E9/$C$2*IV$2</f>
        <v>0</v>
      </c>
      <c r="IX9" s="13"/>
      <c r="IY9" s="196">
        <f t="shared" si="169"/>
        <v>0</v>
      </c>
      <c r="IZ9" s="196">
        <f t="shared" si="170"/>
        <v>0</v>
      </c>
      <c r="JA9" s="28"/>
    </row>
    <row r="10" spans="1:261">
      <c r="A10" s="17" t="s">
        <v>12</v>
      </c>
      <c r="B10" s="2" t="s">
        <v>112</v>
      </c>
      <c r="C10" s="341">
        <v>42</v>
      </c>
      <c r="D10" s="12">
        <v>413064.12</v>
      </c>
      <c r="E10" s="74">
        <v>9834.86</v>
      </c>
      <c r="F10" s="89">
        <f t="shared" si="27"/>
        <v>-34825.12662447273</v>
      </c>
      <c r="G10" s="131">
        <f t="shared" si="28"/>
        <v>380.70917044090885</v>
      </c>
      <c r="H10" s="74">
        <f t="shared" si="29"/>
        <v>9.0645040581168779</v>
      </c>
      <c r="I10" s="12">
        <f t="shared" si="30"/>
        <v>407.90268261525961</v>
      </c>
      <c r="J10" s="192">
        <f t="shared" si="31"/>
        <v>0</v>
      </c>
      <c r="K10" s="18">
        <f t="shared" si="172"/>
        <v>-27.193512174350758</v>
      </c>
      <c r="L10" s="195">
        <f t="shared" si="32"/>
        <v>9865.0085404972942</v>
      </c>
      <c r="M10" s="196"/>
      <c r="N10" s="196">
        <f t="shared" si="173"/>
        <v>0</v>
      </c>
      <c r="O10" s="196">
        <f t="shared" si="33"/>
        <v>0</v>
      </c>
      <c r="P10" s="28"/>
      <c r="Q10" s="195">
        <f t="shared" si="34"/>
        <v>9891.6400534200438</v>
      </c>
      <c r="R10" s="196"/>
      <c r="S10" s="196">
        <f t="shared" si="174"/>
        <v>0</v>
      </c>
      <c r="T10" s="196">
        <f t="shared" si="35"/>
        <v>9.0645040581168779</v>
      </c>
      <c r="U10" s="183">
        <f>($E10*Q$2/$C$2)</f>
        <v>9891.6400534200438</v>
      </c>
      <c r="V10" s="347">
        <v>1</v>
      </c>
      <c r="W10" s="196">
        <f t="shared" si="36"/>
        <v>9904.6476167434394</v>
      </c>
      <c r="X10" s="196"/>
      <c r="Y10" s="196">
        <f t="shared" si="37"/>
        <v>0</v>
      </c>
      <c r="Z10" s="196">
        <f t="shared" si="38"/>
        <v>9.0645040581168796</v>
      </c>
      <c r="AA10" s="28">
        <f>($E10*V$2/$C$2)*V10</f>
        <v>9904.6476167434412</v>
      </c>
      <c r="AB10" s="344">
        <v>1</v>
      </c>
      <c r="AC10" s="196">
        <f t="shared" si="39"/>
        <v>9932.3215476328714</v>
      </c>
      <c r="AD10" s="196"/>
      <c r="AE10" s="196">
        <f t="shared" si="40"/>
        <v>0</v>
      </c>
      <c r="AF10" s="196">
        <f t="shared" si="41"/>
        <v>9.0645040581168796</v>
      </c>
      <c r="AG10" s="28">
        <f>($E10*AB$2/$C$2)*AB10</f>
        <v>9932.3215476328733</v>
      </c>
      <c r="AH10" s="204">
        <v>1</v>
      </c>
      <c r="AI10" s="196">
        <f t="shared" si="42"/>
        <v>9983.5450600652894</v>
      </c>
      <c r="AJ10" s="196"/>
      <c r="AK10" s="196">
        <f t="shared" si="43"/>
        <v>0</v>
      </c>
      <c r="AL10" s="196">
        <f t="shared" si="44"/>
        <v>9.0645040581168796</v>
      </c>
      <c r="AM10" s="28">
        <f>($E10*AH$2/$C$2)*AH10</f>
        <v>9983.5450600652912</v>
      </c>
      <c r="AN10" s="204">
        <v>1</v>
      </c>
      <c r="AO10" s="196">
        <f t="shared" si="45"/>
        <v>10069.639719609284</v>
      </c>
      <c r="AP10" s="196"/>
      <c r="AQ10" s="196">
        <f t="shared" si="46"/>
        <v>0</v>
      </c>
      <c r="AR10" s="196">
        <f t="shared" si="47"/>
        <v>9.0645040581168796</v>
      </c>
      <c r="AS10" s="28">
        <f>($E10*AN$2/$C$2)*AN10</f>
        <v>10069.639719609286</v>
      </c>
      <c r="AT10" s="204">
        <v>1</v>
      </c>
      <c r="AU10" s="196">
        <f t="shared" si="48"/>
        <v>10141.611881830731</v>
      </c>
      <c r="AV10" s="196"/>
      <c r="AW10" s="196">
        <f t="shared" si="49"/>
        <v>0</v>
      </c>
      <c r="AX10" s="196">
        <f t="shared" si="50"/>
        <v>9.0645040581168796</v>
      </c>
      <c r="AY10" s="28">
        <f>($E10*AT$2/$C$2)*AT10</f>
        <v>10141.611881830733</v>
      </c>
      <c r="AZ10" s="204">
        <v>1</v>
      </c>
      <c r="BA10" s="196">
        <f t="shared" si="51"/>
        <v>10214.93465515684</v>
      </c>
      <c r="BB10" s="196"/>
      <c r="BC10" s="196">
        <f t="shared" si="52"/>
        <v>0</v>
      </c>
      <c r="BD10" s="196">
        <f t="shared" si="53"/>
        <v>9.0645040581168779</v>
      </c>
      <c r="BE10" s="28">
        <f>($E10*AZ$2/$C$2)*AZ10</f>
        <v>10214.93465515684</v>
      </c>
      <c r="BF10" s="204">
        <v>1</v>
      </c>
      <c r="BG10" s="196">
        <f t="shared" si="54"/>
        <v>10286.172592549581</v>
      </c>
      <c r="BH10" s="196"/>
      <c r="BI10" s="196">
        <f t="shared" si="55"/>
        <v>0</v>
      </c>
      <c r="BJ10" s="196">
        <f t="shared" si="56"/>
        <v>9.0645040581168796</v>
      </c>
      <c r="BK10" s="28">
        <f>($E10*BF$2/$C$2)*BF10</f>
        <v>10286.172592549583</v>
      </c>
      <c r="BL10" s="204">
        <v>1</v>
      </c>
      <c r="BM10" s="196">
        <f t="shared" si="57"/>
        <v>10346.206802926486</v>
      </c>
      <c r="BN10" s="196"/>
      <c r="BO10" s="196">
        <f t="shared" si="58"/>
        <v>0</v>
      </c>
      <c r="BP10" s="196">
        <f t="shared" si="59"/>
        <v>9.0645040581168779</v>
      </c>
      <c r="BQ10" s="28">
        <f>($E10*BL$2/$C$2)*BL10</f>
        <v>10346.206802926488</v>
      </c>
      <c r="BR10" s="204">
        <v>1</v>
      </c>
      <c r="BS10" s="196">
        <f t="shared" si="60"/>
        <v>10416.656128466173</v>
      </c>
      <c r="BT10" s="196"/>
      <c r="BU10" s="196">
        <f t="shared" si="61"/>
        <v>0</v>
      </c>
      <c r="BV10" s="196">
        <f t="shared" si="62"/>
        <v>9.0645040581168779</v>
      </c>
      <c r="BW10" s="28">
        <f>($E10*BR$2/$C$2)*BR10</f>
        <v>10416.656128466173</v>
      </c>
      <c r="BX10" s="204">
        <v>1</v>
      </c>
      <c r="BY10" s="196">
        <f t="shared" si="63"/>
        <v>10457.944944450894</v>
      </c>
      <c r="BZ10" s="196"/>
      <c r="CA10" s="196">
        <f t="shared" si="64"/>
        <v>0</v>
      </c>
      <c r="CB10" s="196">
        <f t="shared" si="65"/>
        <v>9.0645040581168779</v>
      </c>
      <c r="CC10" s="28">
        <f>($E10*BX$2/$C$2)*BX10</f>
        <v>10457.944944450894</v>
      </c>
      <c r="CD10" s="204">
        <v>1</v>
      </c>
      <c r="CE10" s="196">
        <f t="shared" si="66"/>
        <v>10510.618777532613</v>
      </c>
      <c r="CF10" s="196"/>
      <c r="CG10" s="196">
        <f t="shared" si="67"/>
        <v>0</v>
      </c>
      <c r="CH10" s="196">
        <f t="shared" si="68"/>
        <v>9.0645040581168779</v>
      </c>
      <c r="CI10" s="28">
        <f>($E10*CD$2/$C$2)*CD10</f>
        <v>10510.618777532613</v>
      </c>
      <c r="CJ10" s="204">
        <v>1</v>
      </c>
      <c r="CK10" s="196">
        <f t="shared" si="69"/>
        <v>10597.456726409371</v>
      </c>
      <c r="CL10" s="196"/>
      <c r="CM10" s="196">
        <f t="shared" si="70"/>
        <v>0</v>
      </c>
      <c r="CN10" s="196">
        <f t="shared" si="71"/>
        <v>9.0645040581168796</v>
      </c>
      <c r="CO10" s="28">
        <f>($E10*CJ$2/$C$2)*CJ10</f>
        <v>10597.456726409373</v>
      </c>
      <c r="CP10" s="204">
        <v>1</v>
      </c>
      <c r="CQ10" s="196">
        <f t="shared" si="72"/>
        <v>10639.68825081614</v>
      </c>
      <c r="CR10" s="196"/>
      <c r="CS10" s="196">
        <f t="shared" si="175"/>
        <v>0</v>
      </c>
      <c r="CT10" s="196">
        <f t="shared" si="176"/>
        <v>9.0645040581168779</v>
      </c>
      <c r="CU10" s="28">
        <f>($E10*CP$2/$C$2)*CP10</f>
        <v>10639.68825081614</v>
      </c>
      <c r="CV10" s="204">
        <v>1</v>
      </c>
      <c r="CW10" s="196">
        <f t="shared" ref="CW10" si="272">$E10/$C$2*CV$2</f>
        <v>10681.484679028115</v>
      </c>
      <c r="CX10" s="196"/>
      <c r="CY10" s="196">
        <f t="shared" si="74"/>
        <v>0</v>
      </c>
      <c r="CZ10" s="196">
        <f t="shared" si="75"/>
        <v>9.0645040581168779</v>
      </c>
      <c r="DA10" s="28">
        <f t="shared" ref="DA10" si="273">($E10*CV$2/$C$2)*CV10</f>
        <v>10681.484679028115</v>
      </c>
      <c r="DB10" s="204">
        <v>2</v>
      </c>
      <c r="DC10" s="196">
        <f t="shared" ref="DC10" si="274">$E10/$C$2*DB$2</f>
        <v>10736.560605685234</v>
      </c>
      <c r="DD10" s="196"/>
      <c r="DE10" s="196">
        <f t="shared" si="78"/>
        <v>0</v>
      </c>
      <c r="DF10" s="196">
        <f t="shared" si="79"/>
        <v>18.129008116233756</v>
      </c>
      <c r="DG10" s="28">
        <f t="shared" ref="DG10" si="275">($E10*DB$2/$C$2)*DB10</f>
        <v>21473.121211370468</v>
      </c>
      <c r="DH10" s="204">
        <v>2</v>
      </c>
      <c r="DI10" s="196">
        <f t="shared" ref="DI10" si="276">$E10/$C$2*DH$2</f>
        <v>10798.788426044206</v>
      </c>
      <c r="DJ10" s="196"/>
      <c r="DK10" s="196">
        <f t="shared" si="82"/>
        <v>0</v>
      </c>
      <c r="DL10" s="196">
        <f t="shared" si="83"/>
        <v>18.129008116233756</v>
      </c>
      <c r="DM10" s="28">
        <f t="shared" ref="DM10" si="277">($E10*DH$2/$C$2)*DH10</f>
        <v>21597.576852088412</v>
      </c>
      <c r="DN10" s="204">
        <v>2</v>
      </c>
      <c r="DO10" s="196">
        <f t="shared" ref="DO10" si="278">$E10/$C$2*DN$2</f>
        <v>10872.954198247719</v>
      </c>
      <c r="DP10" s="196"/>
      <c r="DQ10" s="196">
        <f t="shared" si="86"/>
        <v>0</v>
      </c>
      <c r="DR10" s="196">
        <f t="shared" si="87"/>
        <v>18.129008116233759</v>
      </c>
      <c r="DS10" s="28">
        <f t="shared" ref="DS10" si="279">($E10*DN$2/$C$2)*DN10</f>
        <v>21745.908396495441</v>
      </c>
      <c r="DT10" s="204">
        <v>2</v>
      </c>
      <c r="DU10" s="196">
        <f t="shared" ref="DU10" si="280">$E10/$C$2*DT$2</f>
        <v>10972.319291732796</v>
      </c>
      <c r="DV10" s="196"/>
      <c r="DW10" s="196">
        <f t="shared" si="90"/>
        <v>0</v>
      </c>
      <c r="DX10" s="196">
        <f t="shared" si="91"/>
        <v>18.129008116233756</v>
      </c>
      <c r="DY10" s="28">
        <f t="shared" ref="DY10" si="281">($E10*DT$2/$C$2)*DT10</f>
        <v>21944.638583465592</v>
      </c>
      <c r="DZ10" s="204">
        <v>2</v>
      </c>
      <c r="EA10" s="196">
        <f t="shared" ref="EA10" si="282">$E10/$C$2*DZ$2</f>
        <v>11028.836474535154</v>
      </c>
      <c r="EB10" s="196"/>
      <c r="EC10" s="196">
        <f t="shared" si="94"/>
        <v>0</v>
      </c>
      <c r="ED10" s="196">
        <f t="shared" si="95"/>
        <v>18.129008116233756</v>
      </c>
      <c r="EE10" s="28">
        <f t="shared" ref="EE10" si="283">($E10*DZ$2/$C$2)*DZ10</f>
        <v>22057.672949070307</v>
      </c>
      <c r="EF10" s="204">
        <v>2</v>
      </c>
      <c r="EG10" s="196">
        <f t="shared" ref="EG10" si="284">$E10/$C$2*EF$2</f>
        <v>11047.337127317771</v>
      </c>
      <c r="EH10" s="196"/>
      <c r="EI10" s="196">
        <f t="shared" si="98"/>
        <v>0</v>
      </c>
      <c r="EJ10" s="196">
        <f t="shared" si="99"/>
        <v>18.129008116233759</v>
      </c>
      <c r="EK10" s="28">
        <f t="shared" ref="EK10" si="285">($E10*EF$2/$C$2)*EF10</f>
        <v>22094.674254635545</v>
      </c>
      <c r="EL10" s="204">
        <v>2</v>
      </c>
      <c r="EM10" s="196">
        <f t="shared" ref="EM10" si="286">$E10/$C$2*EL$2</f>
        <v>11080.050922463513</v>
      </c>
      <c r="EN10" s="196"/>
      <c r="EO10" s="196">
        <f t="shared" si="102"/>
        <v>0</v>
      </c>
      <c r="EP10" s="196">
        <f t="shared" si="103"/>
        <v>18.129008116233756</v>
      </c>
      <c r="EQ10" s="28">
        <f t="shared" ref="EQ10" si="287">($E10*EL$2/$C$2)*EL10</f>
        <v>22160.10184492703</v>
      </c>
      <c r="ER10" s="204">
        <v>2</v>
      </c>
      <c r="ES10" s="196">
        <f t="shared" ref="ES10" si="288">$E10/$C$2*ER$2</f>
        <v>11109.755302261963</v>
      </c>
      <c r="ET10" s="196"/>
      <c r="EU10" s="196">
        <f t="shared" si="106"/>
        <v>0</v>
      </c>
      <c r="EV10" s="196">
        <f t="shared" si="107"/>
        <v>18.129008116233759</v>
      </c>
      <c r="EW10" s="28">
        <f t="shared" ref="EW10" si="289">($E10*ER$2/$C$2)*ER10</f>
        <v>22219.51060452393</v>
      </c>
      <c r="EX10" s="204">
        <v>2</v>
      </c>
      <c r="EY10" s="196">
        <f t="shared" ref="EY10" si="290">$E10/$C$2*EX$2</f>
        <v>11132.670368520883</v>
      </c>
      <c r="EZ10" s="196"/>
      <c r="FA10" s="196">
        <f t="shared" si="110"/>
        <v>0</v>
      </c>
      <c r="FB10" s="196">
        <f t="shared" si="111"/>
        <v>18.129008116233759</v>
      </c>
      <c r="FC10" s="28">
        <f t="shared" ref="FC10" si="291">($E10*EX$2/$C$2)*EX10</f>
        <v>22265.34073704177</v>
      </c>
      <c r="FD10" s="204">
        <v>2</v>
      </c>
      <c r="FE10" s="196">
        <f t="shared" ref="FE10" si="292">$E10/$C$2*FD$2</f>
        <v>11213.11784203667</v>
      </c>
      <c r="FF10" s="196"/>
      <c r="FG10" s="196">
        <f t="shared" si="114"/>
        <v>0</v>
      </c>
      <c r="FH10" s="196">
        <f t="shared" si="115"/>
        <v>18.129008116233759</v>
      </c>
      <c r="FI10" s="28">
        <f t="shared" ref="FI10" si="293">($E10*FD$2/$C$2)*FD10</f>
        <v>22426.235684073345</v>
      </c>
      <c r="FJ10" s="204">
        <v>2</v>
      </c>
      <c r="FK10" s="196">
        <f t="shared" ref="FK10" si="294">$E10/$C$2*FJ$2</f>
        <v>11244.345058516883</v>
      </c>
      <c r="FL10" s="196"/>
      <c r="FM10" s="196">
        <f t="shared" si="118"/>
        <v>0</v>
      </c>
      <c r="FN10" s="196">
        <f t="shared" si="119"/>
        <v>18.129008116233756</v>
      </c>
      <c r="FO10" s="28">
        <f t="shared" ref="FO10" si="295">($E10*FJ$2/$C$2)*FJ10</f>
        <v>22488.690117033766</v>
      </c>
      <c r="FP10" s="204">
        <v>2</v>
      </c>
      <c r="FQ10" s="196">
        <f t="shared" si="121"/>
        <v>11305.077235706267</v>
      </c>
      <c r="FR10" s="196"/>
      <c r="FS10" s="196">
        <f t="shared" si="122"/>
        <v>0</v>
      </c>
      <c r="FT10" s="196">
        <f t="shared" si="123"/>
        <v>18.129008116233756</v>
      </c>
      <c r="FU10" s="28">
        <f t="shared" ref="FU10" si="296">($E10*FP$2/$C$2)*FP10</f>
        <v>22610.154471412534</v>
      </c>
      <c r="FV10" s="204">
        <v>2</v>
      </c>
      <c r="FW10" s="196">
        <f t="shared" si="121"/>
        <v>11418.120665815042</v>
      </c>
      <c r="FX10" s="196"/>
      <c r="FY10" s="196">
        <f t="shared" si="125"/>
        <v>0</v>
      </c>
      <c r="FZ10" s="196">
        <f t="shared" si="126"/>
        <v>18.129008116233759</v>
      </c>
      <c r="GA10" s="28">
        <f t="shared" ref="GA10" si="297">($E10*FV$2/$C$2)*FV10</f>
        <v>22836.241331630088</v>
      </c>
      <c r="GB10" s="204">
        <v>2</v>
      </c>
      <c r="GC10" s="196">
        <f t="shared" si="121"/>
        <v>11518.219984128826</v>
      </c>
      <c r="GD10" s="196"/>
      <c r="GE10" s="196">
        <f t="shared" si="128"/>
        <v>0</v>
      </c>
      <c r="GF10" s="196">
        <f t="shared" si="129"/>
        <v>18.129008116233756</v>
      </c>
      <c r="GG10" s="28">
        <f t="shared" ref="GG10" si="298">($E10*GB$2/$C$2)*GB10</f>
        <v>23036.439968257651</v>
      </c>
      <c r="GH10" s="204">
        <v>2</v>
      </c>
      <c r="GI10" s="196">
        <f t="shared" si="121"/>
        <v>11608.375541490857</v>
      </c>
      <c r="GJ10" s="196"/>
      <c r="GK10" s="196">
        <f t="shared" si="131"/>
        <v>0</v>
      </c>
      <c r="GL10" s="196">
        <f t="shared" si="132"/>
        <v>18.129008116233756</v>
      </c>
      <c r="GM10" s="28">
        <f t="shared" ref="GM10" si="299">($E10*GH$2/$C$2)*GH10</f>
        <v>23216.751082981715</v>
      </c>
      <c r="GN10" s="204">
        <v>1</v>
      </c>
      <c r="GO10" s="196">
        <f t="shared" si="121"/>
        <v>0</v>
      </c>
      <c r="GP10" s="196"/>
      <c r="GQ10" s="196">
        <f t="shared" si="134"/>
        <v>0</v>
      </c>
      <c r="GR10" s="196">
        <f t="shared" si="135"/>
        <v>0</v>
      </c>
      <c r="GS10" s="28">
        <f t="shared" ref="GS10" si="300">($E10*GN$2/$C$2)*GN10</f>
        <v>0</v>
      </c>
      <c r="GT10" s="204">
        <v>1</v>
      </c>
      <c r="GU10" s="196">
        <f t="shared" si="121"/>
        <v>0</v>
      </c>
      <c r="GV10" s="196"/>
      <c r="GW10" s="196">
        <f t="shared" si="137"/>
        <v>0</v>
      </c>
      <c r="GX10" s="196">
        <f t="shared" si="138"/>
        <v>0</v>
      </c>
      <c r="GY10" s="28">
        <f t="shared" ref="GY10" si="301">($E10*GT$2/$C$2)*GT10</f>
        <v>0</v>
      </c>
      <c r="GZ10" s="204">
        <v>1</v>
      </c>
      <c r="HA10" s="196">
        <f t="shared" si="121"/>
        <v>0</v>
      </c>
      <c r="HB10" s="196"/>
      <c r="HC10" s="196">
        <f t="shared" si="140"/>
        <v>0</v>
      </c>
      <c r="HD10" s="196">
        <f t="shared" si="141"/>
        <v>0</v>
      </c>
      <c r="HE10" s="28">
        <f t="shared" ref="HE10" si="302">($E10*GZ$2/$C$2)*GZ10</f>
        <v>0</v>
      </c>
      <c r="HF10" s="204">
        <v>1</v>
      </c>
      <c r="HG10" s="196">
        <f t="shared" si="121"/>
        <v>0</v>
      </c>
      <c r="HH10" s="196"/>
      <c r="HI10" s="196">
        <f t="shared" si="143"/>
        <v>0</v>
      </c>
      <c r="HJ10" s="196">
        <f t="shared" si="144"/>
        <v>0</v>
      </c>
      <c r="HK10" s="28">
        <f t="shared" ref="HK10" si="303">($E10*HF$2/$C$2)*HF10</f>
        <v>0</v>
      </c>
      <c r="HL10" s="204">
        <v>1</v>
      </c>
      <c r="HM10" s="196">
        <f t="shared" si="121"/>
        <v>0</v>
      </c>
      <c r="HN10" s="196"/>
      <c r="HO10" s="196">
        <f t="shared" si="146"/>
        <v>0</v>
      </c>
      <c r="HP10" s="196">
        <f t="shared" si="147"/>
        <v>0</v>
      </c>
      <c r="HQ10" s="28">
        <f t="shared" ref="HQ10" si="304">($E10*HL$2/$C$2)*HL10</f>
        <v>0</v>
      </c>
      <c r="HR10" s="204">
        <v>1</v>
      </c>
      <c r="HS10" s="196">
        <f t="shared" si="121"/>
        <v>0</v>
      </c>
      <c r="HT10" s="196"/>
      <c r="HU10" s="196">
        <f t="shared" si="149"/>
        <v>0</v>
      </c>
      <c r="HV10" s="196">
        <f t="shared" si="150"/>
        <v>0</v>
      </c>
      <c r="HW10" s="28">
        <f t="shared" ref="HW10" si="305">($E10*HR$2/$C$2)*HR10</f>
        <v>0</v>
      </c>
      <c r="HX10" s="204">
        <v>1</v>
      </c>
      <c r="HY10" s="196">
        <f t="shared" ref="HY10" si="306">$E10/$C$2*HX$2</f>
        <v>0</v>
      </c>
      <c r="HZ10" s="196"/>
      <c r="IA10" s="196">
        <f t="shared" si="153"/>
        <v>0</v>
      </c>
      <c r="IB10" s="196">
        <f t="shared" si="154"/>
        <v>0</v>
      </c>
      <c r="IC10" s="28">
        <f t="shared" ref="IC10" si="307">($E10*HX$2/$C$2)*HX10</f>
        <v>0</v>
      </c>
      <c r="ID10" s="204">
        <v>1</v>
      </c>
      <c r="IE10" s="196">
        <f t="shared" ref="IE10" si="308">$E10/$C$2*ID$2</f>
        <v>0</v>
      </c>
      <c r="IF10" s="196"/>
      <c r="IG10" s="196">
        <f t="shared" si="157"/>
        <v>0</v>
      </c>
      <c r="IH10" s="196">
        <f t="shared" si="158"/>
        <v>0</v>
      </c>
      <c r="II10" s="28">
        <f t="shared" ref="II10" si="309">($E10*ID$2/$C$2)*ID10</f>
        <v>0</v>
      </c>
      <c r="IJ10" s="204">
        <v>1</v>
      </c>
      <c r="IK10" s="196">
        <f t="shared" ref="IK10" si="310">$E10/$C$2*IJ$2</f>
        <v>0</v>
      </c>
      <c r="IL10" s="196"/>
      <c r="IM10" s="196">
        <f t="shared" si="161"/>
        <v>0</v>
      </c>
      <c r="IN10" s="196">
        <f t="shared" si="162"/>
        <v>0</v>
      </c>
      <c r="IO10" s="28">
        <f t="shared" ref="IO10" si="311">($E10*IJ$2/$C$2)*IJ10</f>
        <v>0</v>
      </c>
      <c r="IP10" s="204">
        <v>1</v>
      </c>
      <c r="IQ10" s="196">
        <f t="shared" ref="IQ10" si="312">$E10/$C$2*IP$2</f>
        <v>0</v>
      </c>
      <c r="IR10" s="196"/>
      <c r="IS10" s="196">
        <f t="shared" si="165"/>
        <v>0</v>
      </c>
      <c r="IT10" s="196">
        <f t="shared" si="166"/>
        <v>0</v>
      </c>
      <c r="IU10" s="28">
        <f t="shared" ref="IU10" si="313">($E10*IP$2/$C$2)*IP10</f>
        <v>0</v>
      </c>
      <c r="IV10" s="204">
        <v>1</v>
      </c>
      <c r="IW10" s="196">
        <f t="shared" ref="IW10" si="314">$E10/$C$2*IV$2</f>
        <v>0</v>
      </c>
      <c r="IX10" s="196"/>
      <c r="IY10" s="196">
        <f t="shared" si="169"/>
        <v>0</v>
      </c>
      <c r="IZ10" s="196">
        <f t="shared" si="170"/>
        <v>0</v>
      </c>
      <c r="JA10" s="28">
        <f t="shared" ref="JA10" si="315">($E10*IV$2/$C$2)*IV10</f>
        <v>0</v>
      </c>
    </row>
    <row r="11" spans="1:261">
      <c r="A11" s="17" t="s">
        <v>14</v>
      </c>
      <c r="B11" s="239" t="s">
        <v>60</v>
      </c>
      <c r="C11" s="341">
        <v>42</v>
      </c>
      <c r="D11" s="12">
        <v>378190.68000000005</v>
      </c>
      <c r="E11" s="74">
        <v>9004.5400000000009</v>
      </c>
      <c r="F11" s="89">
        <f t="shared" si="27"/>
        <v>148796.54073136422</v>
      </c>
      <c r="G11" s="131">
        <f t="shared" si="28"/>
        <v>348.56733635272712</v>
      </c>
      <c r="H11" s="74">
        <f t="shared" si="29"/>
        <v>8.2992222941125515</v>
      </c>
      <c r="I11" s="12">
        <f t="shared" si="30"/>
        <v>0</v>
      </c>
      <c r="J11" s="192">
        <f t="shared" si="31"/>
        <v>232.37822423515146</v>
      </c>
      <c r="K11" s="18">
        <f t="shared" si="172"/>
        <v>116.18911211757566</v>
      </c>
      <c r="L11" s="195">
        <f t="shared" si="32"/>
        <v>9032.1432133502185</v>
      </c>
      <c r="M11" s="196"/>
      <c r="N11" s="196">
        <f t="shared" si="173"/>
        <v>0</v>
      </c>
      <c r="O11" s="196">
        <f t="shared" si="33"/>
        <v>0</v>
      </c>
      <c r="P11" s="28"/>
      <c r="Q11" s="195">
        <f t="shared" si="34"/>
        <v>9056.5263284503217</v>
      </c>
      <c r="R11" s="196"/>
      <c r="S11" s="196">
        <f t="shared" si="174"/>
        <v>0</v>
      </c>
      <c r="T11" s="196">
        <f t="shared" si="35"/>
        <v>0</v>
      </c>
      <c r="U11" s="183"/>
      <c r="V11" s="347"/>
      <c r="W11" s="196">
        <f t="shared" si="36"/>
        <v>9068.4357124423732</v>
      </c>
      <c r="X11" s="13"/>
      <c r="Y11" s="196">
        <f t="shared" si="37"/>
        <v>0</v>
      </c>
      <c r="Z11" s="196">
        <f t="shared" si="38"/>
        <v>0</v>
      </c>
      <c r="AA11" s="28"/>
      <c r="AB11" s="344">
        <v>1</v>
      </c>
      <c r="AC11" s="196">
        <f t="shared" si="39"/>
        <v>9093.7732381062997</v>
      </c>
      <c r="AD11" s="13">
        <f>($E11*AB$2/$C$2)*AB11</f>
        <v>9093.7732381062979</v>
      </c>
      <c r="AE11" s="196">
        <f t="shared" si="40"/>
        <v>8.2992222941125497</v>
      </c>
      <c r="AF11" s="196">
        <f t="shared" si="41"/>
        <v>0</v>
      </c>
      <c r="AG11" s="28"/>
      <c r="AH11" s="204">
        <v>1</v>
      </c>
      <c r="AI11" s="196">
        <f t="shared" si="42"/>
        <v>9140.6721432903287</v>
      </c>
      <c r="AJ11" s="13">
        <f>($E11*AH$2/$C$2)*AH11</f>
        <v>9140.6721432903269</v>
      </c>
      <c r="AK11" s="196">
        <f t="shared" si="43"/>
        <v>8.2992222941125497</v>
      </c>
      <c r="AL11" s="196">
        <f t="shared" si="44"/>
        <v>0</v>
      </c>
      <c r="AM11" s="28"/>
      <c r="AN11" s="204">
        <v>1</v>
      </c>
      <c r="AO11" s="196">
        <f t="shared" si="45"/>
        <v>9219.4981566398092</v>
      </c>
      <c r="AP11" s="13">
        <f>($E11*AN$2/$C$2)*AN11</f>
        <v>9219.4981566398092</v>
      </c>
      <c r="AQ11" s="196">
        <f t="shared" si="46"/>
        <v>8.2992222941125515</v>
      </c>
      <c r="AR11" s="196">
        <f t="shared" si="47"/>
        <v>0</v>
      </c>
      <c r="AS11" s="28"/>
      <c r="AT11" s="204">
        <v>1</v>
      </c>
      <c r="AU11" s="196">
        <f t="shared" si="48"/>
        <v>9285.3939816550628</v>
      </c>
      <c r="AV11" s="13">
        <f>($E11*AT$2/$C$2)*AT11</f>
        <v>9285.3939816550628</v>
      </c>
      <c r="AW11" s="196">
        <f t="shared" si="49"/>
        <v>8.2992222941125515</v>
      </c>
      <c r="AX11" s="196">
        <f t="shared" si="50"/>
        <v>0</v>
      </c>
      <c r="AY11" s="28"/>
      <c r="AZ11" s="204">
        <v>1</v>
      </c>
      <c r="BA11" s="196">
        <f t="shared" si="51"/>
        <v>9352.5263907921399</v>
      </c>
      <c r="BB11" s="13">
        <f>($E11*AZ$2/$C$2)*AZ11</f>
        <v>9352.526390792138</v>
      </c>
      <c r="BC11" s="196">
        <f t="shared" si="52"/>
        <v>8.2992222941125497</v>
      </c>
      <c r="BD11" s="196">
        <f t="shared" si="53"/>
        <v>0</v>
      </c>
      <c r="BE11" s="28"/>
      <c r="BF11" s="204">
        <v>1</v>
      </c>
      <c r="BG11" s="196">
        <f t="shared" si="54"/>
        <v>9417.7499788015721</v>
      </c>
      <c r="BH11" s="13">
        <f>($E11*BF$2/$C$2)*BF11</f>
        <v>9417.7499788015703</v>
      </c>
      <c r="BI11" s="196">
        <f t="shared" si="55"/>
        <v>8.2992222941125497</v>
      </c>
      <c r="BJ11" s="196">
        <f t="shared" si="56"/>
        <v>0</v>
      </c>
      <c r="BK11" s="28"/>
      <c r="BL11" s="204">
        <v>1</v>
      </c>
      <c r="BM11" s="196">
        <f t="shared" si="57"/>
        <v>9472.7157280554766</v>
      </c>
      <c r="BN11" s="13">
        <f>($E11*BL$2/$C$2)*BL11</f>
        <v>9472.7157280554766</v>
      </c>
      <c r="BO11" s="196">
        <f t="shared" si="58"/>
        <v>8.2992222941125515</v>
      </c>
      <c r="BP11" s="196">
        <f t="shared" si="59"/>
        <v>0</v>
      </c>
      <c r="BQ11" s="28"/>
      <c r="BR11" s="204">
        <v>1</v>
      </c>
      <c r="BS11" s="196">
        <f t="shared" si="60"/>
        <v>9537.217283725322</v>
      </c>
      <c r="BT11" s="13">
        <f>($E11*BR$2/$C$2)*BR11</f>
        <v>9537.2172837253202</v>
      </c>
      <c r="BU11" s="196">
        <f t="shared" si="61"/>
        <v>8.2992222941125497</v>
      </c>
      <c r="BV11" s="196">
        <f t="shared" si="62"/>
        <v>0</v>
      </c>
      <c r="BW11" s="28"/>
      <c r="BX11" s="204">
        <v>1</v>
      </c>
      <c r="BY11" s="196">
        <f t="shared" si="63"/>
        <v>9575.0202412750023</v>
      </c>
      <c r="BZ11" s="13">
        <f>($E11*BX$2/$C$2)*BX11</f>
        <v>9575.0202412750004</v>
      </c>
      <c r="CA11" s="196">
        <f t="shared" si="64"/>
        <v>8.2992222941125497</v>
      </c>
      <c r="CB11" s="196">
        <f t="shared" si="65"/>
        <v>0</v>
      </c>
      <c r="CC11" s="28"/>
      <c r="CD11" s="204">
        <v>1</v>
      </c>
      <c r="CE11" s="196">
        <f t="shared" si="66"/>
        <v>9623.2470220260911</v>
      </c>
      <c r="CF11" s="13">
        <f>($E11*CD$2/$C$2)*CD11</f>
        <v>9623.2470220260911</v>
      </c>
      <c r="CG11" s="196">
        <f t="shared" si="67"/>
        <v>8.2992222941125515</v>
      </c>
      <c r="CH11" s="196">
        <f t="shared" si="68"/>
        <v>0</v>
      </c>
      <c r="CI11" s="28"/>
      <c r="CJ11" s="204">
        <v>1</v>
      </c>
      <c r="CK11" s="196">
        <f t="shared" si="69"/>
        <v>9702.7535716036891</v>
      </c>
      <c r="CL11" s="13">
        <f>($E11*CJ$2/$C$2)*CJ11</f>
        <v>9702.7535716036891</v>
      </c>
      <c r="CM11" s="196">
        <f t="shared" si="70"/>
        <v>8.2992222941125515</v>
      </c>
      <c r="CN11" s="196">
        <f t="shared" si="71"/>
        <v>0</v>
      </c>
      <c r="CO11" s="28"/>
      <c r="CP11" s="204">
        <v>1</v>
      </c>
      <c r="CQ11" s="196">
        <f t="shared" si="72"/>
        <v>9741.4196482719617</v>
      </c>
      <c r="CR11" s="13">
        <f>($E11*CP$2/$C$2)*CP11</f>
        <v>9741.4196482719599</v>
      </c>
      <c r="CS11" s="196">
        <f t="shared" si="175"/>
        <v>8.2992222941125515</v>
      </c>
      <c r="CT11" s="196">
        <f t="shared" si="176"/>
        <v>0</v>
      </c>
      <c r="CU11" s="28"/>
      <c r="CV11" s="204">
        <v>1</v>
      </c>
      <c r="CW11" s="196">
        <f t="shared" ref="CW11" si="316">$E11/$C$2*CV$2</f>
        <v>9779.6873622701132</v>
      </c>
      <c r="CX11" s="13">
        <f t="shared" ref="CX11:CX13" si="317">($E11*CV$2/$C$2)*CV11</f>
        <v>9779.6873622701114</v>
      </c>
      <c r="CY11" s="196">
        <f t="shared" si="74"/>
        <v>8.2992222941125497</v>
      </c>
      <c r="CZ11" s="196">
        <f t="shared" si="75"/>
        <v>0</v>
      </c>
      <c r="DA11" s="28"/>
      <c r="DB11" s="204">
        <v>1</v>
      </c>
      <c r="DC11" s="196">
        <f t="shared" ref="DC11" si="318">$E11/$C$2*DB$2</f>
        <v>9830.1134369291412</v>
      </c>
      <c r="DD11" s="13">
        <f t="shared" ref="DD11:DD13" si="319">($E11*DB$2/$C$2)*DB11</f>
        <v>9830.1134369291394</v>
      </c>
      <c r="DE11" s="196">
        <f t="shared" si="78"/>
        <v>8.2992222941125497</v>
      </c>
      <c r="DF11" s="196">
        <f t="shared" si="79"/>
        <v>0</v>
      </c>
      <c r="DG11" s="28"/>
      <c r="DH11" s="204">
        <v>1</v>
      </c>
      <c r="DI11" s="196">
        <f t="shared" ref="DI11" si="320">$E11/$C$2*DH$2</f>
        <v>9887.0875979782231</v>
      </c>
      <c r="DJ11" s="13">
        <f t="shared" ref="DJ11:DJ13" si="321">($E11*DH$2/$C$2)*DH11</f>
        <v>9887.0875979782231</v>
      </c>
      <c r="DK11" s="196">
        <f t="shared" si="82"/>
        <v>8.2992222941125515</v>
      </c>
      <c r="DL11" s="196">
        <f t="shared" si="83"/>
        <v>0</v>
      </c>
      <c r="DM11" s="28"/>
      <c r="DN11" s="204">
        <v>1</v>
      </c>
      <c r="DO11" s="196">
        <f t="shared" ref="DO11" si="322">$E11/$C$2*DN$2</f>
        <v>9954.9918347886523</v>
      </c>
      <c r="DP11" s="13">
        <f t="shared" ref="DP11:DP13" si="323">($E11*DN$2/$C$2)*DN11</f>
        <v>9954.9918347886523</v>
      </c>
      <c r="DQ11" s="196">
        <f t="shared" si="86"/>
        <v>8.2992222941125515</v>
      </c>
      <c r="DR11" s="196">
        <f t="shared" si="87"/>
        <v>0</v>
      </c>
      <c r="DS11" s="28"/>
      <c r="DT11" s="204">
        <v>1</v>
      </c>
      <c r="DU11" s="196">
        <f t="shared" ref="DU11" si="324">$E11/$C$2*DT$2</f>
        <v>10045.967909576715</v>
      </c>
      <c r="DV11" s="13">
        <f t="shared" ref="DV11:DV13" si="325">($E11*DT$2/$C$2)*DT11</f>
        <v>10045.967909576713</v>
      </c>
      <c r="DW11" s="196">
        <f t="shared" si="90"/>
        <v>8.2992222941125497</v>
      </c>
      <c r="DX11" s="196">
        <f t="shared" si="91"/>
        <v>0</v>
      </c>
      <c r="DY11" s="28"/>
      <c r="DZ11" s="204">
        <v>1</v>
      </c>
      <c r="EA11" s="196">
        <f t="shared" ref="EA11" si="326">$E11/$C$2*DZ$2</f>
        <v>10097.713560580505</v>
      </c>
      <c r="EB11" s="13">
        <f t="shared" ref="EB11:EB13" si="327">($E11*DZ$2/$C$2)*DZ11</f>
        <v>10097.713560580505</v>
      </c>
      <c r="EC11" s="196">
        <f t="shared" si="94"/>
        <v>8.2992222941125515</v>
      </c>
      <c r="ED11" s="196">
        <f t="shared" si="95"/>
        <v>0</v>
      </c>
      <c r="EE11" s="28"/>
      <c r="EF11" s="204">
        <v>1</v>
      </c>
      <c r="EG11" s="196">
        <f t="shared" ref="EG11" si="328">$E11/$C$2*EF$2</f>
        <v>10114.652273282791</v>
      </c>
      <c r="EH11" s="13">
        <f t="shared" ref="EH11:EH13" si="329">($E11*EF$2/$C$2)*EF11</f>
        <v>10114.652273282789</v>
      </c>
      <c r="EI11" s="196">
        <f t="shared" si="98"/>
        <v>8.2992222941125497</v>
      </c>
      <c r="EJ11" s="196">
        <f t="shared" si="99"/>
        <v>0</v>
      </c>
      <c r="EK11" s="28"/>
      <c r="EL11" s="204">
        <v>1</v>
      </c>
      <c r="EM11" s="196">
        <f t="shared" ref="EM11" si="330">$E11/$C$2*EL$2</f>
        <v>10144.604166542242</v>
      </c>
      <c r="EN11" s="13">
        <f t="shared" ref="EN11:EN13" si="331">($E11*EL$2/$C$2)*EL11</f>
        <v>10144.604166542242</v>
      </c>
      <c r="EO11" s="196">
        <f t="shared" si="102"/>
        <v>8.2992222941125515</v>
      </c>
      <c r="EP11" s="196">
        <f t="shared" si="103"/>
        <v>0</v>
      </c>
      <c r="EQ11" s="28"/>
      <c r="ER11" s="204">
        <v>1</v>
      </c>
      <c r="ES11" s="196">
        <f t="shared" ref="ES11" si="332">$E11/$C$2*ER$2</f>
        <v>10171.80071800005</v>
      </c>
      <c r="ET11" s="13">
        <f t="shared" ref="ET11:ET13" si="333">($E11*ER$2/$C$2)*ER11</f>
        <v>10171.800718000048</v>
      </c>
      <c r="EU11" s="196">
        <f t="shared" si="106"/>
        <v>8.2992222941125497</v>
      </c>
      <c r="EV11" s="196">
        <f t="shared" si="107"/>
        <v>0</v>
      </c>
      <c r="EW11" s="28"/>
      <c r="EX11" s="204">
        <v>1</v>
      </c>
      <c r="EY11" s="196">
        <f t="shared" ref="EY11" si="334">$E11/$C$2*EX$2</f>
        <v>10192.781151959565</v>
      </c>
      <c r="EZ11" s="13">
        <f t="shared" ref="EZ11:EZ13" si="335">($E11*EX$2/$C$2)*EX11</f>
        <v>10192.781151959565</v>
      </c>
      <c r="FA11" s="196">
        <f t="shared" si="110"/>
        <v>8.2992222941125515</v>
      </c>
      <c r="FB11" s="196">
        <f t="shared" si="111"/>
        <v>0</v>
      </c>
      <c r="FC11" s="28"/>
      <c r="FD11" s="204">
        <v>1</v>
      </c>
      <c r="FE11" s="196">
        <f t="shared" ref="FE11" si="336">$E11/$C$2*FD$2</f>
        <v>10266.436749819815</v>
      </c>
      <c r="FF11" s="13">
        <f t="shared" ref="FF11:FF13" si="337">($E11*FD$2/$C$2)*FD11</f>
        <v>10266.436749819813</v>
      </c>
      <c r="FG11" s="196">
        <f t="shared" si="114"/>
        <v>8.2992222941125497</v>
      </c>
      <c r="FH11" s="196">
        <f t="shared" si="115"/>
        <v>0</v>
      </c>
      <c r="FI11" s="28"/>
      <c r="FJ11" s="204">
        <v>1</v>
      </c>
      <c r="FK11" s="196">
        <f t="shared" ref="FK11" si="338">$E11/$C$2*FJ$2</f>
        <v>10295.027570623031</v>
      </c>
      <c r="FL11" s="13">
        <f t="shared" ref="FL11:FL13" si="339">($E11*FJ$2/$C$2)*FJ11</f>
        <v>10295.027570623031</v>
      </c>
      <c r="FM11" s="196">
        <f t="shared" si="118"/>
        <v>8.2992222941125515</v>
      </c>
      <c r="FN11" s="196">
        <f t="shared" si="119"/>
        <v>0</v>
      </c>
      <c r="FO11" s="28"/>
      <c r="FP11" s="204">
        <v>1</v>
      </c>
      <c r="FQ11" s="196">
        <f t="shared" si="121"/>
        <v>10350.632359993586</v>
      </c>
      <c r="FR11" s="13">
        <f t="shared" ref="FR11:FR13" si="340">($E11*FP$2/$C$2)*FP11</f>
        <v>10350.632359993586</v>
      </c>
      <c r="FS11" s="196">
        <f t="shared" si="122"/>
        <v>8.2992222941125515</v>
      </c>
      <c r="FT11" s="196">
        <f t="shared" si="123"/>
        <v>0</v>
      </c>
      <c r="FU11" s="28"/>
      <c r="FV11" s="204">
        <v>1</v>
      </c>
      <c r="FW11" s="196">
        <f t="shared" si="121"/>
        <v>10454.131961223464</v>
      </c>
      <c r="FX11" s="13">
        <f t="shared" ref="FX11:FX13" si="341">($E11*FV$2/$C$2)*FV11</f>
        <v>10454.131961223462</v>
      </c>
      <c r="FY11" s="196">
        <f t="shared" si="125"/>
        <v>8.2992222941125497</v>
      </c>
      <c r="FZ11" s="196">
        <f t="shared" si="126"/>
        <v>0</v>
      </c>
      <c r="GA11" s="28"/>
      <c r="GB11" s="204">
        <v>1</v>
      </c>
      <c r="GC11" s="196">
        <f t="shared" si="121"/>
        <v>10545.780273017348</v>
      </c>
      <c r="GD11" s="13">
        <f t="shared" ref="GD11:GD13" si="342">($E11*GB$2/$C$2)*GB11</f>
        <v>10545.780273017348</v>
      </c>
      <c r="GE11" s="196">
        <f t="shared" si="128"/>
        <v>8.2992222941125515</v>
      </c>
      <c r="GF11" s="196">
        <f t="shared" si="129"/>
        <v>0</v>
      </c>
      <c r="GG11" s="28"/>
      <c r="GH11" s="204">
        <v>1</v>
      </c>
      <c r="GI11" s="196">
        <f t="shared" si="121"/>
        <v>10628.324337954593</v>
      </c>
      <c r="GJ11" s="13">
        <f t="shared" ref="GJ11:GJ13" si="343">($E11*GH$2/$C$2)*GH11</f>
        <v>10628.324337954591</v>
      </c>
      <c r="GK11" s="196">
        <f t="shared" si="131"/>
        <v>8.2992222941125497</v>
      </c>
      <c r="GL11" s="196">
        <f t="shared" si="132"/>
        <v>0</v>
      </c>
      <c r="GM11" s="28"/>
      <c r="GN11" s="204">
        <v>1</v>
      </c>
      <c r="GO11" s="196">
        <f t="shared" si="121"/>
        <v>0</v>
      </c>
      <c r="GP11" s="13">
        <f t="shared" ref="GP11:GP13" si="344">($E11*GN$2/$C$2)*GN11</f>
        <v>0</v>
      </c>
      <c r="GQ11" s="196">
        <f t="shared" si="134"/>
        <v>0</v>
      </c>
      <c r="GR11" s="196">
        <f t="shared" si="135"/>
        <v>0</v>
      </c>
      <c r="GS11" s="28"/>
      <c r="GT11" s="204">
        <v>1</v>
      </c>
      <c r="GU11" s="196">
        <f t="shared" si="121"/>
        <v>0</v>
      </c>
      <c r="GV11" s="13">
        <f t="shared" ref="GV11:GV13" si="345">($E11*GT$2/$C$2)*GT11</f>
        <v>0</v>
      </c>
      <c r="GW11" s="196">
        <f t="shared" si="137"/>
        <v>0</v>
      </c>
      <c r="GX11" s="196">
        <f t="shared" si="138"/>
        <v>0</v>
      </c>
      <c r="GY11" s="28"/>
      <c r="GZ11" s="204">
        <v>1</v>
      </c>
      <c r="HA11" s="196">
        <f t="shared" si="121"/>
        <v>0</v>
      </c>
      <c r="HB11" s="13">
        <f t="shared" ref="HB11:HB13" si="346">($E11*GZ$2/$C$2)*GZ11</f>
        <v>0</v>
      </c>
      <c r="HC11" s="196">
        <f t="shared" si="140"/>
        <v>0</v>
      </c>
      <c r="HD11" s="196">
        <f t="shared" si="141"/>
        <v>0</v>
      </c>
      <c r="HE11" s="28"/>
      <c r="HF11" s="204">
        <v>1</v>
      </c>
      <c r="HG11" s="196">
        <f t="shared" si="121"/>
        <v>0</v>
      </c>
      <c r="HH11" s="13">
        <f t="shared" ref="HH11:HH13" si="347">($E11*HF$2/$C$2)*HF11</f>
        <v>0</v>
      </c>
      <c r="HI11" s="196">
        <f t="shared" si="143"/>
        <v>0</v>
      </c>
      <c r="HJ11" s="196">
        <f t="shared" si="144"/>
        <v>0</v>
      </c>
      <c r="HK11" s="28"/>
      <c r="HL11" s="204">
        <v>1</v>
      </c>
      <c r="HM11" s="196">
        <f t="shared" si="121"/>
        <v>0</v>
      </c>
      <c r="HN11" s="13">
        <f t="shared" ref="HN11:HN13" si="348">($E11*HL$2/$C$2)*HL11</f>
        <v>0</v>
      </c>
      <c r="HO11" s="196">
        <f t="shared" si="146"/>
        <v>0</v>
      </c>
      <c r="HP11" s="196">
        <f t="shared" si="147"/>
        <v>0</v>
      </c>
      <c r="HQ11" s="28"/>
      <c r="HR11" s="204">
        <v>1</v>
      </c>
      <c r="HS11" s="196">
        <f t="shared" si="121"/>
        <v>0</v>
      </c>
      <c r="HT11" s="13">
        <f t="shared" ref="HT11:HT12" si="349">($E11*HR$2/$C$2)*HR11</f>
        <v>0</v>
      </c>
      <c r="HU11" s="196">
        <f t="shared" si="149"/>
        <v>0</v>
      </c>
      <c r="HV11" s="196">
        <f t="shared" si="150"/>
        <v>0</v>
      </c>
      <c r="HW11" s="28"/>
      <c r="HX11" s="204">
        <v>1</v>
      </c>
      <c r="HY11" s="196">
        <f t="shared" ref="HY11" si="350">$E11/$C$2*HX$2</f>
        <v>0</v>
      </c>
      <c r="HZ11" s="13">
        <f t="shared" ref="HZ11:HZ12" si="351">($E11*HX$2/$C$2)*HX11</f>
        <v>0</v>
      </c>
      <c r="IA11" s="196">
        <f t="shared" si="153"/>
        <v>0</v>
      </c>
      <c r="IB11" s="196">
        <f t="shared" si="154"/>
        <v>0</v>
      </c>
      <c r="IC11" s="28"/>
      <c r="ID11" s="204">
        <v>1</v>
      </c>
      <c r="IE11" s="196">
        <f t="shared" ref="IE11" si="352">$E11/$C$2*ID$2</f>
        <v>0</v>
      </c>
      <c r="IF11" s="13">
        <f t="shared" ref="IF11:IF12" si="353">($E11*ID$2/$C$2)*ID11</f>
        <v>0</v>
      </c>
      <c r="IG11" s="196">
        <f t="shared" si="157"/>
        <v>0</v>
      </c>
      <c r="IH11" s="196">
        <f t="shared" si="158"/>
        <v>0</v>
      </c>
      <c r="II11" s="28"/>
      <c r="IJ11" s="204">
        <v>1</v>
      </c>
      <c r="IK11" s="196">
        <f t="shared" ref="IK11" si="354">$E11/$C$2*IJ$2</f>
        <v>0</v>
      </c>
      <c r="IL11" s="13">
        <f t="shared" ref="IL11:IL12" si="355">($E11*IJ$2/$C$2)*IJ11</f>
        <v>0</v>
      </c>
      <c r="IM11" s="196">
        <f t="shared" si="161"/>
        <v>0</v>
      </c>
      <c r="IN11" s="196">
        <f t="shared" si="162"/>
        <v>0</v>
      </c>
      <c r="IO11" s="28"/>
      <c r="IP11" s="204">
        <v>1</v>
      </c>
      <c r="IQ11" s="196">
        <f t="shared" ref="IQ11" si="356">$E11/$C$2*IP$2</f>
        <v>0</v>
      </c>
      <c r="IR11" s="13">
        <f t="shared" ref="IR11:IR12" si="357">($E11*IP$2/$C$2)*IP11</f>
        <v>0</v>
      </c>
      <c r="IS11" s="196">
        <f t="shared" si="165"/>
        <v>0</v>
      </c>
      <c r="IT11" s="196">
        <f t="shared" si="166"/>
        <v>0</v>
      </c>
      <c r="IU11" s="28"/>
      <c r="IV11" s="204">
        <v>1</v>
      </c>
      <c r="IW11" s="196">
        <f t="shared" ref="IW11" si="358">$E11/$C$2*IV$2</f>
        <v>0</v>
      </c>
      <c r="IX11" s="13">
        <f t="shared" ref="IX11:IX12" si="359">($E11*IV$2/$C$2)*IV11</f>
        <v>0</v>
      </c>
      <c r="IY11" s="196">
        <f t="shared" si="169"/>
        <v>0</v>
      </c>
      <c r="IZ11" s="196">
        <f t="shared" si="170"/>
        <v>0</v>
      </c>
      <c r="JA11" s="28"/>
    </row>
    <row r="12" spans="1:261">
      <c r="A12" s="17" t="s">
        <v>16</v>
      </c>
      <c r="B12" s="239" t="s">
        <v>13</v>
      </c>
      <c r="C12" s="341">
        <v>42</v>
      </c>
      <c r="D12" s="12">
        <v>311554.32</v>
      </c>
      <c r="E12" s="74">
        <v>7417.96</v>
      </c>
      <c r="F12" s="89">
        <f t="shared" si="27"/>
        <v>161856.70807428574</v>
      </c>
      <c r="G12" s="131">
        <f t="shared" si="28"/>
        <v>287.15054387798551</v>
      </c>
      <c r="H12" s="74">
        <f t="shared" si="29"/>
        <v>6.8369177113806074</v>
      </c>
      <c r="I12" s="12">
        <f t="shared" si="30"/>
        <v>0</v>
      </c>
      <c r="J12" s="192">
        <f t="shared" si="31"/>
        <v>160.76328306540358</v>
      </c>
      <c r="K12" s="18">
        <f t="shared" si="172"/>
        <v>126.38726081258193</v>
      </c>
      <c r="L12" s="195">
        <f t="shared" si="32"/>
        <v>7440.6995883080508</v>
      </c>
      <c r="M12" s="196"/>
      <c r="N12" s="196">
        <f t="shared" si="173"/>
        <v>0</v>
      </c>
      <c r="O12" s="196">
        <f t="shared" si="33"/>
        <v>0</v>
      </c>
      <c r="P12" s="28"/>
      <c r="Q12" s="195">
        <f t="shared" si="34"/>
        <v>7460.7864525440882</v>
      </c>
      <c r="R12" s="196"/>
      <c r="S12" s="196">
        <f t="shared" si="174"/>
        <v>0</v>
      </c>
      <c r="T12" s="196">
        <f t="shared" si="35"/>
        <v>0</v>
      </c>
      <c r="U12" s="183"/>
      <c r="V12" s="347">
        <v>0.75</v>
      </c>
      <c r="W12" s="196">
        <f t="shared" si="36"/>
        <v>7470.5974294599191</v>
      </c>
      <c r="X12" s="13">
        <f>($E12*V$2/$C$2)*V12</f>
        <v>5602.9480720949387</v>
      </c>
      <c r="Y12" s="196">
        <f t="shared" si="37"/>
        <v>5.1276882835354556</v>
      </c>
      <c r="Z12" s="196">
        <f t="shared" si="38"/>
        <v>0</v>
      </c>
      <c r="AA12" s="28"/>
      <c r="AB12" s="344">
        <v>0</v>
      </c>
      <c r="AC12" s="196">
        <f t="shared" si="39"/>
        <v>7491.4705392327642</v>
      </c>
      <c r="AD12" s="13">
        <f>($E12*AB$2/$C$2)*AB12</f>
        <v>0</v>
      </c>
      <c r="AE12" s="196">
        <f t="shared" si="40"/>
        <v>0</v>
      </c>
      <c r="AF12" s="196">
        <f t="shared" si="41"/>
        <v>0</v>
      </c>
      <c r="AG12" s="28"/>
      <c r="AH12" s="204">
        <v>0</v>
      </c>
      <c r="AI12" s="196">
        <f t="shared" si="42"/>
        <v>7530.1059612197751</v>
      </c>
      <c r="AJ12" s="13">
        <f>($E12*AH$2/$C$2)*AH12</f>
        <v>0</v>
      </c>
      <c r="AK12" s="196">
        <f t="shared" si="43"/>
        <v>0</v>
      </c>
      <c r="AL12" s="196">
        <f t="shared" si="44"/>
        <v>0</v>
      </c>
      <c r="AM12" s="28"/>
      <c r="AN12" s="204">
        <v>0</v>
      </c>
      <c r="AO12" s="196">
        <f t="shared" si="45"/>
        <v>7595.0430056424684</v>
      </c>
      <c r="AP12" s="13">
        <f>($E12*AN$2/$C$2)*AN12</f>
        <v>0</v>
      </c>
      <c r="AQ12" s="196">
        <f t="shared" si="46"/>
        <v>0</v>
      </c>
      <c r="AR12" s="196">
        <f t="shared" si="47"/>
        <v>0</v>
      </c>
      <c r="AS12" s="28"/>
      <c r="AT12" s="204">
        <v>0</v>
      </c>
      <c r="AU12" s="196">
        <f t="shared" si="48"/>
        <v>7649.3281322708308</v>
      </c>
      <c r="AV12" s="13">
        <f>($E12*AT$2/$C$2)*AT12</f>
        <v>0</v>
      </c>
      <c r="AW12" s="196">
        <f t="shared" si="49"/>
        <v>0</v>
      </c>
      <c r="AX12" s="196">
        <f t="shared" si="50"/>
        <v>0</v>
      </c>
      <c r="AY12" s="28"/>
      <c r="AZ12" s="204">
        <v>0</v>
      </c>
      <c r="BA12" s="196">
        <f t="shared" si="51"/>
        <v>7704.6319596381882</v>
      </c>
      <c r="BB12" s="13">
        <f>($E12*AZ$2/$C$2)*AZ12</f>
        <v>0</v>
      </c>
      <c r="BC12" s="196">
        <f t="shared" si="52"/>
        <v>0</v>
      </c>
      <c r="BD12" s="196">
        <f t="shared" si="53"/>
        <v>0</v>
      </c>
      <c r="BE12" s="28"/>
      <c r="BF12" s="204">
        <v>0</v>
      </c>
      <c r="BG12" s="196">
        <f t="shared" si="54"/>
        <v>7758.3632959319293</v>
      </c>
      <c r="BH12" s="13">
        <f>($E12*BF$2/$C$2)*BF12</f>
        <v>0</v>
      </c>
      <c r="BI12" s="196">
        <f t="shared" si="55"/>
        <v>0</v>
      </c>
      <c r="BJ12" s="196">
        <f t="shared" si="56"/>
        <v>0</v>
      </c>
      <c r="BK12" s="28"/>
      <c r="BL12" s="204">
        <v>0</v>
      </c>
      <c r="BM12" s="196">
        <f t="shared" si="57"/>
        <v>7803.6442019344022</v>
      </c>
      <c r="BN12" s="13">
        <f>($E12*BL$2/$C$2)*BL12</f>
        <v>0</v>
      </c>
      <c r="BO12" s="196">
        <f t="shared" si="58"/>
        <v>0</v>
      </c>
      <c r="BP12" s="196">
        <f t="shared" si="59"/>
        <v>0</v>
      </c>
      <c r="BQ12" s="28"/>
      <c r="BR12" s="204">
        <v>1.0840000000000001</v>
      </c>
      <c r="BS12" s="196">
        <f t="shared" si="60"/>
        <v>7856.7807263872528</v>
      </c>
      <c r="BT12" s="13">
        <f>($E12*BR$2/$C$2)*BR12</f>
        <v>8516.7503074037813</v>
      </c>
      <c r="BU12" s="196">
        <f t="shared" si="61"/>
        <v>7.4112187991365772</v>
      </c>
      <c r="BV12" s="196">
        <f t="shared" si="62"/>
        <v>0</v>
      </c>
      <c r="BW12" s="28"/>
      <c r="BX12" s="204">
        <v>1.0840000000000001</v>
      </c>
      <c r="BY12" s="196">
        <f t="shared" si="63"/>
        <v>7887.922886562591</v>
      </c>
      <c r="BZ12" s="13">
        <f>($E12*BX$2/$C$2)*BX12</f>
        <v>8550.5084090338478</v>
      </c>
      <c r="CA12" s="196">
        <f t="shared" si="64"/>
        <v>7.4112187991365781</v>
      </c>
      <c r="CB12" s="196">
        <f t="shared" si="65"/>
        <v>0</v>
      </c>
      <c r="CC12" s="28"/>
      <c r="CD12" s="204">
        <v>1.0840000000000001</v>
      </c>
      <c r="CE12" s="196">
        <f t="shared" si="66"/>
        <v>7927.6522153834248</v>
      </c>
      <c r="CF12" s="13">
        <f>($E12*CD$2/$C$2)*CD12</f>
        <v>8593.5750014756304</v>
      </c>
      <c r="CG12" s="196">
        <f t="shared" si="67"/>
        <v>7.4112187991365772</v>
      </c>
      <c r="CH12" s="196">
        <f t="shared" si="68"/>
        <v>0</v>
      </c>
      <c r="CI12" s="28"/>
      <c r="CJ12" s="204">
        <v>1.0840000000000001</v>
      </c>
      <c r="CK12" s="196">
        <f t="shared" si="69"/>
        <v>7993.1498870584501</v>
      </c>
      <c r="CL12" s="13">
        <f>($E12*CJ$2/$C$2)*CJ12</f>
        <v>8664.5744775713611</v>
      </c>
      <c r="CM12" s="196">
        <f t="shared" si="70"/>
        <v>7.411218799136579</v>
      </c>
      <c r="CN12" s="196">
        <f t="shared" si="71"/>
        <v>0</v>
      </c>
      <c r="CO12" s="28"/>
      <c r="CP12" s="204">
        <v>1.0840000000000001</v>
      </c>
      <c r="CQ12" s="196">
        <f t="shared" si="72"/>
        <v>8025.0030866757734</v>
      </c>
      <c r="CR12" s="13">
        <f>($E12*CP$2/$C$2)*CP12</f>
        <v>8699.1033459565369</v>
      </c>
      <c r="CS12" s="196">
        <f t="shared" si="175"/>
        <v>7.4112187991365772</v>
      </c>
      <c r="CT12" s="196">
        <f t="shared" si="176"/>
        <v>0</v>
      </c>
      <c r="CU12" s="28"/>
      <c r="CV12" s="204">
        <v>1.0840000000000001</v>
      </c>
      <c r="CW12" s="196">
        <f t="shared" ref="CW12" si="360">$E12/$C$2*CV$2</f>
        <v>8056.5281142429485</v>
      </c>
      <c r="CX12" s="13">
        <f t="shared" si="317"/>
        <v>8733.276475839355</v>
      </c>
      <c r="CY12" s="196">
        <f t="shared" si="74"/>
        <v>7.4112187991365781</v>
      </c>
      <c r="CZ12" s="196">
        <f t="shared" si="75"/>
        <v>0</v>
      </c>
      <c r="DA12" s="28"/>
      <c r="DB12" s="204">
        <v>1.0840000000000001</v>
      </c>
      <c r="DC12" s="196">
        <f t="shared" ref="DC12" si="361">$E12/$C$2*DB$2</f>
        <v>8098.0692262572966</v>
      </c>
      <c r="DD12" s="13">
        <f t="shared" si="319"/>
        <v>8778.3070412629095</v>
      </c>
      <c r="DE12" s="196">
        <f t="shared" si="78"/>
        <v>7.4112187991365781</v>
      </c>
      <c r="DF12" s="196">
        <f t="shared" si="79"/>
        <v>0</v>
      </c>
      <c r="DG12" s="28"/>
      <c r="DH12" s="204">
        <v>1.0840000000000001</v>
      </c>
      <c r="DI12" s="196">
        <f t="shared" ref="DI12" si="362">$E12/$C$2*DH$2</f>
        <v>8145.0046663459252</v>
      </c>
      <c r="DJ12" s="13">
        <f t="shared" si="321"/>
        <v>8829.1850583189807</v>
      </c>
      <c r="DK12" s="196">
        <f t="shared" si="82"/>
        <v>7.4112187991365772</v>
      </c>
      <c r="DL12" s="196">
        <f t="shared" si="83"/>
        <v>0</v>
      </c>
      <c r="DM12" s="28"/>
      <c r="DN12" s="204">
        <v>1.0840000000000001</v>
      </c>
      <c r="DO12" s="196">
        <f t="shared" ref="DO12" si="363">$E12/$C$2*DN$2</f>
        <v>8200.9443270604406</v>
      </c>
      <c r="DP12" s="13">
        <f t="shared" si="323"/>
        <v>8889.823650533519</v>
      </c>
      <c r="DQ12" s="196">
        <f t="shared" si="86"/>
        <v>7.411218799136579</v>
      </c>
      <c r="DR12" s="196">
        <f t="shared" si="87"/>
        <v>0</v>
      </c>
      <c r="DS12" s="28"/>
      <c r="DT12" s="204">
        <v>1.0840000000000001</v>
      </c>
      <c r="DU12" s="196">
        <f t="shared" ref="DU12" si="364">$E12/$C$2*DT$2</f>
        <v>8275.8906190125945</v>
      </c>
      <c r="DV12" s="13">
        <f t="shared" si="325"/>
        <v>8971.0654310096525</v>
      </c>
      <c r="DW12" s="196">
        <f t="shared" si="90"/>
        <v>7.4112187991365781</v>
      </c>
      <c r="DX12" s="196">
        <f t="shared" si="91"/>
        <v>0</v>
      </c>
      <c r="DY12" s="28"/>
      <c r="DZ12" s="204">
        <v>1.0840000000000001</v>
      </c>
      <c r="EA12" s="196">
        <f t="shared" ref="EA12" si="365">$E12/$C$2*DZ$2</f>
        <v>8318.5188009430531</v>
      </c>
      <c r="EB12" s="13">
        <f t="shared" si="327"/>
        <v>9017.2743802222703</v>
      </c>
      <c r="EC12" s="196">
        <f t="shared" si="94"/>
        <v>7.4112187991365799</v>
      </c>
      <c r="ED12" s="196">
        <f t="shared" si="95"/>
        <v>0</v>
      </c>
      <c r="EE12" s="28"/>
      <c r="EF12" s="204">
        <v>1.0840000000000001</v>
      </c>
      <c r="EG12" s="196">
        <f t="shared" ref="EG12" si="366">$E12/$C$2*EF$2</f>
        <v>8332.4729499919813</v>
      </c>
      <c r="EH12" s="13">
        <f t="shared" si="329"/>
        <v>9032.4006777913091</v>
      </c>
      <c r="EI12" s="196">
        <f t="shared" si="98"/>
        <v>7.411218799136579</v>
      </c>
      <c r="EJ12" s="196">
        <f t="shared" si="99"/>
        <v>0</v>
      </c>
      <c r="EK12" s="28"/>
      <c r="EL12" s="204">
        <v>1.0840000000000001</v>
      </c>
      <c r="EM12" s="196">
        <f t="shared" ref="EM12" si="367">$E12/$C$2*EL$2</f>
        <v>8357.1473860123533</v>
      </c>
      <c r="EN12" s="13">
        <f t="shared" si="331"/>
        <v>9059.1477664373924</v>
      </c>
      <c r="EO12" s="196">
        <f t="shared" si="102"/>
        <v>7.411218799136579</v>
      </c>
      <c r="EP12" s="196">
        <f t="shared" si="103"/>
        <v>0</v>
      </c>
      <c r="EQ12" s="28"/>
      <c r="ER12" s="204">
        <v>1.0840000000000001</v>
      </c>
      <c r="ES12" s="196">
        <f t="shared" ref="ES12" si="368">$E12/$C$2*ER$2</f>
        <v>8379.551965352548</v>
      </c>
      <c r="ET12" s="13">
        <f t="shared" si="333"/>
        <v>9083.4343304421618</v>
      </c>
      <c r="EU12" s="196">
        <f t="shared" si="106"/>
        <v>7.4112187991365781</v>
      </c>
      <c r="EV12" s="196">
        <f t="shared" si="107"/>
        <v>0</v>
      </c>
      <c r="EW12" s="28"/>
      <c r="EX12" s="204">
        <v>1.0840000000000001</v>
      </c>
      <c r="EY12" s="196">
        <f t="shared" ref="EY12" si="369">$E12/$C$2*EX$2</f>
        <v>8396.8356933269188</v>
      </c>
      <c r="EZ12" s="13">
        <f t="shared" si="335"/>
        <v>9102.1698915663801</v>
      </c>
      <c r="FA12" s="196">
        <f t="shared" si="110"/>
        <v>7.411218799136579</v>
      </c>
      <c r="FB12" s="196">
        <f t="shared" si="111"/>
        <v>0</v>
      </c>
      <c r="FC12" s="28"/>
      <c r="FD12" s="204">
        <v>1.0840000000000001</v>
      </c>
      <c r="FE12" s="196">
        <f t="shared" ref="FE12" si="370">$E12/$C$2*FD$2</f>
        <v>8457.5133380154221</v>
      </c>
      <c r="FF12" s="13">
        <f t="shared" si="337"/>
        <v>9167.9444584087159</v>
      </c>
      <c r="FG12" s="196">
        <f t="shared" si="114"/>
        <v>7.4112187991365781</v>
      </c>
      <c r="FH12" s="196">
        <f t="shared" si="115"/>
        <v>0</v>
      </c>
      <c r="FI12" s="28"/>
      <c r="FJ12" s="204">
        <v>1.0840000000000001</v>
      </c>
      <c r="FK12" s="196">
        <f t="shared" ref="FK12" si="371">$E12/$C$2*FJ$2</f>
        <v>8481.0665195311267</v>
      </c>
      <c r="FL12" s="13">
        <f t="shared" si="339"/>
        <v>9193.4761071717421</v>
      </c>
      <c r="FM12" s="196">
        <f t="shared" si="118"/>
        <v>7.411218799136579</v>
      </c>
      <c r="FN12" s="196">
        <f t="shared" si="119"/>
        <v>0</v>
      </c>
      <c r="FO12" s="28"/>
      <c r="FP12" s="204">
        <v>1.0840000000000001</v>
      </c>
      <c r="FQ12" s="196">
        <f t="shared" si="121"/>
        <v>8526.8738681973773</v>
      </c>
      <c r="FR12" s="13">
        <f t="shared" si="340"/>
        <v>9243.1312731259568</v>
      </c>
      <c r="FS12" s="196">
        <f t="shared" si="122"/>
        <v>7.4112187991365781</v>
      </c>
      <c r="FT12" s="196">
        <f t="shared" si="123"/>
        <v>0</v>
      </c>
      <c r="FU12" s="28"/>
      <c r="FV12" s="204">
        <v>1.0840000000000001</v>
      </c>
      <c r="FW12" s="196">
        <f t="shared" si="121"/>
        <v>8612.137068976006</v>
      </c>
      <c r="FX12" s="13">
        <f t="shared" si="341"/>
        <v>9335.5565827699884</v>
      </c>
      <c r="FY12" s="196">
        <f t="shared" si="125"/>
        <v>7.4112187991365772</v>
      </c>
      <c r="FZ12" s="196">
        <f t="shared" si="126"/>
        <v>0</v>
      </c>
      <c r="GA12" s="28"/>
      <c r="GB12" s="204">
        <v>1.0840000000000001</v>
      </c>
      <c r="GC12" s="196">
        <f t="shared" si="121"/>
        <v>8687.6371512627811</v>
      </c>
      <c r="GD12" s="13">
        <f t="shared" si="342"/>
        <v>9417.3986719688528</v>
      </c>
      <c r="GE12" s="196">
        <f t="shared" si="128"/>
        <v>7.4112187991365772</v>
      </c>
      <c r="GF12" s="196">
        <f t="shared" si="129"/>
        <v>0</v>
      </c>
      <c r="GG12" s="28"/>
      <c r="GH12" s="204">
        <v>1.0840000000000001</v>
      </c>
      <c r="GI12" s="196">
        <f t="shared" si="121"/>
        <v>8755.6371348201737</v>
      </c>
      <c r="GJ12" s="13">
        <f t="shared" si="343"/>
        <v>9491.1106541450663</v>
      </c>
      <c r="GK12" s="196">
        <f t="shared" si="131"/>
        <v>7.4112187991365772</v>
      </c>
      <c r="GL12" s="196">
        <f t="shared" si="132"/>
        <v>0</v>
      </c>
      <c r="GM12" s="28"/>
      <c r="GN12" s="204">
        <v>1.0840000000000001</v>
      </c>
      <c r="GO12" s="196">
        <f t="shared" si="121"/>
        <v>0</v>
      </c>
      <c r="GP12" s="13">
        <f t="shared" si="344"/>
        <v>0</v>
      </c>
      <c r="GQ12" s="196">
        <f t="shared" si="134"/>
        <v>0</v>
      </c>
      <c r="GR12" s="196">
        <f t="shared" si="135"/>
        <v>0</v>
      </c>
      <c r="GS12" s="28"/>
      <c r="GT12" s="204">
        <v>1.0840000000000001</v>
      </c>
      <c r="GU12" s="196">
        <f t="shared" si="121"/>
        <v>0</v>
      </c>
      <c r="GV12" s="13">
        <f t="shared" si="345"/>
        <v>0</v>
      </c>
      <c r="GW12" s="196">
        <f t="shared" si="137"/>
        <v>0</v>
      </c>
      <c r="GX12" s="196">
        <f t="shared" si="138"/>
        <v>0</v>
      </c>
      <c r="GY12" s="28"/>
      <c r="GZ12" s="204">
        <v>1.0840000000000001</v>
      </c>
      <c r="HA12" s="196">
        <f t="shared" si="121"/>
        <v>0</v>
      </c>
      <c r="HB12" s="13">
        <f t="shared" si="346"/>
        <v>0</v>
      </c>
      <c r="HC12" s="196">
        <f t="shared" si="140"/>
        <v>0</v>
      </c>
      <c r="HD12" s="196">
        <f t="shared" si="141"/>
        <v>0</v>
      </c>
      <c r="HE12" s="28"/>
      <c r="HF12" s="204">
        <v>1.0840000000000001</v>
      </c>
      <c r="HG12" s="196">
        <f t="shared" si="121"/>
        <v>0</v>
      </c>
      <c r="HH12" s="13">
        <f t="shared" si="347"/>
        <v>0</v>
      </c>
      <c r="HI12" s="196">
        <f t="shared" si="143"/>
        <v>0</v>
      </c>
      <c r="HJ12" s="196">
        <f t="shared" si="144"/>
        <v>0</v>
      </c>
      <c r="HK12" s="28"/>
      <c r="HL12" s="204">
        <v>1.0840000000000001</v>
      </c>
      <c r="HM12" s="196">
        <f t="shared" si="121"/>
        <v>0</v>
      </c>
      <c r="HN12" s="13">
        <f t="shared" si="348"/>
        <v>0</v>
      </c>
      <c r="HO12" s="196">
        <f t="shared" si="146"/>
        <v>0</v>
      </c>
      <c r="HP12" s="196">
        <f t="shared" si="147"/>
        <v>0</v>
      </c>
      <c r="HQ12" s="28"/>
      <c r="HR12" s="204">
        <v>1.0840000000000001</v>
      </c>
      <c r="HS12" s="196">
        <f t="shared" si="121"/>
        <v>0</v>
      </c>
      <c r="HT12" s="13">
        <f t="shared" si="349"/>
        <v>0</v>
      </c>
      <c r="HU12" s="196">
        <f t="shared" si="149"/>
        <v>0</v>
      </c>
      <c r="HV12" s="196">
        <f t="shared" si="150"/>
        <v>0</v>
      </c>
      <c r="HW12" s="28"/>
      <c r="HX12" s="204">
        <v>1.0840000000000001</v>
      </c>
      <c r="HY12" s="196">
        <f t="shared" ref="HY12" si="372">$E12/$C$2*HX$2</f>
        <v>0</v>
      </c>
      <c r="HZ12" s="13">
        <f t="shared" si="351"/>
        <v>0</v>
      </c>
      <c r="IA12" s="196">
        <f t="shared" si="153"/>
        <v>0</v>
      </c>
      <c r="IB12" s="196">
        <f t="shared" si="154"/>
        <v>0</v>
      </c>
      <c r="IC12" s="28"/>
      <c r="ID12" s="204">
        <v>1.0840000000000001</v>
      </c>
      <c r="IE12" s="196">
        <f t="shared" ref="IE12" si="373">$E12/$C$2*ID$2</f>
        <v>0</v>
      </c>
      <c r="IF12" s="13">
        <f t="shared" si="353"/>
        <v>0</v>
      </c>
      <c r="IG12" s="196">
        <f t="shared" si="157"/>
        <v>0</v>
      </c>
      <c r="IH12" s="196">
        <f t="shared" si="158"/>
        <v>0</v>
      </c>
      <c r="II12" s="28"/>
      <c r="IJ12" s="204">
        <v>1.0840000000000001</v>
      </c>
      <c r="IK12" s="196">
        <f t="shared" ref="IK12" si="374">$E12/$C$2*IJ$2</f>
        <v>0</v>
      </c>
      <c r="IL12" s="13">
        <f t="shared" si="355"/>
        <v>0</v>
      </c>
      <c r="IM12" s="196">
        <f t="shared" si="161"/>
        <v>0</v>
      </c>
      <c r="IN12" s="196">
        <f t="shared" si="162"/>
        <v>0</v>
      </c>
      <c r="IO12" s="28"/>
      <c r="IP12" s="204">
        <v>1.0840000000000001</v>
      </c>
      <c r="IQ12" s="196">
        <f t="shared" ref="IQ12" si="375">$E12/$C$2*IP$2</f>
        <v>0</v>
      </c>
      <c r="IR12" s="13">
        <f t="shared" si="357"/>
        <v>0</v>
      </c>
      <c r="IS12" s="196">
        <f t="shared" si="165"/>
        <v>0</v>
      </c>
      <c r="IT12" s="196">
        <f t="shared" si="166"/>
        <v>0</v>
      </c>
      <c r="IU12" s="28"/>
      <c r="IV12" s="204">
        <v>1.0840000000000001</v>
      </c>
      <c r="IW12" s="196">
        <f t="shared" ref="IW12" si="376">$E12/$C$2*IV$2</f>
        <v>0</v>
      </c>
      <c r="IX12" s="13">
        <f t="shared" si="359"/>
        <v>0</v>
      </c>
      <c r="IY12" s="196">
        <f t="shared" si="169"/>
        <v>0</v>
      </c>
      <c r="IZ12" s="196">
        <f t="shared" si="170"/>
        <v>0</v>
      </c>
      <c r="JA12" s="28"/>
    </row>
    <row r="13" spans="1:261">
      <c r="A13" s="17" t="s">
        <v>27</v>
      </c>
      <c r="B13" s="239" t="s">
        <v>61</v>
      </c>
      <c r="C13" s="341">
        <v>36</v>
      </c>
      <c r="D13" s="12">
        <v>207900</v>
      </c>
      <c r="E13" s="74">
        <v>5775</v>
      </c>
      <c r="F13" s="89">
        <f t="shared" si="27"/>
        <v>75525.744725738492</v>
      </c>
      <c r="G13" s="131">
        <f t="shared" si="28"/>
        <v>191.61537568226686</v>
      </c>
      <c r="H13" s="74">
        <f t="shared" si="29"/>
        <v>5.3226493245074122</v>
      </c>
      <c r="I13" s="12">
        <f t="shared" si="30"/>
        <v>0</v>
      </c>
      <c r="J13" s="192">
        <f t="shared" si="31"/>
        <v>132.64042116672465</v>
      </c>
      <c r="K13" s="18">
        <f t="shared" si="172"/>
        <v>58.974954515542208</v>
      </c>
      <c r="L13" s="195">
        <f t="shared" si="32"/>
        <v>5792.7031316533103</v>
      </c>
      <c r="M13" s="196"/>
      <c r="N13" s="196">
        <f t="shared" si="173"/>
        <v>0</v>
      </c>
      <c r="O13" s="196">
        <f t="shared" si="33"/>
        <v>0</v>
      </c>
      <c r="P13" s="28"/>
      <c r="Q13" s="195">
        <f t="shared" si="34"/>
        <v>5808.341075368714</v>
      </c>
      <c r="R13" s="196"/>
      <c r="S13" s="196">
        <f t="shared" si="174"/>
        <v>0</v>
      </c>
      <c r="T13" s="196">
        <f t="shared" si="35"/>
        <v>0</v>
      </c>
      <c r="U13" s="183"/>
      <c r="V13" s="347"/>
      <c r="W13" s="196">
        <f t="shared" si="36"/>
        <v>5815.9790771493817</v>
      </c>
      <c r="X13" s="13"/>
      <c r="Y13" s="196">
        <f t="shared" si="37"/>
        <v>0</v>
      </c>
      <c r="Z13" s="196">
        <f t="shared" si="38"/>
        <v>0</v>
      </c>
      <c r="AA13" s="28"/>
      <c r="AB13" s="344">
        <v>0.86</v>
      </c>
      <c r="AC13" s="196">
        <f t="shared" si="39"/>
        <v>5832.2291255371028</v>
      </c>
      <c r="AD13" s="13">
        <f>($E13*AB$2/$C$2)*AB13</f>
        <v>5015.717047961909</v>
      </c>
      <c r="AE13" s="196">
        <f t="shared" si="40"/>
        <v>4.5774784190763746</v>
      </c>
      <c r="AF13" s="196">
        <f t="shared" si="41"/>
        <v>0</v>
      </c>
      <c r="AG13" s="28"/>
      <c r="AH13" s="204">
        <v>0.86</v>
      </c>
      <c r="AI13" s="196">
        <f t="shared" si="42"/>
        <v>5862.307416869894</v>
      </c>
      <c r="AJ13" s="13">
        <f>($E13*AH$2/$C$2)*AH13</f>
        <v>5041.5843785081088</v>
      </c>
      <c r="AK13" s="196">
        <f t="shared" si="43"/>
        <v>4.5774784190763746</v>
      </c>
      <c r="AL13" s="196">
        <f t="shared" si="44"/>
        <v>0</v>
      </c>
      <c r="AM13" s="28"/>
      <c r="AN13" s="204">
        <v>0.86</v>
      </c>
      <c r="AO13" s="196">
        <f t="shared" si="45"/>
        <v>5912.8619401540655</v>
      </c>
      <c r="AP13" s="13">
        <f>($E13*AN$2/$C$2)*AN13</f>
        <v>5085.0612685324959</v>
      </c>
      <c r="AQ13" s="196">
        <f t="shared" si="46"/>
        <v>4.5774784190763746</v>
      </c>
      <c r="AR13" s="196">
        <f t="shared" si="47"/>
        <v>0</v>
      </c>
      <c r="AS13" s="28"/>
      <c r="AT13" s="204">
        <v>0.86</v>
      </c>
      <c r="AU13" s="196">
        <f t="shared" si="48"/>
        <v>5955.1237757906547</v>
      </c>
      <c r="AV13" s="13">
        <f>($E13*AT$2/$C$2)*AT13</f>
        <v>5121.4064471799629</v>
      </c>
      <c r="AW13" s="196">
        <f t="shared" si="49"/>
        <v>4.5774784190763746</v>
      </c>
      <c r="AX13" s="196">
        <f t="shared" si="50"/>
        <v>0</v>
      </c>
      <c r="AY13" s="28"/>
      <c r="AZ13" s="204">
        <v>0.86</v>
      </c>
      <c r="BA13" s="196">
        <f t="shared" si="51"/>
        <v>5998.178686176595</v>
      </c>
      <c r="BB13" s="13">
        <f>($E13*AZ$2/$C$2)*AZ13</f>
        <v>5158.4336701118718</v>
      </c>
      <c r="BC13" s="196">
        <f t="shared" si="52"/>
        <v>4.5774784190763746</v>
      </c>
      <c r="BD13" s="196">
        <f t="shared" si="53"/>
        <v>0</v>
      </c>
      <c r="BE13" s="28"/>
      <c r="BF13" s="204">
        <v>0.86</v>
      </c>
      <c r="BG13" s="196">
        <f t="shared" si="54"/>
        <v>6040.0093872178995</v>
      </c>
      <c r="BH13" s="13">
        <f>($E13*BF$2/$C$2)*BF13</f>
        <v>5194.4080730073938</v>
      </c>
      <c r="BI13" s="196">
        <f t="shared" si="55"/>
        <v>4.5774784190763746</v>
      </c>
      <c r="BJ13" s="196">
        <f t="shared" si="56"/>
        <v>0</v>
      </c>
      <c r="BK13" s="28"/>
      <c r="BL13" s="204">
        <v>0.86</v>
      </c>
      <c r="BM13" s="196">
        <f t="shared" si="57"/>
        <v>6075.2612936941105</v>
      </c>
      <c r="BN13" s="13">
        <f>($E13*BL$2/$C$2)*BL13</f>
        <v>5224.7247125769345</v>
      </c>
      <c r="BO13" s="196">
        <f t="shared" si="58"/>
        <v>4.5774784190763738</v>
      </c>
      <c r="BP13" s="196">
        <f t="shared" si="59"/>
        <v>0</v>
      </c>
      <c r="BQ13" s="28"/>
      <c r="BR13" s="204">
        <v>0.9</v>
      </c>
      <c r="BS13" s="196">
        <f t="shared" si="60"/>
        <v>6116.6289242441835</v>
      </c>
      <c r="BT13" s="13">
        <f>($E13*BR$2/$C$2)*BR13</f>
        <v>5504.9660318197657</v>
      </c>
      <c r="BU13" s="196">
        <f t="shared" si="61"/>
        <v>4.790384392056672</v>
      </c>
      <c r="BV13" s="196">
        <f t="shared" si="62"/>
        <v>0</v>
      </c>
      <c r="BW13" s="28"/>
      <c r="BX13" s="204">
        <v>0.9</v>
      </c>
      <c r="BY13" s="196">
        <f t="shared" si="63"/>
        <v>6140.8735919173141</v>
      </c>
      <c r="BZ13" s="13">
        <f>($E13*BX$2/$C$2)*BX13</f>
        <v>5526.7862327255816</v>
      </c>
      <c r="CA13" s="196">
        <f t="shared" si="64"/>
        <v>4.7903843920566702</v>
      </c>
      <c r="CB13" s="196">
        <f t="shared" si="65"/>
        <v>0</v>
      </c>
      <c r="CC13" s="28"/>
      <c r="CD13" s="204">
        <v>0.9</v>
      </c>
      <c r="CE13" s="196">
        <f t="shared" si="66"/>
        <v>6171.8035071420272</v>
      </c>
      <c r="CF13" s="13">
        <f>($E13*CD$2/$C$2)*CD13</f>
        <v>5554.6231564278251</v>
      </c>
      <c r="CG13" s="196">
        <f t="shared" si="67"/>
        <v>4.790384392056672</v>
      </c>
      <c r="CH13" s="196">
        <f t="shared" si="68"/>
        <v>0</v>
      </c>
      <c r="CI13" s="28"/>
      <c r="CJ13" s="204">
        <v>0.9</v>
      </c>
      <c r="CK13" s="196">
        <f t="shared" si="69"/>
        <v>6222.7944876708079</v>
      </c>
      <c r="CL13" s="13">
        <f>($E13*CJ$2/$C$2)*CJ13</f>
        <v>5600.5150389037281</v>
      </c>
      <c r="CM13" s="196">
        <f t="shared" si="70"/>
        <v>4.790384392056672</v>
      </c>
      <c r="CN13" s="196">
        <f t="shared" si="71"/>
        <v>0</v>
      </c>
      <c r="CO13" s="28"/>
      <c r="CP13" s="204">
        <v>0.9</v>
      </c>
      <c r="CQ13" s="196">
        <f t="shared" si="72"/>
        <v>6247.5927108736887</v>
      </c>
      <c r="CR13" s="13">
        <f>($E13*CP$2/$C$2)*CP13</f>
        <v>5622.83343978632</v>
      </c>
      <c r="CS13" s="196">
        <f t="shared" si="175"/>
        <v>4.7903843920566711</v>
      </c>
      <c r="CT13" s="196">
        <f t="shared" si="176"/>
        <v>0</v>
      </c>
      <c r="CU13" s="28"/>
      <c r="CV13" s="204">
        <v>0.9</v>
      </c>
      <c r="CW13" s="196">
        <f t="shared" ref="CW13" si="377">$E13/$C$2*CV$2</f>
        <v>6272.1354469089911</v>
      </c>
      <c r="CX13" s="13">
        <f t="shared" si="317"/>
        <v>5644.9219022180923</v>
      </c>
      <c r="CY13" s="196">
        <f t="shared" si="74"/>
        <v>4.7903843920566711</v>
      </c>
      <c r="CZ13" s="196">
        <f t="shared" si="75"/>
        <v>0</v>
      </c>
      <c r="DA13" s="28"/>
      <c r="DB13" s="204">
        <v>0.9</v>
      </c>
      <c r="DC13" s="196">
        <f t="shared" ref="DC13" si="378">$E13/$C$2*DB$2</f>
        <v>6304.4758642046982</v>
      </c>
      <c r="DD13" s="13">
        <f t="shared" si="319"/>
        <v>5674.0282777842294</v>
      </c>
      <c r="DE13" s="196">
        <f t="shared" si="78"/>
        <v>4.790384392056672</v>
      </c>
      <c r="DF13" s="196">
        <f t="shared" si="79"/>
        <v>0</v>
      </c>
      <c r="DG13" s="28"/>
      <c r="DH13" s="204">
        <v>0.9</v>
      </c>
      <c r="DI13" s="196">
        <f t="shared" ref="DI13" si="379">$E13/$C$2*DH$2</f>
        <v>6341.0158518174421</v>
      </c>
      <c r="DJ13" s="13">
        <f t="shared" si="321"/>
        <v>5706.9142666356984</v>
      </c>
      <c r="DK13" s="196">
        <f t="shared" si="82"/>
        <v>4.790384392056672</v>
      </c>
      <c r="DL13" s="196">
        <f t="shared" si="83"/>
        <v>0</v>
      </c>
      <c r="DM13" s="28"/>
      <c r="DN13" s="204">
        <v>0.9</v>
      </c>
      <c r="DO13" s="196">
        <f t="shared" ref="DO13" si="380">$E13/$C$2*DN$2</f>
        <v>6384.5657685905617</v>
      </c>
      <c r="DP13" s="13">
        <f t="shared" si="323"/>
        <v>5746.1091917315052</v>
      </c>
      <c r="DQ13" s="196">
        <f t="shared" si="86"/>
        <v>4.7903843920566711</v>
      </c>
      <c r="DR13" s="196">
        <f t="shared" si="87"/>
        <v>0</v>
      </c>
      <c r="DS13" s="28"/>
      <c r="DT13" s="204">
        <v>0.9</v>
      </c>
      <c r="DU13" s="196">
        <f t="shared" ref="DU13" si="381">$E13/$C$2*DT$2</f>
        <v>6442.9126504858123</v>
      </c>
      <c r="DV13" s="13">
        <f t="shared" si="325"/>
        <v>5798.6213854372309</v>
      </c>
      <c r="DW13" s="196">
        <f t="shared" si="90"/>
        <v>4.7903843920566711</v>
      </c>
      <c r="DX13" s="196">
        <f t="shared" si="91"/>
        <v>0</v>
      </c>
      <c r="DY13" s="28"/>
      <c r="DZ13" s="204">
        <v>0.9</v>
      </c>
      <c r="EA13" s="196">
        <f t="shared" ref="EA13" si="382">$E13/$C$2*DZ$2</f>
        <v>6476.0993690241148</v>
      </c>
      <c r="EB13" s="13">
        <f t="shared" si="327"/>
        <v>5828.4894321217043</v>
      </c>
      <c r="EC13" s="196">
        <f t="shared" si="94"/>
        <v>4.790384392056672</v>
      </c>
      <c r="ED13" s="196">
        <f t="shared" si="95"/>
        <v>0</v>
      </c>
      <c r="EE13" s="28"/>
      <c r="EF13" s="204">
        <v>0.9</v>
      </c>
      <c r="EG13" s="196">
        <f t="shared" ref="EG13" si="383">$E13/$C$2*EF$2</f>
        <v>6486.9628962954357</v>
      </c>
      <c r="EH13" s="13">
        <f t="shared" si="329"/>
        <v>5838.2666066658921</v>
      </c>
      <c r="EI13" s="196">
        <f t="shared" si="98"/>
        <v>4.7903843920566711</v>
      </c>
      <c r="EJ13" s="196">
        <f t="shared" si="99"/>
        <v>0</v>
      </c>
      <c r="EK13" s="28"/>
      <c r="EL13" s="204">
        <v>0.9</v>
      </c>
      <c r="EM13" s="196">
        <f t="shared" ref="EM13" si="384">$E13/$C$2*EL$2</f>
        <v>6506.1723377075823</v>
      </c>
      <c r="EN13" s="13">
        <f t="shared" si="331"/>
        <v>5855.5551039368247</v>
      </c>
      <c r="EO13" s="196">
        <f t="shared" si="102"/>
        <v>4.7903843920566711</v>
      </c>
      <c r="EP13" s="196">
        <f t="shared" si="103"/>
        <v>0</v>
      </c>
      <c r="EQ13" s="28"/>
      <c r="ER13" s="204">
        <v>0.9</v>
      </c>
      <c r="ES13" s="196">
        <f t="shared" ref="ES13" si="385">$E13/$C$2*ER$2</f>
        <v>6523.6146595439932</v>
      </c>
      <c r="ET13" s="13">
        <f t="shared" si="333"/>
        <v>5871.253193589595</v>
      </c>
      <c r="EU13" s="196">
        <f t="shared" si="106"/>
        <v>4.790384392056672</v>
      </c>
      <c r="EV13" s="196">
        <f t="shared" si="107"/>
        <v>0</v>
      </c>
      <c r="EW13" s="28"/>
      <c r="EX13" s="204">
        <v>0.9</v>
      </c>
      <c r="EY13" s="196">
        <f t="shared" ref="EY13" si="386">$E13/$C$2*EX$2</f>
        <v>6537.0703170363486</v>
      </c>
      <c r="EZ13" s="13">
        <f t="shared" si="335"/>
        <v>5883.3632853327135</v>
      </c>
      <c r="FA13" s="196">
        <f t="shared" si="110"/>
        <v>4.7903843920566711</v>
      </c>
      <c r="FB13" s="196">
        <f t="shared" si="111"/>
        <v>0</v>
      </c>
      <c r="FC13" s="28"/>
      <c r="FD13" s="204">
        <v>0.9</v>
      </c>
      <c r="FE13" s="196">
        <f t="shared" ref="FE13" si="387">$E13/$C$2*FD$2</f>
        <v>6584.3088297913519</v>
      </c>
      <c r="FF13" s="13">
        <f t="shared" si="337"/>
        <v>5925.8779468122166</v>
      </c>
      <c r="FG13" s="196">
        <f t="shared" si="114"/>
        <v>4.7903843920566711</v>
      </c>
      <c r="FH13" s="196">
        <f t="shared" si="115"/>
        <v>0</v>
      </c>
      <c r="FI13" s="28"/>
      <c r="FJ13" s="204">
        <v>0.9</v>
      </c>
      <c r="FK13" s="196">
        <f t="shared" ref="FK13" si="388">$E13/$C$2*FJ$2</f>
        <v>6602.6453567142789</v>
      </c>
      <c r="FL13" s="13">
        <f t="shared" si="339"/>
        <v>5942.3808210428524</v>
      </c>
      <c r="FM13" s="196">
        <f t="shared" si="118"/>
        <v>4.790384392056672</v>
      </c>
      <c r="FN13" s="196">
        <f t="shared" si="119"/>
        <v>0</v>
      </c>
      <c r="FO13" s="28"/>
      <c r="FP13" s="204">
        <v>0.9</v>
      </c>
      <c r="FQ13" s="196">
        <f t="shared" si="121"/>
        <v>6638.3071071884788</v>
      </c>
      <c r="FR13" s="13">
        <f t="shared" si="340"/>
        <v>5974.4763964696322</v>
      </c>
      <c r="FS13" s="196">
        <f t="shared" si="122"/>
        <v>4.790384392056672</v>
      </c>
      <c r="FT13" s="196">
        <f t="shared" si="123"/>
        <v>0</v>
      </c>
      <c r="FU13" s="28"/>
      <c r="FV13" s="204">
        <v>0.9</v>
      </c>
      <c r="FW13" s="196">
        <f t="shared" si="121"/>
        <v>6704.6858669144112</v>
      </c>
      <c r="FX13" s="13">
        <f t="shared" si="341"/>
        <v>6034.2172802229707</v>
      </c>
      <c r="FY13" s="196">
        <f t="shared" si="125"/>
        <v>4.790384392056672</v>
      </c>
      <c r="FZ13" s="196">
        <f t="shared" si="126"/>
        <v>0</v>
      </c>
      <c r="GA13" s="28"/>
      <c r="GB13" s="204">
        <v>0.9</v>
      </c>
      <c r="GC13" s="196">
        <f t="shared" si="121"/>
        <v>6763.4638834049456</v>
      </c>
      <c r="GD13" s="13">
        <f t="shared" si="342"/>
        <v>6087.1174950644518</v>
      </c>
      <c r="GE13" s="196">
        <f t="shared" si="128"/>
        <v>4.7903843920566711</v>
      </c>
      <c r="GF13" s="196">
        <f t="shared" si="129"/>
        <v>0</v>
      </c>
      <c r="GG13" s="28"/>
      <c r="GH13" s="204">
        <v>0.9</v>
      </c>
      <c r="GI13" s="196">
        <f t="shared" si="121"/>
        <v>6816.4029535864975</v>
      </c>
      <c r="GJ13" s="13">
        <f t="shared" si="343"/>
        <v>6134.7626582278481</v>
      </c>
      <c r="GK13" s="196">
        <f t="shared" si="131"/>
        <v>4.7903843920566711</v>
      </c>
      <c r="GL13" s="196">
        <f t="shared" si="132"/>
        <v>0</v>
      </c>
      <c r="GM13" s="28"/>
      <c r="GN13" s="204">
        <v>0.9</v>
      </c>
      <c r="GO13" s="196">
        <f t="shared" si="121"/>
        <v>0</v>
      </c>
      <c r="GP13" s="13">
        <f t="shared" si="344"/>
        <v>0</v>
      </c>
      <c r="GQ13" s="196">
        <f t="shared" si="134"/>
        <v>0</v>
      </c>
      <c r="GR13" s="196">
        <f t="shared" si="135"/>
        <v>0</v>
      </c>
      <c r="GS13" s="28"/>
      <c r="GT13" s="204">
        <v>0.9</v>
      </c>
      <c r="GU13" s="196">
        <f t="shared" si="121"/>
        <v>0</v>
      </c>
      <c r="GV13" s="13">
        <f t="shared" si="345"/>
        <v>0</v>
      </c>
      <c r="GW13" s="196">
        <f t="shared" si="137"/>
        <v>0</v>
      </c>
      <c r="GX13" s="196">
        <f t="shared" si="138"/>
        <v>0</v>
      </c>
      <c r="GY13" s="28"/>
      <c r="GZ13" s="204">
        <v>0.9</v>
      </c>
      <c r="HA13" s="196">
        <f t="shared" si="121"/>
        <v>0</v>
      </c>
      <c r="HB13" s="13">
        <f t="shared" si="346"/>
        <v>0</v>
      </c>
      <c r="HC13" s="196">
        <f t="shared" si="140"/>
        <v>0</v>
      </c>
      <c r="HD13" s="196">
        <f t="shared" si="141"/>
        <v>0</v>
      </c>
      <c r="HE13" s="28"/>
      <c r="HF13" s="204">
        <v>0.9</v>
      </c>
      <c r="HG13" s="196">
        <f t="shared" si="121"/>
        <v>0</v>
      </c>
      <c r="HH13" s="13">
        <f t="shared" si="347"/>
        <v>0</v>
      </c>
      <c r="HI13" s="196">
        <f t="shared" si="143"/>
        <v>0</v>
      </c>
      <c r="HJ13" s="196">
        <f t="shared" si="144"/>
        <v>0</v>
      </c>
      <c r="HK13" s="28"/>
      <c r="HL13" s="204">
        <v>0.9</v>
      </c>
      <c r="HM13" s="196">
        <f t="shared" si="121"/>
        <v>0</v>
      </c>
      <c r="HN13" s="13">
        <f t="shared" si="348"/>
        <v>0</v>
      </c>
      <c r="HO13" s="196">
        <f t="shared" si="146"/>
        <v>0</v>
      </c>
      <c r="HP13" s="196">
        <f t="shared" si="147"/>
        <v>0</v>
      </c>
      <c r="HQ13" s="28"/>
      <c r="HR13" s="204">
        <v>0.9</v>
      </c>
      <c r="HS13" s="196">
        <f t="shared" si="121"/>
        <v>0</v>
      </c>
      <c r="HT13" s="13"/>
      <c r="HU13" s="196">
        <f t="shared" si="149"/>
        <v>0</v>
      </c>
      <c r="HV13" s="196">
        <f t="shared" si="150"/>
        <v>0</v>
      </c>
      <c r="HW13" s="28"/>
      <c r="HX13" s="204">
        <v>0.9</v>
      </c>
      <c r="HY13" s="196">
        <f t="shared" ref="HY13" si="389">$E13/$C$2*HX$2</f>
        <v>0</v>
      </c>
      <c r="HZ13" s="13"/>
      <c r="IA13" s="196">
        <f t="shared" si="153"/>
        <v>0</v>
      </c>
      <c r="IB13" s="196">
        <f t="shared" si="154"/>
        <v>0</v>
      </c>
      <c r="IC13" s="28"/>
      <c r="ID13" s="204">
        <v>0.9</v>
      </c>
      <c r="IE13" s="196">
        <f t="shared" ref="IE13" si="390">$E13/$C$2*ID$2</f>
        <v>0</v>
      </c>
      <c r="IF13" s="13"/>
      <c r="IG13" s="196">
        <f t="shared" si="157"/>
        <v>0</v>
      </c>
      <c r="IH13" s="196">
        <f t="shared" si="158"/>
        <v>0</v>
      </c>
      <c r="II13" s="28"/>
      <c r="IJ13" s="204">
        <v>0.9</v>
      </c>
      <c r="IK13" s="196">
        <f t="shared" ref="IK13" si="391">$E13/$C$2*IJ$2</f>
        <v>0</v>
      </c>
      <c r="IL13" s="13"/>
      <c r="IM13" s="196">
        <f t="shared" si="161"/>
        <v>0</v>
      </c>
      <c r="IN13" s="196">
        <f t="shared" si="162"/>
        <v>0</v>
      </c>
      <c r="IO13" s="28"/>
      <c r="IP13" s="204">
        <v>0.9</v>
      </c>
      <c r="IQ13" s="196">
        <f t="shared" ref="IQ13" si="392">$E13/$C$2*IP$2</f>
        <v>0</v>
      </c>
      <c r="IR13" s="13"/>
      <c r="IS13" s="196">
        <f t="shared" si="165"/>
        <v>0</v>
      </c>
      <c r="IT13" s="196">
        <f t="shared" si="166"/>
        <v>0</v>
      </c>
      <c r="IU13" s="28"/>
      <c r="IV13" s="204">
        <v>0.9</v>
      </c>
      <c r="IW13" s="196">
        <f t="shared" ref="IW13" si="393">$E13/$C$2*IV$2</f>
        <v>0</v>
      </c>
      <c r="IX13" s="13"/>
      <c r="IY13" s="196">
        <f t="shared" si="169"/>
        <v>0</v>
      </c>
      <c r="IZ13" s="196">
        <f t="shared" si="170"/>
        <v>0</v>
      </c>
      <c r="JA13" s="28"/>
    </row>
    <row r="14" spans="1:261">
      <c r="A14" s="17" t="s">
        <v>18</v>
      </c>
      <c r="B14" s="2" t="s">
        <v>62</v>
      </c>
      <c r="C14" s="341">
        <v>42</v>
      </c>
      <c r="D14" s="12">
        <v>242796.12</v>
      </c>
      <c r="E14" s="74">
        <v>5780.86</v>
      </c>
      <c r="F14" s="89">
        <f t="shared" si="27"/>
        <v>81879.836214586991</v>
      </c>
      <c r="G14" s="131">
        <f t="shared" si="28"/>
        <v>223.77811326597759</v>
      </c>
      <c r="H14" s="74">
        <f t="shared" si="29"/>
        <v>5.3280503158566095</v>
      </c>
      <c r="I14" s="12">
        <f t="shared" si="30"/>
        <v>159.84150947569836</v>
      </c>
      <c r="J14" s="192">
        <f t="shared" si="31"/>
        <v>0</v>
      </c>
      <c r="K14" s="18">
        <f t="shared" si="172"/>
        <v>63.936603790279236</v>
      </c>
      <c r="L14" s="195">
        <f t="shared" si="32"/>
        <v>5798.5810953505379</v>
      </c>
      <c r="M14" s="196"/>
      <c r="N14" s="196">
        <f t="shared" si="173"/>
        <v>0</v>
      </c>
      <c r="O14" s="196">
        <f t="shared" si="33"/>
        <v>0</v>
      </c>
      <c r="P14" s="28"/>
      <c r="Q14" s="195">
        <f t="shared" si="34"/>
        <v>5814.2349071785247</v>
      </c>
      <c r="R14" s="196"/>
      <c r="S14" s="196">
        <f t="shared" si="174"/>
        <v>0</v>
      </c>
      <c r="T14" s="196">
        <f t="shared" si="35"/>
        <v>5.3280503158566095</v>
      </c>
      <c r="U14" s="183">
        <f>($E14*Q$2/$C$2)</f>
        <v>5814.2349071785247</v>
      </c>
      <c r="V14" s="347">
        <v>1</v>
      </c>
      <c r="W14" s="196">
        <f t="shared" si="36"/>
        <v>5821.880659381779</v>
      </c>
      <c r="X14" s="196"/>
      <c r="Y14" s="196">
        <f t="shared" si="37"/>
        <v>0</v>
      </c>
      <c r="Z14" s="196">
        <f t="shared" si="38"/>
        <v>5.3280503158566095</v>
      </c>
      <c r="AA14" s="28">
        <f>($E14*V$2/$C$2)*V14</f>
        <v>5821.880659381779</v>
      </c>
      <c r="AB14" s="344">
        <v>1</v>
      </c>
      <c r="AC14" s="196">
        <f t="shared" si="39"/>
        <v>5838.1471969960903</v>
      </c>
      <c r="AD14" s="196"/>
      <c r="AE14" s="196">
        <f t="shared" si="40"/>
        <v>0</v>
      </c>
      <c r="AF14" s="196">
        <f t="shared" si="41"/>
        <v>5.3280503158566095</v>
      </c>
      <c r="AG14" s="28">
        <f>($E14*AB$2/$C$2)*AB14</f>
        <v>5838.1471969960894</v>
      </c>
      <c r="AH14" s="204">
        <v>1</v>
      </c>
      <c r="AI14" s="196">
        <f t="shared" si="42"/>
        <v>5868.2560093309949</v>
      </c>
      <c r="AJ14" s="196"/>
      <c r="AK14" s="196">
        <f t="shared" si="43"/>
        <v>0</v>
      </c>
      <c r="AL14" s="196">
        <f t="shared" si="44"/>
        <v>5.3280503158566086</v>
      </c>
      <c r="AM14" s="28">
        <f>($E14*AH$2/$C$2)*AH14</f>
        <v>5868.2560093309939</v>
      </c>
      <c r="AN14" s="204">
        <v>1</v>
      </c>
      <c r="AO14" s="196">
        <f t="shared" si="45"/>
        <v>5918.8618312310009</v>
      </c>
      <c r="AP14" s="196"/>
      <c r="AQ14" s="196">
        <f t="shared" si="46"/>
        <v>0</v>
      </c>
      <c r="AR14" s="196">
        <f t="shared" si="47"/>
        <v>5.3280503158566086</v>
      </c>
      <c r="AS14" s="28">
        <f>($E14*AN$2/$C$2)*AN14</f>
        <v>5918.861831231</v>
      </c>
      <c r="AT14" s="204">
        <v>1</v>
      </c>
      <c r="AU14" s="196">
        <f t="shared" si="48"/>
        <v>5961.1665507389025</v>
      </c>
      <c r="AV14" s="196"/>
      <c r="AW14" s="196">
        <f t="shared" si="49"/>
        <v>0</v>
      </c>
      <c r="AX14" s="196">
        <f t="shared" si="50"/>
        <v>5.3280503158566095</v>
      </c>
      <c r="AY14" s="28">
        <f>($E14*AT$2/$C$2)*AT14</f>
        <v>5961.1665507389025</v>
      </c>
      <c r="AZ14" s="204">
        <v>1</v>
      </c>
      <c r="BA14" s="196">
        <f t="shared" si="51"/>
        <v>6004.2651497438665</v>
      </c>
      <c r="BB14" s="196"/>
      <c r="BC14" s="196">
        <f t="shared" si="52"/>
        <v>0</v>
      </c>
      <c r="BD14" s="196">
        <f t="shared" si="53"/>
        <v>5.3280503158566095</v>
      </c>
      <c r="BE14" s="28">
        <f>($E14*AZ$2/$C$2)*AZ14</f>
        <v>6004.2651497438665</v>
      </c>
      <c r="BF14" s="204">
        <v>1</v>
      </c>
      <c r="BG14" s="196">
        <f t="shared" si="54"/>
        <v>6046.1382971761841</v>
      </c>
      <c r="BH14" s="196"/>
      <c r="BI14" s="196">
        <f t="shared" si="55"/>
        <v>0</v>
      </c>
      <c r="BJ14" s="196">
        <f t="shared" si="56"/>
        <v>5.3280503158566095</v>
      </c>
      <c r="BK14" s="28">
        <f>($E14*BF$2/$C$2)*BF14</f>
        <v>6046.138297176185</v>
      </c>
      <c r="BL14" s="204">
        <v>1</v>
      </c>
      <c r="BM14" s="196">
        <f t="shared" si="57"/>
        <v>6081.4259744181018</v>
      </c>
      <c r="BN14" s="196"/>
      <c r="BO14" s="196">
        <f t="shared" si="58"/>
        <v>0</v>
      </c>
      <c r="BP14" s="196">
        <f t="shared" si="59"/>
        <v>5.3280503158566095</v>
      </c>
      <c r="BQ14" s="28">
        <f>($E14*BL$2/$C$2)*BL14</f>
        <v>6081.4259744181018</v>
      </c>
      <c r="BR14" s="204">
        <v>1</v>
      </c>
      <c r="BS14" s="196">
        <f t="shared" si="60"/>
        <v>6122.8355814729402</v>
      </c>
      <c r="BT14" s="196"/>
      <c r="BU14" s="196">
        <f t="shared" si="61"/>
        <v>0</v>
      </c>
      <c r="BV14" s="196">
        <f t="shared" si="62"/>
        <v>5.3280503158566086</v>
      </c>
      <c r="BW14" s="28">
        <f>($E14*BR$2/$C$2)*BR14</f>
        <v>6122.8355814729393</v>
      </c>
      <c r="BX14" s="204">
        <v>1</v>
      </c>
      <c r="BY14" s="196">
        <f t="shared" si="63"/>
        <v>6147.1048506616662</v>
      </c>
      <c r="BZ14" s="196"/>
      <c r="CA14" s="196">
        <f t="shared" si="64"/>
        <v>0</v>
      </c>
      <c r="CB14" s="196">
        <f t="shared" si="65"/>
        <v>5.3280503158566095</v>
      </c>
      <c r="CC14" s="28">
        <f>($E14*BX$2/$C$2)*BX14</f>
        <v>6147.1048506616662</v>
      </c>
      <c r="CD14" s="204">
        <v>1</v>
      </c>
      <c r="CE14" s="196">
        <f t="shared" si="66"/>
        <v>6178.06615104711</v>
      </c>
      <c r="CF14" s="196"/>
      <c r="CG14" s="196">
        <f t="shared" si="67"/>
        <v>0</v>
      </c>
      <c r="CH14" s="196">
        <f t="shared" si="68"/>
        <v>5.3280503158566095</v>
      </c>
      <c r="CI14" s="28">
        <f>($E14*CD$2/$C$2)*CD14</f>
        <v>6178.06615104711</v>
      </c>
      <c r="CJ14" s="204">
        <v>1</v>
      </c>
      <c r="CK14" s="196">
        <f t="shared" si="69"/>
        <v>6229.1088730730162</v>
      </c>
      <c r="CL14" s="196"/>
      <c r="CM14" s="196">
        <f t="shared" si="70"/>
        <v>0</v>
      </c>
      <c r="CN14" s="196">
        <f t="shared" si="71"/>
        <v>5.3280503158566095</v>
      </c>
      <c r="CO14" s="28">
        <f>($E14*CJ$2/$C$2)*CJ14</f>
        <v>6229.1088730730162</v>
      </c>
      <c r="CP14" s="204">
        <v>1</v>
      </c>
      <c r="CQ14" s="196">
        <f t="shared" si="72"/>
        <v>6253.9322594945925</v>
      </c>
      <c r="CR14" s="196"/>
      <c r="CS14" s="196">
        <f t="shared" si="175"/>
        <v>0</v>
      </c>
      <c r="CT14" s="196">
        <f t="shared" si="176"/>
        <v>5.3280503158566095</v>
      </c>
      <c r="CU14" s="28">
        <f>($E14*CP$2/$C$2)*CP14</f>
        <v>6253.9322594945925</v>
      </c>
      <c r="CV14" s="204">
        <v>1</v>
      </c>
      <c r="CW14" s="196">
        <f t="shared" ref="CW14" si="394">$E14/$C$2*CV$2</f>
        <v>6278.4998995010064</v>
      </c>
      <c r="CX14" s="196"/>
      <c r="CY14" s="196">
        <f t="shared" si="74"/>
        <v>0</v>
      </c>
      <c r="CZ14" s="196">
        <f t="shared" si="75"/>
        <v>5.3280503158566095</v>
      </c>
      <c r="DA14" s="28">
        <f t="shared" ref="DA14:DA15" si="395">($E14*CV$2/$C$2)*CV14</f>
        <v>6278.4998995010064</v>
      </c>
      <c r="DB14" s="204">
        <v>1</v>
      </c>
      <c r="DC14" s="196">
        <f t="shared" ref="DC14" si="396">$E14/$C$2*DB$2</f>
        <v>6310.8731332201514</v>
      </c>
      <c r="DD14" s="196"/>
      <c r="DE14" s="196">
        <f t="shared" si="78"/>
        <v>0</v>
      </c>
      <c r="DF14" s="196">
        <f t="shared" si="79"/>
        <v>5.3280503158566086</v>
      </c>
      <c r="DG14" s="28">
        <f t="shared" ref="DG14:DG15" si="397">($E14*DB$2/$C$2)*DB14</f>
        <v>6310.8731332201505</v>
      </c>
      <c r="DH14" s="204">
        <v>1</v>
      </c>
      <c r="DI14" s="196">
        <f t="shared" ref="DI14" si="398">$E14/$C$2*DH$2</f>
        <v>6347.4501986385067</v>
      </c>
      <c r="DJ14" s="196"/>
      <c r="DK14" s="196">
        <f t="shared" si="82"/>
        <v>0</v>
      </c>
      <c r="DL14" s="196">
        <f t="shared" si="83"/>
        <v>5.3280503158566095</v>
      </c>
      <c r="DM14" s="28">
        <f t="shared" ref="DM14:DM15" si="399">($E14*DH$2/$C$2)*DH14</f>
        <v>6347.4501986385067</v>
      </c>
      <c r="DN14" s="204">
        <v>1</v>
      </c>
      <c r="DO14" s="196">
        <f t="shared" ref="DO14" si="400">$E14/$C$2*DN$2</f>
        <v>6391.0443063228458</v>
      </c>
      <c r="DP14" s="196"/>
      <c r="DQ14" s="196">
        <f t="shared" si="86"/>
        <v>0</v>
      </c>
      <c r="DR14" s="196">
        <f t="shared" si="87"/>
        <v>5.3280503158566095</v>
      </c>
      <c r="DS14" s="28">
        <f t="shared" ref="DS14:DS15" si="401">($E14*DN$2/$C$2)*DN14</f>
        <v>6391.0443063228458</v>
      </c>
      <c r="DT14" s="204">
        <v>1</v>
      </c>
      <c r="DU14" s="196">
        <f t="shared" ref="DU14" si="402">$E14/$C$2*DT$2</f>
        <v>6449.4503938852658</v>
      </c>
      <c r="DV14" s="196"/>
      <c r="DW14" s="196">
        <f t="shared" si="90"/>
        <v>0</v>
      </c>
      <c r="DX14" s="196">
        <f t="shared" si="91"/>
        <v>5.3280503158566095</v>
      </c>
      <c r="DY14" s="28">
        <f t="shared" ref="DY14:DY15" si="403">($E14*DT$2/$C$2)*DT14</f>
        <v>6449.4503938852658</v>
      </c>
      <c r="DZ14" s="204">
        <v>1</v>
      </c>
      <c r="EA14" s="196">
        <f t="shared" ref="EA14" si="404">$E14/$C$2*DZ$2</f>
        <v>6482.6707876046312</v>
      </c>
      <c r="EB14" s="196"/>
      <c r="EC14" s="196">
        <f t="shared" si="94"/>
        <v>0</v>
      </c>
      <c r="ED14" s="196">
        <f t="shared" si="95"/>
        <v>5.3280503158566095</v>
      </c>
      <c r="EE14" s="28">
        <f t="shared" ref="EE14:EE15" si="405">($E14*DZ$2/$C$2)*DZ14</f>
        <v>6482.6707876046312</v>
      </c>
      <c r="EF14" s="204">
        <v>1</v>
      </c>
      <c r="EG14" s="196">
        <f t="shared" ref="EG14" si="406">$E14/$C$2*EF$2</f>
        <v>6493.5453382992955</v>
      </c>
      <c r="EH14" s="196"/>
      <c r="EI14" s="196">
        <f t="shared" si="98"/>
        <v>0</v>
      </c>
      <c r="EJ14" s="196">
        <f t="shared" si="99"/>
        <v>5.3280503158566095</v>
      </c>
      <c r="EK14" s="28">
        <f t="shared" ref="EK14:EK15" si="407">($E14*EF$2/$C$2)*EF14</f>
        <v>6493.5453382992955</v>
      </c>
      <c r="EL14" s="204">
        <v>1</v>
      </c>
      <c r="EM14" s="196">
        <f t="shared" ref="EM14" si="408">$E14/$C$2*EL$2</f>
        <v>6512.7742718892214</v>
      </c>
      <c r="EN14" s="196"/>
      <c r="EO14" s="196">
        <f t="shared" si="102"/>
        <v>0</v>
      </c>
      <c r="EP14" s="196">
        <f t="shared" si="103"/>
        <v>5.3280503158566095</v>
      </c>
      <c r="EQ14" s="28">
        <f t="shared" ref="EQ14:EQ15" si="409">($E14*EL$2/$C$2)*EL14</f>
        <v>6512.7742718892214</v>
      </c>
      <c r="ER14" s="204">
        <v>1</v>
      </c>
      <c r="ES14" s="196">
        <f t="shared" ref="ES14" si="410">$E14/$C$2*ER$2</f>
        <v>6530.2342927742839</v>
      </c>
      <c r="ET14" s="196"/>
      <c r="EU14" s="196">
        <f t="shared" si="106"/>
        <v>0</v>
      </c>
      <c r="EV14" s="196">
        <f t="shared" si="107"/>
        <v>5.3280503158566095</v>
      </c>
      <c r="EW14" s="28">
        <f t="shared" ref="EW14:EW15" si="411">($E14*ER$2/$C$2)*ER14</f>
        <v>6530.2342927742839</v>
      </c>
      <c r="EX14" s="204">
        <v>1</v>
      </c>
      <c r="EY14" s="196">
        <f t="shared" ref="EY14" si="412">$E14/$C$2*EX$2</f>
        <v>6543.70360397277</v>
      </c>
      <c r="EZ14" s="196"/>
      <c r="FA14" s="196">
        <f t="shared" si="110"/>
        <v>0</v>
      </c>
      <c r="FB14" s="196">
        <f t="shared" si="111"/>
        <v>5.3280503158566095</v>
      </c>
      <c r="FC14" s="28">
        <f t="shared" ref="FC14:FC15" si="413">($E14*EX$2/$C$2)*EX14</f>
        <v>6543.70360397277</v>
      </c>
      <c r="FD14" s="204">
        <v>1</v>
      </c>
      <c r="FE14" s="196">
        <f t="shared" ref="FE14" si="414">$E14/$C$2*FD$2</f>
        <v>6590.9900505259975</v>
      </c>
      <c r="FF14" s="196"/>
      <c r="FG14" s="196">
        <f t="shared" si="114"/>
        <v>0</v>
      </c>
      <c r="FH14" s="196">
        <f t="shared" si="115"/>
        <v>5.3280503158566095</v>
      </c>
      <c r="FI14" s="28">
        <f t="shared" ref="FI14:FI15" si="415">($E14*FD$2/$C$2)*FD14</f>
        <v>6590.9900505259966</v>
      </c>
      <c r="FJ14" s="204">
        <v>1</v>
      </c>
      <c r="FK14" s="196">
        <f t="shared" ref="FK14" si="416">$E14/$C$2*FJ$2</f>
        <v>6609.3451838641231</v>
      </c>
      <c r="FL14" s="196"/>
      <c r="FM14" s="196">
        <f t="shared" si="118"/>
        <v>0</v>
      </c>
      <c r="FN14" s="196">
        <f t="shared" si="119"/>
        <v>5.3280503158566086</v>
      </c>
      <c r="FO14" s="28">
        <f t="shared" ref="FO14:FO15" si="417">($E14*FJ$2/$C$2)*FJ14</f>
        <v>6609.3451838641222</v>
      </c>
      <c r="FP14" s="204">
        <v>1</v>
      </c>
      <c r="FQ14" s="196">
        <f t="shared" si="121"/>
        <v>6645.0431209803619</v>
      </c>
      <c r="FR14" s="196"/>
      <c r="FS14" s="196">
        <f t="shared" si="122"/>
        <v>0</v>
      </c>
      <c r="FT14" s="196">
        <f t="shared" si="123"/>
        <v>5.3280503158566095</v>
      </c>
      <c r="FU14" s="28">
        <f t="shared" ref="FU14:FU15" si="418">($E14*FP$2/$C$2)*FP14</f>
        <v>6645.0431209803628</v>
      </c>
      <c r="FV14" s="204">
        <v>1</v>
      </c>
      <c r="FW14" s="196">
        <f t="shared" si="121"/>
        <v>6711.4892364694097</v>
      </c>
      <c r="FX14" s="196"/>
      <c r="FY14" s="196">
        <f t="shared" si="125"/>
        <v>0</v>
      </c>
      <c r="FZ14" s="196">
        <f t="shared" si="126"/>
        <v>5.3280503158566095</v>
      </c>
      <c r="GA14" s="28">
        <f t="shared" ref="GA14:GA15" si="419">($E14*FV$2/$C$2)*FV14</f>
        <v>6711.4892364694106</v>
      </c>
      <c r="GB14" s="204">
        <v>1</v>
      </c>
      <c r="GC14" s="196">
        <f t="shared" si="121"/>
        <v>6770.3268961074136</v>
      </c>
      <c r="GD14" s="196"/>
      <c r="GE14" s="196">
        <f t="shared" si="128"/>
        <v>0</v>
      </c>
      <c r="GF14" s="196">
        <f t="shared" si="129"/>
        <v>5.3280503158566095</v>
      </c>
      <c r="GG14" s="28">
        <f t="shared" ref="GG14:GG15" si="420">($E14*GB$2/$C$2)*GB14</f>
        <v>6770.3268961074145</v>
      </c>
      <c r="GH14" s="204">
        <v>1</v>
      </c>
      <c r="GI14" s="196">
        <f t="shared" si="121"/>
        <v>6823.3196845489247</v>
      </c>
      <c r="GJ14" s="196"/>
      <c r="GK14" s="196">
        <f t="shared" si="131"/>
        <v>0</v>
      </c>
      <c r="GL14" s="196">
        <f t="shared" si="132"/>
        <v>5.3280503158566095</v>
      </c>
      <c r="GM14" s="28">
        <f t="shared" ref="GM14:GM15" si="421">($E14*GH$2/$C$2)*GH14</f>
        <v>6823.3196845489247</v>
      </c>
      <c r="GN14" s="204">
        <v>1</v>
      </c>
      <c r="GO14" s="196">
        <f t="shared" si="121"/>
        <v>0</v>
      </c>
      <c r="GP14" s="196"/>
      <c r="GQ14" s="196">
        <f t="shared" si="134"/>
        <v>0</v>
      </c>
      <c r="GR14" s="196">
        <f t="shared" si="135"/>
        <v>0</v>
      </c>
      <c r="GS14" s="28">
        <f t="shared" ref="GS14:GS15" si="422">($E14*GN$2/$C$2)*GN14</f>
        <v>0</v>
      </c>
      <c r="GT14" s="204">
        <v>1</v>
      </c>
      <c r="GU14" s="196">
        <f t="shared" si="121"/>
        <v>0</v>
      </c>
      <c r="GV14" s="196"/>
      <c r="GW14" s="196">
        <f t="shared" si="137"/>
        <v>0</v>
      </c>
      <c r="GX14" s="196">
        <f t="shared" si="138"/>
        <v>0</v>
      </c>
      <c r="GY14" s="28">
        <f t="shared" ref="GY14:GY15" si="423">($E14*GT$2/$C$2)*GT14</f>
        <v>0</v>
      </c>
      <c r="GZ14" s="204">
        <v>1</v>
      </c>
      <c r="HA14" s="196">
        <f t="shared" si="121"/>
        <v>0</v>
      </c>
      <c r="HB14" s="196"/>
      <c r="HC14" s="196">
        <f t="shared" si="140"/>
        <v>0</v>
      </c>
      <c r="HD14" s="196">
        <f t="shared" si="141"/>
        <v>0</v>
      </c>
      <c r="HE14" s="28">
        <f t="shared" ref="HE14:HE15" si="424">($E14*GZ$2/$C$2)*GZ14</f>
        <v>0</v>
      </c>
      <c r="HF14" s="204">
        <v>1</v>
      </c>
      <c r="HG14" s="196">
        <f t="shared" si="121"/>
        <v>0</v>
      </c>
      <c r="HH14" s="196"/>
      <c r="HI14" s="196">
        <f t="shared" si="143"/>
        <v>0</v>
      </c>
      <c r="HJ14" s="196">
        <f t="shared" si="144"/>
        <v>0</v>
      </c>
      <c r="HK14" s="28">
        <f t="shared" ref="HK14:HK15" si="425">($E14*HF$2/$C$2)*HF14</f>
        <v>0</v>
      </c>
      <c r="HL14" s="204">
        <v>1</v>
      </c>
      <c r="HM14" s="196">
        <f t="shared" si="121"/>
        <v>0</v>
      </c>
      <c r="HN14" s="196"/>
      <c r="HO14" s="196">
        <f t="shared" si="146"/>
        <v>0</v>
      </c>
      <c r="HP14" s="196">
        <f t="shared" si="147"/>
        <v>0</v>
      </c>
      <c r="HQ14" s="28">
        <f t="shared" ref="HQ14:HQ15" si="426">($E14*HL$2/$C$2)*HL14</f>
        <v>0</v>
      </c>
      <c r="HR14" s="204">
        <v>1</v>
      </c>
      <c r="HS14" s="196">
        <f t="shared" si="121"/>
        <v>0</v>
      </c>
      <c r="HT14" s="196"/>
      <c r="HU14" s="196">
        <f t="shared" si="149"/>
        <v>0</v>
      </c>
      <c r="HV14" s="196">
        <f t="shared" si="150"/>
        <v>0</v>
      </c>
      <c r="HW14" s="28">
        <f t="shared" ref="HW14:HW15" si="427">($E14*HR$2/$C$2)*HR14</f>
        <v>0</v>
      </c>
      <c r="HX14" s="204">
        <v>1</v>
      </c>
      <c r="HY14" s="196">
        <f t="shared" ref="HY14" si="428">$E14/$C$2*HX$2</f>
        <v>0</v>
      </c>
      <c r="HZ14" s="196"/>
      <c r="IA14" s="196">
        <f t="shared" si="153"/>
        <v>0</v>
      </c>
      <c r="IB14" s="196">
        <f t="shared" si="154"/>
        <v>0</v>
      </c>
      <c r="IC14" s="28">
        <f t="shared" ref="IC14:IC15" si="429">($E14*HX$2/$C$2)*HX14</f>
        <v>0</v>
      </c>
      <c r="ID14" s="204">
        <v>1</v>
      </c>
      <c r="IE14" s="196">
        <f t="shared" ref="IE14" si="430">$E14/$C$2*ID$2</f>
        <v>0</v>
      </c>
      <c r="IF14" s="196"/>
      <c r="IG14" s="196">
        <f t="shared" si="157"/>
        <v>0</v>
      </c>
      <c r="IH14" s="196">
        <f t="shared" si="158"/>
        <v>0</v>
      </c>
      <c r="II14" s="28">
        <f t="shared" ref="II14:II15" si="431">($E14*ID$2/$C$2)*ID14</f>
        <v>0</v>
      </c>
      <c r="IJ14" s="204">
        <v>1</v>
      </c>
      <c r="IK14" s="196">
        <f t="shared" ref="IK14" si="432">$E14/$C$2*IJ$2</f>
        <v>0</v>
      </c>
      <c r="IL14" s="196"/>
      <c r="IM14" s="196">
        <f t="shared" si="161"/>
        <v>0</v>
      </c>
      <c r="IN14" s="196">
        <f t="shared" si="162"/>
        <v>0</v>
      </c>
      <c r="IO14" s="28">
        <f t="shared" ref="IO14:IO15" si="433">($E14*IJ$2/$C$2)*IJ14</f>
        <v>0</v>
      </c>
      <c r="IP14" s="204">
        <v>1</v>
      </c>
      <c r="IQ14" s="196">
        <f t="shared" ref="IQ14" si="434">$E14/$C$2*IP$2</f>
        <v>0</v>
      </c>
      <c r="IR14" s="196"/>
      <c r="IS14" s="196">
        <f t="shared" si="165"/>
        <v>0</v>
      </c>
      <c r="IT14" s="196">
        <f t="shared" si="166"/>
        <v>0</v>
      </c>
      <c r="IU14" s="28">
        <f t="shared" ref="IU14:IU15" si="435">($E14*IP$2/$C$2)*IP14</f>
        <v>0</v>
      </c>
      <c r="IV14" s="204">
        <v>1</v>
      </c>
      <c r="IW14" s="196">
        <f t="shared" ref="IW14" si="436">$E14/$C$2*IV$2</f>
        <v>0</v>
      </c>
      <c r="IX14" s="196"/>
      <c r="IY14" s="196">
        <f t="shared" si="169"/>
        <v>0</v>
      </c>
      <c r="IZ14" s="196">
        <f t="shared" si="170"/>
        <v>0</v>
      </c>
      <c r="JA14" s="28">
        <f t="shared" ref="JA14:JA15" si="437">($E14*IV$2/$C$2)*IV14</f>
        <v>0</v>
      </c>
    </row>
    <row r="15" spans="1:261">
      <c r="A15" s="17" t="s">
        <v>20</v>
      </c>
      <c r="B15" s="2" t="s">
        <v>172</v>
      </c>
      <c r="C15" s="341">
        <v>42</v>
      </c>
      <c r="D15" s="12">
        <v>318044.15999999997</v>
      </c>
      <c r="E15" s="74">
        <v>7572.48</v>
      </c>
      <c r="F15" s="89">
        <f t="shared" si="27"/>
        <v>107256.25981916828</v>
      </c>
      <c r="G15" s="131">
        <f t="shared" si="28"/>
        <v>293.13204041342465</v>
      </c>
      <c r="H15" s="74">
        <f t="shared" si="29"/>
        <v>6.97933429555773</v>
      </c>
      <c r="I15" s="12">
        <f t="shared" si="30"/>
        <v>209.38002886673181</v>
      </c>
      <c r="J15" s="192">
        <f t="shared" si="31"/>
        <v>0</v>
      </c>
      <c r="K15" s="18">
        <f t="shared" si="172"/>
        <v>83.752011546692842</v>
      </c>
      <c r="L15" s="195">
        <f t="shared" si="32"/>
        <v>7595.6932658670239</v>
      </c>
      <c r="M15" s="196"/>
      <c r="N15" s="196">
        <f t="shared" si="173"/>
        <v>0</v>
      </c>
      <c r="O15" s="196">
        <f t="shared" si="33"/>
        <v>0</v>
      </c>
      <c r="P15" s="28"/>
      <c r="Q15" s="195">
        <f t="shared" si="34"/>
        <v>7616.1985500273731</v>
      </c>
      <c r="R15" s="196"/>
      <c r="S15" s="196">
        <f t="shared" si="174"/>
        <v>0</v>
      </c>
      <c r="T15" s="196">
        <f t="shared" si="35"/>
        <v>6.97933429555773</v>
      </c>
      <c r="U15" s="183">
        <f>($E15*Q$2/$C$2)</f>
        <v>7616.1985500273731</v>
      </c>
      <c r="V15" s="347">
        <v>1</v>
      </c>
      <c r="W15" s="196">
        <f t="shared" si="36"/>
        <v>7626.2138947414978</v>
      </c>
      <c r="X15" s="196"/>
      <c r="Y15" s="196">
        <f t="shared" si="37"/>
        <v>0</v>
      </c>
      <c r="Z15" s="196">
        <f t="shared" si="38"/>
        <v>6.9793342955577291</v>
      </c>
      <c r="AA15" s="28">
        <f>($E15*V$2/$C$2)*V15</f>
        <v>7626.2138947414969</v>
      </c>
      <c r="AB15" s="344">
        <v>1</v>
      </c>
      <c r="AC15" s="196">
        <f t="shared" si="39"/>
        <v>7647.5218023458365</v>
      </c>
      <c r="AD15" s="196"/>
      <c r="AE15" s="196">
        <f t="shared" si="40"/>
        <v>0</v>
      </c>
      <c r="AF15" s="196">
        <f t="shared" si="41"/>
        <v>6.9793342955577291</v>
      </c>
      <c r="AG15" s="28">
        <f>($E15*AB$2/$C$2)*AB15</f>
        <v>7647.5218023458356</v>
      </c>
      <c r="AH15" s="204">
        <v>1</v>
      </c>
      <c r="AI15" s="196">
        <f t="shared" si="42"/>
        <v>7686.9620204500316</v>
      </c>
      <c r="AJ15" s="196"/>
      <c r="AK15" s="196">
        <f t="shared" si="43"/>
        <v>0</v>
      </c>
      <c r="AL15" s="196">
        <f t="shared" si="44"/>
        <v>6.97933429555773</v>
      </c>
      <c r="AM15" s="28">
        <f>($E15*AH$2/$C$2)*AH15</f>
        <v>7686.9620204500316</v>
      </c>
      <c r="AN15" s="204">
        <v>1</v>
      </c>
      <c r="AO15" s="196">
        <f t="shared" si="45"/>
        <v>7753.2517375892394</v>
      </c>
      <c r="AP15" s="196"/>
      <c r="AQ15" s="196">
        <f t="shared" si="46"/>
        <v>0</v>
      </c>
      <c r="AR15" s="196">
        <f t="shared" si="47"/>
        <v>6.9793342955577309</v>
      </c>
      <c r="AS15" s="28">
        <f>($E15*AN$2/$C$2)*AN15</f>
        <v>7753.2517375892403</v>
      </c>
      <c r="AT15" s="204">
        <v>1</v>
      </c>
      <c r="AU15" s="196">
        <f t="shared" si="48"/>
        <v>7808.6676518959684</v>
      </c>
      <c r="AV15" s="196"/>
      <c r="AW15" s="196">
        <f t="shared" si="49"/>
        <v>0</v>
      </c>
      <c r="AX15" s="196">
        <f t="shared" si="50"/>
        <v>6.97933429555773</v>
      </c>
      <c r="AY15" s="28">
        <f>($E15*AT$2/$C$2)*AT15</f>
        <v>7808.6676518959684</v>
      </c>
      <c r="AZ15" s="204">
        <v>1</v>
      </c>
      <c r="BA15" s="196">
        <f t="shared" si="51"/>
        <v>7865.1234870127346</v>
      </c>
      <c r="BB15" s="196"/>
      <c r="BC15" s="196">
        <f t="shared" si="52"/>
        <v>0</v>
      </c>
      <c r="BD15" s="196">
        <f t="shared" si="53"/>
        <v>6.9793342955577291</v>
      </c>
      <c r="BE15" s="28">
        <f>($E15*AZ$2/$C$2)*AZ15</f>
        <v>7865.1234870127337</v>
      </c>
      <c r="BF15" s="204">
        <v>1</v>
      </c>
      <c r="BG15" s="196">
        <f t="shared" si="54"/>
        <v>7919.9740752415237</v>
      </c>
      <c r="BH15" s="196"/>
      <c r="BI15" s="196">
        <f t="shared" si="55"/>
        <v>0</v>
      </c>
      <c r="BJ15" s="196">
        <f t="shared" si="56"/>
        <v>6.97933429555773</v>
      </c>
      <c r="BK15" s="28">
        <f>($E15*BF$2/$C$2)*BF15</f>
        <v>7919.9740752415237</v>
      </c>
      <c r="BL15" s="204">
        <v>1</v>
      </c>
      <c r="BM15" s="196">
        <f t="shared" si="57"/>
        <v>7966.1982062810011</v>
      </c>
      <c r="BN15" s="196"/>
      <c r="BO15" s="196">
        <f t="shared" si="58"/>
        <v>0</v>
      </c>
      <c r="BP15" s="196">
        <f t="shared" si="59"/>
        <v>6.97933429555773</v>
      </c>
      <c r="BQ15" s="28">
        <f>($E15*BL$2/$C$2)*BL15</f>
        <v>7966.1982062810011</v>
      </c>
      <c r="BR15" s="204">
        <v>1</v>
      </c>
      <c r="BS15" s="196">
        <f t="shared" si="60"/>
        <v>8020.4415924260775</v>
      </c>
      <c r="BT15" s="196"/>
      <c r="BU15" s="196">
        <f t="shared" si="61"/>
        <v>0</v>
      </c>
      <c r="BV15" s="196">
        <f t="shared" si="62"/>
        <v>6.97933429555773</v>
      </c>
      <c r="BW15" s="28">
        <f>($E15*BR$2/$C$2)*BR15</f>
        <v>8020.4415924260775</v>
      </c>
      <c r="BX15" s="204">
        <v>1</v>
      </c>
      <c r="BY15" s="196">
        <f t="shared" si="63"/>
        <v>8052.2324601423416</v>
      </c>
      <c r="BZ15" s="196"/>
      <c r="CA15" s="196">
        <f t="shared" si="64"/>
        <v>0</v>
      </c>
      <c r="CB15" s="196">
        <f t="shared" si="65"/>
        <v>6.9793342955577291</v>
      </c>
      <c r="CC15" s="28">
        <f>($E15*BX$2/$C$2)*BX15</f>
        <v>8052.2324601423406</v>
      </c>
      <c r="CD15" s="204">
        <v>1</v>
      </c>
      <c r="CE15" s="196">
        <f t="shared" si="66"/>
        <v>8092.7893717338284</v>
      </c>
      <c r="CF15" s="196"/>
      <c r="CG15" s="196">
        <f t="shared" si="67"/>
        <v>0</v>
      </c>
      <c r="CH15" s="196">
        <f t="shared" si="68"/>
        <v>6.97933429555773</v>
      </c>
      <c r="CI15" s="28">
        <f>($E15*CD$2/$C$2)*CD15</f>
        <v>8092.7893717338284</v>
      </c>
      <c r="CJ15" s="204">
        <v>1</v>
      </c>
      <c r="CK15" s="196">
        <f t="shared" si="69"/>
        <v>8159.6513942852707</v>
      </c>
      <c r="CL15" s="196"/>
      <c r="CM15" s="196">
        <f t="shared" si="70"/>
        <v>0</v>
      </c>
      <c r="CN15" s="196">
        <f t="shared" si="71"/>
        <v>6.9793342955577309</v>
      </c>
      <c r="CO15" s="28">
        <f>($E15*CJ$2/$C$2)*CJ15</f>
        <v>8159.6513942852716</v>
      </c>
      <c r="CP15" s="204">
        <v>1</v>
      </c>
      <c r="CQ15" s="196">
        <f t="shared" si="72"/>
        <v>8192.168112768275</v>
      </c>
      <c r="CR15" s="196"/>
      <c r="CS15" s="196">
        <f t="shared" si="175"/>
        <v>0</v>
      </c>
      <c r="CT15" s="196">
        <f t="shared" si="176"/>
        <v>6.9793342955577282</v>
      </c>
      <c r="CU15" s="28">
        <f>($E15*CP$2/$C$2)*CP15</f>
        <v>8192.1681127682732</v>
      </c>
      <c r="CV15" s="204">
        <v>1</v>
      </c>
      <c r="CW15" s="196">
        <f t="shared" ref="CW15" si="438">$E15/$C$2*CV$2</f>
        <v>8224.3498232050915</v>
      </c>
      <c r="CX15" s="196"/>
      <c r="CY15" s="196">
        <f t="shared" si="74"/>
        <v>0</v>
      </c>
      <c r="CZ15" s="196">
        <f t="shared" si="75"/>
        <v>6.9793342955577309</v>
      </c>
      <c r="DA15" s="28">
        <f t="shared" si="395"/>
        <v>8224.3498232050915</v>
      </c>
      <c r="DB15" s="204">
        <v>1</v>
      </c>
      <c r="DC15" s="196">
        <f t="shared" ref="DC15" si="439">$E15/$C$2*DB$2</f>
        <v>8266.7562583848994</v>
      </c>
      <c r="DD15" s="196"/>
      <c r="DE15" s="196">
        <f t="shared" si="78"/>
        <v>0</v>
      </c>
      <c r="DF15" s="196">
        <f t="shared" si="79"/>
        <v>6.97933429555773</v>
      </c>
      <c r="DG15" s="28">
        <f t="shared" si="397"/>
        <v>8266.7562583848994</v>
      </c>
      <c r="DH15" s="204">
        <v>1</v>
      </c>
      <c r="DI15" s="196">
        <f t="shared" ref="DI15" si="440">$E15/$C$2*DH$2</f>
        <v>8314.6693883239041</v>
      </c>
      <c r="DJ15" s="196"/>
      <c r="DK15" s="196">
        <f t="shared" si="82"/>
        <v>0</v>
      </c>
      <c r="DL15" s="196">
        <f t="shared" si="83"/>
        <v>6.9793342955577291</v>
      </c>
      <c r="DM15" s="28">
        <f t="shared" si="399"/>
        <v>8314.6693883239022</v>
      </c>
      <c r="DN15" s="204">
        <v>1</v>
      </c>
      <c r="DO15" s="196">
        <f t="shared" ref="DO15" si="441">$E15/$C$2*DN$2</f>
        <v>8371.7743015301567</v>
      </c>
      <c r="DP15" s="196"/>
      <c r="DQ15" s="196">
        <f t="shared" si="86"/>
        <v>0</v>
      </c>
      <c r="DR15" s="196">
        <f t="shared" si="87"/>
        <v>6.9793342955577291</v>
      </c>
      <c r="DS15" s="28">
        <f t="shared" si="401"/>
        <v>8371.7743015301567</v>
      </c>
      <c r="DT15" s="204">
        <v>1</v>
      </c>
      <c r="DU15" s="196">
        <f t="shared" ref="DU15" si="442">$E15/$C$2*DT$2</f>
        <v>8448.2817640780613</v>
      </c>
      <c r="DV15" s="196"/>
      <c r="DW15" s="196">
        <f t="shared" si="90"/>
        <v>0</v>
      </c>
      <c r="DX15" s="196">
        <f t="shared" si="91"/>
        <v>6.97933429555773</v>
      </c>
      <c r="DY15" s="28">
        <f t="shared" si="403"/>
        <v>8448.2817640780613</v>
      </c>
      <c r="DZ15" s="204">
        <v>1</v>
      </c>
      <c r="EA15" s="196">
        <f t="shared" ref="EA15" si="443">$E15/$C$2*DZ$2</f>
        <v>8491.7979134108627</v>
      </c>
      <c r="EB15" s="196"/>
      <c r="EC15" s="196">
        <f t="shared" si="94"/>
        <v>0</v>
      </c>
      <c r="ED15" s="196">
        <f t="shared" si="95"/>
        <v>6.97933429555773</v>
      </c>
      <c r="EE15" s="28">
        <f t="shared" si="405"/>
        <v>8491.7979134108627</v>
      </c>
      <c r="EF15" s="204">
        <v>1</v>
      </c>
      <c r="EG15" s="196">
        <f t="shared" ref="EG15" si="444">$E15/$C$2*EF$2</f>
        <v>8506.0427347080968</v>
      </c>
      <c r="EH15" s="196"/>
      <c r="EI15" s="196">
        <f t="shared" si="98"/>
        <v>0</v>
      </c>
      <c r="EJ15" s="196">
        <f t="shared" si="99"/>
        <v>6.97933429555773</v>
      </c>
      <c r="EK15" s="28">
        <f t="shared" si="407"/>
        <v>8506.0427347080968</v>
      </c>
      <c r="EL15" s="204">
        <v>1</v>
      </c>
      <c r="EM15" s="196">
        <f t="shared" ref="EM15" si="445">$E15/$C$2*EL$2</f>
        <v>8531.2311521807642</v>
      </c>
      <c r="EN15" s="196"/>
      <c r="EO15" s="196">
        <f t="shared" si="102"/>
        <v>0</v>
      </c>
      <c r="EP15" s="196">
        <f t="shared" si="103"/>
        <v>6.97933429555773</v>
      </c>
      <c r="EQ15" s="28">
        <f t="shared" si="409"/>
        <v>8531.2311521807642</v>
      </c>
      <c r="ER15" s="204">
        <v>1</v>
      </c>
      <c r="ES15" s="196">
        <f t="shared" ref="ES15" si="446">$E15/$C$2*ER$2</f>
        <v>8554.102430667308</v>
      </c>
      <c r="ET15" s="196"/>
      <c r="EU15" s="196">
        <f t="shared" si="106"/>
        <v>0</v>
      </c>
      <c r="EV15" s="196">
        <f t="shared" si="107"/>
        <v>6.9793342955577291</v>
      </c>
      <c r="EW15" s="28">
        <f t="shared" si="411"/>
        <v>8554.1024306673062</v>
      </c>
      <c r="EX15" s="204">
        <v>1</v>
      </c>
      <c r="EY15" s="196">
        <f t="shared" ref="EY15" si="447">$E15/$C$2*EX$2</f>
        <v>8571.7461877664773</v>
      </c>
      <c r="EZ15" s="196"/>
      <c r="FA15" s="196">
        <f t="shared" si="110"/>
        <v>0</v>
      </c>
      <c r="FB15" s="196">
        <f t="shared" si="111"/>
        <v>6.97933429555773</v>
      </c>
      <c r="FC15" s="28">
        <f t="shared" si="413"/>
        <v>8571.7461877664773</v>
      </c>
      <c r="FD15" s="204">
        <v>1</v>
      </c>
      <c r="FE15" s="196">
        <f t="shared" ref="FE15" si="448">$E15/$C$2*FD$2</f>
        <v>8633.6877796395529</v>
      </c>
      <c r="FF15" s="196"/>
      <c r="FG15" s="196">
        <f t="shared" si="114"/>
        <v>0</v>
      </c>
      <c r="FH15" s="196">
        <f t="shared" si="115"/>
        <v>6.9793342955577291</v>
      </c>
      <c r="FI15" s="28">
        <f t="shared" si="415"/>
        <v>8633.6877796395511</v>
      </c>
      <c r="FJ15" s="204">
        <v>1</v>
      </c>
      <c r="FK15" s="196">
        <f t="shared" ref="FK15" si="449">$E15/$C$2*FJ$2</f>
        <v>8657.7315862877476</v>
      </c>
      <c r="FL15" s="196"/>
      <c r="FM15" s="196">
        <f t="shared" si="118"/>
        <v>0</v>
      </c>
      <c r="FN15" s="196">
        <f t="shared" si="119"/>
        <v>6.9793342955577309</v>
      </c>
      <c r="FO15" s="28">
        <f t="shared" si="417"/>
        <v>8657.7315862877495</v>
      </c>
      <c r="FP15" s="204">
        <v>1</v>
      </c>
      <c r="FQ15" s="196">
        <f t="shared" si="121"/>
        <v>8704.4931260679859</v>
      </c>
      <c r="FR15" s="196"/>
      <c r="FS15" s="196">
        <f t="shared" si="122"/>
        <v>0</v>
      </c>
      <c r="FT15" s="196">
        <f t="shared" si="123"/>
        <v>6.97933429555773</v>
      </c>
      <c r="FU15" s="28">
        <f t="shared" si="418"/>
        <v>8704.4931260679859</v>
      </c>
      <c r="FV15" s="204">
        <v>1</v>
      </c>
      <c r="FW15" s="196">
        <f t="shared" si="121"/>
        <v>8791.5324040678861</v>
      </c>
      <c r="FX15" s="196"/>
      <c r="FY15" s="196">
        <f t="shared" si="125"/>
        <v>0</v>
      </c>
      <c r="FZ15" s="196">
        <f t="shared" si="126"/>
        <v>6.9793342955577282</v>
      </c>
      <c r="GA15" s="28">
        <f t="shared" si="419"/>
        <v>8791.5324040678843</v>
      </c>
      <c r="GB15" s="204">
        <v>1</v>
      </c>
      <c r="GC15" s="196">
        <f t="shared" si="121"/>
        <v>8868.6051926937289</v>
      </c>
      <c r="GD15" s="196"/>
      <c r="GE15" s="196">
        <f t="shared" si="128"/>
        <v>0</v>
      </c>
      <c r="GF15" s="196">
        <f t="shared" si="129"/>
        <v>6.97933429555773</v>
      </c>
      <c r="GG15" s="28">
        <f t="shared" si="420"/>
        <v>8868.6051926937289</v>
      </c>
      <c r="GH15" s="204">
        <v>1</v>
      </c>
      <c r="GI15" s="196">
        <f t="shared" si="121"/>
        <v>8938.021651597348</v>
      </c>
      <c r="GJ15" s="196"/>
      <c r="GK15" s="196">
        <f t="shared" si="131"/>
        <v>0</v>
      </c>
      <c r="GL15" s="196">
        <f t="shared" si="132"/>
        <v>6.97933429555773</v>
      </c>
      <c r="GM15" s="28">
        <f t="shared" si="421"/>
        <v>8938.021651597348</v>
      </c>
      <c r="GN15" s="204">
        <v>1</v>
      </c>
      <c r="GO15" s="196">
        <f t="shared" si="121"/>
        <v>0</v>
      </c>
      <c r="GP15" s="196"/>
      <c r="GQ15" s="196">
        <f t="shared" si="134"/>
        <v>0</v>
      </c>
      <c r="GR15" s="196">
        <f t="shared" si="135"/>
        <v>0</v>
      </c>
      <c r="GS15" s="28">
        <f t="shared" si="422"/>
        <v>0</v>
      </c>
      <c r="GT15" s="204">
        <v>1</v>
      </c>
      <c r="GU15" s="196">
        <f t="shared" si="121"/>
        <v>0</v>
      </c>
      <c r="GV15" s="196"/>
      <c r="GW15" s="196">
        <f t="shared" si="137"/>
        <v>0</v>
      </c>
      <c r="GX15" s="196">
        <f t="shared" si="138"/>
        <v>0</v>
      </c>
      <c r="GY15" s="28">
        <f t="shared" si="423"/>
        <v>0</v>
      </c>
      <c r="GZ15" s="204">
        <v>1</v>
      </c>
      <c r="HA15" s="196">
        <f t="shared" si="121"/>
        <v>0</v>
      </c>
      <c r="HB15" s="196"/>
      <c r="HC15" s="196">
        <f t="shared" si="140"/>
        <v>0</v>
      </c>
      <c r="HD15" s="196">
        <f t="shared" si="141"/>
        <v>0</v>
      </c>
      <c r="HE15" s="28">
        <f t="shared" si="424"/>
        <v>0</v>
      </c>
      <c r="HF15" s="204">
        <v>1</v>
      </c>
      <c r="HG15" s="196">
        <f t="shared" si="121"/>
        <v>0</v>
      </c>
      <c r="HH15" s="196"/>
      <c r="HI15" s="196">
        <f t="shared" si="143"/>
        <v>0</v>
      </c>
      <c r="HJ15" s="196">
        <f t="shared" si="144"/>
        <v>0</v>
      </c>
      <c r="HK15" s="28">
        <f t="shared" si="425"/>
        <v>0</v>
      </c>
      <c r="HL15" s="204">
        <v>1</v>
      </c>
      <c r="HM15" s="196">
        <f t="shared" si="121"/>
        <v>0</v>
      </c>
      <c r="HN15" s="196"/>
      <c r="HO15" s="196">
        <f t="shared" si="146"/>
        <v>0</v>
      </c>
      <c r="HP15" s="196">
        <f t="shared" si="147"/>
        <v>0</v>
      </c>
      <c r="HQ15" s="28">
        <f t="shared" si="426"/>
        <v>0</v>
      </c>
      <c r="HR15" s="204">
        <v>1</v>
      </c>
      <c r="HS15" s="196">
        <f t="shared" si="121"/>
        <v>0</v>
      </c>
      <c r="HT15" s="196"/>
      <c r="HU15" s="196">
        <f t="shared" si="149"/>
        <v>0</v>
      </c>
      <c r="HV15" s="196">
        <f t="shared" si="150"/>
        <v>0</v>
      </c>
      <c r="HW15" s="28">
        <f t="shared" si="427"/>
        <v>0</v>
      </c>
      <c r="HX15" s="204">
        <v>1</v>
      </c>
      <c r="HY15" s="196">
        <f t="shared" ref="HY15" si="450">$E15/$C$2*HX$2</f>
        <v>0</v>
      </c>
      <c r="HZ15" s="196"/>
      <c r="IA15" s="196">
        <f t="shared" si="153"/>
        <v>0</v>
      </c>
      <c r="IB15" s="196">
        <f t="shared" si="154"/>
        <v>0</v>
      </c>
      <c r="IC15" s="28">
        <f t="shared" si="429"/>
        <v>0</v>
      </c>
      <c r="ID15" s="204">
        <v>1</v>
      </c>
      <c r="IE15" s="196">
        <f t="shared" ref="IE15" si="451">$E15/$C$2*ID$2</f>
        <v>0</v>
      </c>
      <c r="IF15" s="196"/>
      <c r="IG15" s="196">
        <f t="shared" si="157"/>
        <v>0</v>
      </c>
      <c r="IH15" s="196">
        <f t="shared" si="158"/>
        <v>0</v>
      </c>
      <c r="II15" s="28">
        <f t="shared" si="431"/>
        <v>0</v>
      </c>
      <c r="IJ15" s="204">
        <v>1</v>
      </c>
      <c r="IK15" s="196">
        <f t="shared" ref="IK15" si="452">$E15/$C$2*IJ$2</f>
        <v>0</v>
      </c>
      <c r="IL15" s="196"/>
      <c r="IM15" s="196">
        <f t="shared" si="161"/>
        <v>0</v>
      </c>
      <c r="IN15" s="196">
        <f t="shared" si="162"/>
        <v>0</v>
      </c>
      <c r="IO15" s="28">
        <f t="shared" si="433"/>
        <v>0</v>
      </c>
      <c r="IP15" s="204">
        <v>1</v>
      </c>
      <c r="IQ15" s="196">
        <f t="shared" ref="IQ15" si="453">$E15/$C$2*IP$2</f>
        <v>0</v>
      </c>
      <c r="IR15" s="196"/>
      <c r="IS15" s="196">
        <f t="shared" si="165"/>
        <v>0</v>
      </c>
      <c r="IT15" s="196">
        <f t="shared" si="166"/>
        <v>0</v>
      </c>
      <c r="IU15" s="28">
        <f t="shared" si="435"/>
        <v>0</v>
      </c>
      <c r="IV15" s="204">
        <v>1</v>
      </c>
      <c r="IW15" s="196">
        <f t="shared" ref="IW15" si="454">$E15/$C$2*IV$2</f>
        <v>0</v>
      </c>
      <c r="IX15" s="196"/>
      <c r="IY15" s="196">
        <f t="shared" si="169"/>
        <v>0</v>
      </c>
      <c r="IZ15" s="196">
        <f t="shared" si="170"/>
        <v>0</v>
      </c>
      <c r="JA15" s="28">
        <f t="shared" si="437"/>
        <v>0</v>
      </c>
    </row>
    <row r="16" spans="1:261">
      <c r="A16" s="17" t="s">
        <v>22</v>
      </c>
      <c r="B16" s="239" t="s">
        <v>173</v>
      </c>
      <c r="C16" s="341">
        <v>42</v>
      </c>
      <c r="D16" s="12">
        <v>416120.45999999996</v>
      </c>
      <c r="E16" s="74">
        <v>9907.6299999999992</v>
      </c>
      <c r="F16" s="89">
        <f t="shared" si="27"/>
        <v>134484.08433443669</v>
      </c>
      <c r="G16" s="131">
        <f t="shared" si="28"/>
        <v>383.52611001432268</v>
      </c>
      <c r="H16" s="74">
        <f t="shared" si="29"/>
        <v>9.1315740479600649</v>
      </c>
      <c r="I16" s="12">
        <f t="shared" si="30"/>
        <v>0</v>
      </c>
      <c r="J16" s="192">
        <f t="shared" si="31"/>
        <v>278.51300772067702</v>
      </c>
      <c r="K16" s="18">
        <f t="shared" si="172"/>
        <v>105.01310229364566</v>
      </c>
      <c r="L16" s="195">
        <f t="shared" si="32"/>
        <v>9938.0016152835124</v>
      </c>
      <c r="M16" s="196">
        <v>4969</v>
      </c>
      <c r="N16" s="196">
        <f>M16/L$2</f>
        <v>4.5657862818750505</v>
      </c>
      <c r="O16" s="196">
        <f t="shared" si="33"/>
        <v>0</v>
      </c>
      <c r="P16" s="28"/>
      <c r="Q16" s="195">
        <f t="shared" si="34"/>
        <v>9964.8301798364209</v>
      </c>
      <c r="R16" s="13">
        <f>($E16*Q$2/$C$2)</f>
        <v>9964.8301798364191</v>
      </c>
      <c r="S16" s="196">
        <f t="shared" si="174"/>
        <v>9.1315740479600631</v>
      </c>
      <c r="T16" s="196">
        <f t="shared" si="35"/>
        <v>0</v>
      </c>
      <c r="U16" s="183"/>
      <c r="V16" s="347">
        <v>1</v>
      </c>
      <c r="W16" s="196">
        <f t="shared" si="36"/>
        <v>9977.9339885952431</v>
      </c>
      <c r="X16" s="13">
        <f>($E16*V$2/$C$2)*V16</f>
        <v>9977.9339885952431</v>
      </c>
      <c r="Y16" s="196">
        <f t="shared" si="37"/>
        <v>9.1315740479600649</v>
      </c>
      <c r="Z16" s="196">
        <f t="shared" si="38"/>
        <v>0</v>
      </c>
      <c r="AA16" s="28"/>
      <c r="AB16" s="344">
        <v>1</v>
      </c>
      <c r="AC16" s="196">
        <f t="shared" si="39"/>
        <v>10005.812684163666</v>
      </c>
      <c r="AD16" s="13">
        <f>($E16*AB$2/$C$2)*AB16</f>
        <v>10005.812684163666</v>
      </c>
      <c r="AE16" s="196">
        <f t="shared" si="40"/>
        <v>9.1315740479600649</v>
      </c>
      <c r="AF16" s="196">
        <f t="shared" si="41"/>
        <v>0</v>
      </c>
      <c r="AG16" s="28"/>
      <c r="AH16" s="204">
        <v>1</v>
      </c>
      <c r="AI16" s="196">
        <f t="shared" si="42"/>
        <v>10057.415209108687</v>
      </c>
      <c r="AJ16" s="13">
        <f>($E16*AH$2/$C$2)*AH16</f>
        <v>10057.415209108687</v>
      </c>
      <c r="AK16" s="196">
        <f t="shared" si="43"/>
        <v>9.1315740479600649</v>
      </c>
      <c r="AL16" s="196">
        <f t="shared" si="44"/>
        <v>0</v>
      </c>
      <c r="AM16" s="28"/>
      <c r="AN16" s="204">
        <v>1</v>
      </c>
      <c r="AO16" s="196">
        <f t="shared" si="45"/>
        <v>10144.146899416211</v>
      </c>
      <c r="AP16" s="13">
        <f>($E16*AN$2/$C$2)*AN16</f>
        <v>10144.146899416211</v>
      </c>
      <c r="AQ16" s="196">
        <f t="shared" si="46"/>
        <v>9.1315740479600649</v>
      </c>
      <c r="AR16" s="196">
        <f t="shared" si="47"/>
        <v>0</v>
      </c>
      <c r="AS16" s="28"/>
      <c r="AT16" s="204">
        <v>1</v>
      </c>
      <c r="AU16" s="196">
        <f t="shared" si="48"/>
        <v>10216.651597357015</v>
      </c>
      <c r="AV16" s="13">
        <f>($E16*AT$2/$C$2)*AT16</f>
        <v>10216.651597357015</v>
      </c>
      <c r="AW16" s="196">
        <f t="shared" si="49"/>
        <v>9.1315740479600649</v>
      </c>
      <c r="AX16" s="196">
        <f t="shared" si="50"/>
        <v>0</v>
      </c>
      <c r="AY16" s="28"/>
      <c r="AZ16" s="204">
        <v>1</v>
      </c>
      <c r="BA16" s="196">
        <f t="shared" si="51"/>
        <v>10290.516899830964</v>
      </c>
      <c r="BB16" s="13">
        <f>($E16*AZ$2/$C$2)*AZ16</f>
        <v>10290.516899830964</v>
      </c>
      <c r="BC16" s="196">
        <f t="shared" si="52"/>
        <v>9.1315740479600649</v>
      </c>
      <c r="BD16" s="196">
        <f t="shared" si="53"/>
        <v>0</v>
      </c>
      <c r="BE16" s="28"/>
      <c r="BF16" s="204">
        <v>1</v>
      </c>
      <c r="BG16" s="196">
        <f t="shared" si="54"/>
        <v>10362.281940273884</v>
      </c>
      <c r="BH16" s="13">
        <f>($E16*BF$2/$C$2)*BF16</f>
        <v>10362.281940273882</v>
      </c>
      <c r="BI16" s="196">
        <f t="shared" si="55"/>
        <v>9.1315740479600631</v>
      </c>
      <c r="BJ16" s="196">
        <f t="shared" si="56"/>
        <v>0</v>
      </c>
      <c r="BK16" s="28"/>
      <c r="BL16" s="204">
        <v>1</v>
      </c>
      <c r="BM16" s="196">
        <f t="shared" si="57"/>
        <v>10422.760355193521</v>
      </c>
      <c r="BN16" s="13">
        <f>($E16*BL$2/$C$2)*BL16</f>
        <v>10422.760355193521</v>
      </c>
      <c r="BO16" s="196">
        <f t="shared" si="58"/>
        <v>9.1315740479600649</v>
      </c>
      <c r="BP16" s="196">
        <f t="shared" si="59"/>
        <v>0</v>
      </c>
      <c r="BQ16" s="28"/>
      <c r="BR16" s="204">
        <v>1</v>
      </c>
      <c r="BS16" s="196">
        <f t="shared" si="60"/>
        <v>10493.730948694269</v>
      </c>
      <c r="BT16" s="13">
        <f>($E16*BR$2/$C$2)*BR16</f>
        <v>10493.730948694267</v>
      </c>
      <c r="BU16" s="196">
        <f t="shared" si="61"/>
        <v>9.1315740479600631</v>
      </c>
      <c r="BV16" s="196">
        <f t="shared" si="62"/>
        <v>0</v>
      </c>
      <c r="BW16" s="28"/>
      <c r="BX16" s="204">
        <v>1</v>
      </c>
      <c r="BY16" s="196">
        <f t="shared" si="63"/>
        <v>10535.325268482726</v>
      </c>
      <c r="BZ16" s="13">
        <f>($E16*BX$2/$C$2)*BX16</f>
        <v>10535.325268482724</v>
      </c>
      <c r="CA16" s="196">
        <f t="shared" si="64"/>
        <v>9.1315740479600631</v>
      </c>
      <c r="CB16" s="196">
        <f t="shared" si="65"/>
        <v>0</v>
      </c>
      <c r="CC16" s="28"/>
      <c r="CD16" s="204">
        <v>1</v>
      </c>
      <c r="CE16" s="196">
        <f t="shared" si="66"/>
        <v>10588.388845275422</v>
      </c>
      <c r="CF16" s="13">
        <f>($E16*CD$2/$C$2)*CD16</f>
        <v>10588.388845275422</v>
      </c>
      <c r="CG16" s="196">
        <f t="shared" si="67"/>
        <v>9.1315740479600649</v>
      </c>
      <c r="CH16" s="196">
        <f t="shared" si="68"/>
        <v>0</v>
      </c>
      <c r="CI16" s="28"/>
      <c r="CJ16" s="204">
        <v>1</v>
      </c>
      <c r="CK16" s="196">
        <f t="shared" si="69"/>
        <v>10675.869324654879</v>
      </c>
      <c r="CL16" s="13">
        <f>($E16*CJ$2/$C$2)*CJ16</f>
        <v>10675.869324654879</v>
      </c>
      <c r="CM16" s="196">
        <f t="shared" si="70"/>
        <v>9.1315740479600649</v>
      </c>
      <c r="CN16" s="196">
        <f t="shared" si="71"/>
        <v>0</v>
      </c>
      <c r="CO16" s="28"/>
      <c r="CP16" s="204">
        <v>1</v>
      </c>
      <c r="CQ16" s="196">
        <f t="shared" si="72"/>
        <v>10718.413328144326</v>
      </c>
      <c r="CR16" s="13">
        <f>($E16*CP$2/$C$2)*CP16</f>
        <v>10718.413328144325</v>
      </c>
      <c r="CS16" s="196">
        <f t="shared" si="175"/>
        <v>9.1315740479600631</v>
      </c>
      <c r="CT16" s="196">
        <f t="shared" si="176"/>
        <v>0</v>
      </c>
      <c r="CU16" s="28"/>
      <c r="CV16" s="204">
        <v>1</v>
      </c>
      <c r="CW16" s="196">
        <f t="shared" ref="CW16" si="455">$E16/$C$2*CV$2</f>
        <v>10760.519016079468</v>
      </c>
      <c r="CX16" s="13">
        <f t="shared" ref="CX16" si="456">($E16*CV$2/$C$2)*CV16</f>
        <v>10760.519016079466</v>
      </c>
      <c r="CY16" s="196">
        <f t="shared" si="74"/>
        <v>9.1315740479600631</v>
      </c>
      <c r="CZ16" s="196">
        <f t="shared" si="75"/>
        <v>0</v>
      </c>
      <c r="DA16" s="28"/>
      <c r="DB16" s="204">
        <v>1</v>
      </c>
      <c r="DC16" s="196">
        <f t="shared" ref="DC16" si="457">$E16/$C$2*DB$2</f>
        <v>10816.002459994874</v>
      </c>
      <c r="DD16" s="13">
        <f t="shared" ref="DD16" si="458">($E16*DB$2/$C$2)*DB16</f>
        <v>10816.002459994874</v>
      </c>
      <c r="DE16" s="196">
        <f t="shared" si="78"/>
        <v>9.1315740479600649</v>
      </c>
      <c r="DF16" s="196">
        <f t="shared" si="79"/>
        <v>0</v>
      </c>
      <c r="DG16" s="28"/>
      <c r="DH16" s="204">
        <v>1</v>
      </c>
      <c r="DI16" s="196">
        <f t="shared" ref="DI16" si="459">$E16/$C$2*DH$2</f>
        <v>10878.69071583412</v>
      </c>
      <c r="DJ16" s="13">
        <f t="shared" ref="DJ16" si="460">($E16*DH$2/$C$2)*DH16</f>
        <v>10878.690715834118</v>
      </c>
      <c r="DK16" s="196">
        <f t="shared" si="82"/>
        <v>9.1315740479600631</v>
      </c>
      <c r="DL16" s="196">
        <f t="shared" si="83"/>
        <v>0</v>
      </c>
      <c r="DM16" s="28"/>
      <c r="DN16" s="204">
        <v>1</v>
      </c>
      <c r="DO16" s="196">
        <f t="shared" ref="DO16" si="461">$E16/$C$2*DN$2</f>
        <v>10953.40525469453</v>
      </c>
      <c r="DP16" s="13">
        <f t="shared" ref="DP16" si="462">($E16*DN$2/$C$2)*DN16</f>
        <v>10953.40525469453</v>
      </c>
      <c r="DQ16" s="196">
        <f t="shared" si="86"/>
        <v>9.1315740479600649</v>
      </c>
      <c r="DR16" s="196">
        <f t="shared" si="87"/>
        <v>0</v>
      </c>
      <c r="DS16" s="28"/>
      <c r="DT16" s="204">
        <v>1</v>
      </c>
      <c r="DU16" s="196">
        <f t="shared" ref="DU16" si="463">$E16/$C$2*DT$2</f>
        <v>11053.505569408268</v>
      </c>
      <c r="DV16" s="13">
        <f t="shared" ref="DV16" si="464">($E16*DT$2/$C$2)*DT16</f>
        <v>11053.505569408266</v>
      </c>
      <c r="DW16" s="196">
        <f t="shared" si="90"/>
        <v>9.1315740479600631</v>
      </c>
      <c r="DX16" s="196">
        <f t="shared" si="91"/>
        <v>0</v>
      </c>
      <c r="DY16" s="28"/>
      <c r="DZ16" s="204">
        <v>1</v>
      </c>
      <c r="EA16" s="196">
        <f t="shared" ref="EA16" si="465">$E16/$C$2*DZ$2</f>
        <v>11110.440933597298</v>
      </c>
      <c r="EB16" s="13">
        <f t="shared" ref="EB16" si="466">($E16*DZ$2/$C$2)*DZ16</f>
        <v>11110.440933597298</v>
      </c>
      <c r="EC16" s="196">
        <f t="shared" si="94"/>
        <v>9.1315740479600649</v>
      </c>
      <c r="ED16" s="196">
        <f t="shared" si="95"/>
        <v>0</v>
      </c>
      <c r="EE16" s="28"/>
      <c r="EF16" s="204">
        <v>1</v>
      </c>
      <c r="EG16" s="196">
        <f t="shared" ref="EG16" si="467">$E16/$C$2*EF$2</f>
        <v>11129.078476229186</v>
      </c>
      <c r="EH16" s="13">
        <f t="shared" ref="EH16" si="468">($E16*EF$2/$C$2)*EF16</f>
        <v>11129.078476229184</v>
      </c>
      <c r="EI16" s="196">
        <f t="shared" si="98"/>
        <v>9.1315740479600631</v>
      </c>
      <c r="EJ16" s="196">
        <f t="shared" si="99"/>
        <v>0</v>
      </c>
      <c r="EK16" s="28"/>
      <c r="EL16" s="204">
        <v>1</v>
      </c>
      <c r="EM16" s="196">
        <f t="shared" ref="EM16" si="469">$E16/$C$2*EL$2</f>
        <v>11162.034326968273</v>
      </c>
      <c r="EN16" s="13">
        <f t="shared" ref="EN16" si="470">($E16*EL$2/$C$2)*EL16</f>
        <v>11162.034326968271</v>
      </c>
      <c r="EO16" s="196">
        <f t="shared" si="102"/>
        <v>9.1315740479600631</v>
      </c>
      <c r="EP16" s="196">
        <f t="shared" si="103"/>
        <v>0</v>
      </c>
      <c r="EQ16" s="28"/>
      <c r="ER16" s="204">
        <v>1</v>
      </c>
      <c r="ES16" s="196">
        <f t="shared" ref="ES16" si="471">$E16/$C$2*ER$2</f>
        <v>11191.958495123439</v>
      </c>
      <c r="ET16" s="13">
        <f t="shared" ref="ET16" si="472">($E16*ER$2/$C$2)*ER16</f>
        <v>11191.958495123437</v>
      </c>
      <c r="EU16" s="196">
        <f t="shared" si="106"/>
        <v>9.1315740479600631</v>
      </c>
      <c r="EV16" s="196">
        <f t="shared" si="107"/>
        <v>0</v>
      </c>
      <c r="EW16" s="28"/>
      <c r="EX16" s="204">
        <v>1</v>
      </c>
      <c r="EY16" s="196">
        <f t="shared" ref="EY16" si="473">$E16/$C$2*EX$2</f>
        <v>11215.043114316682</v>
      </c>
      <c r="EZ16" s="13">
        <f t="shared" ref="EZ16" si="474">($E16*EX$2/$C$2)*EX16</f>
        <v>11215.043114316681</v>
      </c>
      <c r="FA16" s="196">
        <f t="shared" si="110"/>
        <v>9.1315740479600631</v>
      </c>
      <c r="FB16" s="196">
        <f t="shared" si="111"/>
        <v>0</v>
      </c>
      <c r="FC16" s="28"/>
      <c r="FD16" s="204">
        <v>1</v>
      </c>
      <c r="FE16" s="196">
        <f t="shared" ref="FE16" si="475">$E16/$C$2*FD$2</f>
        <v>11296.085833992327</v>
      </c>
      <c r="FF16" s="13">
        <f t="shared" ref="FF16" si="476">($E16*FD$2/$C$2)*FD16</f>
        <v>11296.085833992325</v>
      </c>
      <c r="FG16" s="196">
        <f t="shared" si="114"/>
        <v>9.1315740479600631</v>
      </c>
      <c r="FH16" s="196">
        <f t="shared" si="115"/>
        <v>0</v>
      </c>
      <c r="FI16" s="28"/>
      <c r="FJ16" s="204">
        <v>1</v>
      </c>
      <c r="FK16" s="196">
        <f t="shared" ref="FK16" si="477">$E16/$C$2*FJ$2</f>
        <v>11327.544106587549</v>
      </c>
      <c r="FL16" s="13">
        <f t="shared" ref="FL16" si="478">($E16*FJ$2/$C$2)*FJ16</f>
        <v>11327.544106587549</v>
      </c>
      <c r="FM16" s="196">
        <f t="shared" si="118"/>
        <v>9.1315740479600649</v>
      </c>
      <c r="FN16" s="196">
        <f t="shared" si="119"/>
        <v>0</v>
      </c>
      <c r="FO16" s="28"/>
      <c r="FP16" s="204">
        <v>1</v>
      </c>
      <c r="FQ16" s="196">
        <f t="shared" si="121"/>
        <v>11388.725652708881</v>
      </c>
      <c r="FR16" s="13">
        <f t="shared" ref="FR16" si="479">($E16*FP$2/$C$2)*FP16</f>
        <v>11388.725652708881</v>
      </c>
      <c r="FS16" s="196">
        <f t="shared" si="122"/>
        <v>9.1315740479600649</v>
      </c>
      <c r="FT16" s="196">
        <f t="shared" si="123"/>
        <v>0</v>
      </c>
      <c r="FU16" s="28"/>
      <c r="FV16" s="204">
        <v>1</v>
      </c>
      <c r="FW16" s="196">
        <f t="shared" si="121"/>
        <v>11502.605512660992</v>
      </c>
      <c r="FX16" s="13">
        <f t="shared" ref="FX16" si="480">($E16*FV$2/$C$2)*FV16</f>
        <v>11502.605512660992</v>
      </c>
      <c r="FY16" s="196">
        <f t="shared" si="125"/>
        <v>9.1315740479600649</v>
      </c>
      <c r="FZ16" s="196">
        <f t="shared" si="126"/>
        <v>0</v>
      </c>
      <c r="GA16" s="28"/>
      <c r="GB16" s="204">
        <v>1</v>
      </c>
      <c r="GC16" s="196">
        <f t="shared" si="121"/>
        <v>11603.445484872615</v>
      </c>
      <c r="GD16" s="13">
        <f t="shared" ref="GD16" si="481">($E16*GB$2/$C$2)*GB16</f>
        <v>11603.445484872613</v>
      </c>
      <c r="GE16" s="196">
        <f t="shared" si="128"/>
        <v>9.1315740479600631</v>
      </c>
      <c r="GF16" s="196">
        <f t="shared" si="129"/>
        <v>0</v>
      </c>
      <c r="GG16" s="28"/>
      <c r="GH16" s="204">
        <v>1</v>
      </c>
      <c r="GI16" s="196">
        <f t="shared" si="121"/>
        <v>11694.268120353627</v>
      </c>
      <c r="GJ16" s="13">
        <f t="shared" ref="GJ16" si="482">($E16*GH$2/$C$2)*GH16</f>
        <v>11694.268120353625</v>
      </c>
      <c r="GK16" s="196">
        <f t="shared" si="131"/>
        <v>9.1315740479600631</v>
      </c>
      <c r="GL16" s="196">
        <f t="shared" si="132"/>
        <v>0</v>
      </c>
      <c r="GM16" s="28"/>
      <c r="GN16" s="204">
        <v>1</v>
      </c>
      <c r="GO16" s="196">
        <f t="shared" si="121"/>
        <v>0</v>
      </c>
      <c r="GP16" s="13">
        <f t="shared" ref="GP16" si="483">($E16*GN$2/$C$2)*GN16</f>
        <v>0</v>
      </c>
      <c r="GQ16" s="196">
        <f t="shared" si="134"/>
        <v>0</v>
      </c>
      <c r="GR16" s="196">
        <f t="shared" si="135"/>
        <v>0</v>
      </c>
      <c r="GS16" s="28"/>
      <c r="GT16" s="204">
        <v>1</v>
      </c>
      <c r="GU16" s="196">
        <f t="shared" si="121"/>
        <v>0</v>
      </c>
      <c r="GV16" s="13">
        <f t="shared" ref="GV16" si="484">($E16*GT$2/$C$2)*GT16</f>
        <v>0</v>
      </c>
      <c r="GW16" s="196">
        <f t="shared" si="137"/>
        <v>0</v>
      </c>
      <c r="GX16" s="196">
        <f t="shared" si="138"/>
        <v>0</v>
      </c>
      <c r="GY16" s="28"/>
      <c r="GZ16" s="204">
        <v>1</v>
      </c>
      <c r="HA16" s="196">
        <f t="shared" si="121"/>
        <v>0</v>
      </c>
      <c r="HB16" s="13">
        <f t="shared" ref="HB16" si="485">($E16*GZ$2/$C$2)*GZ16</f>
        <v>0</v>
      </c>
      <c r="HC16" s="196">
        <f t="shared" si="140"/>
        <v>0</v>
      </c>
      <c r="HD16" s="196">
        <f t="shared" si="141"/>
        <v>0</v>
      </c>
      <c r="HE16" s="28"/>
      <c r="HF16" s="204">
        <v>1</v>
      </c>
      <c r="HG16" s="196">
        <f t="shared" si="121"/>
        <v>0</v>
      </c>
      <c r="HH16" s="13">
        <f t="shared" ref="HH16" si="486">($E16*HF$2/$C$2)*HF16</f>
        <v>0</v>
      </c>
      <c r="HI16" s="196">
        <f t="shared" si="143"/>
        <v>0</v>
      </c>
      <c r="HJ16" s="196">
        <f t="shared" si="144"/>
        <v>0</v>
      </c>
      <c r="HK16" s="28"/>
      <c r="HL16" s="204">
        <v>1</v>
      </c>
      <c r="HM16" s="196">
        <f t="shared" si="121"/>
        <v>0</v>
      </c>
      <c r="HN16" s="13">
        <f t="shared" ref="HN16" si="487">($E16*HL$2/$C$2)*HL16</f>
        <v>0</v>
      </c>
      <c r="HO16" s="196">
        <f t="shared" si="146"/>
        <v>0</v>
      </c>
      <c r="HP16" s="196">
        <f t="shared" si="147"/>
        <v>0</v>
      </c>
      <c r="HQ16" s="28"/>
      <c r="HR16" s="204">
        <v>1</v>
      </c>
      <c r="HS16" s="196">
        <f t="shared" si="121"/>
        <v>0</v>
      </c>
      <c r="HT16" s="13">
        <f t="shared" ref="HT16" si="488">($E16*HR$2/$C$2)*HR16</f>
        <v>0</v>
      </c>
      <c r="HU16" s="196">
        <f t="shared" si="149"/>
        <v>0</v>
      </c>
      <c r="HV16" s="196">
        <f t="shared" si="150"/>
        <v>0</v>
      </c>
      <c r="HW16" s="28"/>
      <c r="HX16" s="204">
        <v>1</v>
      </c>
      <c r="HY16" s="196">
        <f t="shared" ref="HY16" si="489">$E16/$C$2*HX$2</f>
        <v>0</v>
      </c>
      <c r="HZ16" s="13">
        <f t="shared" ref="HZ16" si="490">($E16*HX$2/$C$2)*HX16</f>
        <v>0</v>
      </c>
      <c r="IA16" s="196">
        <f t="shared" si="153"/>
        <v>0</v>
      </c>
      <c r="IB16" s="196">
        <f t="shared" si="154"/>
        <v>0</v>
      </c>
      <c r="IC16" s="28"/>
      <c r="ID16" s="204">
        <v>1</v>
      </c>
      <c r="IE16" s="196">
        <f t="shared" ref="IE16" si="491">$E16/$C$2*ID$2</f>
        <v>0</v>
      </c>
      <c r="IF16" s="13">
        <f t="shared" ref="IF16" si="492">($E16*ID$2/$C$2)*ID16</f>
        <v>0</v>
      </c>
      <c r="IG16" s="196">
        <f t="shared" si="157"/>
        <v>0</v>
      </c>
      <c r="IH16" s="196">
        <f t="shared" si="158"/>
        <v>0</v>
      </c>
      <c r="II16" s="28"/>
      <c r="IJ16" s="204">
        <v>1</v>
      </c>
      <c r="IK16" s="196">
        <f t="shared" ref="IK16" si="493">$E16/$C$2*IJ$2</f>
        <v>0</v>
      </c>
      <c r="IL16" s="13">
        <f t="shared" ref="IL16" si="494">($E16*IJ$2/$C$2)*IJ16</f>
        <v>0</v>
      </c>
      <c r="IM16" s="196">
        <f t="shared" si="161"/>
        <v>0</v>
      </c>
      <c r="IN16" s="196">
        <f t="shared" si="162"/>
        <v>0</v>
      </c>
      <c r="IO16" s="28"/>
      <c r="IP16" s="204">
        <v>1</v>
      </c>
      <c r="IQ16" s="196">
        <f t="shared" ref="IQ16" si="495">$E16/$C$2*IP$2</f>
        <v>0</v>
      </c>
      <c r="IR16" s="13">
        <f t="shared" ref="IR16" si="496">($E16*IP$2/$C$2)*IP16</f>
        <v>0</v>
      </c>
      <c r="IS16" s="196">
        <f t="shared" si="165"/>
        <v>0</v>
      </c>
      <c r="IT16" s="196">
        <f t="shared" si="166"/>
        <v>0</v>
      </c>
      <c r="IU16" s="28"/>
      <c r="IV16" s="204">
        <v>1</v>
      </c>
      <c r="IW16" s="196">
        <f t="shared" ref="IW16" si="497">$E16/$C$2*IV$2</f>
        <v>0</v>
      </c>
      <c r="IX16" s="13">
        <f t="shared" ref="IX16" si="498">($E16*IV$2/$C$2)*IV16</f>
        <v>0</v>
      </c>
      <c r="IY16" s="196">
        <f t="shared" si="169"/>
        <v>0</v>
      </c>
      <c r="IZ16" s="196">
        <f t="shared" si="170"/>
        <v>0</v>
      </c>
      <c r="JA16" s="28"/>
    </row>
    <row r="17" spans="1:261">
      <c r="A17" s="17" t="s">
        <v>184</v>
      </c>
      <c r="B17" s="239" t="s">
        <v>185</v>
      </c>
      <c r="C17" s="341">
        <v>18</v>
      </c>
      <c r="D17" s="12">
        <v>94297.860000000015</v>
      </c>
      <c r="E17" s="74">
        <f>D17/C17</f>
        <v>5238.7700000000004</v>
      </c>
      <c r="F17" s="89">
        <f t="shared" si="27"/>
        <v>111302.54743218808</v>
      </c>
      <c r="G17" s="131">
        <f t="shared" si="28"/>
        <v>86.911591485973091</v>
      </c>
      <c r="H17" s="74">
        <f t="shared" si="29"/>
        <v>4.8284217492207269</v>
      </c>
      <c r="I17" s="12">
        <f t="shared" si="30"/>
        <v>0</v>
      </c>
      <c r="J17" s="192">
        <f t="shared" si="31"/>
        <v>0</v>
      </c>
      <c r="K17" s="18">
        <f t="shared" si="172"/>
        <v>86.911591485973091</v>
      </c>
      <c r="L17" s="195">
        <v>0</v>
      </c>
      <c r="M17" s="196"/>
      <c r="N17" s="196">
        <f t="shared" si="173"/>
        <v>0</v>
      </c>
      <c r="O17" s="196"/>
      <c r="P17" s="28"/>
      <c r="Q17" s="195">
        <v>0</v>
      </c>
      <c r="R17" s="196"/>
      <c r="S17" s="196">
        <f t="shared" si="174"/>
        <v>0</v>
      </c>
      <c r="T17" s="196"/>
      <c r="U17" s="183"/>
      <c r="V17" s="347"/>
      <c r="W17" s="196">
        <v>0</v>
      </c>
      <c r="X17" s="196"/>
      <c r="Y17" s="196">
        <f t="shared" si="37"/>
        <v>0</v>
      </c>
      <c r="Z17" s="196"/>
      <c r="AA17" s="28"/>
      <c r="AB17" s="344"/>
      <c r="AC17" s="196">
        <v>0</v>
      </c>
      <c r="AD17" s="196"/>
      <c r="AE17" s="196">
        <f t="shared" si="40"/>
        <v>0</v>
      </c>
      <c r="AF17" s="196"/>
      <c r="AG17" s="28"/>
      <c r="AH17" s="204"/>
      <c r="AI17" s="196">
        <v>0</v>
      </c>
      <c r="AJ17" s="196"/>
      <c r="AK17" s="196">
        <f t="shared" si="43"/>
        <v>0</v>
      </c>
      <c r="AL17" s="196"/>
      <c r="AM17" s="28"/>
      <c r="AN17" s="204"/>
      <c r="AO17" s="196">
        <v>0</v>
      </c>
      <c r="AP17" s="196"/>
      <c r="AQ17" s="196">
        <f t="shared" si="46"/>
        <v>0</v>
      </c>
      <c r="AR17" s="196"/>
      <c r="AS17" s="28"/>
      <c r="AT17" s="204"/>
      <c r="AU17" s="196">
        <v>0</v>
      </c>
      <c r="AV17" s="196"/>
      <c r="AW17" s="196">
        <f t="shared" si="49"/>
        <v>0</v>
      </c>
      <c r="AX17" s="196"/>
      <c r="AY17" s="28"/>
      <c r="AZ17" s="204"/>
      <c r="BA17" s="196">
        <v>0</v>
      </c>
      <c r="BB17" s="196"/>
      <c r="BC17" s="196">
        <f t="shared" si="52"/>
        <v>0</v>
      </c>
      <c r="BD17" s="196"/>
      <c r="BE17" s="28"/>
      <c r="BF17" s="204"/>
      <c r="BG17" s="196">
        <v>0</v>
      </c>
      <c r="BH17" s="196"/>
      <c r="BI17" s="196">
        <f t="shared" si="55"/>
        <v>0</v>
      </c>
      <c r="BJ17" s="196"/>
      <c r="BK17" s="28"/>
      <c r="BL17" s="204"/>
      <c r="BM17" s="196">
        <v>0</v>
      </c>
      <c r="BN17" s="196"/>
      <c r="BO17" s="196">
        <f t="shared" si="58"/>
        <v>0</v>
      </c>
      <c r="BP17" s="196"/>
      <c r="BQ17" s="28"/>
      <c r="BR17" s="204"/>
      <c r="BS17" s="196">
        <v>0</v>
      </c>
      <c r="BT17" s="196"/>
      <c r="BU17" s="196">
        <f t="shared" si="61"/>
        <v>0</v>
      </c>
      <c r="BV17" s="196"/>
      <c r="BW17" s="28"/>
      <c r="BX17" s="204"/>
      <c r="BY17" s="196">
        <v>0</v>
      </c>
      <c r="BZ17" s="196"/>
      <c r="CA17" s="196">
        <f t="shared" si="64"/>
        <v>0</v>
      </c>
      <c r="CB17" s="196"/>
      <c r="CC17" s="28"/>
      <c r="CD17" s="204"/>
      <c r="CE17" s="196">
        <v>0</v>
      </c>
      <c r="CF17" s="196"/>
      <c r="CG17" s="196">
        <f t="shared" si="67"/>
        <v>0</v>
      </c>
      <c r="CH17" s="196"/>
      <c r="CI17" s="28"/>
      <c r="CJ17" s="204"/>
      <c r="CK17" s="196">
        <v>0</v>
      </c>
      <c r="CL17" s="196"/>
      <c r="CM17" s="196">
        <f t="shared" si="70"/>
        <v>0</v>
      </c>
      <c r="CN17" s="196"/>
      <c r="CO17" s="28"/>
      <c r="CP17" s="204"/>
      <c r="CQ17" s="196">
        <v>0</v>
      </c>
      <c r="CR17" s="196"/>
      <c r="CS17" s="196">
        <f t="shared" si="175"/>
        <v>0</v>
      </c>
      <c r="CT17" s="196"/>
      <c r="CU17" s="28"/>
      <c r="CV17" s="204"/>
      <c r="CW17" s="196">
        <v>0</v>
      </c>
      <c r="CX17" s="196"/>
      <c r="CY17" s="196">
        <f t="shared" si="74"/>
        <v>0</v>
      </c>
      <c r="CZ17" s="196"/>
      <c r="DA17" s="28"/>
      <c r="DB17" s="204"/>
      <c r="DC17" s="196">
        <v>0</v>
      </c>
      <c r="DD17" s="196"/>
      <c r="DE17" s="196">
        <f t="shared" si="78"/>
        <v>0</v>
      </c>
      <c r="DF17" s="196"/>
      <c r="DG17" s="28"/>
      <c r="DH17" s="204"/>
      <c r="DI17" s="196">
        <v>0</v>
      </c>
      <c r="DJ17" s="196"/>
      <c r="DK17" s="196">
        <f t="shared" si="82"/>
        <v>0</v>
      </c>
      <c r="DL17" s="196"/>
      <c r="DM17" s="28"/>
      <c r="DN17" s="204"/>
      <c r="DO17" s="196">
        <v>0</v>
      </c>
      <c r="DP17" s="196"/>
      <c r="DQ17" s="196">
        <f t="shared" si="86"/>
        <v>0</v>
      </c>
      <c r="DR17" s="196"/>
      <c r="DS17" s="28"/>
      <c r="DT17" s="204"/>
      <c r="DU17" s="196">
        <v>0</v>
      </c>
      <c r="DV17" s="196"/>
      <c r="DW17" s="196">
        <f t="shared" si="90"/>
        <v>0</v>
      </c>
      <c r="DX17" s="196"/>
      <c r="DY17" s="28"/>
      <c r="DZ17" s="204"/>
      <c r="EA17" s="196">
        <v>0</v>
      </c>
      <c r="EB17" s="196"/>
      <c r="EC17" s="196">
        <f t="shared" si="94"/>
        <v>0</v>
      </c>
      <c r="ED17" s="196"/>
      <c r="EE17" s="28"/>
      <c r="EF17" s="204"/>
      <c r="EG17" s="196">
        <v>0</v>
      </c>
      <c r="EH17" s="196"/>
      <c r="EI17" s="196">
        <f t="shared" si="98"/>
        <v>0</v>
      </c>
      <c r="EJ17" s="196"/>
      <c r="EK17" s="28"/>
      <c r="EL17" s="204"/>
      <c r="EM17" s="196">
        <v>0</v>
      </c>
      <c r="EN17" s="196"/>
      <c r="EO17" s="196">
        <f t="shared" si="102"/>
        <v>0</v>
      </c>
      <c r="EP17" s="196"/>
      <c r="EQ17" s="28"/>
      <c r="ER17" s="204"/>
      <c r="ES17" s="196">
        <v>0</v>
      </c>
      <c r="ET17" s="196"/>
      <c r="EU17" s="196">
        <f t="shared" si="106"/>
        <v>0</v>
      </c>
      <c r="EV17" s="196"/>
      <c r="EW17" s="28"/>
      <c r="EX17" s="204"/>
      <c r="EY17" s="196">
        <v>0</v>
      </c>
      <c r="EZ17" s="196"/>
      <c r="FA17" s="196">
        <f t="shared" si="110"/>
        <v>0</v>
      </c>
      <c r="FB17" s="196"/>
      <c r="FC17" s="28"/>
      <c r="FD17" s="204"/>
      <c r="FE17" s="196">
        <v>0</v>
      </c>
      <c r="FF17" s="196"/>
      <c r="FG17" s="196">
        <f t="shared" si="114"/>
        <v>0</v>
      </c>
      <c r="FH17" s="196"/>
      <c r="FI17" s="28"/>
      <c r="FJ17" s="204"/>
      <c r="FK17" s="196">
        <v>0</v>
      </c>
      <c r="FL17" s="196"/>
      <c r="FM17" s="196">
        <f t="shared" si="118"/>
        <v>0</v>
      </c>
      <c r="FN17" s="196"/>
      <c r="FO17" s="28"/>
      <c r="FP17" s="204"/>
      <c r="FQ17" s="196">
        <v>0</v>
      </c>
      <c r="FR17" s="196"/>
      <c r="FS17" s="196">
        <f t="shared" si="122"/>
        <v>0</v>
      </c>
      <c r="FT17" s="196"/>
      <c r="FU17" s="28"/>
      <c r="FV17" s="204"/>
      <c r="FW17" s="196">
        <v>0</v>
      </c>
      <c r="FX17" s="196"/>
      <c r="FY17" s="196">
        <f t="shared" si="125"/>
        <v>0</v>
      </c>
      <c r="FZ17" s="196"/>
      <c r="GA17" s="28"/>
      <c r="GB17" s="204"/>
      <c r="GC17" s="196">
        <v>0</v>
      </c>
      <c r="GD17" s="196"/>
      <c r="GE17" s="196">
        <f t="shared" si="128"/>
        <v>0</v>
      </c>
      <c r="GF17" s="196"/>
      <c r="GG17" s="28"/>
      <c r="GH17" s="204"/>
      <c r="GI17" s="196">
        <v>0</v>
      </c>
      <c r="GJ17" s="196"/>
      <c r="GK17" s="196">
        <f t="shared" si="131"/>
        <v>0</v>
      </c>
      <c r="GL17" s="196"/>
      <c r="GM17" s="28"/>
      <c r="GN17" s="204"/>
      <c r="GO17" s="196">
        <v>0</v>
      </c>
      <c r="GP17" s="196"/>
      <c r="GQ17" s="196">
        <f t="shared" si="134"/>
        <v>0</v>
      </c>
      <c r="GR17" s="196"/>
      <c r="GS17" s="28"/>
      <c r="GT17" s="204"/>
      <c r="GU17" s="196">
        <v>0</v>
      </c>
      <c r="GV17" s="196"/>
      <c r="GW17" s="196">
        <f t="shared" si="137"/>
        <v>0</v>
      </c>
      <c r="GX17" s="196"/>
      <c r="GY17" s="28"/>
      <c r="GZ17" s="204"/>
      <c r="HA17" s="196">
        <v>0</v>
      </c>
      <c r="HB17" s="196"/>
      <c r="HC17" s="196">
        <f t="shared" si="140"/>
        <v>0</v>
      </c>
      <c r="HD17" s="196"/>
      <c r="HE17" s="28"/>
      <c r="HF17" s="204"/>
      <c r="HG17" s="196">
        <v>0</v>
      </c>
      <c r="HH17" s="196"/>
      <c r="HI17" s="196">
        <f t="shared" si="143"/>
        <v>0</v>
      </c>
      <c r="HJ17" s="196"/>
      <c r="HK17" s="28"/>
      <c r="HL17" s="204"/>
      <c r="HM17" s="196">
        <v>0</v>
      </c>
      <c r="HN17" s="196"/>
      <c r="HO17" s="196">
        <f t="shared" si="146"/>
        <v>0</v>
      </c>
      <c r="HP17" s="196"/>
      <c r="HQ17" s="28"/>
      <c r="HR17" s="204"/>
      <c r="HS17" s="196">
        <v>0</v>
      </c>
      <c r="HT17" s="196"/>
      <c r="HU17" s="196">
        <f t="shared" si="149"/>
        <v>0</v>
      </c>
      <c r="HV17" s="196"/>
      <c r="HW17" s="28"/>
      <c r="HX17" s="204"/>
      <c r="HY17" s="196">
        <v>0</v>
      </c>
      <c r="HZ17" s="196"/>
      <c r="IA17" s="196">
        <f t="shared" si="153"/>
        <v>0</v>
      </c>
      <c r="IB17" s="196"/>
      <c r="IC17" s="28"/>
      <c r="ID17" s="204"/>
      <c r="IE17" s="196">
        <v>0</v>
      </c>
      <c r="IF17" s="196"/>
      <c r="IG17" s="196">
        <f t="shared" si="157"/>
        <v>0</v>
      </c>
      <c r="IH17" s="196"/>
      <c r="II17" s="28"/>
      <c r="IJ17" s="204"/>
      <c r="IK17" s="196">
        <v>0</v>
      </c>
      <c r="IL17" s="196"/>
      <c r="IM17" s="196">
        <f t="shared" si="161"/>
        <v>0</v>
      </c>
      <c r="IN17" s="196"/>
      <c r="IO17" s="28"/>
      <c r="IP17" s="204"/>
      <c r="IQ17" s="196">
        <v>0</v>
      </c>
      <c r="IR17" s="196"/>
      <c r="IS17" s="196">
        <f t="shared" si="165"/>
        <v>0</v>
      </c>
      <c r="IT17" s="196"/>
      <c r="IU17" s="28"/>
      <c r="IV17" s="204"/>
      <c r="IW17" s="196">
        <v>0</v>
      </c>
      <c r="IX17" s="196"/>
      <c r="IY17" s="196">
        <f t="shared" si="169"/>
        <v>0</v>
      </c>
      <c r="IZ17" s="196"/>
      <c r="JA17" s="28"/>
    </row>
    <row r="18" spans="1:261" ht="15" thickBot="1">
      <c r="A18" s="19" t="s">
        <v>186</v>
      </c>
      <c r="B18" s="238" t="s">
        <v>187</v>
      </c>
      <c r="C18" s="342">
        <v>1</v>
      </c>
      <c r="D18" s="23">
        <v>1765465.49</v>
      </c>
      <c r="E18" s="75">
        <f>D18/C18</f>
        <v>1765465.49</v>
      </c>
      <c r="F18" s="174">
        <f t="shared" si="27"/>
        <v>2083831.0269248541</v>
      </c>
      <c r="G18" s="132">
        <f t="shared" si="28"/>
        <v>1627.1781294873849</v>
      </c>
      <c r="H18" s="75">
        <f t="shared" si="29"/>
        <v>1627.1781294873849</v>
      </c>
      <c r="I18" s="23">
        <f t="shared" si="30"/>
        <v>0</v>
      </c>
      <c r="J18" s="193">
        <f t="shared" si="31"/>
        <v>0</v>
      </c>
      <c r="K18" s="24">
        <f t="shared" si="172"/>
        <v>1627.1781294873849</v>
      </c>
      <c r="L18" s="197">
        <v>0</v>
      </c>
      <c r="M18" s="198"/>
      <c r="N18" s="198">
        <f t="shared" si="173"/>
        <v>0</v>
      </c>
      <c r="O18" s="198"/>
      <c r="P18" s="182"/>
      <c r="Q18" s="200">
        <v>0</v>
      </c>
      <c r="R18" s="201"/>
      <c r="S18" s="201">
        <f t="shared" si="174"/>
        <v>0</v>
      </c>
      <c r="T18" s="201"/>
      <c r="U18" s="190"/>
      <c r="V18" s="348"/>
      <c r="W18" s="201">
        <v>0</v>
      </c>
      <c r="X18" s="201"/>
      <c r="Y18" s="201">
        <f t="shared" si="37"/>
        <v>0</v>
      </c>
      <c r="Z18" s="201"/>
      <c r="AA18" s="30"/>
      <c r="AB18" s="345"/>
      <c r="AC18" s="201">
        <v>0</v>
      </c>
      <c r="AD18" s="201"/>
      <c r="AE18" s="201">
        <f t="shared" si="40"/>
        <v>0</v>
      </c>
      <c r="AF18" s="201"/>
      <c r="AG18" s="30"/>
      <c r="AH18" s="205"/>
      <c r="AI18" s="201">
        <v>0</v>
      </c>
      <c r="AJ18" s="201"/>
      <c r="AK18" s="201">
        <f t="shared" si="43"/>
        <v>0</v>
      </c>
      <c r="AL18" s="201"/>
      <c r="AM18" s="30"/>
      <c r="AN18" s="205"/>
      <c r="AO18" s="201">
        <v>0</v>
      </c>
      <c r="AP18" s="201"/>
      <c r="AQ18" s="201">
        <f t="shared" si="46"/>
        <v>0</v>
      </c>
      <c r="AR18" s="201"/>
      <c r="AS18" s="30"/>
      <c r="AT18" s="205"/>
      <c r="AU18" s="201">
        <v>0</v>
      </c>
      <c r="AV18" s="201"/>
      <c r="AW18" s="201">
        <f t="shared" si="49"/>
        <v>0</v>
      </c>
      <c r="AX18" s="201"/>
      <c r="AY18" s="30"/>
      <c r="AZ18" s="205"/>
      <c r="BA18" s="201">
        <v>0</v>
      </c>
      <c r="BB18" s="201"/>
      <c r="BC18" s="201">
        <f t="shared" si="52"/>
        <v>0</v>
      </c>
      <c r="BD18" s="201"/>
      <c r="BE18" s="30"/>
      <c r="BF18" s="205"/>
      <c r="BG18" s="201">
        <v>0</v>
      </c>
      <c r="BH18" s="201"/>
      <c r="BI18" s="201">
        <f t="shared" si="55"/>
        <v>0</v>
      </c>
      <c r="BJ18" s="201"/>
      <c r="BK18" s="30"/>
      <c r="BL18" s="205"/>
      <c r="BM18" s="201">
        <v>0</v>
      </c>
      <c r="BN18" s="201"/>
      <c r="BO18" s="201">
        <f t="shared" si="58"/>
        <v>0</v>
      </c>
      <c r="BP18" s="201"/>
      <c r="BQ18" s="30"/>
      <c r="BR18" s="205"/>
      <c r="BS18" s="201">
        <v>0</v>
      </c>
      <c r="BT18" s="201"/>
      <c r="BU18" s="201">
        <f t="shared" si="61"/>
        <v>0</v>
      </c>
      <c r="BV18" s="201"/>
      <c r="BW18" s="30"/>
      <c r="BX18" s="205"/>
      <c r="BY18" s="201">
        <v>0</v>
      </c>
      <c r="BZ18" s="201"/>
      <c r="CA18" s="201">
        <f t="shared" si="64"/>
        <v>0</v>
      </c>
      <c r="CB18" s="201"/>
      <c r="CC18" s="30"/>
      <c r="CD18" s="205"/>
      <c r="CE18" s="201">
        <v>0</v>
      </c>
      <c r="CF18" s="201"/>
      <c r="CG18" s="201">
        <f t="shared" si="67"/>
        <v>0</v>
      </c>
      <c r="CH18" s="201"/>
      <c r="CI18" s="30"/>
      <c r="CJ18" s="205"/>
      <c r="CK18" s="201">
        <v>0</v>
      </c>
      <c r="CL18" s="201"/>
      <c r="CM18" s="201">
        <f t="shared" si="70"/>
        <v>0</v>
      </c>
      <c r="CN18" s="201"/>
      <c r="CO18" s="30"/>
      <c r="CP18" s="205"/>
      <c r="CQ18" s="201">
        <v>0</v>
      </c>
      <c r="CR18" s="201"/>
      <c r="CS18" s="201">
        <f t="shared" si="175"/>
        <v>0</v>
      </c>
      <c r="CT18" s="201"/>
      <c r="CU18" s="30"/>
      <c r="CV18" s="205"/>
      <c r="CW18" s="201">
        <v>0</v>
      </c>
      <c r="CX18" s="201"/>
      <c r="CY18" s="201">
        <f t="shared" si="74"/>
        <v>0</v>
      </c>
      <c r="CZ18" s="201"/>
      <c r="DA18" s="30"/>
      <c r="DB18" s="205"/>
      <c r="DC18" s="201">
        <v>0</v>
      </c>
      <c r="DD18" s="201"/>
      <c r="DE18" s="201">
        <f t="shared" si="78"/>
        <v>0</v>
      </c>
      <c r="DF18" s="201"/>
      <c r="DG18" s="30"/>
      <c r="DH18" s="205"/>
      <c r="DI18" s="201">
        <v>0</v>
      </c>
      <c r="DJ18" s="201"/>
      <c r="DK18" s="201">
        <f t="shared" si="82"/>
        <v>0</v>
      </c>
      <c r="DL18" s="201"/>
      <c r="DM18" s="30"/>
      <c r="DN18" s="205"/>
      <c r="DO18" s="201">
        <v>0</v>
      </c>
      <c r="DP18" s="201"/>
      <c r="DQ18" s="201">
        <f t="shared" si="86"/>
        <v>0</v>
      </c>
      <c r="DR18" s="201"/>
      <c r="DS18" s="30"/>
      <c r="DT18" s="205"/>
      <c r="DU18" s="201">
        <v>0</v>
      </c>
      <c r="DV18" s="201"/>
      <c r="DW18" s="201">
        <f t="shared" si="90"/>
        <v>0</v>
      </c>
      <c r="DX18" s="201"/>
      <c r="DY18" s="30"/>
      <c r="DZ18" s="205"/>
      <c r="EA18" s="201">
        <v>0</v>
      </c>
      <c r="EB18" s="201"/>
      <c r="EC18" s="201">
        <f t="shared" si="94"/>
        <v>0</v>
      </c>
      <c r="ED18" s="201"/>
      <c r="EE18" s="30"/>
      <c r="EF18" s="205"/>
      <c r="EG18" s="201">
        <v>0</v>
      </c>
      <c r="EH18" s="201"/>
      <c r="EI18" s="201">
        <f t="shared" si="98"/>
        <v>0</v>
      </c>
      <c r="EJ18" s="201"/>
      <c r="EK18" s="30"/>
      <c r="EL18" s="205"/>
      <c r="EM18" s="201">
        <v>0</v>
      </c>
      <c r="EN18" s="201"/>
      <c r="EO18" s="201">
        <f t="shared" si="102"/>
        <v>0</v>
      </c>
      <c r="EP18" s="201"/>
      <c r="EQ18" s="30"/>
      <c r="ER18" s="205"/>
      <c r="ES18" s="201">
        <v>0</v>
      </c>
      <c r="ET18" s="201"/>
      <c r="EU18" s="201">
        <f t="shared" si="106"/>
        <v>0</v>
      </c>
      <c r="EV18" s="201"/>
      <c r="EW18" s="30"/>
      <c r="EX18" s="205"/>
      <c r="EY18" s="201">
        <v>0</v>
      </c>
      <c r="EZ18" s="201"/>
      <c r="FA18" s="201">
        <f t="shared" si="110"/>
        <v>0</v>
      </c>
      <c r="FB18" s="201"/>
      <c r="FC18" s="30"/>
      <c r="FD18" s="205"/>
      <c r="FE18" s="201">
        <v>0</v>
      </c>
      <c r="FF18" s="201"/>
      <c r="FG18" s="201">
        <f t="shared" si="114"/>
        <v>0</v>
      </c>
      <c r="FH18" s="201"/>
      <c r="FI18" s="30"/>
      <c r="FJ18" s="205"/>
      <c r="FK18" s="201">
        <v>0</v>
      </c>
      <c r="FL18" s="201"/>
      <c r="FM18" s="201">
        <f t="shared" si="118"/>
        <v>0</v>
      </c>
      <c r="FN18" s="201"/>
      <c r="FO18" s="30"/>
      <c r="FP18" s="205"/>
      <c r="FQ18" s="201">
        <v>0</v>
      </c>
      <c r="FR18" s="201"/>
      <c r="FS18" s="201">
        <f t="shared" si="122"/>
        <v>0</v>
      </c>
      <c r="FT18" s="201"/>
      <c r="FU18" s="30"/>
      <c r="FV18" s="205"/>
      <c r="FW18" s="201">
        <v>0</v>
      </c>
      <c r="FX18" s="201"/>
      <c r="FY18" s="201">
        <f t="shared" si="125"/>
        <v>0</v>
      </c>
      <c r="FZ18" s="201"/>
      <c r="GA18" s="30"/>
      <c r="GB18" s="205"/>
      <c r="GC18" s="201">
        <v>0</v>
      </c>
      <c r="GD18" s="201"/>
      <c r="GE18" s="201">
        <f t="shared" si="128"/>
        <v>0</v>
      </c>
      <c r="GF18" s="201"/>
      <c r="GG18" s="30"/>
      <c r="GH18" s="205"/>
      <c r="GI18" s="201">
        <v>0</v>
      </c>
      <c r="GJ18" s="201"/>
      <c r="GK18" s="201">
        <f t="shared" si="131"/>
        <v>0</v>
      </c>
      <c r="GL18" s="201"/>
      <c r="GM18" s="30"/>
      <c r="GN18" s="205"/>
      <c r="GO18" s="201">
        <v>0</v>
      </c>
      <c r="GP18" s="201"/>
      <c r="GQ18" s="201">
        <f t="shared" si="134"/>
        <v>0</v>
      </c>
      <c r="GR18" s="201"/>
      <c r="GS18" s="30"/>
      <c r="GT18" s="205"/>
      <c r="GU18" s="201">
        <v>0</v>
      </c>
      <c r="GV18" s="201"/>
      <c r="GW18" s="201">
        <f t="shared" si="137"/>
        <v>0</v>
      </c>
      <c r="GX18" s="201"/>
      <c r="GY18" s="30"/>
      <c r="GZ18" s="205"/>
      <c r="HA18" s="201">
        <v>0</v>
      </c>
      <c r="HB18" s="201"/>
      <c r="HC18" s="201">
        <f t="shared" si="140"/>
        <v>0</v>
      </c>
      <c r="HD18" s="201"/>
      <c r="HE18" s="30"/>
      <c r="HF18" s="205"/>
      <c r="HG18" s="201">
        <v>0</v>
      </c>
      <c r="HH18" s="201"/>
      <c r="HI18" s="201">
        <f t="shared" si="143"/>
        <v>0</v>
      </c>
      <c r="HJ18" s="201"/>
      <c r="HK18" s="30"/>
      <c r="HL18" s="205"/>
      <c r="HM18" s="201">
        <v>0</v>
      </c>
      <c r="HN18" s="201"/>
      <c r="HO18" s="201">
        <f t="shared" si="146"/>
        <v>0</v>
      </c>
      <c r="HP18" s="201"/>
      <c r="HQ18" s="30"/>
      <c r="HR18" s="205"/>
      <c r="HS18" s="201">
        <v>0</v>
      </c>
      <c r="HT18" s="201"/>
      <c r="HU18" s="201">
        <f t="shared" si="149"/>
        <v>0</v>
      </c>
      <c r="HV18" s="201"/>
      <c r="HW18" s="30"/>
      <c r="HX18" s="205"/>
      <c r="HY18" s="201">
        <v>0</v>
      </c>
      <c r="HZ18" s="201"/>
      <c r="IA18" s="201">
        <f t="shared" si="153"/>
        <v>0</v>
      </c>
      <c r="IB18" s="201"/>
      <c r="IC18" s="30"/>
      <c r="ID18" s="205"/>
      <c r="IE18" s="201">
        <v>0</v>
      </c>
      <c r="IF18" s="201"/>
      <c r="IG18" s="201">
        <f t="shared" si="157"/>
        <v>0</v>
      </c>
      <c r="IH18" s="201"/>
      <c r="II18" s="30"/>
      <c r="IJ18" s="205"/>
      <c r="IK18" s="201">
        <v>0</v>
      </c>
      <c r="IL18" s="201"/>
      <c r="IM18" s="201">
        <f t="shared" si="161"/>
        <v>0</v>
      </c>
      <c r="IN18" s="201"/>
      <c r="IO18" s="30"/>
      <c r="IP18" s="205"/>
      <c r="IQ18" s="201">
        <v>0</v>
      </c>
      <c r="IR18" s="201"/>
      <c r="IS18" s="201">
        <f t="shared" si="165"/>
        <v>0</v>
      </c>
      <c r="IT18" s="201"/>
      <c r="IU18" s="30"/>
      <c r="IV18" s="205"/>
      <c r="IW18" s="201">
        <v>0</v>
      </c>
      <c r="IX18" s="201"/>
      <c r="IY18" s="201">
        <f t="shared" si="169"/>
        <v>0</v>
      </c>
      <c r="IZ18" s="201"/>
      <c r="JA18" s="30"/>
    </row>
    <row r="19" spans="1:261" ht="16.2" thickBot="1">
      <c r="D19" s="247">
        <f>SUM(D5:D18)</f>
        <v>7979355.830000001</v>
      </c>
      <c r="E19" s="248">
        <f t="shared" ref="E19:F19" si="499">SUM(E5:E18)</f>
        <v>1920449.75</v>
      </c>
      <c r="F19" s="249">
        <f t="shared" si="499"/>
        <v>4618396.9125914071</v>
      </c>
      <c r="G19" s="246">
        <f t="shared" ref="G19" si="500">SUM(G5:G18)</f>
        <v>7354.339899316672</v>
      </c>
      <c r="H19" s="243">
        <f t="shared" ref="H19" si="501">SUM(H5:H18)</f>
        <v>1770.0226085866543</v>
      </c>
      <c r="I19" s="243">
        <f t="shared" ref="I19:J19" si="502">SUM(I5:I18)</f>
        <v>2290.8056039597559</v>
      </c>
      <c r="J19" s="243">
        <f t="shared" si="502"/>
        <v>1457.2176831358431</v>
      </c>
      <c r="K19" s="244">
        <f t="shared" ref="K19" si="503">SUM(K5:K18)</f>
        <v>3606.3166122210732</v>
      </c>
      <c r="L19" s="246">
        <f t="shared" ref="L19" si="504">SUM(L5:L18)</f>
        <v>150204.53140674625</v>
      </c>
      <c r="M19" s="243">
        <f t="shared" ref="M19" si="505">SUM(M5:M18)</f>
        <v>4969</v>
      </c>
      <c r="N19" s="243">
        <f t="shared" ref="N19" si="506">SUM(N5:N18)</f>
        <v>4.5657862818750505</v>
      </c>
      <c r="O19" s="243">
        <f t="shared" ref="O19" si="507">SUM(O5:O18)</f>
        <v>23.457818810565293</v>
      </c>
      <c r="P19" s="291">
        <f t="shared" ref="P19" si="508">SUM(P5:P18)</f>
        <v>25529.425705363934</v>
      </c>
      <c r="Q19" s="247">
        <f t="shared" ref="Q19" si="509">SUM(Q5:Q18)</f>
        <v>150610.0225832407</v>
      </c>
      <c r="R19" s="248">
        <f t="shared" ref="R19" si="510">SUM(R5:R18)</f>
        <v>37628.163416394309</v>
      </c>
      <c r="S19" s="248">
        <f t="shared" ref="S19" si="511">SUM(S5:S18)</f>
        <v>34.481707598070386</v>
      </c>
      <c r="T19" s="248">
        <f t="shared" ref="T19" si="512">SUM(T5:T18)</f>
        <v>51.236615034664034</v>
      </c>
      <c r="U19" s="343">
        <f t="shared" ref="U19:Z19" si="513">SUM(U5:U18)</f>
        <v>55911.956156577129</v>
      </c>
      <c r="V19" s="247"/>
      <c r="W19" s="248">
        <f t="shared" si="513"/>
        <v>150808.07562553798</v>
      </c>
      <c r="X19" s="248">
        <f t="shared" si="513"/>
        <v>40015.955882413225</v>
      </c>
      <c r="Y19" s="248">
        <f t="shared" si="513"/>
        <v>36.621675855725329</v>
      </c>
      <c r="Z19" s="248">
        <f t="shared" si="513"/>
        <v>55.900513923681963</v>
      </c>
      <c r="AA19" s="349">
        <f t="shared" ref="AA19" si="514">SUM(AA5:AA18)</f>
        <v>61081.653056698429</v>
      </c>
      <c r="AB19" s="346"/>
      <c r="AC19" s="248">
        <f t="shared" ref="AC19:AG19" si="515">SUM(AC5:AC18)</f>
        <v>151229.43864862772</v>
      </c>
      <c r="AD19" s="248">
        <f t="shared" si="515"/>
        <v>48618.649240444385</v>
      </c>
      <c r="AE19" s="248">
        <f t="shared" si="515"/>
        <v>44.370688285378797</v>
      </c>
      <c r="AF19" s="248">
        <f t="shared" si="515"/>
        <v>76.825935910693786</v>
      </c>
      <c r="AG19" s="343">
        <f t="shared" si="515"/>
        <v>84181.097362911765</v>
      </c>
      <c r="AH19" s="246"/>
      <c r="AI19" s="243">
        <f t="shared" ref="AI19:AM19" si="516">SUM(AI5:AI18)</f>
        <v>152009.36738871282</v>
      </c>
      <c r="AJ19" s="243">
        <f t="shared" si="516"/>
        <v>48869.387999945058</v>
      </c>
      <c r="AK19" s="243">
        <f t="shared" si="516"/>
        <v>44.370688285378797</v>
      </c>
      <c r="AL19" s="243">
        <f t="shared" si="516"/>
        <v>76.825935910693786</v>
      </c>
      <c r="AM19" s="349">
        <f t="shared" si="516"/>
        <v>84615.240726743097</v>
      </c>
      <c r="AN19" s="246"/>
      <c r="AO19" s="243">
        <f t="shared" ref="AO19:AS19" si="517">SUM(AO5:AO18)</f>
        <v>153320.24390142359</v>
      </c>
      <c r="AP19" s="243">
        <f t="shared" si="517"/>
        <v>49290.820797279594</v>
      </c>
      <c r="AQ19" s="243">
        <f t="shared" si="517"/>
        <v>44.370688285378797</v>
      </c>
      <c r="AR19" s="243">
        <f t="shared" si="517"/>
        <v>76.825935910693772</v>
      </c>
      <c r="AS19" s="349">
        <f t="shared" si="517"/>
        <v>85344.933466022849</v>
      </c>
      <c r="AT19" s="246"/>
      <c r="AU19" s="243">
        <f t="shared" ref="AU19:AY19" si="518">SUM(AU5:AU18)</f>
        <v>154416.09139678298</v>
      </c>
      <c r="AV19" s="243">
        <f t="shared" si="518"/>
        <v>49643.124062265495</v>
      </c>
      <c r="AW19" s="243">
        <f t="shared" si="518"/>
        <v>44.370688285378797</v>
      </c>
      <c r="AX19" s="243">
        <f t="shared" si="518"/>
        <v>76.825935910693772</v>
      </c>
      <c r="AY19" s="349">
        <f t="shared" si="518"/>
        <v>85954.931397153778</v>
      </c>
      <c r="AZ19" s="246"/>
      <c r="BA19" s="243">
        <f t="shared" ref="BA19:BE19" si="519">SUM(BA5:BA18)</f>
        <v>155532.50328468753</v>
      </c>
      <c r="BB19" s="243">
        <f t="shared" si="519"/>
        <v>50002.038559805922</v>
      </c>
      <c r="BC19" s="243">
        <f t="shared" si="519"/>
        <v>44.370688285378797</v>
      </c>
      <c r="BD19" s="243">
        <f t="shared" si="519"/>
        <v>76.825935910693786</v>
      </c>
      <c r="BE19" s="349">
        <f t="shared" si="519"/>
        <v>86576.376392735372</v>
      </c>
      <c r="BF19" s="246"/>
      <c r="BG19" s="243">
        <f t="shared" ref="BG19:BK19" si="520">SUM(BG5:BG18)</f>
        <v>156617.17147940159</v>
      </c>
      <c r="BH19" s="243">
        <f t="shared" si="520"/>
        <v>50350.747799040721</v>
      </c>
      <c r="BI19" s="243">
        <f t="shared" si="520"/>
        <v>44.37068828537879</v>
      </c>
      <c r="BJ19" s="243">
        <f t="shared" si="520"/>
        <v>83.075560421977798</v>
      </c>
      <c r="BK19" s="349">
        <f t="shared" si="520"/>
        <v>94272.069077849868</v>
      </c>
      <c r="BL19" s="246"/>
      <c r="BM19" s="243">
        <f t="shared" ref="BM19:BQ19" si="521">SUM(BM5:BM18)</f>
        <v>157531.25182723091</v>
      </c>
      <c r="BN19" s="243">
        <f t="shared" si="521"/>
        <v>50644.614867554788</v>
      </c>
      <c r="BO19" s="243">
        <f t="shared" si="521"/>
        <v>44.370688285378797</v>
      </c>
      <c r="BP19" s="243">
        <f t="shared" si="521"/>
        <v>83.075560421977798</v>
      </c>
      <c r="BQ19" s="349">
        <f t="shared" si="521"/>
        <v>94822.278514524602</v>
      </c>
      <c r="BR19" s="246"/>
      <c r="BS19" s="243">
        <f t="shared" ref="BS19:BW19" si="522">SUM(BS5:BS18)</f>
        <v>158603.91262495553</v>
      </c>
      <c r="BT19" s="243">
        <f t="shared" si="522"/>
        <v>60019.823332596177</v>
      </c>
      <c r="BU19" s="243">
        <f t="shared" si="522"/>
        <v>52.228846326127709</v>
      </c>
      <c r="BV19" s="243">
        <f t="shared" si="522"/>
        <v>83.075560421977798</v>
      </c>
      <c r="BW19" s="349">
        <f t="shared" si="522"/>
        <v>95467.941770124235</v>
      </c>
      <c r="BX19" s="246"/>
      <c r="BY19" s="243">
        <f t="shared" ref="BY19:CC19" si="523">SUM(BY5:BY18)</f>
        <v>159232.57576618501</v>
      </c>
      <c r="BZ19" s="243">
        <f t="shared" si="523"/>
        <v>60257.72572761168</v>
      </c>
      <c r="CA19" s="243">
        <f t="shared" si="523"/>
        <v>52.228846326127709</v>
      </c>
      <c r="CB19" s="243">
        <f t="shared" si="523"/>
        <v>83.075560421977798</v>
      </c>
      <c r="CC19" s="349">
        <f t="shared" si="523"/>
        <v>95846.350947846324</v>
      </c>
      <c r="CD19" s="246"/>
      <c r="CE19" s="243">
        <f t="shared" ref="CE19:CI19" si="524">SUM(CE5:CE18)</f>
        <v>160034.58707544609</v>
      </c>
      <c r="CF19" s="243">
        <f t="shared" si="524"/>
        <v>60561.227553612815</v>
      </c>
      <c r="CG19" s="243">
        <f t="shared" si="524"/>
        <v>52.228846326127709</v>
      </c>
      <c r="CH19" s="243">
        <f t="shared" si="524"/>
        <v>83.075560421977798</v>
      </c>
      <c r="CI19" s="349">
        <f t="shared" si="524"/>
        <v>96329.103029458449</v>
      </c>
      <c r="CJ19" s="246"/>
      <c r="CK19" s="243">
        <f t="shared" ref="CK19:CO19" si="525">SUM(CK5:CK18)</f>
        <v>161356.7809048596</v>
      </c>
      <c r="CL19" s="243">
        <f t="shared" si="525"/>
        <v>61061.579901417128</v>
      </c>
      <c r="CM19" s="243">
        <f t="shared" si="525"/>
        <v>52.228846326127709</v>
      </c>
      <c r="CN19" s="243">
        <f t="shared" si="525"/>
        <v>83.075560421977798</v>
      </c>
      <c r="CO19" s="349">
        <f t="shared" si="525"/>
        <v>97124.966898300991</v>
      </c>
      <c r="CP19" s="246"/>
      <c r="CQ19" s="243">
        <f t="shared" ref="CQ19:CU19" si="526">SUM(CQ5:CQ18)</f>
        <v>161999.79771605344</v>
      </c>
      <c r="CR19" s="243">
        <f t="shared" si="526"/>
        <v>61304.91409645055</v>
      </c>
      <c r="CS19" s="243">
        <f t="shared" si="526"/>
        <v>52.228846326127709</v>
      </c>
      <c r="CT19" s="243">
        <f t="shared" si="526"/>
        <v>83.075560421977798</v>
      </c>
      <c r="CU19" s="349">
        <f t="shared" si="526"/>
        <v>97512.015934306983</v>
      </c>
      <c r="CV19" s="246"/>
      <c r="CW19" s="243">
        <f t="shared" ref="CW19:DA19" si="527">SUM(CW5:CW18)</f>
        <v>162636.18975649454</v>
      </c>
      <c r="CX19" s="243">
        <f t="shared" si="527"/>
        <v>61545.741306860313</v>
      </c>
      <c r="CY19" s="243">
        <f t="shared" si="527"/>
        <v>52.228846326127709</v>
      </c>
      <c r="CZ19" s="243">
        <f t="shared" si="527"/>
        <v>83.075560421977798</v>
      </c>
      <c r="DA19" s="349">
        <f t="shared" si="527"/>
        <v>97895.077343412719</v>
      </c>
      <c r="DB19" s="246"/>
      <c r="DC19" s="243">
        <f t="shared" ref="DC19:DG19" si="528">SUM(DC5:DC18)</f>
        <v>163474.77532095343</v>
      </c>
      <c r="DD19" s="243">
        <f t="shared" si="528"/>
        <v>61863.083777137879</v>
      </c>
      <c r="DE19" s="243">
        <f t="shared" si="528"/>
        <v>52.228846326127709</v>
      </c>
      <c r="DF19" s="243">
        <f t="shared" si="528"/>
        <v>70.989166336238441</v>
      </c>
      <c r="DG19" s="349">
        <f t="shared" si="528"/>
        <v>84083.969936953654</v>
      </c>
      <c r="DH19" s="246"/>
      <c r="DI19" s="243">
        <f t="shared" ref="DI19:DM19" si="529">SUM(DI5:DI18)</f>
        <v>164422.25555466156</v>
      </c>
      <c r="DJ19" s="243">
        <f t="shared" si="529"/>
        <v>62221.634807166745</v>
      </c>
      <c r="DK19" s="243">
        <f t="shared" si="529"/>
        <v>52.228846326127709</v>
      </c>
      <c r="DL19" s="243">
        <f t="shared" si="529"/>
        <v>70.989166336238441</v>
      </c>
      <c r="DM19" s="349">
        <f t="shared" si="529"/>
        <v>84571.310563851919</v>
      </c>
      <c r="DN19" s="246"/>
      <c r="DO19" s="243">
        <f t="shared" ref="DO19:DS19" si="530">SUM(DO5:DO18)</f>
        <v>165551.50293589965</v>
      </c>
      <c r="DP19" s="243">
        <f t="shared" si="530"/>
        <v>62648.971227807124</v>
      </c>
      <c r="DQ19" s="243">
        <f t="shared" si="530"/>
        <v>52.228846326127709</v>
      </c>
      <c r="DR19" s="243">
        <f t="shared" si="530"/>
        <v>70.989166336238455</v>
      </c>
      <c r="DS19" s="349">
        <f t="shared" si="530"/>
        <v>85152.143922815027</v>
      </c>
      <c r="DT19" s="246"/>
      <c r="DU19" s="243">
        <f t="shared" ref="DU19:DY19" si="531">SUM(DU5:DU18)</f>
        <v>167064.43495657085</v>
      </c>
      <c r="DV19" s="243">
        <f t="shared" si="531"/>
        <v>63221.503841234124</v>
      </c>
      <c r="DW19" s="243">
        <f t="shared" si="531"/>
        <v>52.228846326127709</v>
      </c>
      <c r="DX19" s="243">
        <f t="shared" si="531"/>
        <v>70.989166336238441</v>
      </c>
      <c r="DY19" s="349">
        <f t="shared" si="531"/>
        <v>85930.327164192873</v>
      </c>
      <c r="DZ19" s="246"/>
      <c r="EA19" s="243">
        <f t="shared" ref="EA19:EE19" si="532">SUM(EA5:EA18)</f>
        <v>167924.96507414844</v>
      </c>
      <c r="EB19" s="243">
        <f t="shared" si="532"/>
        <v>63547.15069807753</v>
      </c>
      <c r="EC19" s="243">
        <f t="shared" si="532"/>
        <v>52.228846326127709</v>
      </c>
      <c r="ED19" s="243">
        <f t="shared" si="532"/>
        <v>70.989166336238441</v>
      </c>
      <c r="EE19" s="349">
        <f t="shared" si="532"/>
        <v>86372.944616299312</v>
      </c>
      <c r="EF19" s="246"/>
      <c r="EG19" s="243">
        <f t="shared" ref="EG19:EK19" si="533">SUM(EG5:EG18)</f>
        <v>168206.65584719987</v>
      </c>
      <c r="EH19" s="243">
        <f t="shared" si="533"/>
        <v>63653.749773429168</v>
      </c>
      <c r="EI19" s="243">
        <f t="shared" si="533"/>
        <v>52.228846326127709</v>
      </c>
      <c r="EJ19" s="243">
        <f t="shared" si="533"/>
        <v>70.989166336238441</v>
      </c>
      <c r="EK19" s="349">
        <f t="shared" si="533"/>
        <v>86517.83350479159</v>
      </c>
      <c r="EL19" s="246"/>
      <c r="EM19" s="243">
        <f t="shared" ref="EM19:EQ19" si="534">SUM(EM5:EM18)</f>
        <v>168704.75579817616</v>
      </c>
      <c r="EN19" s="243">
        <f t="shared" si="534"/>
        <v>63842.243679820152</v>
      </c>
      <c r="EO19" s="243">
        <f t="shared" si="534"/>
        <v>52.228846326127709</v>
      </c>
      <c r="EP19" s="243">
        <f t="shared" si="534"/>
        <v>74.098429152984451</v>
      </c>
      <c r="EQ19" s="349">
        <f t="shared" si="534"/>
        <v>90574.659465725475</v>
      </c>
      <c r="ER19" s="246"/>
      <c r="ES19" s="243">
        <f t="shared" ref="ES19:EW19" si="535">SUM(ES5:ES18)</f>
        <v>169157.03441811231</v>
      </c>
      <c r="ET19" s="243">
        <f t="shared" si="535"/>
        <v>64013.39760923088</v>
      </c>
      <c r="EU19" s="243">
        <f t="shared" si="535"/>
        <v>52.228846326127709</v>
      </c>
      <c r="EV19" s="243">
        <f t="shared" si="535"/>
        <v>74.098429152984465</v>
      </c>
      <c r="EW19" s="349">
        <f t="shared" si="535"/>
        <v>90817.480018059796</v>
      </c>
      <c r="EX19" s="246"/>
      <c r="EY19" s="243">
        <f t="shared" ref="EY19:FC19" si="536">SUM(EY5:EY18)</f>
        <v>169505.93901109326</v>
      </c>
      <c r="EZ19" s="243">
        <f t="shared" si="536"/>
        <v>64145.432132743335</v>
      </c>
      <c r="FA19" s="243">
        <f t="shared" si="536"/>
        <v>52.228846326127709</v>
      </c>
      <c r="FB19" s="243">
        <f t="shared" si="536"/>
        <v>74.098429152984465</v>
      </c>
      <c r="FC19" s="349">
        <f t="shared" si="536"/>
        <v>91004.800846958547</v>
      </c>
      <c r="FD19" s="246"/>
      <c r="FE19" s="243">
        <f t="shared" ref="FE19:FI19" si="537">SUM(FE5:FE18)</f>
        <v>170730.83152007486</v>
      </c>
      <c r="FF19" s="243">
        <f t="shared" si="537"/>
        <v>64608.963143887711</v>
      </c>
      <c r="FG19" s="243">
        <f t="shared" si="537"/>
        <v>52.228846326127709</v>
      </c>
      <c r="FH19" s="243">
        <f t="shared" si="537"/>
        <v>77.207701297528274</v>
      </c>
      <c r="FI19" s="349">
        <f t="shared" si="537"/>
        <v>95508.705982289175</v>
      </c>
      <c r="FJ19" s="246"/>
      <c r="FK19" s="243">
        <f t="shared" ref="FK19:FO19" si="538">SUM(FK5:FK18)</f>
        <v>171206.29683764587</v>
      </c>
      <c r="FL19" s="243">
        <f t="shared" si="538"/>
        <v>58375.089342983083</v>
      </c>
      <c r="FM19" s="243">
        <f t="shared" si="538"/>
        <v>47.058430836895589</v>
      </c>
      <c r="FN19" s="243">
        <f t="shared" si="538"/>
        <v>77.20770129752826</v>
      </c>
      <c r="FO19" s="349">
        <f t="shared" si="538"/>
        <v>95774.686513259134</v>
      </c>
      <c r="FP19" s="246"/>
      <c r="FQ19" s="243">
        <f t="shared" ref="FQ19:FU19" si="539">SUM(FQ5:FQ18)</f>
        <v>172131.00442189112</v>
      </c>
      <c r="FR19" s="243">
        <f t="shared" si="539"/>
        <v>58690.380829590278</v>
      </c>
      <c r="FS19" s="243">
        <f t="shared" si="539"/>
        <v>47.058430836895589</v>
      </c>
      <c r="FT19" s="243">
        <f t="shared" si="539"/>
        <v>77.20770129752826</v>
      </c>
      <c r="FU19" s="349">
        <f t="shared" si="539"/>
        <v>96291.978111952601</v>
      </c>
      <c r="FV19" s="246"/>
      <c r="FW19" s="243">
        <f t="shared" ref="FW19:GA19" si="540">SUM(FW5:FW18)</f>
        <v>173852.2026731036</v>
      </c>
      <c r="FX19" s="243">
        <f t="shared" si="540"/>
        <v>59277.246520557201</v>
      </c>
      <c r="FY19" s="243">
        <f t="shared" si="540"/>
        <v>47.058430836895589</v>
      </c>
      <c r="FZ19" s="243">
        <f t="shared" si="540"/>
        <v>77.207701297528274</v>
      </c>
      <c r="GA19" s="349">
        <f t="shared" si="540"/>
        <v>97254.835354834082</v>
      </c>
      <c r="GB19" s="246"/>
      <c r="GC19" s="243">
        <f t="shared" ref="GC19:GG19" si="541">SUM(GC5:GC18)</f>
        <v>175376.31399442017</v>
      </c>
      <c r="GD19" s="243">
        <f t="shared" si="541"/>
        <v>59796.912772289041</v>
      </c>
      <c r="GE19" s="243">
        <f t="shared" si="541"/>
        <v>47.058430836895589</v>
      </c>
      <c r="GF19" s="243">
        <f t="shared" si="541"/>
        <v>77.20770129752826</v>
      </c>
      <c r="GG19" s="349">
        <f t="shared" si="541"/>
        <v>98107.440000262664</v>
      </c>
      <c r="GH19" s="246"/>
      <c r="GI19" s="243">
        <f t="shared" ref="GI19:GM19" si="542">SUM(GI5:GI18)</f>
        <v>176749.02170082377</v>
      </c>
      <c r="GJ19" s="243">
        <f t="shared" si="542"/>
        <v>60264.955925392802</v>
      </c>
      <c r="GK19" s="243">
        <f t="shared" si="542"/>
        <v>47.058430836895582</v>
      </c>
      <c r="GL19" s="243">
        <f t="shared" si="542"/>
        <v>77.20770129752826</v>
      </c>
      <c r="GM19" s="243">
        <f t="shared" si="542"/>
        <v>98875.347797367896</v>
      </c>
      <c r="GN19" s="246"/>
      <c r="GO19" s="243">
        <f t="shared" ref="GO19:GS19" si="543">SUM(GO5:GO18)</f>
        <v>0</v>
      </c>
      <c r="GP19" s="243">
        <f t="shared" si="543"/>
        <v>0</v>
      </c>
      <c r="GQ19" s="243">
        <f t="shared" si="543"/>
        <v>0</v>
      </c>
      <c r="GR19" s="243">
        <f t="shared" si="543"/>
        <v>0</v>
      </c>
      <c r="GS19" s="243">
        <f t="shared" si="543"/>
        <v>0</v>
      </c>
      <c r="GT19" s="246"/>
      <c r="GU19" s="243">
        <f t="shared" ref="GU19:GY19" si="544">SUM(GU5:GU18)</f>
        <v>0</v>
      </c>
      <c r="GV19" s="243">
        <f t="shared" si="544"/>
        <v>0</v>
      </c>
      <c r="GW19" s="243">
        <f t="shared" si="544"/>
        <v>0</v>
      </c>
      <c r="GX19" s="243">
        <f t="shared" si="544"/>
        <v>0</v>
      </c>
      <c r="GY19" s="243">
        <f t="shared" si="544"/>
        <v>0</v>
      </c>
      <c r="GZ19" s="246"/>
      <c r="HA19" s="243">
        <f t="shared" ref="HA19:HE19" si="545">SUM(HA5:HA18)</f>
        <v>0</v>
      </c>
      <c r="HB19" s="243">
        <f t="shared" si="545"/>
        <v>0</v>
      </c>
      <c r="HC19" s="243">
        <f t="shared" si="545"/>
        <v>0</v>
      </c>
      <c r="HD19" s="243">
        <f t="shared" si="545"/>
        <v>0</v>
      </c>
      <c r="HE19" s="243">
        <f t="shared" si="545"/>
        <v>0</v>
      </c>
      <c r="HF19" s="246"/>
      <c r="HG19" s="243">
        <f t="shared" ref="HG19:HK19" si="546">SUM(HG5:HG18)</f>
        <v>0</v>
      </c>
      <c r="HH19" s="243">
        <f t="shared" si="546"/>
        <v>0</v>
      </c>
      <c r="HI19" s="243">
        <f t="shared" si="546"/>
        <v>0</v>
      </c>
      <c r="HJ19" s="243">
        <f t="shared" si="546"/>
        <v>0</v>
      </c>
      <c r="HK19" s="243">
        <f t="shared" si="546"/>
        <v>0</v>
      </c>
      <c r="HL19" s="246"/>
      <c r="HM19" s="243">
        <f t="shared" ref="HM19:HQ19" si="547">SUM(HM5:HM18)</f>
        <v>0</v>
      </c>
      <c r="HN19" s="243">
        <f t="shared" si="547"/>
        <v>0</v>
      </c>
      <c r="HO19" s="243">
        <f t="shared" si="547"/>
        <v>0</v>
      </c>
      <c r="HP19" s="243">
        <f t="shared" si="547"/>
        <v>0</v>
      </c>
      <c r="HQ19" s="243">
        <f t="shared" si="547"/>
        <v>0</v>
      </c>
      <c r="HR19" s="246"/>
      <c r="HS19" s="243">
        <f t="shared" ref="HS19:HW19" si="548">SUM(HS5:HS18)</f>
        <v>0</v>
      </c>
      <c r="HT19" s="243">
        <f t="shared" si="548"/>
        <v>0</v>
      </c>
      <c r="HU19" s="243">
        <f t="shared" si="548"/>
        <v>0</v>
      </c>
      <c r="HV19" s="243">
        <f t="shared" si="548"/>
        <v>0</v>
      </c>
      <c r="HW19" s="243">
        <f t="shared" si="548"/>
        <v>0</v>
      </c>
      <c r="HX19" s="246"/>
      <c r="HY19" s="243">
        <f t="shared" ref="HY19:IC19" si="549">SUM(HY5:HY18)</f>
        <v>0</v>
      </c>
      <c r="HZ19" s="243">
        <f t="shared" si="549"/>
        <v>0</v>
      </c>
      <c r="IA19" s="243">
        <f t="shared" si="549"/>
        <v>0</v>
      </c>
      <c r="IB19" s="243">
        <f t="shared" si="549"/>
        <v>0</v>
      </c>
      <c r="IC19" s="243">
        <f t="shared" si="549"/>
        <v>0</v>
      </c>
      <c r="ID19" s="246"/>
      <c r="IE19" s="243">
        <f t="shared" ref="IE19:II19" si="550">SUM(IE5:IE18)</f>
        <v>0</v>
      </c>
      <c r="IF19" s="243">
        <f t="shared" si="550"/>
        <v>0</v>
      </c>
      <c r="IG19" s="243">
        <f t="shared" si="550"/>
        <v>0</v>
      </c>
      <c r="IH19" s="243">
        <f t="shared" si="550"/>
        <v>0</v>
      </c>
      <c r="II19" s="243">
        <f t="shared" si="550"/>
        <v>0</v>
      </c>
      <c r="IJ19" s="246"/>
      <c r="IK19" s="243">
        <f t="shared" ref="IK19:IO19" si="551">SUM(IK5:IK18)</f>
        <v>0</v>
      </c>
      <c r="IL19" s="243">
        <f t="shared" si="551"/>
        <v>0</v>
      </c>
      <c r="IM19" s="243">
        <f t="shared" si="551"/>
        <v>0</v>
      </c>
      <c r="IN19" s="243">
        <f t="shared" si="551"/>
        <v>0</v>
      </c>
      <c r="IO19" s="243">
        <f t="shared" si="551"/>
        <v>0</v>
      </c>
      <c r="IP19" s="246"/>
      <c r="IQ19" s="243">
        <f t="shared" ref="IQ19:IU19" si="552">SUM(IQ5:IQ18)</f>
        <v>0</v>
      </c>
      <c r="IR19" s="243">
        <f t="shared" si="552"/>
        <v>0</v>
      </c>
      <c r="IS19" s="243">
        <f t="shared" si="552"/>
        <v>0</v>
      </c>
      <c r="IT19" s="243">
        <f t="shared" si="552"/>
        <v>0</v>
      </c>
      <c r="IU19" s="243">
        <f t="shared" si="552"/>
        <v>0</v>
      </c>
      <c r="IV19" s="246"/>
      <c r="IW19" s="243">
        <f t="shared" ref="IW19:JA19" si="553">SUM(IW5:IW18)</f>
        <v>0</v>
      </c>
      <c r="IX19" s="243">
        <f t="shared" si="553"/>
        <v>0</v>
      </c>
      <c r="IY19" s="243">
        <f t="shared" si="553"/>
        <v>0</v>
      </c>
      <c r="IZ19" s="243">
        <f t="shared" si="553"/>
        <v>0</v>
      </c>
      <c r="JA19" s="243">
        <f t="shared" si="553"/>
        <v>0</v>
      </c>
    </row>
    <row r="20" spans="1:261">
      <c r="E20" s="9"/>
      <c r="F20" s="9"/>
    </row>
    <row r="21" spans="1:261">
      <c r="B21" s="60"/>
      <c r="E21" s="9"/>
      <c r="F21" s="9"/>
      <c r="AG21" s="82"/>
      <c r="AT21" s="82"/>
      <c r="BA21" s="237" t="s">
        <v>217</v>
      </c>
      <c r="BB21" s="178"/>
      <c r="BC21" s="178"/>
      <c r="BD21" s="178"/>
      <c r="BE21" s="178"/>
      <c r="BF21" s="178"/>
    </row>
    <row r="22" spans="1:261">
      <c r="E22" s="9"/>
      <c r="F22" s="9"/>
      <c r="S22" s="59"/>
      <c r="W22" s="59"/>
      <c r="Z22" s="59"/>
      <c r="EE22" s="59"/>
    </row>
    <row r="23" spans="1:261">
      <c r="B23" s="5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E23" s="8"/>
      <c r="AF23" s="59"/>
      <c r="AJ23" s="59"/>
      <c r="AM23" s="59"/>
    </row>
    <row r="24" spans="1:261">
      <c r="E24" s="9"/>
      <c r="F24" s="9"/>
      <c r="I24" s="59"/>
      <c r="J24" s="59"/>
      <c r="AE24" s="8"/>
    </row>
    <row r="25" spans="1:261">
      <c r="E25" s="9"/>
      <c r="F25" s="9"/>
    </row>
    <row r="26" spans="1:261">
      <c r="E26" s="9"/>
      <c r="F26" s="9"/>
    </row>
    <row r="27" spans="1:261">
      <c r="E27" s="9"/>
      <c r="F27" s="9"/>
      <c r="AD27" s="8"/>
    </row>
    <row r="28" spans="1:261">
      <c r="E28" s="9"/>
      <c r="F28" s="9"/>
      <c r="AD28" s="8"/>
    </row>
    <row r="29" spans="1:261">
      <c r="E29" s="9"/>
      <c r="F29" s="9"/>
      <c r="AD29" s="8"/>
    </row>
    <row r="30" spans="1:261">
      <c r="E30" s="9"/>
      <c r="F30" s="9"/>
      <c r="AD30" s="8"/>
    </row>
    <row r="31" spans="1:261">
      <c r="E31" s="9"/>
      <c r="F31" s="9"/>
    </row>
    <row r="32" spans="1:261">
      <c r="E32" s="9"/>
      <c r="F32" s="9"/>
    </row>
    <row r="33" spans="5:6">
      <c r="E33" s="9"/>
      <c r="F33" s="9"/>
    </row>
    <row r="34" spans="5:6">
      <c r="E34" s="9"/>
      <c r="F34" s="9"/>
    </row>
    <row r="35" spans="5:6">
      <c r="E35" s="9"/>
      <c r="F35" s="9"/>
    </row>
    <row r="36" spans="5:6">
      <c r="E36" s="9"/>
      <c r="F36" s="9"/>
    </row>
    <row r="37" spans="5:6">
      <c r="E37" s="9"/>
      <c r="F37" s="9"/>
    </row>
    <row r="38" spans="5:6">
      <c r="E38" s="9"/>
      <c r="F38" s="9"/>
    </row>
    <row r="39" spans="5:6">
      <c r="E39" s="9"/>
      <c r="F39" s="9"/>
    </row>
    <row r="40" spans="5:6">
      <c r="E40" s="9"/>
      <c r="F40" s="9"/>
    </row>
    <row r="41" spans="5:6">
      <c r="E41" s="9"/>
      <c r="F41" s="9"/>
    </row>
    <row r="42" spans="5:6">
      <c r="E42" s="9"/>
      <c r="F42" s="9"/>
    </row>
    <row r="43" spans="5:6">
      <c r="E43" s="9"/>
      <c r="F43" s="9"/>
    </row>
    <row r="44" spans="5:6">
      <c r="E44" s="9"/>
      <c r="F44" s="9"/>
    </row>
    <row r="45" spans="5:6">
      <c r="E45" s="9"/>
      <c r="F45" s="9"/>
    </row>
    <row r="46" spans="5:6">
      <c r="E46" s="9"/>
      <c r="F46" s="9"/>
    </row>
    <row r="47" spans="5:6">
      <c r="E47" s="9"/>
      <c r="F47" s="9"/>
    </row>
    <row r="48" spans="5:6">
      <c r="E48" s="9"/>
      <c r="F48" s="9"/>
    </row>
    <row r="49" spans="5:6">
      <c r="E49" s="9"/>
      <c r="F49" s="9"/>
    </row>
    <row r="50" spans="5:6">
      <c r="E50" s="9"/>
      <c r="F50" s="9"/>
    </row>
  </sheetData>
  <mergeCells count="96">
    <mergeCell ref="HX3:IC3"/>
    <mergeCell ref="ID3:II3"/>
    <mergeCell ref="IJ3:IO3"/>
    <mergeCell ref="IP3:IU3"/>
    <mergeCell ref="IV3:JA3"/>
    <mergeCell ref="GT3:GY3"/>
    <mergeCell ref="GZ3:HE3"/>
    <mergeCell ref="HF3:HK3"/>
    <mergeCell ref="HL3:HQ3"/>
    <mergeCell ref="HR3:HW3"/>
    <mergeCell ref="FP3:FU3"/>
    <mergeCell ref="FV3:GA3"/>
    <mergeCell ref="GB3:GG3"/>
    <mergeCell ref="GH3:GM3"/>
    <mergeCell ref="GN3:GS3"/>
    <mergeCell ref="HX2:IC2"/>
    <mergeCell ref="ID2:II2"/>
    <mergeCell ref="IJ2:IO2"/>
    <mergeCell ref="IP2:IU2"/>
    <mergeCell ref="IV2:JA2"/>
    <mergeCell ref="GT2:GY2"/>
    <mergeCell ref="GZ2:HE2"/>
    <mergeCell ref="HF2:HK2"/>
    <mergeCell ref="HL2:HQ2"/>
    <mergeCell ref="HR2:HW2"/>
    <mergeCell ref="FP2:FU2"/>
    <mergeCell ref="FV2:GA2"/>
    <mergeCell ref="GB2:GG2"/>
    <mergeCell ref="GH2:GM2"/>
    <mergeCell ref="GN2:GS2"/>
    <mergeCell ref="EX2:FC2"/>
    <mergeCell ref="FD2:FI2"/>
    <mergeCell ref="EX3:FC3"/>
    <mergeCell ref="FD3:FI3"/>
    <mergeCell ref="FJ2:FO2"/>
    <mergeCell ref="FJ3:FO3"/>
    <mergeCell ref="EF2:EK2"/>
    <mergeCell ref="EL2:EQ2"/>
    <mergeCell ref="ER2:EW2"/>
    <mergeCell ref="CP3:CU3"/>
    <mergeCell ref="CV3:DA3"/>
    <mergeCell ref="DB3:DG3"/>
    <mergeCell ref="DH3:DM3"/>
    <mergeCell ref="DN3:DS3"/>
    <mergeCell ref="DT3:DY3"/>
    <mergeCell ref="DZ3:EE3"/>
    <mergeCell ref="EF3:EK3"/>
    <mergeCell ref="EL3:EQ3"/>
    <mergeCell ref="ER3:EW3"/>
    <mergeCell ref="DB2:DG2"/>
    <mergeCell ref="DH2:DM2"/>
    <mergeCell ref="DN2:DS2"/>
    <mergeCell ref="DT2:DY2"/>
    <mergeCell ref="DZ2:EE2"/>
    <mergeCell ref="A3:C3"/>
    <mergeCell ref="CP2:CU2"/>
    <mergeCell ref="CV2:DA2"/>
    <mergeCell ref="BF2:BK2"/>
    <mergeCell ref="BF3:BK3"/>
    <mergeCell ref="AZ2:BE2"/>
    <mergeCell ref="AZ3:BE3"/>
    <mergeCell ref="G2:K2"/>
    <mergeCell ref="AT2:AY2"/>
    <mergeCell ref="AT3:AY3"/>
    <mergeCell ref="V3:AA3"/>
    <mergeCell ref="V2:AA2"/>
    <mergeCell ref="AN2:AS2"/>
    <mergeCell ref="AN3:AS3"/>
    <mergeCell ref="BL2:BQ2"/>
    <mergeCell ref="BL3:BQ3"/>
    <mergeCell ref="AH2:AM2"/>
    <mergeCell ref="AH3:AM3"/>
    <mergeCell ref="AB2:AG2"/>
    <mergeCell ref="AB3:AG3"/>
    <mergeCell ref="D3:D4"/>
    <mergeCell ref="E3:E4"/>
    <mergeCell ref="Q2:U2"/>
    <mergeCell ref="Q3:U3"/>
    <mergeCell ref="D1:K1"/>
    <mergeCell ref="D2:F2"/>
    <mergeCell ref="L2:P2"/>
    <mergeCell ref="L3:P3"/>
    <mergeCell ref="F3:F4"/>
    <mergeCell ref="G3:G4"/>
    <mergeCell ref="J3:J4"/>
    <mergeCell ref="H3:H4"/>
    <mergeCell ref="I3:I4"/>
    <mergeCell ref="K3:K4"/>
    <mergeCell ref="BX2:CC2"/>
    <mergeCell ref="BX3:CC3"/>
    <mergeCell ref="BR2:BW2"/>
    <mergeCell ref="BR3:BW3"/>
    <mergeCell ref="CJ2:CO2"/>
    <mergeCell ref="CJ3:CO3"/>
    <mergeCell ref="CD2:CI2"/>
    <mergeCell ref="CD3:CI3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761E-C81F-4D40-BFF2-C6FA033AB0CF}">
  <sheetPr>
    <tabColor theme="8" tint="0.39997558519241921"/>
  </sheetPr>
  <dimension ref="A1:AY19"/>
  <sheetViews>
    <sheetView zoomScaleNormal="100" workbookViewId="0">
      <pane xSplit="3" ySplit="4" topLeftCell="AO5" activePane="bottomRight" state="frozen"/>
      <selection activeCell="T19" sqref="T18:U19"/>
      <selection pane="topRight" activeCell="T19" sqref="T18:U19"/>
      <selection pane="bottomLeft" activeCell="T19" sqref="T18:U19"/>
      <selection pane="bottomRight" activeCell="AY10" activeCellId="2" sqref="AQ10 AU10 AY10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customWidth="1"/>
    <col min="4" max="4" width="10.88671875" customWidth="1"/>
    <col min="5" max="5" width="11.5546875" customWidth="1"/>
    <col min="6" max="6" width="10.88671875" customWidth="1"/>
    <col min="7" max="7" width="8.44140625" customWidth="1"/>
    <col min="8" max="8" width="10.5546875" customWidth="1"/>
    <col min="9" max="9" width="10.88671875" customWidth="1"/>
    <col min="10" max="10" width="10.5546875" customWidth="1"/>
    <col min="11" max="11" width="7.88671875" customWidth="1"/>
    <col min="12" max="12" width="13.33203125" customWidth="1"/>
    <col min="13" max="13" width="16.6640625" customWidth="1"/>
    <col min="14" max="14" width="16.33203125" customWidth="1"/>
    <col min="15" max="15" width="12.6640625" customWidth="1"/>
    <col min="16" max="16" width="13.33203125" customWidth="1"/>
    <col min="17" max="17" width="16.6640625" customWidth="1"/>
    <col min="18" max="18" width="16.33203125" customWidth="1"/>
    <col min="19" max="19" width="12.6640625" customWidth="1"/>
    <col min="20" max="20" width="13.33203125" customWidth="1"/>
    <col min="21" max="21" width="16.6640625" customWidth="1"/>
    <col min="22" max="22" width="16.33203125" customWidth="1"/>
    <col min="23" max="23" width="12.6640625" customWidth="1"/>
    <col min="24" max="24" width="13.33203125" customWidth="1"/>
    <col min="25" max="25" width="16.6640625" customWidth="1"/>
    <col min="26" max="26" width="16.33203125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</cols>
  <sheetData>
    <row r="1" spans="1:51" ht="15" thickBot="1">
      <c r="A1" s="172" t="s">
        <v>263</v>
      </c>
      <c r="B1" s="171">
        <f>'IND. FIN.'!V1</f>
        <v>46204</v>
      </c>
      <c r="C1" s="288">
        <f>VLOOKUP(B1,'IND. FIN.'!$O$3:$P$97,2,0)</f>
        <v>0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51" ht="15.75" customHeight="1" thickBot="1">
      <c r="A2" s="172" t="s">
        <v>264</v>
      </c>
      <c r="B2" s="171">
        <v>45717</v>
      </c>
      <c r="C2" s="288">
        <v>3113.61</v>
      </c>
      <c r="D2" s="420" t="s">
        <v>99</v>
      </c>
      <c r="E2" s="420"/>
      <c r="F2" s="421"/>
      <c r="G2" s="419" t="s">
        <v>267</v>
      </c>
      <c r="H2" s="420"/>
      <c r="I2" s="420"/>
      <c r="J2" s="420"/>
      <c r="K2" s="420"/>
      <c r="L2" s="480">
        <f>IF(L3&gt;$B$1,0,VLOOKUP(L$3,'IND. FIN.'!$O$4:$P$97,2,0))</f>
        <v>3138.86</v>
      </c>
      <c r="M2" s="481"/>
      <c r="N2" s="481"/>
      <c r="O2" s="482"/>
      <c r="P2" s="411">
        <f>IF(P3&gt;$B$1,0,VLOOKUP(P$3,'IND. FIN.'!$O$4:$P$97,2,0))</f>
        <v>3170.14</v>
      </c>
      <c r="Q2" s="412"/>
      <c r="R2" s="412"/>
      <c r="S2" s="413"/>
      <c r="T2" s="411">
        <f>IF(T3&gt;$B$1,0,VLOOKUP(T$3,'IND. FIN.'!$O$4:$P$97,2,0))</f>
        <v>3181.03</v>
      </c>
      <c r="U2" s="412"/>
      <c r="V2" s="412"/>
      <c r="W2" s="413"/>
      <c r="X2" s="411">
        <f>IF(X3&gt;$B$1,0,VLOOKUP(X$3,'IND. FIN.'!$O$4:$P$97,2,0))</f>
        <v>3196.21</v>
      </c>
      <c r="Y2" s="412"/>
      <c r="Z2" s="412"/>
      <c r="AA2" s="413"/>
      <c r="AB2" s="411">
        <f>IF(AB3&gt;$B$1,0,VLOOKUP(AB$3,'IND. FIN.'!$O$4:$P$97,2,0))</f>
        <v>3201.33</v>
      </c>
      <c r="AC2" s="412"/>
      <c r="AD2" s="412"/>
      <c r="AE2" s="413"/>
      <c r="AF2" s="411">
        <f>IF(AF3&gt;$B$1,0,VLOOKUP(AF$3,'IND. FIN.'!$O$4:$P$97,2,0))</f>
        <v>3205.55</v>
      </c>
      <c r="AG2" s="412"/>
      <c r="AH2" s="412"/>
      <c r="AI2" s="413"/>
      <c r="AJ2" s="411">
        <f>IF(AJ3&gt;$B$1,0,VLOOKUP(AJ$3,'IND. FIN.'!$O$4:$P$97,2,0))</f>
        <v>3211.11</v>
      </c>
      <c r="AK2" s="412"/>
      <c r="AL2" s="412"/>
      <c r="AM2" s="413"/>
      <c r="AN2" s="411">
        <f>IF(AN3&gt;$B$1,0,VLOOKUP(AN$3,'IND. FIN.'!$O$4:$P$97,2,0))</f>
        <v>3215.75</v>
      </c>
      <c r="AO2" s="412"/>
      <c r="AP2" s="412"/>
      <c r="AQ2" s="413"/>
      <c r="AR2" s="411">
        <f>IF(AR3&gt;$B$1,0,VLOOKUP(AR$3,'IND. FIN.'!$O$4:$P$97,2,0))</f>
        <v>3222.03</v>
      </c>
      <c r="AS2" s="412"/>
      <c r="AT2" s="412"/>
      <c r="AU2" s="413"/>
      <c r="AV2" s="411">
        <v>3230.89</v>
      </c>
      <c r="AW2" s="412"/>
      <c r="AX2" s="412"/>
      <c r="AY2" s="413"/>
    </row>
    <row r="3" spans="1:51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45809</v>
      </c>
      <c r="M3" s="440"/>
      <c r="N3" s="440"/>
      <c r="O3" s="441"/>
      <c r="P3" s="439">
        <f>EDATE(L3,1)</f>
        <v>45839</v>
      </c>
      <c r="Q3" s="440"/>
      <c r="R3" s="440"/>
      <c r="S3" s="441"/>
      <c r="T3" s="439">
        <f t="shared" ref="T3" si="0">EDATE(P3,1)</f>
        <v>45870</v>
      </c>
      <c r="U3" s="440"/>
      <c r="V3" s="440"/>
      <c r="W3" s="441"/>
      <c r="X3" s="439">
        <f t="shared" ref="X3" si="1">EDATE(T3,1)</f>
        <v>45901</v>
      </c>
      <c r="Y3" s="440"/>
      <c r="Z3" s="440"/>
      <c r="AA3" s="441"/>
      <c r="AB3" s="439">
        <f t="shared" ref="AB3" si="2">EDATE(X3,1)</f>
        <v>45931</v>
      </c>
      <c r="AC3" s="440"/>
      <c r="AD3" s="440"/>
      <c r="AE3" s="441"/>
      <c r="AF3" s="439">
        <f t="shared" ref="AF3" si="3">EDATE(AB3,1)</f>
        <v>45962</v>
      </c>
      <c r="AG3" s="440"/>
      <c r="AH3" s="440"/>
      <c r="AI3" s="441"/>
      <c r="AJ3" s="439">
        <f t="shared" ref="AJ3" si="4">EDATE(AF3,1)</f>
        <v>45992</v>
      </c>
      <c r="AK3" s="440"/>
      <c r="AL3" s="440"/>
      <c r="AM3" s="441"/>
      <c r="AN3" s="439">
        <f t="shared" ref="AN3" si="5">EDATE(AJ3,1)</f>
        <v>46023</v>
      </c>
      <c r="AO3" s="440"/>
      <c r="AP3" s="440"/>
      <c r="AQ3" s="441"/>
      <c r="AR3" s="439">
        <f t="shared" ref="AR3" si="6">EDATE(AN3,1)</f>
        <v>46054</v>
      </c>
      <c r="AS3" s="440"/>
      <c r="AT3" s="440"/>
      <c r="AU3" s="441"/>
      <c r="AV3" s="439">
        <f t="shared" ref="AV3" si="7">EDATE(AR3,1)</f>
        <v>46082</v>
      </c>
      <c r="AW3" s="440"/>
      <c r="AX3" s="440"/>
      <c r="AY3" s="441"/>
    </row>
    <row r="4" spans="1:51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265</v>
      </c>
      <c r="M4" s="261" t="s">
        <v>266</v>
      </c>
      <c r="N4" s="262" t="s">
        <v>268</v>
      </c>
      <c r="O4" s="263" t="s">
        <v>182</v>
      </c>
      <c r="P4" s="278" t="s">
        <v>265</v>
      </c>
      <c r="Q4" s="261" t="s">
        <v>266</v>
      </c>
      <c r="R4" s="262" t="s">
        <v>268</v>
      </c>
      <c r="S4" s="263" t="s">
        <v>182</v>
      </c>
      <c r="T4" s="278" t="s">
        <v>265</v>
      </c>
      <c r="U4" s="261" t="s">
        <v>266</v>
      </c>
      <c r="V4" s="262" t="s">
        <v>268</v>
      </c>
      <c r="W4" s="263" t="s">
        <v>182</v>
      </c>
      <c r="X4" s="278" t="s">
        <v>265</v>
      </c>
      <c r="Y4" s="261" t="s">
        <v>266</v>
      </c>
      <c r="Z4" s="262" t="s">
        <v>268</v>
      </c>
      <c r="AA4" s="263" t="s">
        <v>182</v>
      </c>
      <c r="AB4" s="278" t="s">
        <v>265</v>
      </c>
      <c r="AC4" s="261" t="s">
        <v>266</v>
      </c>
      <c r="AD4" s="262" t="s">
        <v>268</v>
      </c>
      <c r="AE4" s="263" t="s">
        <v>182</v>
      </c>
      <c r="AF4" s="278" t="s">
        <v>265</v>
      </c>
      <c r="AG4" s="261" t="s">
        <v>266</v>
      </c>
      <c r="AH4" s="262" t="s">
        <v>268</v>
      </c>
      <c r="AI4" s="263" t="s">
        <v>182</v>
      </c>
      <c r="AJ4" s="278" t="s">
        <v>265</v>
      </c>
      <c r="AK4" s="261" t="s">
        <v>266</v>
      </c>
      <c r="AL4" s="262" t="s">
        <v>268</v>
      </c>
      <c r="AM4" s="263" t="s">
        <v>182</v>
      </c>
      <c r="AN4" s="278" t="s">
        <v>265</v>
      </c>
      <c r="AO4" s="261" t="s">
        <v>266</v>
      </c>
      <c r="AP4" s="262" t="s">
        <v>268</v>
      </c>
      <c r="AQ4" s="263" t="s">
        <v>182</v>
      </c>
      <c r="AR4" s="278" t="s">
        <v>265</v>
      </c>
      <c r="AS4" s="261" t="s">
        <v>266</v>
      </c>
      <c r="AT4" s="262" t="s">
        <v>268</v>
      </c>
      <c r="AU4" s="263" t="s">
        <v>182</v>
      </c>
      <c r="AV4" s="278" t="s">
        <v>265</v>
      </c>
      <c r="AW4" s="261" t="s">
        <v>266</v>
      </c>
      <c r="AX4" s="262" t="s">
        <v>268</v>
      </c>
      <c r="AY4" s="263" t="s">
        <v>182</v>
      </c>
    </row>
    <row r="5" spans="1:51">
      <c r="A5" s="285" t="s">
        <v>2</v>
      </c>
      <c r="B5" s="240" t="s">
        <v>55</v>
      </c>
      <c r="C5" s="323">
        <v>10</v>
      </c>
      <c r="D5" s="252">
        <f>E5*C5</f>
        <v>82333.319999999978</v>
      </c>
      <c r="E5" s="74">
        <v>8233.3319999999985</v>
      </c>
      <c r="F5" s="89">
        <f t="shared" ref="F5:F9" si="8">K5*$C$1</f>
        <v>0</v>
      </c>
      <c r="G5" s="95">
        <f>D5/$C$2</f>
        <v>26.443041999479696</v>
      </c>
      <c r="H5" s="74">
        <f t="shared" ref="H5:H8" si="9">E5/$C$2</f>
        <v>2.6443041999479697</v>
      </c>
      <c r="I5" s="74">
        <f>SUMIFS($L5:$AY5,$L$4:$AY$4,$M$4)</f>
        <v>0</v>
      </c>
      <c r="J5" s="74">
        <f>SUMIFS($L5:$AY5,$L$4:$AY$4,$N$4)</f>
        <v>26.443041999479703</v>
      </c>
      <c r="K5" s="18">
        <f>G5-I5-J5</f>
        <v>0</v>
      </c>
      <c r="L5" s="264">
        <f t="shared" ref="L5:L9" si="10">IF($E5*L$2/$C$2-O5&gt;0,$E5*L$2/$C$2-O5,0)</f>
        <v>0</v>
      </c>
      <c r="M5" s="265">
        <f t="shared" ref="M5:M8" si="11">IFERROR(L5/L$2,0)</f>
        <v>0</v>
      </c>
      <c r="N5" s="265">
        <f t="shared" ref="N5:N8" si="12">IFERROR(O5/L$2,0)</f>
        <v>2.6443041999479697</v>
      </c>
      <c r="O5" s="266">
        <v>8300.1006810486851</v>
      </c>
      <c r="P5" s="264">
        <f t="shared" ref="P5:P9" si="13">IF($E5*P$2/$C$2-S5&gt;0,$E5*P$2/$C$2-S5,0)</f>
        <v>0</v>
      </c>
      <c r="Q5" s="265">
        <f t="shared" ref="Q5:Q8" si="14">IFERROR(P5/P$2,0)</f>
        <v>0</v>
      </c>
      <c r="R5" s="265">
        <f t="shared" ref="R5:R8" si="15">IFERROR(S5/P$2,0)</f>
        <v>2.6443041999479702</v>
      </c>
      <c r="S5" s="266">
        <v>8382.8145164230573</v>
      </c>
      <c r="T5" s="264">
        <f t="shared" ref="T5" si="16">IF($E5*T$2/$C$2-W5&gt;0,$E5*T$2/$C$2-W5,0)</f>
        <v>0</v>
      </c>
      <c r="U5" s="265">
        <f t="shared" ref="U5:U8" si="17">IFERROR(T5/T$2,0)</f>
        <v>0</v>
      </c>
      <c r="V5" s="265">
        <f t="shared" ref="V5:V8" si="18">IFERROR(W5/T$2,0)</f>
        <v>2.6443041999479702</v>
      </c>
      <c r="W5" s="266">
        <v>8411.610989160492</v>
      </c>
      <c r="X5" s="264">
        <f t="shared" ref="X5:X9" si="19">IF($E5*X$2/$C$2-AA5&gt;0,$E5*X$2/$C$2-AA5,0)</f>
        <v>0</v>
      </c>
      <c r="Y5" s="265">
        <f t="shared" ref="Y5:Y8" si="20">IFERROR(X5/X$2,0)</f>
        <v>0</v>
      </c>
      <c r="Z5" s="265">
        <f t="shared" ref="Z5:Z8" si="21">IFERROR(AA5/X$2,0)</f>
        <v>2.6443041999479697</v>
      </c>
      <c r="AA5" s="266">
        <v>8451.7515269157011</v>
      </c>
      <c r="AB5" s="264">
        <f t="shared" ref="AB5:AB9" si="22">IF($E5*AB$2/$C$2-AE5&gt;0,$E5*AB$2/$C$2-AE5,0)</f>
        <v>0</v>
      </c>
      <c r="AC5" s="265">
        <f t="shared" ref="AC5:AC8" si="23">IFERROR(AB5/AB$2,0)</f>
        <v>0</v>
      </c>
      <c r="AD5" s="265">
        <f t="shared" ref="AD5:AD8" si="24">IFERROR(AE5/AB$2,0)</f>
        <v>2.6443041999479697</v>
      </c>
      <c r="AE5" s="266">
        <v>8465.2903644194339</v>
      </c>
      <c r="AF5" s="264">
        <f t="shared" ref="AF5:AF9" si="25">IF($E5*AF$2/$C$2-AI5&gt;0,$E5*AF$2/$C$2-AI5,0)</f>
        <v>0</v>
      </c>
      <c r="AG5" s="265">
        <f t="shared" ref="AG5:AG8" si="26">IFERROR(AF5/AF$2,0)</f>
        <v>0</v>
      </c>
      <c r="AH5" s="265">
        <f t="shared" ref="AH5:AH8" si="27">IFERROR(AI5/AF$2,0)</f>
        <v>2.6443041999479697</v>
      </c>
      <c r="AI5" s="266">
        <v>8476.4493281432151</v>
      </c>
      <c r="AJ5" s="264">
        <f t="shared" ref="AJ5:AJ9" si="28">IF($E5*AJ$2/$C$2-AM5&gt;0,$E5*AJ$2/$C$2-AM5,0)</f>
        <v>0</v>
      </c>
      <c r="AK5" s="265">
        <f t="shared" ref="AK5:AK8" si="29">IFERROR(AJ5/AJ$2,0)</f>
        <v>0</v>
      </c>
      <c r="AL5" s="265">
        <f t="shared" ref="AL5:AL8" si="30">IFERROR(AM5/AJ$2,0)</f>
        <v>2.6443041999479702</v>
      </c>
      <c r="AM5" s="266">
        <v>8491.1516594949262</v>
      </c>
      <c r="AN5" s="264">
        <f t="shared" ref="AN5:AN9" si="31">IF($E5*AN$2/$C$2-AQ5&gt;0,$E5*AN$2/$C$2-AQ5,0)</f>
        <v>0</v>
      </c>
      <c r="AO5" s="265">
        <f t="shared" ref="AO5:AO8" si="32">IFERROR(AN5/AN$2,0)</f>
        <v>0</v>
      </c>
      <c r="AP5" s="265">
        <f t="shared" ref="AP5:AP8" si="33">IFERROR(AQ5/AN$2,0)</f>
        <v>2.6443041999479697</v>
      </c>
      <c r="AQ5" s="266">
        <v>8503.4212309826835</v>
      </c>
      <c r="AR5" s="264">
        <f t="shared" ref="AR5:AR9" si="34">IF($E5*AR$2/$C$2-AU5&gt;0,$E5*AR$2/$C$2-AU5,0)</f>
        <v>0</v>
      </c>
      <c r="AS5" s="265">
        <f t="shared" ref="AS5:AS8" si="35">IFERROR(AR5/AR$2,0)</f>
        <v>0</v>
      </c>
      <c r="AT5" s="265">
        <f t="shared" ref="AT5:AT8" si="36">IFERROR(AU5/AR$2,0)</f>
        <v>2.6443041999479702</v>
      </c>
      <c r="AU5" s="266">
        <v>8520.0274613583588</v>
      </c>
      <c r="AV5" s="264">
        <f t="shared" ref="AV5:AV9" si="37">IF($E5*AV$2/$C$2-AY5&gt;0,$E5*AV$2/$C$2-AY5,0)</f>
        <v>0</v>
      </c>
      <c r="AW5" s="265">
        <f t="shared" ref="AW5:AW8" si="38">IFERROR(AV5/AV$2,0)</f>
        <v>0</v>
      </c>
      <c r="AX5" s="265">
        <f t="shared" ref="AX5:AX8" si="39">IFERROR(AY5/AV$2,0)</f>
        <v>2.6443041999479697</v>
      </c>
      <c r="AY5" s="266">
        <v>8543.4559965698954</v>
      </c>
    </row>
    <row r="6" spans="1:51">
      <c r="A6" s="285" t="s">
        <v>4</v>
      </c>
      <c r="B6" s="240" t="s">
        <v>56</v>
      </c>
      <c r="C6" s="323">
        <v>10</v>
      </c>
      <c r="D6" s="252">
        <f t="shared" ref="D6:D9" si="40">E6*C6</f>
        <v>182000.04</v>
      </c>
      <c r="E6" s="74">
        <v>18200.004000000001</v>
      </c>
      <c r="F6" s="89">
        <f t="shared" si="8"/>
        <v>0</v>
      </c>
      <c r="G6" s="95">
        <f>D6/$C$2</f>
        <v>58.453062522281208</v>
      </c>
      <c r="H6" s="74">
        <f t="shared" si="9"/>
        <v>5.8453062522281209</v>
      </c>
      <c r="I6" s="74">
        <f>SUMIFS($L6:$AY6,$L$4:$AY$4,$M$4)</f>
        <v>58.453062522281208</v>
      </c>
      <c r="J6" s="74">
        <f>SUMIFS($L6:$AY6,$L$4:$AY$4,$N$4)</f>
        <v>0</v>
      </c>
      <c r="K6" s="18">
        <f>G6-I6-J6</f>
        <v>0</v>
      </c>
      <c r="L6" s="195">
        <f>IF($E6*L$2/$C$2-O6&gt;0,$E6*L$2/$C$2-O6,0)</f>
        <v>18347.59798286876</v>
      </c>
      <c r="M6" s="13">
        <f t="shared" si="11"/>
        <v>5.8453062522281209</v>
      </c>
      <c r="N6" s="13">
        <f t="shared" si="12"/>
        <v>0</v>
      </c>
      <c r="O6" s="255"/>
      <c r="P6" s="195">
        <f>IF($E6*P$2/$C$2-S6&gt;0,$E6*P$2/$C$2-S6,0)</f>
        <v>18530.439162438455</v>
      </c>
      <c r="Q6" s="13">
        <f t="shared" si="14"/>
        <v>5.8453062522281209</v>
      </c>
      <c r="R6" s="13">
        <f t="shared" si="15"/>
        <v>0</v>
      </c>
      <c r="S6" s="255"/>
      <c r="T6" s="195">
        <f>IF($E6*T$2/$C$2-W6&gt;0,$E6*T$2/$C$2-W6,0)</f>
        <v>18594.094547525223</v>
      </c>
      <c r="U6" s="13">
        <f t="shared" si="17"/>
        <v>5.8453062522281218</v>
      </c>
      <c r="V6" s="13">
        <f t="shared" si="18"/>
        <v>0</v>
      </c>
      <c r="W6" s="255"/>
      <c r="X6" s="195">
        <f t="shared" si="19"/>
        <v>18682.826296434043</v>
      </c>
      <c r="Y6" s="13">
        <f t="shared" si="20"/>
        <v>5.8453062522281209</v>
      </c>
      <c r="Z6" s="13">
        <f t="shared" si="21"/>
        <v>0</v>
      </c>
      <c r="AA6" s="255"/>
      <c r="AB6" s="195">
        <f t="shared" si="22"/>
        <v>18712.754264445452</v>
      </c>
      <c r="AC6" s="13">
        <f t="shared" si="23"/>
        <v>5.8453062522281218</v>
      </c>
      <c r="AD6" s="13">
        <f t="shared" si="24"/>
        <v>0</v>
      </c>
      <c r="AE6" s="255"/>
      <c r="AF6" s="195">
        <f t="shared" si="25"/>
        <v>18737.421456829856</v>
      </c>
      <c r="AG6" s="13">
        <f t="shared" si="26"/>
        <v>5.8453062522281218</v>
      </c>
      <c r="AH6" s="13">
        <f t="shared" si="27"/>
        <v>0</v>
      </c>
      <c r="AI6" s="255"/>
      <c r="AJ6" s="195">
        <f t="shared" si="28"/>
        <v>18769.921359592241</v>
      </c>
      <c r="AK6" s="13">
        <f t="shared" si="29"/>
        <v>5.8453062522281209</v>
      </c>
      <c r="AL6" s="13">
        <f t="shared" si="30"/>
        <v>0</v>
      </c>
      <c r="AM6" s="255"/>
      <c r="AN6" s="195">
        <f t="shared" si="31"/>
        <v>18797.043580602582</v>
      </c>
      <c r="AO6" s="13">
        <f t="shared" si="32"/>
        <v>5.8453062522281218</v>
      </c>
      <c r="AP6" s="13">
        <f t="shared" si="33"/>
        <v>0</v>
      </c>
      <c r="AQ6" s="255"/>
      <c r="AR6" s="195">
        <f t="shared" si="34"/>
        <v>18833.752103866573</v>
      </c>
      <c r="AS6" s="13">
        <f t="shared" si="35"/>
        <v>5.8453062522281209</v>
      </c>
      <c r="AT6" s="13">
        <f t="shared" si="36"/>
        <v>0</v>
      </c>
      <c r="AU6" s="255"/>
      <c r="AV6" s="195">
        <f t="shared" si="37"/>
        <v>18885.541517261314</v>
      </c>
      <c r="AW6" s="13">
        <f t="shared" si="38"/>
        <v>5.8453062522281209</v>
      </c>
      <c r="AX6" s="13">
        <f t="shared" si="39"/>
        <v>0</v>
      </c>
      <c r="AY6" s="255"/>
    </row>
    <row r="7" spans="1:51">
      <c r="A7" s="285" t="s">
        <v>12</v>
      </c>
      <c r="B7" s="240" t="s">
        <v>112</v>
      </c>
      <c r="C7" s="323">
        <v>10</v>
      </c>
      <c r="D7" s="252">
        <f t="shared" si="40"/>
        <v>80463.900000000009</v>
      </c>
      <c r="E7" s="74">
        <v>8046.39</v>
      </c>
      <c r="F7" s="89">
        <f t="shared" si="8"/>
        <v>0</v>
      </c>
      <c r="G7" s="95">
        <f>D7/$C$2</f>
        <v>25.842639251544028</v>
      </c>
      <c r="H7" s="74">
        <f t="shared" si="9"/>
        <v>2.5842639251544028</v>
      </c>
      <c r="I7" s="74">
        <f>SUMIFS($L7:$AY7,$L$4:$AY$4,$M$4)</f>
        <v>20.168620989783559</v>
      </c>
      <c r="J7" s="74">
        <f>SUMIFS($L7:$AY7,$L$4:$AY$4,$N$4)</f>
        <v>5.6740182617604678</v>
      </c>
      <c r="K7" s="18">
        <f t="shared" ref="K7" si="41">G7-I7-J7</f>
        <v>0</v>
      </c>
      <c r="L7" s="195">
        <f t="shared" si="10"/>
        <v>6330.6477679992031</v>
      </c>
      <c r="M7" s="13">
        <f t="shared" si="11"/>
        <v>2.0168620989783559</v>
      </c>
      <c r="N7" s="13">
        <f t="shared" si="12"/>
        <v>0.56740182617604662</v>
      </c>
      <c r="O7" s="255">
        <v>1780.9948961109458</v>
      </c>
      <c r="P7" s="195">
        <f t="shared" si="13"/>
        <v>6393.7352144552442</v>
      </c>
      <c r="Q7" s="13">
        <f t="shared" si="14"/>
        <v>2.0168620989783559</v>
      </c>
      <c r="R7" s="13">
        <f t="shared" si="15"/>
        <v>0.56740182617604684</v>
      </c>
      <c r="S7" s="255">
        <v>1798.743225233733</v>
      </c>
      <c r="T7" s="195">
        <f t="shared" ref="T7:T9" si="42">IF($E7*T$2/$C$2-W7&gt;0,$E7*T$2/$C$2-W7,0)</f>
        <v>6415.69884271312</v>
      </c>
      <c r="U7" s="13">
        <f t="shared" si="17"/>
        <v>2.0168620989783559</v>
      </c>
      <c r="V7" s="13">
        <f t="shared" si="18"/>
        <v>0.56740182617604684</v>
      </c>
      <c r="W7" s="255">
        <v>1804.9222311207905</v>
      </c>
      <c r="X7" s="195">
        <f t="shared" si="19"/>
        <v>6446.3148093756117</v>
      </c>
      <c r="Y7" s="13">
        <f t="shared" si="20"/>
        <v>2.0168620989783563</v>
      </c>
      <c r="Z7" s="13">
        <f t="shared" si="21"/>
        <v>0.56740182617604662</v>
      </c>
      <c r="AA7" s="255">
        <v>1813.5353908421421</v>
      </c>
      <c r="AB7" s="195">
        <f t="shared" si="22"/>
        <v>6456.6411433223802</v>
      </c>
      <c r="AC7" s="13">
        <f t="shared" si="23"/>
        <v>2.0168620989783559</v>
      </c>
      <c r="AD7" s="13">
        <f t="shared" si="24"/>
        <v>0.56740182617604673</v>
      </c>
      <c r="AE7" s="255">
        <f>AB12-AE5</f>
        <v>1816.4404881921637</v>
      </c>
      <c r="AF7" s="195">
        <f t="shared" si="25"/>
        <v>6465.1523013800688</v>
      </c>
      <c r="AG7" s="13">
        <f t="shared" si="26"/>
        <v>2.0168620989783559</v>
      </c>
      <c r="AH7" s="13">
        <f t="shared" si="27"/>
        <v>0.56740182617604673</v>
      </c>
      <c r="AI7" s="255">
        <v>1818.8349238986266</v>
      </c>
      <c r="AJ7" s="195">
        <f t="shared" si="28"/>
        <v>6476.3660546503888</v>
      </c>
      <c r="AK7" s="13">
        <f t="shared" si="29"/>
        <v>2.0168620989783559</v>
      </c>
      <c r="AL7" s="13">
        <f t="shared" si="30"/>
        <v>0.56740182617604651</v>
      </c>
      <c r="AM7" s="255">
        <v>1821.9896780521649</v>
      </c>
      <c r="AN7" s="195">
        <f t="shared" si="31"/>
        <v>6485.7242947896484</v>
      </c>
      <c r="AO7" s="13">
        <f t="shared" si="32"/>
        <v>2.0168620989783559</v>
      </c>
      <c r="AP7" s="13">
        <f t="shared" si="33"/>
        <v>0.56740182617604695</v>
      </c>
      <c r="AQ7" s="255">
        <v>1824.6224225256228</v>
      </c>
      <c r="AR7" s="195">
        <f t="shared" si="34"/>
        <v>6498.3901887712327</v>
      </c>
      <c r="AS7" s="13">
        <f t="shared" si="35"/>
        <v>2.0168620989783559</v>
      </c>
      <c r="AT7" s="13">
        <f t="shared" si="36"/>
        <v>0.56740182617604684</v>
      </c>
      <c r="AU7" s="255">
        <v>1828.1857059940085</v>
      </c>
      <c r="AV7" s="195">
        <f t="shared" si="37"/>
        <v>6516.2595869681791</v>
      </c>
      <c r="AW7" s="13">
        <f t="shared" si="38"/>
        <v>2.0168620989783554</v>
      </c>
      <c r="AX7" s="13">
        <f t="shared" si="39"/>
        <v>0.56740182617604729</v>
      </c>
      <c r="AY7" s="255">
        <v>1833.2128861739293</v>
      </c>
    </row>
    <row r="8" spans="1:51">
      <c r="A8" s="285" t="s">
        <v>14</v>
      </c>
      <c r="B8" s="240" t="s">
        <v>60</v>
      </c>
      <c r="C8" s="323">
        <v>10</v>
      </c>
      <c r="D8" s="252">
        <f t="shared" si="40"/>
        <v>108245.3</v>
      </c>
      <c r="E8" s="74">
        <v>10824.53</v>
      </c>
      <c r="F8" s="89">
        <f t="shared" si="8"/>
        <v>0</v>
      </c>
      <c r="G8" s="95">
        <f>D8/$C$2</f>
        <v>34.765208230960205</v>
      </c>
      <c r="H8" s="74">
        <f t="shared" si="9"/>
        <v>3.4765208230960205</v>
      </c>
      <c r="I8" s="74">
        <f>SUMIFS($L8:$AY8,$L$4:$AY$4,$M$4)</f>
        <v>34.765208230960205</v>
      </c>
      <c r="J8" s="74">
        <f>SUMIFS($L8:$AY8,$L$4:$AY$4,$N$4)</f>
        <v>0</v>
      </c>
      <c r="K8" s="18">
        <f>G8-I8-J8</f>
        <v>0</v>
      </c>
      <c r="L8" s="197">
        <f t="shared" si="10"/>
        <v>10912.312150783177</v>
      </c>
      <c r="M8" s="184">
        <f t="shared" si="11"/>
        <v>3.476520823096021</v>
      </c>
      <c r="N8" s="184">
        <f t="shared" si="12"/>
        <v>0</v>
      </c>
      <c r="O8" s="271"/>
      <c r="P8" s="195">
        <f t="shared" si="13"/>
        <v>11021.057722129617</v>
      </c>
      <c r="Q8" s="13">
        <f t="shared" si="14"/>
        <v>3.4765208230960201</v>
      </c>
      <c r="R8" s="13">
        <f t="shared" si="15"/>
        <v>0</v>
      </c>
      <c r="S8" s="255"/>
      <c r="T8" s="195">
        <f t="shared" si="42"/>
        <v>11058.917033893136</v>
      </c>
      <c r="U8" s="13">
        <f t="shared" si="17"/>
        <v>3.476520823096021</v>
      </c>
      <c r="V8" s="13">
        <f t="shared" si="18"/>
        <v>0</v>
      </c>
      <c r="W8" s="255"/>
      <c r="X8" s="195">
        <f t="shared" si="19"/>
        <v>11111.69061998773</v>
      </c>
      <c r="Y8" s="13">
        <f t="shared" si="20"/>
        <v>3.4765208230960201</v>
      </c>
      <c r="Z8" s="13">
        <f t="shared" si="21"/>
        <v>0</v>
      </c>
      <c r="AA8" s="255"/>
      <c r="AB8" s="195">
        <f t="shared" si="22"/>
        <v>11129.490406601983</v>
      </c>
      <c r="AC8" s="13">
        <f t="shared" si="23"/>
        <v>3.4765208230960205</v>
      </c>
      <c r="AD8" s="13">
        <f t="shared" si="24"/>
        <v>0</v>
      </c>
      <c r="AE8" s="255"/>
      <c r="AF8" s="195">
        <f t="shared" si="25"/>
        <v>11144.161324475448</v>
      </c>
      <c r="AG8" s="13">
        <f t="shared" si="26"/>
        <v>3.4765208230960201</v>
      </c>
      <c r="AH8" s="13">
        <f t="shared" si="27"/>
        <v>0</v>
      </c>
      <c r="AI8" s="255"/>
      <c r="AJ8" s="195">
        <f t="shared" si="28"/>
        <v>11163.490780251863</v>
      </c>
      <c r="AK8" s="13">
        <f t="shared" si="29"/>
        <v>3.4765208230960205</v>
      </c>
      <c r="AL8" s="13">
        <f t="shared" si="30"/>
        <v>0</v>
      </c>
      <c r="AM8" s="255"/>
      <c r="AN8" s="195">
        <f t="shared" si="31"/>
        <v>11179.621836871029</v>
      </c>
      <c r="AO8" s="13">
        <f t="shared" si="32"/>
        <v>3.476520823096021</v>
      </c>
      <c r="AP8" s="13">
        <f t="shared" si="33"/>
        <v>0</v>
      </c>
      <c r="AQ8" s="255"/>
      <c r="AR8" s="195">
        <f t="shared" si="34"/>
        <v>11201.454387640071</v>
      </c>
      <c r="AS8" s="13">
        <f t="shared" si="35"/>
        <v>3.4765208230960205</v>
      </c>
      <c r="AT8" s="13">
        <f t="shared" si="36"/>
        <v>0</v>
      </c>
      <c r="AU8" s="255"/>
      <c r="AV8" s="195">
        <f t="shared" si="37"/>
        <v>11232.256362132703</v>
      </c>
      <c r="AW8" s="13">
        <f t="shared" si="38"/>
        <v>3.476520823096021</v>
      </c>
      <c r="AX8" s="13">
        <f t="shared" si="39"/>
        <v>0</v>
      </c>
      <c r="AY8" s="255"/>
    </row>
    <row r="9" spans="1:51" ht="15" thickBot="1">
      <c r="A9" s="285" t="s">
        <v>270</v>
      </c>
      <c r="B9" s="240" t="s">
        <v>271</v>
      </c>
      <c r="C9" s="323">
        <v>10</v>
      </c>
      <c r="D9" s="252">
        <f t="shared" si="40"/>
        <v>89308.800000000017</v>
      </c>
      <c r="E9" s="74">
        <v>8930.880000000001</v>
      </c>
      <c r="F9" s="89">
        <f t="shared" si="8"/>
        <v>0</v>
      </c>
      <c r="G9" s="95">
        <f>D9/$C$2</f>
        <v>28.683361114590465</v>
      </c>
      <c r="H9" s="74">
        <f t="shared" ref="H9" si="43">E9/$C$2</f>
        <v>2.8683361114590462</v>
      </c>
      <c r="I9" s="74">
        <f>SUMIFS($L9:$AY9,$L$4:$AY$4,$M$4)</f>
        <v>0</v>
      </c>
      <c r="J9" s="74">
        <f>SUMIFS($L9:$AY9,$L$4:$AY$4,$N$4)</f>
        <v>0</v>
      </c>
      <c r="K9" s="18">
        <f>G9-I9-J9</f>
        <v>28.683361114590465</v>
      </c>
      <c r="L9" s="197">
        <f t="shared" si="10"/>
        <v>9003.3054868143427</v>
      </c>
      <c r="M9" s="184"/>
      <c r="N9" s="184"/>
      <c r="O9" s="271"/>
      <c r="P9" s="195">
        <f t="shared" si="13"/>
        <v>9093.0270403807808</v>
      </c>
      <c r="Q9" s="13"/>
      <c r="R9" s="13"/>
      <c r="S9" s="255"/>
      <c r="T9" s="195">
        <f t="shared" si="42"/>
        <v>9124.2632206345697</v>
      </c>
      <c r="U9" s="13"/>
      <c r="V9" s="13"/>
      <c r="W9" s="255"/>
      <c r="X9" s="195">
        <f t="shared" si="19"/>
        <v>9167.8045628065174</v>
      </c>
      <c r="Y9" s="13"/>
      <c r="Z9" s="13"/>
      <c r="AA9" s="255"/>
      <c r="AB9" s="195">
        <f t="shared" si="22"/>
        <v>9182.4904436971883</v>
      </c>
      <c r="AC9" s="13"/>
      <c r="AD9" s="13"/>
      <c r="AE9" s="255"/>
      <c r="AF9" s="195">
        <f t="shared" si="25"/>
        <v>9194.5948220875453</v>
      </c>
      <c r="AG9" s="13"/>
      <c r="AH9" s="13"/>
      <c r="AI9" s="255"/>
      <c r="AJ9" s="195">
        <f t="shared" si="28"/>
        <v>9210.5427708672578</v>
      </c>
      <c r="AK9" s="13"/>
      <c r="AL9" s="13"/>
      <c r="AM9" s="255"/>
      <c r="AN9" s="195">
        <f t="shared" si="31"/>
        <v>9223.8518504244275</v>
      </c>
      <c r="AO9" s="13"/>
      <c r="AP9" s="13"/>
      <c r="AQ9" s="255"/>
      <c r="AR9" s="195">
        <f t="shared" si="34"/>
        <v>9241.8650012043909</v>
      </c>
      <c r="AS9" s="13"/>
      <c r="AT9" s="13"/>
      <c r="AU9" s="255"/>
      <c r="AV9" s="195">
        <f t="shared" si="37"/>
        <v>9267.2784591519176</v>
      </c>
      <c r="AW9" s="13"/>
      <c r="AX9" s="13"/>
      <c r="AY9" s="255"/>
    </row>
    <row r="10" spans="1:51" ht="16.2" thickBot="1">
      <c r="D10" s="167">
        <f>SUM(D5:D9)</f>
        <v>542351.35999999999</v>
      </c>
      <c r="E10" s="168">
        <f t="shared" ref="E10:AY10" si="44">SUM(E5:E9)</f>
        <v>54235.135999999999</v>
      </c>
      <c r="F10" s="169">
        <f t="shared" si="44"/>
        <v>0</v>
      </c>
      <c r="G10" s="167">
        <f t="shared" si="44"/>
        <v>174.1873131188556</v>
      </c>
      <c r="H10" s="168">
        <f t="shared" si="44"/>
        <v>17.418731311885562</v>
      </c>
      <c r="I10" s="168">
        <f t="shared" si="44"/>
        <v>113.38689174302496</v>
      </c>
      <c r="J10" s="168">
        <f t="shared" si="44"/>
        <v>32.117060261240169</v>
      </c>
      <c r="K10" s="191">
        <f t="shared" si="44"/>
        <v>28.683361114590465</v>
      </c>
      <c r="L10" s="291">
        <f t="shared" si="44"/>
        <v>44593.863388465485</v>
      </c>
      <c r="M10" s="33">
        <f t="shared" si="44"/>
        <v>11.338689174302498</v>
      </c>
      <c r="N10" s="33">
        <f t="shared" si="44"/>
        <v>3.2117060261240162</v>
      </c>
      <c r="O10" s="352">
        <f t="shared" si="44"/>
        <v>10081.095577159631</v>
      </c>
      <c r="P10" s="328">
        <f t="shared" si="44"/>
        <v>45038.259139404101</v>
      </c>
      <c r="Q10" s="33">
        <f t="shared" si="44"/>
        <v>11.338689174302496</v>
      </c>
      <c r="R10" s="33">
        <f t="shared" si="44"/>
        <v>3.2117060261240171</v>
      </c>
      <c r="S10" s="352">
        <f t="shared" si="44"/>
        <v>10181.55774165679</v>
      </c>
      <c r="T10" s="328">
        <f t="shared" si="44"/>
        <v>45192.973644766054</v>
      </c>
      <c r="U10" s="33">
        <f t="shared" si="44"/>
        <v>11.338689174302498</v>
      </c>
      <c r="V10" s="33">
        <f t="shared" si="44"/>
        <v>3.2117060261240171</v>
      </c>
      <c r="W10" s="352">
        <f t="shared" si="44"/>
        <v>10216.533220281282</v>
      </c>
      <c r="X10" s="328">
        <f t="shared" si="44"/>
        <v>45408.636288603899</v>
      </c>
      <c r="Y10" s="33">
        <f t="shared" si="44"/>
        <v>11.338689174302498</v>
      </c>
      <c r="Z10" s="33">
        <f t="shared" si="44"/>
        <v>3.2117060261240162</v>
      </c>
      <c r="AA10" s="352">
        <f t="shared" si="44"/>
        <v>10265.286917757843</v>
      </c>
      <c r="AB10" s="328">
        <f t="shared" si="44"/>
        <v>45481.376258067001</v>
      </c>
      <c r="AC10" s="33">
        <f t="shared" si="44"/>
        <v>11.338689174302498</v>
      </c>
      <c r="AD10" s="33">
        <f t="shared" si="44"/>
        <v>3.2117060261240162</v>
      </c>
      <c r="AE10" s="352">
        <f t="shared" si="44"/>
        <v>10281.730852611598</v>
      </c>
      <c r="AF10" s="328">
        <f t="shared" si="44"/>
        <v>45541.329904772916</v>
      </c>
      <c r="AG10" s="33">
        <f t="shared" si="44"/>
        <v>11.338689174302498</v>
      </c>
      <c r="AH10" s="33">
        <f t="shared" si="44"/>
        <v>3.2117060261240162</v>
      </c>
      <c r="AI10" s="352">
        <f t="shared" si="44"/>
        <v>10295.284252041842</v>
      </c>
      <c r="AJ10" s="328">
        <f t="shared" si="44"/>
        <v>45620.320965361752</v>
      </c>
      <c r="AK10" s="33">
        <f t="shared" si="44"/>
        <v>11.338689174302498</v>
      </c>
      <c r="AL10" s="33">
        <f t="shared" si="44"/>
        <v>3.2117060261240167</v>
      </c>
      <c r="AM10" s="352">
        <f t="shared" si="44"/>
        <v>10313.141337547091</v>
      </c>
      <c r="AN10" s="328">
        <f t="shared" si="44"/>
        <v>45686.24156268769</v>
      </c>
      <c r="AO10" s="33">
        <f t="shared" si="44"/>
        <v>11.338689174302498</v>
      </c>
      <c r="AP10" s="33">
        <f t="shared" si="44"/>
        <v>3.2117060261240167</v>
      </c>
      <c r="AQ10" s="352">
        <f t="shared" si="44"/>
        <v>10328.043653508306</v>
      </c>
      <c r="AR10" s="33">
        <f t="shared" si="44"/>
        <v>45775.461681482266</v>
      </c>
      <c r="AS10" s="33">
        <f t="shared" si="44"/>
        <v>11.338689174302498</v>
      </c>
      <c r="AT10" s="33">
        <f t="shared" si="44"/>
        <v>3.2117060261240171</v>
      </c>
      <c r="AU10" s="352">
        <f t="shared" si="44"/>
        <v>10348.213167352367</v>
      </c>
      <c r="AV10" s="33">
        <f t="shared" si="44"/>
        <v>45901.335925514111</v>
      </c>
      <c r="AW10" s="33">
        <f t="shared" si="44"/>
        <v>11.338689174302496</v>
      </c>
      <c r="AX10" s="33">
        <f t="shared" si="44"/>
        <v>3.2117060261240171</v>
      </c>
      <c r="AY10" s="352">
        <f t="shared" si="44"/>
        <v>10376.668882743825</v>
      </c>
    </row>
    <row r="11" spans="1:51">
      <c r="K11" s="59"/>
    </row>
    <row r="12" spans="1:51">
      <c r="B12" s="240" t="s">
        <v>269</v>
      </c>
      <c r="C12" s="351">
        <v>10</v>
      </c>
      <c r="D12" s="350">
        <f t="shared" ref="D12" si="45">E12*C12</f>
        <v>100000</v>
      </c>
      <c r="E12" s="74">
        <v>10000</v>
      </c>
      <c r="G12" s="139"/>
      <c r="K12" s="59"/>
      <c r="L12" s="195">
        <f t="shared" ref="L12" si="46">IF($E12*L$2/$C$2-O12&gt;0,$E12*L$2/$C$2-O12,0)</f>
        <v>10081.095577159631</v>
      </c>
      <c r="P12" s="195">
        <f t="shared" ref="P12" si="47">IF($E12*P$2/$C$2-S12&gt;0,$E12*P$2/$C$2-S12,0)</f>
        <v>10181.55774165679</v>
      </c>
      <c r="R12" s="59"/>
      <c r="T12" s="195">
        <f t="shared" ref="T12" si="48">IF($E12*T$2/$C$2-W12&gt;0,$E12*T$2/$C$2-W12,0)</f>
        <v>10216.533220281282</v>
      </c>
      <c r="X12" s="195">
        <f t="shared" ref="X12" si="49">IF($E12*X$2/$C$2-AA12&gt;0,$E12*X$2/$C$2-AA12,0)</f>
        <v>10265.286917757843</v>
      </c>
      <c r="AB12" s="195">
        <f t="shared" ref="AB12" si="50">IF($E12*AB$2/$C$2-AE12&gt;0,$E12*AB$2/$C$2-AE12,0)</f>
        <v>10281.730852611598</v>
      </c>
      <c r="AF12" s="195">
        <f t="shared" ref="AF12" si="51">IF($E12*AF$2/$C$2-AI12&gt;0,$E12*AF$2/$C$2-AI12,0)</f>
        <v>10295.284252041842</v>
      </c>
      <c r="AJ12" s="195">
        <f t="shared" ref="AJ12" si="52">IF($E12*AJ$2/$C$2-AM12&gt;0,$E12*AJ$2/$C$2-AM12,0)</f>
        <v>10313.141337547091</v>
      </c>
      <c r="AL12" s="59"/>
      <c r="AN12" s="195">
        <f t="shared" ref="AN12" si="53">IF($E12*AN$2/$C$2-AQ12&gt;0,$E12*AN$2/$C$2-AQ12,0)</f>
        <v>10328.043653508306</v>
      </c>
      <c r="AR12" s="195">
        <f t="shared" ref="AR12" si="54">IF($E12*AR$2/$C$2-AU12&gt;0,$E12*AR$2/$C$2-AU12,0)</f>
        <v>10348.213167352367</v>
      </c>
      <c r="AV12" s="195">
        <f t="shared" ref="AV12" si="55">IF($E12*AV$2/$C$2-AY12&gt;0,$E12*AV$2/$C$2-AY12,0)</f>
        <v>10376.668882743825</v>
      </c>
    </row>
    <row r="13" spans="1:51">
      <c r="G13" s="59"/>
      <c r="K13" s="59"/>
      <c r="AD13" s="59"/>
      <c r="AU13" s="59"/>
      <c r="AW13" s="59"/>
    </row>
    <row r="14" spans="1:51">
      <c r="K14" s="59"/>
      <c r="Z14" s="59"/>
      <c r="AD14" s="59"/>
      <c r="AH14" s="59"/>
    </row>
    <row r="15" spans="1:51">
      <c r="K15" s="59"/>
      <c r="L15" s="59"/>
      <c r="O15" s="59"/>
      <c r="AD15" s="59"/>
      <c r="AN15" s="59"/>
    </row>
    <row r="16" spans="1:51">
      <c r="K16" s="59"/>
      <c r="N16" s="59"/>
      <c r="V16" s="59"/>
      <c r="AD16" s="59"/>
    </row>
    <row r="17" spans="6:30">
      <c r="AD17" s="59"/>
    </row>
    <row r="18" spans="6:30">
      <c r="AD18" s="59"/>
    </row>
    <row r="19" spans="6:30">
      <c r="F19" s="101"/>
    </row>
  </sheetData>
  <mergeCells count="32">
    <mergeCell ref="AF3:AI3"/>
    <mergeCell ref="L3:O3"/>
    <mergeCell ref="P3:S3"/>
    <mergeCell ref="T3:W3"/>
    <mergeCell ref="X3:AA3"/>
    <mergeCell ref="AB3:AE3"/>
    <mergeCell ref="A3:C3"/>
    <mergeCell ref="D3:D4"/>
    <mergeCell ref="E3:E4"/>
    <mergeCell ref="F3:F4"/>
    <mergeCell ref="G3:G4"/>
    <mergeCell ref="H3:H4"/>
    <mergeCell ref="I3:I4"/>
    <mergeCell ref="J3:J4"/>
    <mergeCell ref="K3:K4"/>
    <mergeCell ref="AV2:AY2"/>
    <mergeCell ref="X2:AA2"/>
    <mergeCell ref="AB2:AE2"/>
    <mergeCell ref="AF2:AI2"/>
    <mergeCell ref="AJ2:AM2"/>
    <mergeCell ref="AN2:AQ2"/>
    <mergeCell ref="AR2:AU2"/>
    <mergeCell ref="T2:W2"/>
    <mergeCell ref="AJ3:AM3"/>
    <mergeCell ref="AN3:AQ3"/>
    <mergeCell ref="AR3:AU3"/>
    <mergeCell ref="AV3:AY3"/>
    <mergeCell ref="D1:K1"/>
    <mergeCell ref="D2:F2"/>
    <mergeCell ref="G2:K2"/>
    <mergeCell ref="L2:O2"/>
    <mergeCell ref="P2:S2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6D58A-62D6-4122-9757-08FF6E6DA468}">
  <sheetPr>
    <tabColor theme="8" tint="0.39997558519241921"/>
  </sheetPr>
  <dimension ref="A1:AM35"/>
  <sheetViews>
    <sheetView workbookViewId="0">
      <pane xSplit="3" ySplit="4" topLeftCell="AJ5" activePane="bottomRight" state="frozen"/>
      <selection activeCell="T19" sqref="T18:U19"/>
      <selection pane="topRight" activeCell="T19" sqref="T18:U19"/>
      <selection pane="bottomLeft" activeCell="T19" sqref="T18:U19"/>
      <selection pane="bottomRight" activeCell="AJ8" sqref="AJ8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customWidth="1"/>
    <col min="5" max="5" width="11.5546875" customWidth="1"/>
    <col min="6" max="6" width="10.88671875" customWidth="1"/>
    <col min="7" max="7" width="8.44140625" customWidth="1"/>
    <col min="8" max="8" width="10.5546875" customWidth="1"/>
    <col min="9" max="9" width="10.88671875" customWidth="1"/>
    <col min="10" max="10" width="10.5546875" customWidth="1"/>
    <col min="11" max="11" width="7.88671875" customWidth="1"/>
    <col min="12" max="12" width="4.88671875" customWidth="1"/>
    <col min="13" max="13" width="8.6640625" customWidth="1"/>
    <col min="14" max="14" width="10.5546875" customWidth="1"/>
    <col min="15" max="15" width="8.6640625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  <col min="148" max="148" width="13.33203125" bestFit="1" customWidth="1"/>
    <col min="149" max="149" width="16.6640625" bestFit="1" customWidth="1"/>
    <col min="150" max="150" width="16.33203125" bestFit="1" customWidth="1"/>
    <col min="151" max="151" width="12.6640625" bestFit="1" customWidth="1"/>
    <col min="152" max="152" width="13.33203125" bestFit="1" customWidth="1"/>
    <col min="153" max="153" width="16.6640625" bestFit="1" customWidth="1"/>
    <col min="154" max="154" width="16.33203125" bestFit="1" customWidth="1"/>
    <col min="155" max="155" width="12.6640625" bestFit="1" customWidth="1"/>
    <col min="156" max="156" width="13.33203125" bestFit="1" customWidth="1"/>
    <col min="157" max="157" width="16.6640625" bestFit="1" customWidth="1"/>
    <col min="158" max="158" width="16.33203125" bestFit="1" customWidth="1"/>
    <col min="159" max="159" width="12.6640625" bestFit="1" customWidth="1"/>
    <col min="160" max="160" width="13.33203125" bestFit="1" customWidth="1"/>
    <col min="161" max="161" width="16.6640625" bestFit="1" customWidth="1"/>
    <col min="162" max="162" width="16.33203125" bestFit="1" customWidth="1"/>
    <col min="163" max="163" width="12.6640625" bestFit="1" customWidth="1"/>
    <col min="164" max="164" width="13.33203125" bestFit="1" customWidth="1"/>
    <col min="165" max="165" width="16.6640625" bestFit="1" customWidth="1"/>
    <col min="166" max="166" width="16.33203125" bestFit="1" customWidth="1"/>
    <col min="167" max="167" width="12.6640625" bestFit="1" customWidth="1"/>
    <col min="168" max="168" width="13.33203125" bestFit="1" customWidth="1"/>
    <col min="169" max="169" width="16.6640625" bestFit="1" customWidth="1"/>
    <col min="170" max="170" width="16.33203125" bestFit="1" customWidth="1"/>
    <col min="171" max="171" width="12.6640625" bestFit="1" customWidth="1"/>
    <col min="172" max="172" width="13.33203125" bestFit="1" customWidth="1"/>
    <col min="173" max="173" width="16.6640625" bestFit="1" customWidth="1"/>
    <col min="174" max="174" width="16.33203125" bestFit="1" customWidth="1"/>
    <col min="175" max="175" width="12.6640625" bestFit="1" customWidth="1"/>
    <col min="176" max="176" width="13.33203125" bestFit="1" customWidth="1"/>
    <col min="177" max="177" width="16.6640625" bestFit="1" customWidth="1"/>
    <col min="178" max="178" width="16.33203125" bestFit="1" customWidth="1"/>
    <col min="179" max="179" width="12.6640625" bestFit="1" customWidth="1"/>
    <col min="180" max="180" width="13.33203125" bestFit="1" customWidth="1"/>
    <col min="181" max="181" width="16.6640625" bestFit="1" customWidth="1"/>
    <col min="182" max="182" width="16.33203125" bestFit="1" customWidth="1"/>
    <col min="183" max="183" width="12.6640625" bestFit="1" customWidth="1"/>
    <col min="184" max="184" width="13.33203125" bestFit="1" customWidth="1"/>
    <col min="185" max="185" width="16.6640625" bestFit="1" customWidth="1"/>
    <col min="186" max="186" width="16.33203125" bestFit="1" customWidth="1"/>
    <col min="187" max="187" width="12.6640625" bestFit="1" customWidth="1"/>
    <col min="188" max="188" width="13.33203125" bestFit="1" customWidth="1"/>
    <col min="189" max="189" width="16.6640625" bestFit="1" customWidth="1"/>
    <col min="190" max="190" width="16.33203125" bestFit="1" customWidth="1"/>
    <col min="191" max="191" width="12.6640625" bestFit="1" customWidth="1"/>
    <col min="192" max="192" width="13.33203125" bestFit="1" customWidth="1"/>
    <col min="193" max="193" width="16.6640625" bestFit="1" customWidth="1"/>
    <col min="194" max="194" width="16.33203125" bestFit="1" customWidth="1"/>
    <col min="195" max="195" width="12.6640625" bestFit="1" customWidth="1"/>
    <col min="196" max="196" width="13.33203125" bestFit="1" customWidth="1"/>
    <col min="197" max="197" width="16.6640625" bestFit="1" customWidth="1"/>
    <col min="198" max="198" width="16.33203125" bestFit="1" customWidth="1"/>
    <col min="199" max="199" width="12.6640625" bestFit="1" customWidth="1"/>
    <col min="200" max="200" width="13.33203125" bestFit="1" customWidth="1"/>
    <col min="201" max="201" width="16.6640625" bestFit="1" customWidth="1"/>
    <col min="202" max="202" width="16.33203125" bestFit="1" customWidth="1"/>
    <col min="203" max="203" width="12.6640625" bestFit="1" customWidth="1"/>
  </cols>
  <sheetData>
    <row r="1" spans="1:39" ht="15" thickBot="1">
      <c r="A1" s="172" t="s">
        <v>230</v>
      </c>
      <c r="B1" s="171">
        <f>'IND. FIN.'!V1</f>
        <v>46204</v>
      </c>
      <c r="C1" s="288">
        <f>VLOOKUP(B1,'IND. FIN.'!$C$4:$D$97,2,0)</f>
        <v>1280.6410000000001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</row>
    <row r="2" spans="1:39" ht="15.75" customHeight="1" thickBot="1">
      <c r="A2" s="172" t="s">
        <v>30</v>
      </c>
      <c r="B2" s="171">
        <v>45689</v>
      </c>
      <c r="C2" s="229">
        <v>1173.7750000000001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22"/>
      <c r="M2" s="486"/>
      <c r="N2" s="486"/>
      <c r="O2" s="423"/>
      <c r="P2" s="480">
        <f>IF(P3&gt;$B$1,0,VLOOKUP(P$3,'IND. FIN.'!$C$4:$D$97,2,0))</f>
        <v>1191.327</v>
      </c>
      <c r="Q2" s="481"/>
      <c r="R2" s="481"/>
      <c r="S2" s="482"/>
      <c r="T2" s="480">
        <f>IF(T3&gt;$B$1,0,VLOOKUP(T$3,'IND. FIN.'!$C$4:$D$97,2,0))</f>
        <v>1199.509</v>
      </c>
      <c r="U2" s="481"/>
      <c r="V2" s="481"/>
      <c r="W2" s="482"/>
      <c r="X2" s="480">
        <f>IF(X3&gt;$B$1,0,VLOOKUP(X$3,'IND. FIN.'!$C$4:$D$97,2,0))</f>
        <v>1210.471</v>
      </c>
      <c r="Y2" s="481"/>
      <c r="Z2" s="481"/>
      <c r="AA2" s="482"/>
      <c r="AB2" s="480">
        <f>IF(AB3&gt;$B$1,0,VLOOKUP(AB$3,'IND. FIN.'!$C$4:$D$97,2,0))</f>
        <v>1216.7059999999999</v>
      </c>
      <c r="AC2" s="481"/>
      <c r="AD2" s="481"/>
      <c r="AE2" s="482"/>
      <c r="AF2" s="480">
        <f>IF(AF3&gt;$B$1,0,VLOOKUP(AF$3,'IND. FIN.'!$C$4:$D$97,2,0))</f>
        <v>1218.7470000000001</v>
      </c>
      <c r="AG2" s="481"/>
      <c r="AH2" s="481"/>
      <c r="AI2" s="482"/>
      <c r="AJ2" s="480">
        <f>IF(AJ3&gt;$B$1,0,VLOOKUP(AJ$3,'IND. FIN.'!$C$4:$D$97,2,0))</f>
        <v>1222.356</v>
      </c>
      <c r="AK2" s="481"/>
      <c r="AL2" s="481"/>
      <c r="AM2" s="482"/>
    </row>
    <row r="3" spans="1:39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508" t="s">
        <v>179</v>
      </c>
      <c r="K3" s="435" t="s">
        <v>115</v>
      </c>
      <c r="L3" s="548" t="s">
        <v>25</v>
      </c>
      <c r="M3" s="550" t="s">
        <v>28</v>
      </c>
      <c r="N3" s="550" t="s">
        <v>29</v>
      </c>
      <c r="O3" s="552" t="s">
        <v>115</v>
      </c>
      <c r="P3" s="450">
        <v>45809</v>
      </c>
      <c r="Q3" s="440"/>
      <c r="R3" s="440"/>
      <c r="S3" s="441"/>
      <c r="T3" s="439">
        <f>EDATE(P3,1)</f>
        <v>45839</v>
      </c>
      <c r="U3" s="440"/>
      <c r="V3" s="440"/>
      <c r="W3" s="441"/>
      <c r="X3" s="439">
        <f t="shared" ref="X3" si="0">EDATE(T3,1)</f>
        <v>45870</v>
      </c>
      <c r="Y3" s="440"/>
      <c r="Z3" s="440"/>
      <c r="AA3" s="441"/>
      <c r="AB3" s="439">
        <f t="shared" ref="AB3" si="1">EDATE(X3,1)</f>
        <v>45901</v>
      </c>
      <c r="AC3" s="440"/>
      <c r="AD3" s="440"/>
      <c r="AE3" s="441"/>
      <c r="AF3" s="439">
        <f t="shared" ref="AF3" si="2">EDATE(AB3,1)</f>
        <v>45931</v>
      </c>
      <c r="AG3" s="440"/>
      <c r="AH3" s="440"/>
      <c r="AI3" s="441"/>
      <c r="AJ3" s="439">
        <f t="shared" ref="AJ3" si="3">EDATE(AF3,1)</f>
        <v>45962</v>
      </c>
      <c r="AK3" s="440"/>
      <c r="AL3" s="440"/>
      <c r="AM3" s="441"/>
    </row>
    <row r="4" spans="1:39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509"/>
      <c r="K4" s="436"/>
      <c r="L4" s="549"/>
      <c r="M4" s="551"/>
      <c r="N4" s="551"/>
      <c r="O4" s="553"/>
      <c r="P4" s="278" t="s">
        <v>182</v>
      </c>
      <c r="Q4" s="261" t="s">
        <v>183</v>
      </c>
      <c r="R4" s="262" t="s">
        <v>181</v>
      </c>
      <c r="S4" s="263" t="s">
        <v>180</v>
      </c>
      <c r="T4" s="260" t="s">
        <v>182</v>
      </c>
      <c r="U4" s="261" t="s">
        <v>183</v>
      </c>
      <c r="V4" s="262" t="s">
        <v>181</v>
      </c>
      <c r="W4" s="263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</row>
    <row r="5" spans="1:39">
      <c r="A5" s="285" t="s">
        <v>2</v>
      </c>
      <c r="B5" s="240" t="s">
        <v>55</v>
      </c>
      <c r="C5" s="323">
        <v>6</v>
      </c>
      <c r="D5" s="252">
        <f>E5*C5</f>
        <v>81665.399999999994</v>
      </c>
      <c r="E5" s="74">
        <v>13610.9</v>
      </c>
      <c r="F5" s="18">
        <f>K5*$C$1</f>
        <v>0</v>
      </c>
      <c r="G5" s="95">
        <f t="shared" ref="G5:H7" si="4">D5/$C$2</f>
        <v>69.575003727290138</v>
      </c>
      <c r="H5" s="74">
        <f t="shared" si="4"/>
        <v>11.595833954548358</v>
      </c>
      <c r="I5" s="74">
        <f>SUMIFS($P5:$GU5,$P$4:$GU$4,$Q$4)</f>
        <v>69.575003727290138</v>
      </c>
      <c r="J5" s="74">
        <f>SUMIFS($P5:$GU5,$P$4:$GU$4,$R$4)</f>
        <v>0</v>
      </c>
      <c r="K5" s="89">
        <f>G5-I5-J5</f>
        <v>0</v>
      </c>
      <c r="L5" s="94"/>
      <c r="M5" s="73"/>
      <c r="N5" s="73"/>
      <c r="O5" s="54">
        <f>M5-SUMIFS(P5:EQ5,$P$4:$EQ$4,$S$4)</f>
        <v>0</v>
      </c>
      <c r="P5" s="264">
        <f t="shared" ref="P5:P7" si="5">IF($E5*P$2/$C$2-S5&gt;0,$E5*P$2/$C$2-S5,0)</f>
        <v>13814.430077570232</v>
      </c>
      <c r="Q5" s="265">
        <f t="shared" ref="Q5:Q7" si="6">IFERROR(P5/P$2,0)</f>
        <v>11.595833954548359</v>
      </c>
      <c r="R5" s="265">
        <f t="shared" ref="R5:R7" si="7">IFERROR(S5/P$2,0)</f>
        <v>0</v>
      </c>
      <c r="S5" s="266"/>
      <c r="T5" s="264">
        <f t="shared" ref="T5:T7" si="8">IF($E5*T$2/$C$2-W5&gt;0,$E5*T$2/$C$2-W5,0)</f>
        <v>13909.307190986347</v>
      </c>
      <c r="U5" s="265">
        <f t="shared" ref="U5:U7" si="9">IFERROR(T5/T$2,0)</f>
        <v>11.595833954548358</v>
      </c>
      <c r="V5" s="265">
        <f t="shared" ref="V5:V7" si="10">IFERROR(W5/T$2,0)</f>
        <v>0</v>
      </c>
      <c r="W5" s="266"/>
      <c r="X5" s="264">
        <f t="shared" ref="X5:X7" si="11">IF($E5*X$2/$C$2-AA5&gt;0,$E5*X$2/$C$2-AA5,0)</f>
        <v>14036.420722796105</v>
      </c>
      <c r="Y5" s="265">
        <f t="shared" ref="Y5:Y7" si="12">IFERROR(X5/X$2,0)</f>
        <v>11.595833954548358</v>
      </c>
      <c r="Z5" s="265">
        <f t="shared" ref="Z5:Z7" si="13">IFERROR(AA5/X$2,0)</f>
        <v>0</v>
      </c>
      <c r="AA5" s="266"/>
      <c r="AB5" s="264">
        <f t="shared" ref="AB5:AB7" si="14">IF($E5*AB$2/$C$2-AE5&gt;0,$E5*AB$2/$C$2-AE5,0)</f>
        <v>14108.720747502713</v>
      </c>
      <c r="AC5" s="265">
        <f t="shared" ref="AC5:AC7" si="15">IFERROR(AB5/AB$2,0)</f>
        <v>11.595833954548358</v>
      </c>
      <c r="AD5" s="265">
        <f t="shared" ref="AD5:AD7" si="16">IFERROR(AE5/AB$2,0)</f>
        <v>0</v>
      </c>
      <c r="AE5" s="266"/>
      <c r="AF5" s="264">
        <f t="shared" ref="AF5:AF7" si="17">IF($E5*AF$2/$C$2-AI5&gt;0,$E5*AF$2/$C$2-AI5,0)</f>
        <v>14132.387844603949</v>
      </c>
      <c r="AG5" s="265">
        <f t="shared" ref="AG5:AG7" si="18">IFERROR(AF5/AF$2,0)</f>
        <v>11.595833954548358</v>
      </c>
      <c r="AH5" s="265">
        <f t="shared" ref="AH5:AH7" si="19">IFERROR(AI5/AF$2,0)</f>
        <v>0</v>
      </c>
      <c r="AI5" s="266"/>
      <c r="AJ5" s="264">
        <f t="shared" ref="AJ5:AJ7" si="20">IF($E5*AJ$2/$C$2-AM5&gt;0,$E5*AJ$2/$C$2-AM5,0)</f>
        <v>14174.237209345911</v>
      </c>
      <c r="AK5" s="265">
        <f t="shared" ref="AK5:AK7" si="21">IFERROR(AJ5/AJ$2,0)</f>
        <v>11.595833954548356</v>
      </c>
      <c r="AL5" s="265">
        <f t="shared" ref="AL5:AL7" si="22">IFERROR(AM5/AJ$2,0)</f>
        <v>0</v>
      </c>
      <c r="AM5" s="266"/>
    </row>
    <row r="6" spans="1:39">
      <c r="A6" s="285" t="s">
        <v>4</v>
      </c>
      <c r="B6" s="240" t="s">
        <v>56</v>
      </c>
      <c r="C6" s="323">
        <v>6</v>
      </c>
      <c r="D6" s="252">
        <f t="shared" ref="D6:D7" si="23">E6*C6</f>
        <v>59572.799999999996</v>
      </c>
      <c r="E6" s="74">
        <v>9928.7999999999993</v>
      </c>
      <c r="F6" s="18">
        <f>K6*$C$1</f>
        <v>9.0995015966655052E-12</v>
      </c>
      <c r="G6" s="95">
        <f t="shared" si="4"/>
        <v>50.753168196630519</v>
      </c>
      <c r="H6" s="74">
        <f t="shared" si="4"/>
        <v>8.4588613661050864</v>
      </c>
      <c r="I6" s="74">
        <f t="shared" ref="I6:I7" si="24">SUMIFS($P6:$GU6,$P$4:$GU$4,$Q$4)</f>
        <v>50.753168196630511</v>
      </c>
      <c r="J6" s="74">
        <f t="shared" ref="J6:J7" si="25">SUMIFS($P6:$GU6,$P$4:$GU$4,$R$4)</f>
        <v>0</v>
      </c>
      <c r="K6" s="89">
        <f>G6-I6-J6</f>
        <v>7.1054273576010019E-15</v>
      </c>
      <c r="L6" s="95"/>
      <c r="M6" s="74"/>
      <c r="N6" s="74"/>
      <c r="O6" s="18">
        <f>M6-SUMIFS(P6:EQ6,$P$4:$EQ$4,$S$4)</f>
        <v>0</v>
      </c>
      <c r="P6" s="195">
        <f t="shared" si="5"/>
        <v>10077.269934697875</v>
      </c>
      <c r="Q6" s="13">
        <f t="shared" si="6"/>
        <v>8.4588613661050864</v>
      </c>
      <c r="R6" s="13">
        <f t="shared" si="7"/>
        <v>0</v>
      </c>
      <c r="S6" s="255"/>
      <c r="T6" s="195">
        <f t="shared" si="8"/>
        <v>10146.480338395346</v>
      </c>
      <c r="U6" s="13">
        <f t="shared" si="9"/>
        <v>8.4588613661050864</v>
      </c>
      <c r="V6" s="13">
        <f t="shared" si="10"/>
        <v>0</v>
      </c>
      <c r="W6" s="255"/>
      <c r="X6" s="195">
        <f t="shared" si="11"/>
        <v>10239.20637669059</v>
      </c>
      <c r="Y6" s="13">
        <f t="shared" si="12"/>
        <v>8.4588613661050864</v>
      </c>
      <c r="Z6" s="13">
        <f t="shared" si="13"/>
        <v>0</v>
      </c>
      <c r="AA6" s="255"/>
      <c r="AB6" s="195">
        <f t="shared" si="14"/>
        <v>10291.947377308255</v>
      </c>
      <c r="AC6" s="13">
        <f t="shared" si="15"/>
        <v>8.4588613661050864</v>
      </c>
      <c r="AD6" s="13">
        <f t="shared" si="16"/>
        <v>0</v>
      </c>
      <c r="AE6" s="255"/>
      <c r="AF6" s="195">
        <f t="shared" si="17"/>
        <v>10309.211913356477</v>
      </c>
      <c r="AG6" s="13">
        <f t="shared" si="18"/>
        <v>8.4588613661050864</v>
      </c>
      <c r="AH6" s="13">
        <f t="shared" si="19"/>
        <v>0</v>
      </c>
      <c r="AI6" s="255"/>
      <c r="AJ6" s="195">
        <f t="shared" si="20"/>
        <v>10339.739944026749</v>
      </c>
      <c r="AK6" s="13">
        <f t="shared" si="21"/>
        <v>8.4588613661050864</v>
      </c>
      <c r="AL6" s="13">
        <f t="shared" si="22"/>
        <v>0</v>
      </c>
      <c r="AM6" s="255"/>
    </row>
    <row r="7" spans="1:39" ht="15" thickBot="1">
      <c r="A7" s="286" t="s">
        <v>14</v>
      </c>
      <c r="B7" s="241" t="s">
        <v>60</v>
      </c>
      <c r="C7" s="324">
        <v>6</v>
      </c>
      <c r="D7" s="252">
        <f t="shared" si="23"/>
        <v>61200</v>
      </c>
      <c r="E7" s="74">
        <v>10200</v>
      </c>
      <c r="F7" s="18">
        <f>K7*$C$1</f>
        <v>0</v>
      </c>
      <c r="G7" s="95">
        <f t="shared" si="4"/>
        <v>52.139464548145938</v>
      </c>
      <c r="H7" s="74">
        <f t="shared" si="4"/>
        <v>8.6899107580243218</v>
      </c>
      <c r="I7" s="74">
        <f t="shared" si="24"/>
        <v>52.139464548145938</v>
      </c>
      <c r="J7" s="74">
        <f t="shared" si="25"/>
        <v>0</v>
      </c>
      <c r="K7" s="89">
        <f>G7-I7-J7</f>
        <v>0</v>
      </c>
      <c r="L7" s="95"/>
      <c r="M7" s="74"/>
      <c r="N7" s="74"/>
      <c r="O7" s="18">
        <f>M7-SUMIFS(P7:EQ7,$P$4:$EQ$4,$S$4)</f>
        <v>0</v>
      </c>
      <c r="P7" s="195">
        <f t="shared" si="5"/>
        <v>10352.525313624843</v>
      </c>
      <c r="Q7" s="13">
        <f t="shared" si="6"/>
        <v>8.6899107580243236</v>
      </c>
      <c r="R7" s="13">
        <f t="shared" si="7"/>
        <v>0</v>
      </c>
      <c r="S7" s="255"/>
      <c r="T7" s="197">
        <f t="shared" si="8"/>
        <v>10423.626163446997</v>
      </c>
      <c r="U7" s="184">
        <f t="shared" si="9"/>
        <v>8.6899107580243236</v>
      </c>
      <c r="V7" s="184">
        <f t="shared" si="10"/>
        <v>0</v>
      </c>
      <c r="W7" s="271"/>
      <c r="X7" s="195">
        <f t="shared" si="11"/>
        <v>10518.884965176459</v>
      </c>
      <c r="Y7" s="13">
        <f t="shared" si="12"/>
        <v>8.6899107580243218</v>
      </c>
      <c r="Z7" s="13">
        <f t="shared" si="13"/>
        <v>0</v>
      </c>
      <c r="AA7" s="255"/>
      <c r="AB7" s="195">
        <f t="shared" si="14"/>
        <v>10573.06655875274</v>
      </c>
      <c r="AC7" s="13">
        <f t="shared" si="15"/>
        <v>8.6899107580243218</v>
      </c>
      <c r="AD7" s="13">
        <f t="shared" si="16"/>
        <v>0</v>
      </c>
      <c r="AE7" s="255"/>
      <c r="AF7" s="195">
        <f t="shared" si="17"/>
        <v>10590.802666609869</v>
      </c>
      <c r="AG7" s="13">
        <f t="shared" si="18"/>
        <v>8.6899107580243218</v>
      </c>
      <c r="AH7" s="13">
        <f t="shared" si="19"/>
        <v>0</v>
      </c>
      <c r="AI7" s="255"/>
      <c r="AJ7" s="195">
        <f t="shared" si="20"/>
        <v>10622.164554535579</v>
      </c>
      <c r="AK7" s="13">
        <f t="shared" si="21"/>
        <v>8.6899107580243218</v>
      </c>
      <c r="AL7" s="13">
        <f t="shared" si="22"/>
        <v>0</v>
      </c>
      <c r="AM7" s="255"/>
    </row>
    <row r="8" spans="1:39" ht="16.2" thickBot="1">
      <c r="D8" s="32">
        <f t="shared" ref="D8:AM8" si="26">SUM(D5:D7)</f>
        <v>202438.19999999998</v>
      </c>
      <c r="E8" s="33">
        <f t="shared" si="26"/>
        <v>33739.699999999997</v>
      </c>
      <c r="F8" s="34">
        <f t="shared" si="26"/>
        <v>9.0995015966655052E-12</v>
      </c>
      <c r="G8" s="32">
        <f t="shared" si="26"/>
        <v>172.4676364720666</v>
      </c>
      <c r="H8" s="33">
        <f t="shared" si="26"/>
        <v>28.744606078677766</v>
      </c>
      <c r="I8" s="33">
        <f t="shared" si="26"/>
        <v>172.4676364720666</v>
      </c>
      <c r="J8" s="33">
        <f t="shared" si="26"/>
        <v>0</v>
      </c>
      <c r="K8" s="34">
        <f t="shared" si="26"/>
        <v>7.1054273576010019E-15</v>
      </c>
      <c r="L8" s="284">
        <f t="shared" si="26"/>
        <v>0</v>
      </c>
      <c r="M8" s="284">
        <f t="shared" si="26"/>
        <v>0</v>
      </c>
      <c r="N8" s="284">
        <f t="shared" si="26"/>
        <v>0</v>
      </c>
      <c r="O8" s="284">
        <f t="shared" si="26"/>
        <v>0</v>
      </c>
      <c r="P8" s="291">
        <f t="shared" si="26"/>
        <v>34244.225325892949</v>
      </c>
      <c r="Q8" s="33">
        <f t="shared" si="26"/>
        <v>28.744606078677769</v>
      </c>
      <c r="R8" s="33">
        <f t="shared" si="26"/>
        <v>0</v>
      </c>
      <c r="S8" s="34">
        <f t="shared" si="26"/>
        <v>0</v>
      </c>
      <c r="T8" s="291">
        <f t="shared" si="26"/>
        <v>34479.41369282869</v>
      </c>
      <c r="U8" s="33">
        <f t="shared" si="26"/>
        <v>28.744606078677769</v>
      </c>
      <c r="V8" s="33">
        <f t="shared" si="26"/>
        <v>0</v>
      </c>
      <c r="W8" s="34">
        <f t="shared" si="26"/>
        <v>0</v>
      </c>
      <c r="X8" s="291">
        <f t="shared" si="26"/>
        <v>34794.512064663155</v>
      </c>
      <c r="Y8" s="33">
        <f t="shared" si="26"/>
        <v>28.744606078677766</v>
      </c>
      <c r="Z8" s="33">
        <f t="shared" si="26"/>
        <v>0</v>
      </c>
      <c r="AA8" s="34">
        <f t="shared" si="26"/>
        <v>0</v>
      </c>
      <c r="AB8" s="291">
        <f t="shared" si="26"/>
        <v>34973.734683563707</v>
      </c>
      <c r="AC8" s="33">
        <f t="shared" si="26"/>
        <v>28.744606078677766</v>
      </c>
      <c r="AD8" s="33">
        <f t="shared" si="26"/>
        <v>0</v>
      </c>
      <c r="AE8" s="34">
        <f t="shared" si="26"/>
        <v>0</v>
      </c>
      <c r="AF8" s="291">
        <f t="shared" si="26"/>
        <v>35032.402424570297</v>
      </c>
      <c r="AG8" s="33">
        <f t="shared" si="26"/>
        <v>28.744606078677766</v>
      </c>
      <c r="AH8" s="33">
        <f t="shared" si="26"/>
        <v>0</v>
      </c>
      <c r="AI8" s="34">
        <f t="shared" si="26"/>
        <v>0</v>
      </c>
      <c r="AJ8" s="291">
        <f t="shared" si="26"/>
        <v>35136.141707908238</v>
      </c>
      <c r="AK8" s="33">
        <f t="shared" si="26"/>
        <v>28.744606078677766</v>
      </c>
      <c r="AL8" s="33">
        <f t="shared" si="26"/>
        <v>0</v>
      </c>
      <c r="AM8" s="34">
        <f t="shared" si="26"/>
        <v>0</v>
      </c>
    </row>
    <row r="9" spans="1:39">
      <c r="K9" s="59"/>
    </row>
    <row r="10" spans="1:39">
      <c r="E10" s="59"/>
      <c r="G10" s="139"/>
      <c r="K10" s="59"/>
      <c r="X10" s="82"/>
    </row>
    <row r="11" spans="1:39">
      <c r="F11" s="59"/>
      <c r="G11" s="59"/>
      <c r="K11" s="59"/>
      <c r="AH11" s="59"/>
    </row>
    <row r="12" spans="1:39">
      <c r="K12" s="59"/>
      <c r="AH12" s="59"/>
    </row>
    <row r="13" spans="1:39">
      <c r="K13" s="59"/>
      <c r="AH13" s="59"/>
    </row>
    <row r="14" spans="1:39">
      <c r="K14" s="59"/>
      <c r="AH14" s="59"/>
    </row>
    <row r="15" spans="1:39">
      <c r="K15" s="59"/>
      <c r="AH15" s="59"/>
    </row>
    <row r="16" spans="1:39">
      <c r="K16" s="59"/>
      <c r="AH16" s="59"/>
    </row>
    <row r="17" spans="11:34">
      <c r="K17" s="59"/>
      <c r="AH17" s="59"/>
    </row>
    <row r="18" spans="11:34">
      <c r="AH18" s="59"/>
    </row>
    <row r="19" spans="11:34">
      <c r="AH19" s="59"/>
    </row>
    <row r="35" spans="24:24">
      <c r="X35" t="s">
        <v>272</v>
      </c>
    </row>
  </sheetData>
  <mergeCells count="30">
    <mergeCell ref="N3:N4"/>
    <mergeCell ref="O3:O4"/>
    <mergeCell ref="P2:S2"/>
    <mergeCell ref="A3:C3"/>
    <mergeCell ref="D3:D4"/>
    <mergeCell ref="E3:E4"/>
    <mergeCell ref="F3:F4"/>
    <mergeCell ref="G3:G4"/>
    <mergeCell ref="AB2:AE2"/>
    <mergeCell ref="AF2:AI2"/>
    <mergeCell ref="AJ2:AM2"/>
    <mergeCell ref="H3:H4"/>
    <mergeCell ref="I3:I4"/>
    <mergeCell ref="J3:J4"/>
    <mergeCell ref="K3:K4"/>
    <mergeCell ref="T3:W3"/>
    <mergeCell ref="X3:AA3"/>
    <mergeCell ref="AB3:AE3"/>
    <mergeCell ref="AF3:AI3"/>
    <mergeCell ref="AJ3:AM3"/>
    <mergeCell ref="L3:L4"/>
    <mergeCell ref="L2:O2"/>
    <mergeCell ref="M3:M4"/>
    <mergeCell ref="P3:S3"/>
    <mergeCell ref="D1:K1"/>
    <mergeCell ref="D2:F2"/>
    <mergeCell ref="G2:K2"/>
    <mergeCell ref="T2:W2"/>
    <mergeCell ref="X2:AA2"/>
    <mergeCell ref="L1:O1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AB1A-D220-48DB-A6D4-BEBA2785C29A}">
  <sheetPr>
    <tabColor theme="8" tint="0.39997558519241921"/>
  </sheetPr>
  <dimension ref="A1:AI19"/>
  <sheetViews>
    <sheetView workbookViewId="0">
      <pane xSplit="3" ySplit="4" topLeftCell="AF5" activePane="bottomRight" state="frozen"/>
      <selection activeCell="T19" sqref="T18:U19"/>
      <selection pane="topRight" activeCell="T19" sqref="T18:U19"/>
      <selection pane="bottomLeft" activeCell="T19" sqref="T18:U19"/>
      <selection pane="bottomRight" activeCell="AF8" sqref="AF8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customWidth="1"/>
    <col min="5" max="5" width="11.5546875" customWidth="1"/>
    <col min="6" max="6" width="10.88671875" customWidth="1"/>
    <col min="7" max="7" width="8.44140625" customWidth="1"/>
    <col min="8" max="8" width="10.5546875" customWidth="1"/>
    <col min="9" max="9" width="10.88671875" customWidth="1"/>
    <col min="10" max="10" width="10.5546875" customWidth="1"/>
    <col min="11" max="11" width="7.88671875" customWidth="1"/>
    <col min="12" max="12" width="4.88671875" customWidth="1"/>
    <col min="13" max="13" width="8.6640625" customWidth="1"/>
    <col min="14" max="14" width="10.5546875" customWidth="1"/>
    <col min="15" max="15" width="8.6640625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  <col min="148" max="148" width="13.33203125" bestFit="1" customWidth="1"/>
    <col min="149" max="149" width="16.6640625" bestFit="1" customWidth="1"/>
    <col min="150" max="150" width="16.33203125" bestFit="1" customWidth="1"/>
    <col min="151" max="151" width="12.6640625" bestFit="1" customWidth="1"/>
    <col min="152" max="152" width="13.33203125" bestFit="1" customWidth="1"/>
    <col min="153" max="153" width="16.6640625" bestFit="1" customWidth="1"/>
    <col min="154" max="154" width="16.33203125" bestFit="1" customWidth="1"/>
    <col min="155" max="155" width="12.6640625" bestFit="1" customWidth="1"/>
    <col min="156" max="156" width="13.33203125" bestFit="1" customWidth="1"/>
    <col min="157" max="157" width="16.6640625" bestFit="1" customWidth="1"/>
    <col min="158" max="158" width="16.33203125" bestFit="1" customWidth="1"/>
    <col min="159" max="159" width="12.6640625" bestFit="1" customWidth="1"/>
    <col min="160" max="160" width="13.33203125" bestFit="1" customWidth="1"/>
    <col min="161" max="161" width="16.6640625" bestFit="1" customWidth="1"/>
    <col min="162" max="162" width="16.33203125" bestFit="1" customWidth="1"/>
    <col min="163" max="163" width="12.6640625" bestFit="1" customWidth="1"/>
    <col min="164" max="164" width="13.33203125" bestFit="1" customWidth="1"/>
    <col min="165" max="165" width="16.6640625" bestFit="1" customWidth="1"/>
    <col min="166" max="166" width="16.33203125" bestFit="1" customWidth="1"/>
    <col min="167" max="167" width="12.6640625" bestFit="1" customWidth="1"/>
    <col min="168" max="168" width="13.33203125" bestFit="1" customWidth="1"/>
    <col min="169" max="169" width="16.6640625" bestFit="1" customWidth="1"/>
    <col min="170" max="170" width="16.33203125" bestFit="1" customWidth="1"/>
    <col min="171" max="171" width="12.6640625" bestFit="1" customWidth="1"/>
    <col min="172" max="172" width="13.33203125" bestFit="1" customWidth="1"/>
    <col min="173" max="173" width="16.6640625" bestFit="1" customWidth="1"/>
    <col min="174" max="174" width="16.33203125" bestFit="1" customWidth="1"/>
    <col min="175" max="175" width="12.6640625" bestFit="1" customWidth="1"/>
    <col min="176" max="176" width="13.33203125" bestFit="1" customWidth="1"/>
    <col min="177" max="177" width="16.6640625" bestFit="1" customWidth="1"/>
    <col min="178" max="178" width="16.33203125" bestFit="1" customWidth="1"/>
    <col min="179" max="179" width="12.6640625" bestFit="1" customWidth="1"/>
    <col min="180" max="180" width="13.33203125" bestFit="1" customWidth="1"/>
    <col min="181" max="181" width="16.6640625" bestFit="1" customWidth="1"/>
    <col min="182" max="182" width="16.33203125" bestFit="1" customWidth="1"/>
    <col min="183" max="183" width="12.6640625" bestFit="1" customWidth="1"/>
    <col min="184" max="184" width="13.33203125" bestFit="1" customWidth="1"/>
    <col min="185" max="185" width="16.6640625" bestFit="1" customWidth="1"/>
    <col min="186" max="186" width="16.33203125" bestFit="1" customWidth="1"/>
    <col min="187" max="187" width="12.6640625" bestFit="1" customWidth="1"/>
    <col min="188" max="188" width="13.33203125" bestFit="1" customWidth="1"/>
    <col min="189" max="189" width="16.6640625" bestFit="1" customWidth="1"/>
    <col min="190" max="190" width="16.33203125" bestFit="1" customWidth="1"/>
    <col min="191" max="191" width="12.6640625" bestFit="1" customWidth="1"/>
    <col min="192" max="192" width="13.33203125" bestFit="1" customWidth="1"/>
    <col min="193" max="193" width="16.6640625" bestFit="1" customWidth="1"/>
    <col min="194" max="194" width="16.33203125" bestFit="1" customWidth="1"/>
    <col min="195" max="195" width="12.6640625" bestFit="1" customWidth="1"/>
    <col min="196" max="196" width="13.33203125" bestFit="1" customWidth="1"/>
    <col min="197" max="197" width="16.6640625" bestFit="1" customWidth="1"/>
    <col min="198" max="198" width="16.33203125" bestFit="1" customWidth="1"/>
    <col min="199" max="199" width="12.6640625" bestFit="1" customWidth="1"/>
  </cols>
  <sheetData>
    <row r="1" spans="1:35" ht="15" thickBot="1">
      <c r="A1" s="172" t="s">
        <v>231</v>
      </c>
      <c r="B1" s="171">
        <f>'IND. FIN.'!V1</f>
        <v>46204</v>
      </c>
      <c r="C1" s="288">
        <f>VLOOKUP(B1,'IND. FIN.'!$J$4:$K$97,2,0)</f>
        <v>1275.085</v>
      </c>
      <c r="D1" s="414" t="s">
        <v>255</v>
      </c>
      <c r="E1" s="414"/>
      <c r="F1" s="414"/>
      <c r="G1" s="414"/>
      <c r="H1" s="414"/>
      <c r="I1" s="414"/>
      <c r="J1" s="414"/>
      <c r="K1" s="415"/>
      <c r="L1" s="416" t="s">
        <v>224</v>
      </c>
      <c r="M1" s="417"/>
      <c r="N1" s="417"/>
      <c r="O1" s="418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  <c r="AC1" s="276"/>
      <c r="AD1" s="276"/>
      <c r="AE1" s="276"/>
    </row>
    <row r="2" spans="1:35" ht="15.75" customHeight="1" thickBot="1">
      <c r="A2" s="172" t="s">
        <v>30</v>
      </c>
      <c r="B2" s="171">
        <v>45047</v>
      </c>
      <c r="C2" s="229">
        <v>1065.289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22"/>
      <c r="M2" s="486"/>
      <c r="N2" s="486"/>
      <c r="O2" s="423"/>
      <c r="P2" s="480">
        <f>IF(P3&gt;$B$1,0,VLOOKUP(P$3,'IND. FIN.'!$J$4:$K$97,2,0))</f>
        <v>1183.606</v>
      </c>
      <c r="Q2" s="481"/>
      <c r="R2" s="481"/>
      <c r="S2" s="482"/>
      <c r="T2" s="480">
        <f>IF(T3&gt;$B$1,0,VLOOKUP(T$3,'IND. FIN.'!$J$4:$K$97,2,0))</f>
        <v>1194.912</v>
      </c>
      <c r="U2" s="481"/>
      <c r="V2" s="481"/>
      <c r="W2" s="482"/>
      <c r="X2" s="480">
        <f>IF(X3&gt;$B$1,0,VLOOKUP(X$3,'IND. FIN.'!$J$4:$K$97,2,0))</f>
        <v>1205.838</v>
      </c>
      <c r="Y2" s="481"/>
      <c r="Z2" s="481"/>
      <c r="AA2" s="482"/>
      <c r="AB2" s="480">
        <f>IF(AB3&gt;$B$1,0,VLOOKUP(AB$3,'IND. FIN.'!$J$4:$K$97,2,0))</f>
        <v>1214.239</v>
      </c>
      <c r="AC2" s="481"/>
      <c r="AD2" s="481"/>
      <c r="AE2" s="482"/>
      <c r="AF2" s="480">
        <f>IF(AF3&gt;$B$1,0,VLOOKUP(AF$3,'IND. FIN.'!$J$4:$K$97,2,0))</f>
        <v>1216.825</v>
      </c>
      <c r="AG2" s="481"/>
      <c r="AH2" s="481"/>
      <c r="AI2" s="482"/>
    </row>
    <row r="3" spans="1:35">
      <c r="A3" s="428" t="s">
        <v>24</v>
      </c>
      <c r="B3" s="429"/>
      <c r="C3" s="430"/>
      <c r="D3" s="431" t="s">
        <v>28</v>
      </c>
      <c r="E3" s="433" t="s">
        <v>29</v>
      </c>
      <c r="F3" s="426" t="s">
        <v>115</v>
      </c>
      <c r="G3" s="437" t="s">
        <v>28</v>
      </c>
      <c r="H3" s="424" t="s">
        <v>29</v>
      </c>
      <c r="I3" s="424" t="s">
        <v>178</v>
      </c>
      <c r="J3" s="508" t="s">
        <v>179</v>
      </c>
      <c r="K3" s="435" t="s">
        <v>115</v>
      </c>
      <c r="L3" s="548" t="s">
        <v>25</v>
      </c>
      <c r="M3" s="550" t="s">
        <v>28</v>
      </c>
      <c r="N3" s="550" t="s">
        <v>29</v>
      </c>
      <c r="O3" s="552" t="s">
        <v>115</v>
      </c>
      <c r="P3" s="450">
        <v>45809</v>
      </c>
      <c r="Q3" s="440"/>
      <c r="R3" s="440"/>
      <c r="S3" s="441"/>
      <c r="T3" s="439">
        <f>EDATE(P3,1)</f>
        <v>45839</v>
      </c>
      <c r="U3" s="440"/>
      <c r="V3" s="440"/>
      <c r="W3" s="441"/>
      <c r="X3" s="439">
        <f t="shared" ref="X3" si="0">EDATE(T3,1)</f>
        <v>45870</v>
      </c>
      <c r="Y3" s="440"/>
      <c r="Z3" s="440"/>
      <c r="AA3" s="441"/>
      <c r="AB3" s="439">
        <f t="shared" ref="AB3" si="1">EDATE(X3,1)</f>
        <v>45901</v>
      </c>
      <c r="AC3" s="440"/>
      <c r="AD3" s="440"/>
      <c r="AE3" s="441"/>
      <c r="AF3" s="439">
        <f t="shared" ref="AF3" si="2">EDATE(AB3,1)</f>
        <v>45931</v>
      </c>
      <c r="AG3" s="440"/>
      <c r="AH3" s="440"/>
      <c r="AI3" s="441"/>
    </row>
    <row r="4" spans="1:35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27"/>
      <c r="G4" s="438"/>
      <c r="H4" s="425"/>
      <c r="I4" s="425"/>
      <c r="J4" s="509"/>
      <c r="K4" s="436"/>
      <c r="L4" s="549"/>
      <c r="M4" s="551"/>
      <c r="N4" s="551"/>
      <c r="O4" s="553"/>
      <c r="P4" s="278" t="s">
        <v>182</v>
      </c>
      <c r="Q4" s="261" t="s">
        <v>183</v>
      </c>
      <c r="R4" s="262" t="s">
        <v>181</v>
      </c>
      <c r="S4" s="263" t="s">
        <v>180</v>
      </c>
      <c r="T4" s="260" t="s">
        <v>182</v>
      </c>
      <c r="U4" s="261" t="s">
        <v>183</v>
      </c>
      <c r="V4" s="262" t="s">
        <v>181</v>
      </c>
      <c r="W4" s="263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</row>
    <row r="5" spans="1:35">
      <c r="A5" s="285" t="s">
        <v>2</v>
      </c>
      <c r="B5" s="240" t="s">
        <v>55</v>
      </c>
      <c r="C5" s="323">
        <v>4</v>
      </c>
      <c r="D5" s="252">
        <f>E5*C5</f>
        <v>33048</v>
      </c>
      <c r="E5" s="74">
        <v>8262</v>
      </c>
      <c r="F5" s="18">
        <f>K5*$C$1</f>
        <v>-4.5300119211333369E-12</v>
      </c>
      <c r="G5" s="95">
        <f t="shared" ref="G5:H7" si="3">D5/$C$2</f>
        <v>31.022567584946433</v>
      </c>
      <c r="H5" s="74">
        <f t="shared" si="3"/>
        <v>7.7556418962366083</v>
      </c>
      <c r="I5" s="74">
        <f>SUMIFS($P5:$GQ5,$P$4:$GQ$4,$Q$4)</f>
        <v>31.022567584946437</v>
      </c>
      <c r="J5" s="74">
        <f>SUMIFS($P5:$GQ5,$P$4:$GQ$4,$R$4)</f>
        <v>0</v>
      </c>
      <c r="K5" s="89">
        <f>G5-I5-J5</f>
        <v>-3.5527136788005009E-15</v>
      </c>
      <c r="L5" s="94"/>
      <c r="M5" s="73"/>
      <c r="N5" s="73"/>
      <c r="O5" s="54">
        <f>M5-SUMIFS(P5:EM5,$P$4:$EM$4,$S$4)</f>
        <v>0</v>
      </c>
      <c r="P5" s="264">
        <f>IF($E5*P$2/$C$2-S5&gt;0,$E5*P$2/$C$2-S5,0)/2</f>
        <v>4589.812141118513</v>
      </c>
      <c r="Q5" s="265">
        <f t="shared" ref="Q5:Q7" si="4">IFERROR(P5/P$2,0)</f>
        <v>3.8778209481183037</v>
      </c>
      <c r="R5" s="265">
        <f t="shared" ref="R5:R7" si="5">IFERROR(S5/P$2,0)</f>
        <v>0</v>
      </c>
      <c r="S5" s="266"/>
      <c r="T5" s="264">
        <f t="shared" ref="T5:T7" si="6">IF($E5*T$2/$C$2-W5&gt;0,$E5*T$2/$C$2-W5,0)</f>
        <v>9267.3095695158772</v>
      </c>
      <c r="U5" s="265">
        <f t="shared" ref="U5:U7" si="7">IFERROR(T5/T$2,0)</f>
        <v>7.7556418962366074</v>
      </c>
      <c r="V5" s="265">
        <f t="shared" ref="V5:V7" si="8">IFERROR(W5/T$2,0)</f>
        <v>0</v>
      </c>
      <c r="W5" s="266"/>
      <c r="X5" s="264">
        <f t="shared" ref="X5:X7" si="9">IF($E5*X$2/$C$2-AA5&gt;0,$E5*X$2/$C$2-AA5,0)</f>
        <v>9352.0477128741586</v>
      </c>
      <c r="Y5" s="265">
        <f t="shared" ref="Y5:Y7" si="10">IFERROR(X5/X$2,0)</f>
        <v>7.7556418962366083</v>
      </c>
      <c r="Z5" s="265">
        <f t="shared" ref="Z5:Z7" si="11">IFERROR(AA5/X$2,0)</f>
        <v>0</v>
      </c>
      <c r="AA5" s="266"/>
      <c r="AB5" s="264">
        <f t="shared" ref="AB5:AB7" si="12">IF($E5*AB$2/$C$2-AE5&gt;0,$E5*AB$2/$C$2-AE5,0)</f>
        <v>9417.202860444444</v>
      </c>
      <c r="AC5" s="265">
        <f t="shared" ref="AC5:AC7" si="13">IFERROR(AB5/AB$2,0)</f>
        <v>7.7556418962366092</v>
      </c>
      <c r="AD5" s="265">
        <f t="shared" ref="AD5:AD7" si="14">IFERROR(AE5/AB$2,0)</f>
        <v>0</v>
      </c>
      <c r="AE5" s="266"/>
      <c r="AF5" s="264">
        <f>IF($E5*AF$2/$C$2-AI5&gt;0,$E5*AF$2/$C$2-AI5,0)/2</f>
        <v>4718.6294751940559</v>
      </c>
      <c r="AG5" s="265">
        <f t="shared" ref="AG5:AG7" si="15">IFERROR(AF5/AF$2,0)</f>
        <v>3.8778209481183046</v>
      </c>
      <c r="AH5" s="265">
        <f t="shared" ref="AH5:AH7" si="16">IFERROR(AI5/AF$2,0)</f>
        <v>0</v>
      </c>
      <c r="AI5" s="266"/>
    </row>
    <row r="6" spans="1:35">
      <c r="A6" s="285" t="s">
        <v>4</v>
      </c>
      <c r="B6" s="240" t="s">
        <v>56</v>
      </c>
      <c r="C6" s="323">
        <v>4</v>
      </c>
      <c r="D6" s="252">
        <f t="shared" ref="D6:D7" si="17">E6*C6</f>
        <v>37520</v>
      </c>
      <c r="E6" s="74">
        <v>9380</v>
      </c>
      <c r="F6" s="18">
        <f>K6*$C$1</f>
        <v>0</v>
      </c>
      <c r="G6" s="95">
        <f t="shared" si="3"/>
        <v>35.220489463422602</v>
      </c>
      <c r="H6" s="74">
        <f t="shared" si="3"/>
        <v>8.8051223658556506</v>
      </c>
      <c r="I6" s="74">
        <f>SUMIFS($P6:$GQ6,$P$4:$GQ$4,$Q$4)</f>
        <v>35.220489463422602</v>
      </c>
      <c r="J6" s="74">
        <f>SUMIFS($P6:$GQ6,$P$4:$GQ$4,$R$4)</f>
        <v>0</v>
      </c>
      <c r="K6" s="89">
        <f>G6-I6-J6</f>
        <v>0</v>
      </c>
      <c r="L6" s="95"/>
      <c r="M6" s="74"/>
      <c r="N6" s="74"/>
      <c r="O6" s="18">
        <f>M6-SUMIFS(P6:EM6,$P$4:$EM$4,$S$4)</f>
        <v>0</v>
      </c>
      <c r="P6" s="195">
        <f>IF($E6*P$2/$C$2-S6&gt;0,$E6*P$2/$C$2-S6,0)/2</f>
        <v>5210.8978314804708</v>
      </c>
      <c r="Q6" s="13">
        <f t="shared" si="4"/>
        <v>4.4025611829278244</v>
      </c>
      <c r="R6" s="13">
        <f t="shared" si="5"/>
        <v>0</v>
      </c>
      <c r="S6" s="255"/>
      <c r="T6" s="195">
        <f t="shared" si="6"/>
        <v>10521.346376429308</v>
      </c>
      <c r="U6" s="13">
        <f t="shared" si="7"/>
        <v>8.8051223658556506</v>
      </c>
      <c r="V6" s="13">
        <f t="shared" si="8"/>
        <v>0</v>
      </c>
      <c r="W6" s="255"/>
      <c r="X6" s="195">
        <f t="shared" si="9"/>
        <v>10617.551143398645</v>
      </c>
      <c r="Y6" s="13">
        <f t="shared" si="10"/>
        <v>8.8051223658556506</v>
      </c>
      <c r="Z6" s="13">
        <f t="shared" si="11"/>
        <v>0</v>
      </c>
      <c r="AA6" s="255"/>
      <c r="AB6" s="195">
        <f t="shared" si="12"/>
        <v>10691.522976394199</v>
      </c>
      <c r="AC6" s="13">
        <f t="shared" si="13"/>
        <v>8.8051223658556506</v>
      </c>
      <c r="AD6" s="13">
        <f t="shared" si="14"/>
        <v>0</v>
      </c>
      <c r="AE6" s="255"/>
      <c r="AF6" s="195">
        <f>IF($E6*AF$2/$C$2-AI6&gt;0,$E6*AF$2/$C$2-AI6,0)/2</f>
        <v>5357.146511416151</v>
      </c>
      <c r="AG6" s="13">
        <f t="shared" si="15"/>
        <v>4.4025611829278253</v>
      </c>
      <c r="AH6" s="13">
        <f t="shared" si="16"/>
        <v>0</v>
      </c>
      <c r="AI6" s="255"/>
    </row>
    <row r="7" spans="1:35" ht="15" thickBot="1">
      <c r="A7" s="286" t="s">
        <v>18</v>
      </c>
      <c r="B7" s="241" t="s">
        <v>62</v>
      </c>
      <c r="C7" s="324">
        <v>4</v>
      </c>
      <c r="D7" s="252">
        <f t="shared" si="17"/>
        <v>17866.666666666668</v>
      </c>
      <c r="E7" s="74">
        <v>4466.666666666667</v>
      </c>
      <c r="F7" s="18">
        <f>K7*$C$1</f>
        <v>-4.5300119211333369E-12</v>
      </c>
      <c r="G7" s="95">
        <f t="shared" si="3"/>
        <v>16.771661649248859</v>
      </c>
      <c r="H7" s="74">
        <f t="shared" si="3"/>
        <v>4.1929154123122148</v>
      </c>
      <c r="I7" s="74">
        <f>SUMIFS($P7:$GQ7,$P$4:$GQ$4,$Q$4)</f>
        <v>16.771661649248863</v>
      </c>
      <c r="J7" s="74">
        <f>SUMIFS($P7:$GQ7,$P$4:$GQ$4,$R$4)</f>
        <v>0</v>
      </c>
      <c r="K7" s="89">
        <f>G7-I7-J7</f>
        <v>-3.5527136788005009E-15</v>
      </c>
      <c r="L7" s="95"/>
      <c r="M7" s="74"/>
      <c r="N7" s="74"/>
      <c r="O7" s="18">
        <f>M7-SUMIFS(P7:EM7,$P$4:$EM$4,$S$4)</f>
        <v>0</v>
      </c>
      <c r="P7" s="197">
        <f>IF($E7*P$2/$C$2-S7&gt;0,$E7*P$2/$C$2-S7,0)/2</f>
        <v>2481.3799197526055</v>
      </c>
      <c r="Q7" s="184">
        <f t="shared" si="4"/>
        <v>2.0964577061561074</v>
      </c>
      <c r="R7" s="184">
        <f t="shared" si="5"/>
        <v>0</v>
      </c>
      <c r="S7" s="271"/>
      <c r="T7" s="197">
        <f t="shared" si="6"/>
        <v>5010.1649411568133</v>
      </c>
      <c r="U7" s="184">
        <f t="shared" si="7"/>
        <v>4.1929154123122148</v>
      </c>
      <c r="V7" s="184">
        <f t="shared" si="8"/>
        <v>0</v>
      </c>
      <c r="W7" s="271"/>
      <c r="X7" s="197">
        <f t="shared" si="9"/>
        <v>5055.9767349517369</v>
      </c>
      <c r="Y7" s="184">
        <f t="shared" si="10"/>
        <v>4.1929154123122157</v>
      </c>
      <c r="Z7" s="184">
        <f t="shared" si="11"/>
        <v>0</v>
      </c>
      <c r="AA7" s="271"/>
      <c r="AB7" s="197">
        <f t="shared" si="12"/>
        <v>5091.2014173305715</v>
      </c>
      <c r="AC7" s="184">
        <f t="shared" si="13"/>
        <v>4.1929154123122148</v>
      </c>
      <c r="AD7" s="184">
        <f t="shared" si="14"/>
        <v>0</v>
      </c>
      <c r="AE7" s="271"/>
      <c r="AF7" s="197">
        <f>IF($E7*AF$2/$C$2-AI7&gt;0,$E7*AF$2/$C$2-AI7,0)/2</f>
        <v>2551.0221482934053</v>
      </c>
      <c r="AG7" s="184">
        <f t="shared" si="15"/>
        <v>2.0964577061561074</v>
      </c>
      <c r="AH7" s="184">
        <f t="shared" si="16"/>
        <v>0</v>
      </c>
      <c r="AI7" s="271"/>
    </row>
    <row r="8" spans="1:35" ht="16.2" thickBot="1">
      <c r="D8" s="32">
        <f t="shared" ref="D8:AI8" si="18">SUM(D5:D7)</f>
        <v>88434.666666666672</v>
      </c>
      <c r="E8" s="33">
        <f t="shared" si="18"/>
        <v>22108.666666666668</v>
      </c>
      <c r="F8" s="34">
        <f t="shared" si="18"/>
        <v>-9.0600238422666737E-12</v>
      </c>
      <c r="G8" s="32">
        <f t="shared" si="18"/>
        <v>83.014718697617894</v>
      </c>
      <c r="H8" s="33">
        <f t="shared" si="18"/>
        <v>20.753679674404474</v>
      </c>
      <c r="I8" s="33">
        <f t="shared" si="18"/>
        <v>83.014718697617894</v>
      </c>
      <c r="J8" s="33">
        <f t="shared" si="18"/>
        <v>0</v>
      </c>
      <c r="K8" s="34">
        <f t="shared" si="18"/>
        <v>-7.1054273576010019E-15</v>
      </c>
      <c r="L8" s="284">
        <f t="shared" si="18"/>
        <v>0</v>
      </c>
      <c r="M8" s="284">
        <f t="shared" si="18"/>
        <v>0</v>
      </c>
      <c r="N8" s="284">
        <f t="shared" si="18"/>
        <v>0</v>
      </c>
      <c r="O8" s="284">
        <f t="shared" si="18"/>
        <v>0</v>
      </c>
      <c r="P8" s="291">
        <f t="shared" si="18"/>
        <v>12282.089892351589</v>
      </c>
      <c r="Q8" s="33">
        <f t="shared" si="18"/>
        <v>10.376839837202235</v>
      </c>
      <c r="R8" s="33">
        <f t="shared" si="18"/>
        <v>0</v>
      </c>
      <c r="S8" s="34">
        <f t="shared" si="18"/>
        <v>0</v>
      </c>
      <c r="T8" s="291">
        <f t="shared" si="18"/>
        <v>24798.820887102</v>
      </c>
      <c r="U8" s="33">
        <f t="shared" si="18"/>
        <v>20.75367967440447</v>
      </c>
      <c r="V8" s="33">
        <f t="shared" si="18"/>
        <v>0</v>
      </c>
      <c r="W8" s="34">
        <f t="shared" si="18"/>
        <v>0</v>
      </c>
      <c r="X8" s="291">
        <f t="shared" si="18"/>
        <v>25025.575591224537</v>
      </c>
      <c r="Y8" s="33">
        <f t="shared" si="18"/>
        <v>20.753679674404474</v>
      </c>
      <c r="Z8" s="33">
        <f t="shared" si="18"/>
        <v>0</v>
      </c>
      <c r="AA8" s="34">
        <f t="shared" si="18"/>
        <v>0</v>
      </c>
      <c r="AB8" s="291">
        <f t="shared" si="18"/>
        <v>25199.927254169215</v>
      </c>
      <c r="AC8" s="33">
        <f t="shared" si="18"/>
        <v>20.753679674404474</v>
      </c>
      <c r="AD8" s="33">
        <f t="shared" si="18"/>
        <v>0</v>
      </c>
      <c r="AE8" s="34">
        <f t="shared" si="18"/>
        <v>0</v>
      </c>
      <c r="AF8" s="291">
        <f t="shared" si="18"/>
        <v>12626.798134903611</v>
      </c>
      <c r="AG8" s="33">
        <f t="shared" si="18"/>
        <v>10.376839837202237</v>
      </c>
      <c r="AH8" s="33">
        <f t="shared" si="18"/>
        <v>0</v>
      </c>
      <c r="AI8" s="34">
        <f t="shared" si="18"/>
        <v>0</v>
      </c>
    </row>
    <row r="9" spans="1:35">
      <c r="K9" s="59"/>
    </row>
    <row r="10" spans="1:35">
      <c r="E10" s="59"/>
      <c r="G10" s="139"/>
      <c r="K10" s="59"/>
      <c r="X10" s="82"/>
    </row>
    <row r="11" spans="1:35">
      <c r="F11" s="59"/>
      <c r="G11" s="59"/>
      <c r="K11" s="59"/>
      <c r="AH11" s="59"/>
    </row>
    <row r="12" spans="1:35">
      <c r="K12" s="59"/>
      <c r="AH12" s="59"/>
    </row>
    <row r="13" spans="1:35">
      <c r="K13" s="59"/>
      <c r="AH13" s="59"/>
    </row>
    <row r="14" spans="1:35">
      <c r="K14" s="59"/>
      <c r="AH14" s="59"/>
    </row>
    <row r="15" spans="1:35">
      <c r="K15" s="59"/>
      <c r="AH15" s="59"/>
    </row>
    <row r="16" spans="1:35">
      <c r="K16" s="59"/>
      <c r="AH16" s="59"/>
    </row>
    <row r="17" spans="11:34">
      <c r="K17" s="59"/>
      <c r="AH17" s="59"/>
    </row>
    <row r="18" spans="11:34">
      <c r="AH18" s="59"/>
    </row>
    <row r="19" spans="11:34">
      <c r="AH19" s="59"/>
    </row>
  </sheetData>
  <mergeCells count="28">
    <mergeCell ref="X3:AA3"/>
    <mergeCell ref="AB3:AE3"/>
    <mergeCell ref="A3:C3"/>
    <mergeCell ref="D3:D4"/>
    <mergeCell ref="E3:E4"/>
    <mergeCell ref="F3:F4"/>
    <mergeCell ref="G3:G4"/>
    <mergeCell ref="AF2:AI2"/>
    <mergeCell ref="H3:H4"/>
    <mergeCell ref="I3:I4"/>
    <mergeCell ref="J3:J4"/>
    <mergeCell ref="K3:K4"/>
    <mergeCell ref="P2:S2"/>
    <mergeCell ref="M3:M4"/>
    <mergeCell ref="T2:W2"/>
    <mergeCell ref="X2:AA2"/>
    <mergeCell ref="AB2:AE2"/>
    <mergeCell ref="L3:L4"/>
    <mergeCell ref="AF3:AI3"/>
    <mergeCell ref="N3:N4"/>
    <mergeCell ref="O3:O4"/>
    <mergeCell ref="P3:S3"/>
    <mergeCell ref="T3:W3"/>
    <mergeCell ref="D1:K1"/>
    <mergeCell ref="L1:O1"/>
    <mergeCell ref="D2:F2"/>
    <mergeCell ref="G2:K2"/>
    <mergeCell ref="L2:O2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90A4-6EFF-4594-BEC1-DAF255DCFD59}">
  <sheetPr>
    <tabColor theme="8" tint="0.39997558519241921"/>
  </sheetPr>
  <dimension ref="A1:EQ21"/>
  <sheetViews>
    <sheetView zoomScaleNormal="100" workbookViewId="0">
      <pane xSplit="3" ySplit="4" topLeftCell="EJ5" activePane="bottomRight" state="frozen"/>
      <selection activeCell="T19" sqref="T18:U19"/>
      <selection pane="topRight" activeCell="T19" sqref="T18:U19"/>
      <selection pane="bottomLeft" activeCell="T19" sqref="T18:U19"/>
      <selection pane="bottomRight" activeCell="T19" sqref="T18:U19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13.33203125" bestFit="1" customWidth="1"/>
    <col min="13" max="13" width="16.6640625" bestFit="1" customWidth="1"/>
    <col min="14" max="14" width="16.33203125" bestFit="1" customWidth="1"/>
    <col min="15" max="15" width="12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  <col min="136" max="136" width="13.33203125" bestFit="1" customWidth="1"/>
    <col min="137" max="137" width="16.6640625" bestFit="1" customWidth="1"/>
    <col min="138" max="138" width="16.33203125" bestFit="1" customWidth="1"/>
    <col min="139" max="139" width="12.6640625" bestFit="1" customWidth="1"/>
    <col min="140" max="140" width="13.33203125" bestFit="1" customWidth="1"/>
    <col min="141" max="141" width="16.6640625" bestFit="1" customWidth="1"/>
    <col min="142" max="142" width="16.33203125" bestFit="1" customWidth="1"/>
    <col min="143" max="143" width="12.6640625" bestFit="1" customWidth="1"/>
    <col min="144" max="144" width="13.33203125" bestFit="1" customWidth="1"/>
    <col min="145" max="145" width="16.6640625" bestFit="1" customWidth="1"/>
    <col min="146" max="146" width="16.33203125" bestFit="1" customWidth="1"/>
    <col min="147" max="147" width="12.6640625" bestFit="1" customWidth="1"/>
  </cols>
  <sheetData>
    <row r="1" spans="1:147" ht="15" thickBot="1">
      <c r="A1" s="172" t="s">
        <v>231</v>
      </c>
      <c r="B1" s="171">
        <f>'IND. FIN.'!V1</f>
        <v>46204</v>
      </c>
      <c r="C1" s="288">
        <f>VLOOKUP(B1,'IND. FIN.'!$J$3:$K$97,2,0)</f>
        <v>1275.085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147" ht="15.75" customHeight="1" thickBot="1">
      <c r="A2" s="172" t="s">
        <v>30</v>
      </c>
      <c r="B2" s="171">
        <v>44682</v>
      </c>
      <c r="C2" s="229">
        <f>'IND. FIN.'!K19</f>
        <v>987.21799999999996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80">
        <f>IF(L3&gt;$B$1,0,VLOOKUP(L$3,'IND. FIN.'!$J$4:$K$97,2,0))</f>
        <v>1045.4690000000001</v>
      </c>
      <c r="M2" s="481"/>
      <c r="N2" s="481"/>
      <c r="O2" s="482"/>
      <c r="P2" s="480">
        <f>IF(P3&gt;$B$1,0,VLOOKUP(P$3,'IND. FIN.'!$J$4:$K$97,2,0))</f>
        <v>1046.5070000000001</v>
      </c>
      <c r="Q2" s="481"/>
      <c r="R2" s="481"/>
      <c r="S2" s="482"/>
      <c r="T2" s="480">
        <f>IF(T3&gt;$B$1,0,VLOOKUP(T$3,'IND. FIN.'!$J$4:$K$97,2,0))</f>
        <v>1046.9559999999999</v>
      </c>
      <c r="U2" s="481"/>
      <c r="V2" s="481"/>
      <c r="W2" s="482"/>
      <c r="X2" s="480">
        <f>IF(X3&gt;$B$1,0,VLOOKUP(X$3,'IND. FIN.'!$J$4:$K$97,2,0))</f>
        <v>1048.4290000000001</v>
      </c>
      <c r="Y2" s="481"/>
      <c r="Z2" s="481"/>
      <c r="AA2" s="482"/>
      <c r="AB2" s="480">
        <f>IF(AB3&gt;$B$1,0,VLOOKUP(AB$3,'IND. FIN.'!$J$4:$K$97,2,0))</f>
        <v>1051.249</v>
      </c>
      <c r="AC2" s="481"/>
      <c r="AD2" s="481"/>
      <c r="AE2" s="482"/>
      <c r="AF2" s="480">
        <f>IF(AF3&gt;$B$1,0,VLOOKUP(AF$3,'IND. FIN.'!$J$4:$K$97,2,0))</f>
        <v>1054.5609999999999</v>
      </c>
      <c r="AG2" s="481"/>
      <c r="AH2" s="481"/>
      <c r="AI2" s="482"/>
      <c r="AJ2" s="480">
        <f>IF(AJ3&gt;$B$1,0,VLOOKUP(AJ$3,'IND. FIN.'!$J$4:$K$97,2,0))</f>
        <v>1056.7750000000001</v>
      </c>
      <c r="AK2" s="481"/>
      <c r="AL2" s="481"/>
      <c r="AM2" s="482"/>
      <c r="AN2" s="480">
        <f>IF(AN3&gt;$B$1,0,VLOOKUP(AN$3,'IND. FIN.'!$J$4:$K$97,2,0))</f>
        <v>1058.6500000000001</v>
      </c>
      <c r="AO2" s="481"/>
      <c r="AP2" s="481"/>
      <c r="AQ2" s="482"/>
      <c r="AR2" s="480">
        <f>IF(AR3&gt;$B$1,0,VLOOKUP(AR$3,'IND. FIN.'!$J$4:$K$97,2,0))</f>
        <v>1061.0709999999999</v>
      </c>
      <c r="AS2" s="481"/>
      <c r="AT2" s="481"/>
      <c r="AU2" s="482"/>
      <c r="AV2" s="480">
        <f>IF(AV3&gt;$B$1,0,VLOOKUP(AV$3,'IND. FIN.'!$J$4:$K$97,2,0))</f>
        <v>1065.289</v>
      </c>
      <c r="AW2" s="481"/>
      <c r="AX2" s="481"/>
      <c r="AY2" s="482"/>
      <c r="AZ2" s="480">
        <f>IF(AZ3&gt;$B$1,0,VLOOKUP(AZ$3,'IND. FIN.'!$J$4:$K$97,2,0))</f>
        <v>1074.2919999999999</v>
      </c>
      <c r="BA2" s="481"/>
      <c r="BB2" s="481"/>
      <c r="BC2" s="482"/>
      <c r="BD2" s="480">
        <f>IF(BD3&gt;$B$1,0,VLOOKUP(BD$3,'IND. FIN.'!$J$4:$K$97,2,0))</f>
        <v>1074.895</v>
      </c>
      <c r="BE2" s="481"/>
      <c r="BF2" s="481"/>
      <c r="BG2" s="482"/>
      <c r="BH2" s="480">
        <f>IF(BH3&gt;$B$1,0,VLOOKUP(BH$3,'IND. FIN.'!$J$4:$K$97,2,0))</f>
        <v>1077.4970000000001</v>
      </c>
      <c r="BI2" s="481"/>
      <c r="BJ2" s="481"/>
      <c r="BK2" s="482"/>
      <c r="BL2" s="480">
        <f>IF(BL3&gt;$B$1,0,VLOOKUP(BL$3,'IND. FIN.'!$J$4:$K$97,2,0))</f>
        <v>1080.0709999999999</v>
      </c>
      <c r="BM2" s="481"/>
      <c r="BN2" s="481"/>
      <c r="BO2" s="482"/>
      <c r="BP2" s="480">
        <f>IF(BP3&gt;$B$1,0,VLOOKUP(BP$3,'IND. FIN.'!$J$4:$K$97,2,0))</f>
        <v>1082.251</v>
      </c>
      <c r="BQ2" s="481"/>
      <c r="BR2" s="481"/>
      <c r="BS2" s="482"/>
      <c r="BT2" s="480">
        <f>IF(BT3&gt;$B$1,0,VLOOKUP(BT$3,'IND. FIN.'!$J$4:$K$97,2,0))</f>
        <v>1083.335</v>
      </c>
      <c r="BU2" s="481"/>
      <c r="BV2" s="481"/>
      <c r="BW2" s="482"/>
      <c r="BX2" s="480">
        <f>IF(BX3&gt;$B$1,0,VLOOKUP(BX$3,'IND. FIN.'!$J$4:$K$97,2,0))</f>
        <v>1086.1500000000001</v>
      </c>
      <c r="BY2" s="481"/>
      <c r="BZ2" s="481"/>
      <c r="CA2" s="482"/>
      <c r="CB2" s="480">
        <f>IF(CB3&gt;$B$1,0,VLOOKUP(CB$3,'IND. FIN.'!$J$4:$K$97,2,0))</f>
        <v>1088.663</v>
      </c>
      <c r="CC2" s="481"/>
      <c r="CD2" s="481"/>
      <c r="CE2" s="482"/>
      <c r="CF2" s="480">
        <f>IF(CF3&gt;$B$1,0,VLOOKUP(CF$3,'IND. FIN.'!$J$4:$K$97,2,0))</f>
        <v>1090.8710000000001</v>
      </c>
      <c r="CG2" s="481"/>
      <c r="CH2" s="481"/>
      <c r="CI2" s="482"/>
      <c r="CJ2" s="480">
        <f>IF(CJ3&gt;$B$1,0,VLOOKUP(CJ$3,'IND. FIN.'!$J$4:$K$97,2,0))</f>
        <v>1093.5029999999999</v>
      </c>
      <c r="CK2" s="481"/>
      <c r="CL2" s="481"/>
      <c r="CM2" s="482"/>
      <c r="CN2" s="480">
        <f>IF(CN3&gt;$B$1,0,VLOOKUP(CN$3,'IND. FIN.'!$J$4:$K$97,2,0))</f>
        <v>1097.991</v>
      </c>
      <c r="CO2" s="481"/>
      <c r="CP2" s="481"/>
      <c r="CQ2" s="482"/>
      <c r="CR2" s="480">
        <f>IF(CR3&gt;$B$1,0,VLOOKUP(CR$3,'IND. FIN.'!$J$4:$K$97,2,0))</f>
        <v>1104.4570000000001</v>
      </c>
      <c r="CS2" s="481"/>
      <c r="CT2" s="481"/>
      <c r="CU2" s="482"/>
      <c r="CV2" s="480">
        <f>IF(CV3&gt;$B$1,0,VLOOKUP(CV$3,'IND. FIN.'!$J$4:$K$97,2,0))</f>
        <v>1114.748</v>
      </c>
      <c r="CW2" s="481"/>
      <c r="CX2" s="481"/>
      <c r="CY2" s="482"/>
      <c r="CZ2" s="480">
        <f>IF(CZ3&gt;$B$1,0,VLOOKUP(CZ$3,'IND. FIN.'!$J$4:$K$97,2,0))</f>
        <v>1122.452</v>
      </c>
      <c r="DA2" s="481"/>
      <c r="DB2" s="481"/>
      <c r="DC2" s="482"/>
      <c r="DD2" s="480">
        <f>IF(DD3&gt;$B$1,0,VLOOKUP(DD$3,'IND. FIN.'!$J$4:$K$97,2,0))</f>
        <v>1129.6389999999999</v>
      </c>
      <c r="DE2" s="481"/>
      <c r="DF2" s="481"/>
      <c r="DG2" s="482"/>
      <c r="DH2" s="480">
        <f>IF(DH3&gt;$B$1,0,VLOOKUP(DH$3,'IND. FIN.'!$J$4:$K$97,2,0))</f>
        <v>1136.521</v>
      </c>
      <c r="DI2" s="481"/>
      <c r="DJ2" s="481"/>
      <c r="DK2" s="482"/>
      <c r="DL2" s="480">
        <f>IF(DL3&gt;$B$1,0,VLOOKUP(DL$3,'IND. FIN.'!$J$4:$K$97,2,0))</f>
        <v>1144.136</v>
      </c>
      <c r="DM2" s="481"/>
      <c r="DN2" s="481"/>
      <c r="DO2" s="482"/>
      <c r="DP2" s="480">
        <f>IF(DP3&gt;$B$1,0,VLOOKUP(DP$3,'IND. FIN.'!$J$4:$K$97,2,0))</f>
        <v>1149.1579999999999</v>
      </c>
      <c r="DQ2" s="481"/>
      <c r="DR2" s="481"/>
      <c r="DS2" s="482"/>
      <c r="DT2" s="480">
        <f>IF(DT3&gt;$B$1,0,VLOOKUP(DT$3,'IND. FIN.'!$J$4:$K$97,2,0))</f>
        <v>1154.99</v>
      </c>
      <c r="DU2" s="481"/>
      <c r="DV2" s="481"/>
      <c r="DW2" s="482"/>
      <c r="DX2" s="480">
        <f>IF(DX3&gt;$B$1,0,VLOOKUP(DX$3,'IND. FIN.'!$J$4:$K$97,2,0))</f>
        <v>1163.221</v>
      </c>
      <c r="DY2" s="481"/>
      <c r="DZ2" s="481"/>
      <c r="EA2" s="482"/>
      <c r="EB2" s="480">
        <f>IF(EB3&gt;$B$1,0,VLOOKUP(EB$3,'IND. FIN.'!$J$4:$K$97,2,0))</f>
        <v>1169.1559999999999</v>
      </c>
      <c r="EC2" s="481"/>
      <c r="ED2" s="481"/>
      <c r="EE2" s="482"/>
      <c r="EF2" s="480">
        <f>IF(EF3&gt;$B$1,0,VLOOKUP(EF$3,'IND. FIN.'!$J$4:$K$97,2,0))</f>
        <v>1173.586</v>
      </c>
      <c r="EG2" s="481"/>
      <c r="EH2" s="481"/>
      <c r="EI2" s="482"/>
      <c r="EJ2" s="480">
        <f>IF(EJ3&gt;$B$1,0,VLOOKUP(EJ$3,'IND. FIN.'!$J$4:$K$97,2,0))</f>
        <v>1180.5640000000001</v>
      </c>
      <c r="EK2" s="481"/>
      <c r="EL2" s="481"/>
      <c r="EM2" s="482"/>
      <c r="EN2" s="480">
        <f>IF(EN3&gt;$B$1,0,VLOOKUP(EN$3,'IND. FIN.'!$J$4:$K$97,2,0))</f>
        <v>1183.606</v>
      </c>
      <c r="EO2" s="481"/>
      <c r="EP2" s="481"/>
      <c r="EQ2" s="482"/>
    </row>
    <row r="3" spans="1:147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44805</v>
      </c>
      <c r="M3" s="440"/>
      <c r="N3" s="440"/>
      <c r="O3" s="441"/>
      <c r="P3" s="439">
        <f>EDATE(L3,1)</f>
        <v>44835</v>
      </c>
      <c r="Q3" s="440"/>
      <c r="R3" s="440"/>
      <c r="S3" s="441"/>
      <c r="T3" s="439">
        <f t="shared" ref="T3" si="0">EDATE(P3,1)</f>
        <v>44866</v>
      </c>
      <c r="U3" s="440"/>
      <c r="V3" s="440"/>
      <c r="W3" s="441"/>
      <c r="X3" s="439">
        <f t="shared" ref="X3" si="1">EDATE(T3,1)</f>
        <v>44896</v>
      </c>
      <c r="Y3" s="440"/>
      <c r="Z3" s="440"/>
      <c r="AA3" s="441"/>
      <c r="AB3" s="439">
        <f t="shared" ref="AB3" si="2">EDATE(X3,1)</f>
        <v>44927</v>
      </c>
      <c r="AC3" s="440"/>
      <c r="AD3" s="440"/>
      <c r="AE3" s="441"/>
      <c r="AF3" s="439">
        <f t="shared" ref="AF3" si="3">EDATE(AB3,1)</f>
        <v>44958</v>
      </c>
      <c r="AG3" s="440"/>
      <c r="AH3" s="440"/>
      <c r="AI3" s="441"/>
      <c r="AJ3" s="439">
        <f t="shared" ref="AJ3" si="4">EDATE(AF3,1)</f>
        <v>44986</v>
      </c>
      <c r="AK3" s="440"/>
      <c r="AL3" s="440"/>
      <c r="AM3" s="441"/>
      <c r="AN3" s="439">
        <f t="shared" ref="AN3" si="5">EDATE(AJ3,1)</f>
        <v>45017</v>
      </c>
      <c r="AO3" s="440"/>
      <c r="AP3" s="440"/>
      <c r="AQ3" s="441"/>
      <c r="AR3" s="439">
        <f t="shared" ref="AR3" si="6">EDATE(AN3,1)</f>
        <v>45047</v>
      </c>
      <c r="AS3" s="440"/>
      <c r="AT3" s="440"/>
      <c r="AU3" s="441"/>
      <c r="AV3" s="439">
        <f t="shared" ref="AV3" si="7">EDATE(AR3,1)</f>
        <v>45078</v>
      </c>
      <c r="AW3" s="440"/>
      <c r="AX3" s="440"/>
      <c r="AY3" s="441"/>
      <c r="AZ3" s="439">
        <f t="shared" ref="AZ3" si="8">EDATE(AV3,1)</f>
        <v>45108</v>
      </c>
      <c r="BA3" s="440"/>
      <c r="BB3" s="440"/>
      <c r="BC3" s="441"/>
      <c r="BD3" s="439">
        <f t="shared" ref="BD3" si="9">EDATE(AZ3,1)</f>
        <v>45139</v>
      </c>
      <c r="BE3" s="440"/>
      <c r="BF3" s="440"/>
      <c r="BG3" s="441"/>
      <c r="BH3" s="439">
        <f t="shared" ref="BH3" si="10">EDATE(BD3,1)</f>
        <v>45170</v>
      </c>
      <c r="BI3" s="440"/>
      <c r="BJ3" s="440"/>
      <c r="BK3" s="441"/>
      <c r="BL3" s="439">
        <f t="shared" ref="BL3" si="11">EDATE(BH3,1)</f>
        <v>45200</v>
      </c>
      <c r="BM3" s="440"/>
      <c r="BN3" s="440"/>
      <c r="BO3" s="441"/>
      <c r="BP3" s="439">
        <f t="shared" ref="BP3" si="12">EDATE(BL3,1)</f>
        <v>45231</v>
      </c>
      <c r="BQ3" s="440"/>
      <c r="BR3" s="440"/>
      <c r="BS3" s="441"/>
      <c r="BT3" s="439">
        <f t="shared" ref="BT3" si="13">EDATE(BP3,1)</f>
        <v>45261</v>
      </c>
      <c r="BU3" s="440"/>
      <c r="BV3" s="440"/>
      <c r="BW3" s="441"/>
      <c r="BX3" s="439">
        <f t="shared" ref="BX3" si="14">EDATE(BT3,1)</f>
        <v>45292</v>
      </c>
      <c r="BY3" s="440"/>
      <c r="BZ3" s="440"/>
      <c r="CA3" s="441"/>
      <c r="CB3" s="439">
        <f t="shared" ref="CB3" si="15">EDATE(BX3,1)</f>
        <v>45323</v>
      </c>
      <c r="CC3" s="440"/>
      <c r="CD3" s="440"/>
      <c r="CE3" s="441"/>
      <c r="CF3" s="439">
        <f t="shared" ref="CF3" si="16">EDATE(CB3,1)</f>
        <v>45352</v>
      </c>
      <c r="CG3" s="440"/>
      <c r="CH3" s="440"/>
      <c r="CI3" s="441"/>
      <c r="CJ3" s="439">
        <f t="shared" ref="CJ3" si="17">EDATE(CF3,1)</f>
        <v>45383</v>
      </c>
      <c r="CK3" s="440"/>
      <c r="CL3" s="440"/>
      <c r="CM3" s="441"/>
      <c r="CN3" s="439">
        <f t="shared" ref="CN3" si="18">EDATE(CJ3,1)</f>
        <v>45413</v>
      </c>
      <c r="CO3" s="440"/>
      <c r="CP3" s="440"/>
      <c r="CQ3" s="441"/>
      <c r="CR3" s="439">
        <f t="shared" ref="CR3" si="19">EDATE(CN3,1)</f>
        <v>45444</v>
      </c>
      <c r="CS3" s="440"/>
      <c r="CT3" s="440"/>
      <c r="CU3" s="441"/>
      <c r="CV3" s="439">
        <f t="shared" ref="CV3" si="20">EDATE(CR3,1)</f>
        <v>45474</v>
      </c>
      <c r="CW3" s="440"/>
      <c r="CX3" s="440"/>
      <c r="CY3" s="441"/>
      <c r="CZ3" s="439">
        <f t="shared" ref="CZ3" si="21">EDATE(CV3,1)</f>
        <v>45505</v>
      </c>
      <c r="DA3" s="440"/>
      <c r="DB3" s="440"/>
      <c r="DC3" s="441"/>
      <c r="DD3" s="439">
        <f t="shared" ref="DD3" si="22">EDATE(CZ3,1)</f>
        <v>45536</v>
      </c>
      <c r="DE3" s="440"/>
      <c r="DF3" s="440"/>
      <c r="DG3" s="441"/>
      <c r="DH3" s="439">
        <f t="shared" ref="DH3" si="23">EDATE(DD3,1)</f>
        <v>45566</v>
      </c>
      <c r="DI3" s="440"/>
      <c r="DJ3" s="440"/>
      <c r="DK3" s="441"/>
      <c r="DL3" s="439">
        <f t="shared" ref="DL3" si="24">EDATE(DH3,1)</f>
        <v>45597</v>
      </c>
      <c r="DM3" s="440"/>
      <c r="DN3" s="440"/>
      <c r="DO3" s="441"/>
      <c r="DP3" s="439">
        <f t="shared" ref="DP3" si="25">EDATE(DL3,1)</f>
        <v>45627</v>
      </c>
      <c r="DQ3" s="440"/>
      <c r="DR3" s="440"/>
      <c r="DS3" s="441"/>
      <c r="DT3" s="439">
        <f t="shared" ref="DT3" si="26">EDATE(DP3,1)</f>
        <v>45658</v>
      </c>
      <c r="DU3" s="440"/>
      <c r="DV3" s="440"/>
      <c r="DW3" s="441"/>
      <c r="DX3" s="439">
        <f t="shared" ref="DX3" si="27">EDATE(DT3,1)</f>
        <v>45689</v>
      </c>
      <c r="DY3" s="440"/>
      <c r="DZ3" s="440"/>
      <c r="EA3" s="441"/>
      <c r="EB3" s="439">
        <f t="shared" ref="EB3" si="28">EDATE(DX3,1)</f>
        <v>45717</v>
      </c>
      <c r="EC3" s="440"/>
      <c r="ED3" s="440"/>
      <c r="EE3" s="441"/>
      <c r="EF3" s="453">
        <f t="shared" ref="EF3" si="29">EDATE(EB3,1)</f>
        <v>45748</v>
      </c>
      <c r="EG3" s="454"/>
      <c r="EH3" s="454"/>
      <c r="EI3" s="455"/>
      <c r="EJ3" s="453">
        <f t="shared" ref="EJ3" si="30">EDATE(EF3,1)</f>
        <v>45778</v>
      </c>
      <c r="EK3" s="454"/>
      <c r="EL3" s="454"/>
      <c r="EM3" s="455"/>
      <c r="EN3" s="453">
        <f t="shared" ref="EN3" si="31">EDATE(EJ3,1)</f>
        <v>45809</v>
      </c>
      <c r="EO3" s="454"/>
      <c r="EP3" s="454"/>
      <c r="EQ3" s="455"/>
    </row>
    <row r="4" spans="1:147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182</v>
      </c>
      <c r="M4" s="261" t="s">
        <v>183</v>
      </c>
      <c r="N4" s="262" t="s">
        <v>181</v>
      </c>
      <c r="O4" s="263" t="s">
        <v>180</v>
      </c>
      <c r="P4" s="260" t="s">
        <v>182</v>
      </c>
      <c r="Q4" s="261" t="s">
        <v>183</v>
      </c>
      <c r="R4" s="262" t="s">
        <v>181</v>
      </c>
      <c r="S4" s="263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  <c r="DH4" s="272" t="s">
        <v>182</v>
      </c>
      <c r="DI4" s="273" t="s">
        <v>183</v>
      </c>
      <c r="DJ4" s="274" t="s">
        <v>181</v>
      </c>
      <c r="DK4" s="275" t="s">
        <v>180</v>
      </c>
      <c r="DL4" s="272" t="s">
        <v>182</v>
      </c>
      <c r="DM4" s="273" t="s">
        <v>183</v>
      </c>
      <c r="DN4" s="274" t="s">
        <v>181</v>
      </c>
      <c r="DO4" s="275" t="s">
        <v>180</v>
      </c>
      <c r="DP4" s="272" t="s">
        <v>182</v>
      </c>
      <c r="DQ4" s="273" t="s">
        <v>183</v>
      </c>
      <c r="DR4" s="274" t="s">
        <v>181</v>
      </c>
      <c r="DS4" s="275" t="s">
        <v>180</v>
      </c>
      <c r="DT4" s="272" t="s">
        <v>182</v>
      </c>
      <c r="DU4" s="273" t="s">
        <v>183</v>
      </c>
      <c r="DV4" s="274" t="s">
        <v>181</v>
      </c>
      <c r="DW4" s="275" t="s">
        <v>180</v>
      </c>
      <c r="DX4" s="272" t="s">
        <v>182</v>
      </c>
      <c r="DY4" s="273" t="s">
        <v>183</v>
      </c>
      <c r="DZ4" s="274" t="s">
        <v>181</v>
      </c>
      <c r="EA4" s="275" t="s">
        <v>180</v>
      </c>
      <c r="EB4" s="272" t="s">
        <v>182</v>
      </c>
      <c r="EC4" s="273" t="s">
        <v>183</v>
      </c>
      <c r="ED4" s="274" t="s">
        <v>181</v>
      </c>
      <c r="EE4" s="275" t="s">
        <v>180</v>
      </c>
      <c r="EF4" s="272" t="s">
        <v>182</v>
      </c>
      <c r="EG4" s="273" t="s">
        <v>183</v>
      </c>
      <c r="EH4" s="274" t="s">
        <v>181</v>
      </c>
      <c r="EI4" s="275" t="s">
        <v>180</v>
      </c>
      <c r="EJ4" s="272" t="s">
        <v>182</v>
      </c>
      <c r="EK4" s="273" t="s">
        <v>183</v>
      </c>
      <c r="EL4" s="274" t="s">
        <v>181</v>
      </c>
      <c r="EM4" s="275" t="s">
        <v>180</v>
      </c>
      <c r="EN4" s="272" t="s">
        <v>182</v>
      </c>
      <c r="EO4" s="273" t="s">
        <v>183</v>
      </c>
      <c r="EP4" s="274" t="s">
        <v>181</v>
      </c>
      <c r="EQ4" s="275" t="s">
        <v>180</v>
      </c>
    </row>
    <row r="5" spans="1:147">
      <c r="A5" s="285" t="s">
        <v>2</v>
      </c>
      <c r="B5" s="240" t="s">
        <v>55</v>
      </c>
      <c r="C5" s="323">
        <v>30</v>
      </c>
      <c r="D5" s="252">
        <f>E5*C5</f>
        <v>185845.8</v>
      </c>
      <c r="E5" s="74">
        <v>6194.86</v>
      </c>
      <c r="F5" s="89">
        <f t="shared" ref="F5:F12" si="32">K5*$C$1</f>
        <v>-32004.979905552911</v>
      </c>
      <c r="G5" s="95">
        <f t="shared" ref="G5:H12" si="33">D5/$C$2</f>
        <v>188.25203754388593</v>
      </c>
      <c r="H5" s="74">
        <f t="shared" si="33"/>
        <v>6.2750679181295315</v>
      </c>
      <c r="I5" s="74">
        <f t="shared" ref="I5:I12" si="34">SUMIFS($L5:$EQ5,$L$4:$EQ$4,$M$4)</f>
        <v>213.35230921640417</v>
      </c>
      <c r="J5" s="74">
        <f t="shared" ref="J5:J12" si="35">SUMIFS($L5:$EQ5,$L$4:$EQ$4,$N$4)</f>
        <v>0</v>
      </c>
      <c r="K5" s="18">
        <f>G5-I5-J5</f>
        <v>-25.100271672518232</v>
      </c>
      <c r="L5" s="264">
        <f t="shared" ref="L5:L12" si="36">IF($E5*L$2/$C$2-O5&gt;0,$E5*L$2/$C$2-O5,0)</f>
        <v>6560.3889812989637</v>
      </c>
      <c r="M5" s="265">
        <f t="shared" ref="M5:M12" si="37">IFERROR(L5/L$2,0)</f>
        <v>6.2750679181295315</v>
      </c>
      <c r="N5" s="265">
        <f t="shared" ref="N5:N12" si="38">IFERROR(O5/L$2,0)</f>
        <v>0</v>
      </c>
      <c r="O5" s="266"/>
      <c r="P5" s="264">
        <f t="shared" ref="P5:P12" si="39">IF($E5*P$2/$C$2-S5&gt;0,$E5*P$2/$C$2-S5,0)</f>
        <v>6566.9025017979829</v>
      </c>
      <c r="Q5" s="265">
        <f t="shared" ref="Q5:U12" si="40">IFERROR(P5/P$2,0)</f>
        <v>6.2750679181295324</v>
      </c>
      <c r="R5" s="265">
        <f t="shared" ref="R5:R12" si="41">IFERROR(S5/P$2,0)</f>
        <v>0</v>
      </c>
      <c r="S5" s="266"/>
      <c r="T5" s="264">
        <f t="shared" ref="T5:T12" si="42">IF($E5*T$2/$C$2-W5&gt;0,$E5*T$2/$C$2-W5,0)</f>
        <v>6569.7200072932219</v>
      </c>
      <c r="U5" s="265">
        <f t="shared" si="40"/>
        <v>6.2750679181295324</v>
      </c>
      <c r="V5" s="265">
        <f t="shared" ref="V5:V12" si="43">IFERROR(W5/T$2,0)</f>
        <v>0</v>
      </c>
      <c r="W5" s="266"/>
      <c r="X5" s="264">
        <f t="shared" ref="X5:X7" si="44">IF($E5*X$2/$C$2-AA5&gt;0,$E5*X$2/$C$2-AA5,0)</f>
        <v>6578.9631823366271</v>
      </c>
      <c r="Y5" s="265">
        <f t="shared" ref="Y5" si="45">IFERROR(X5/X$2,0)</f>
        <v>6.2750679181295315</v>
      </c>
      <c r="Z5" s="265">
        <f t="shared" ref="Z5:Z12" si="46">IFERROR(AA5/X$2,0)</f>
        <v>0</v>
      </c>
      <c r="AA5" s="266"/>
      <c r="AB5" s="264">
        <f t="shared" ref="AB5:AB7" si="47">IF($E5*AB$2/$C$2-AE5&gt;0,$E5*AB$2/$C$2-AE5,0)</f>
        <v>6596.658873865752</v>
      </c>
      <c r="AC5" s="265">
        <f t="shared" ref="AC5" si="48">IFERROR(AB5/AB$2,0)</f>
        <v>6.2750679181295315</v>
      </c>
      <c r="AD5" s="265">
        <f t="shared" ref="AD5:AD12" si="49">IFERROR(AE5/AB$2,0)</f>
        <v>0</v>
      </c>
      <c r="AE5" s="266"/>
      <c r="AF5" s="264">
        <f t="shared" ref="AF5:AF7" si="50">IF($E5*AF$2/$C$2-AI5&gt;0,$E5*AF$2/$C$2-AI5,0)</f>
        <v>6617.4418988105963</v>
      </c>
      <c r="AG5" s="265">
        <f t="shared" ref="AG5" si="51">IFERROR(AF5/AF$2,0)</f>
        <v>6.2750679181295315</v>
      </c>
      <c r="AH5" s="265">
        <f t="shared" ref="AH5:AH12" si="52">IFERROR(AI5/AF$2,0)</f>
        <v>0</v>
      </c>
      <c r="AI5" s="266"/>
      <c r="AJ5" s="264">
        <f t="shared" ref="AJ5:AJ7" si="53">IF($E5*AJ$2/$C$2-AM5&gt;0,$E5*AJ$2/$C$2-AM5,0)</f>
        <v>6631.3348991813364</v>
      </c>
      <c r="AK5" s="265">
        <f t="shared" ref="AK5" si="54">IFERROR(AJ5/AJ$2,0)</f>
        <v>6.2750679181295315</v>
      </c>
      <c r="AL5" s="265">
        <f t="shared" ref="AL5:AL12" si="55">IFERROR(AM5/AJ$2,0)</f>
        <v>0</v>
      </c>
      <c r="AM5" s="266"/>
      <c r="AN5" s="264">
        <f t="shared" ref="AN5:AN7" si="56">IF($E5*AN$2/$C$2-AQ5&gt;0,$E5*AN$2/$C$2-AQ5,0)</f>
        <v>6643.1006515278286</v>
      </c>
      <c r="AO5" s="265">
        <f t="shared" ref="AO5" si="57">IFERROR(AN5/AN$2,0)</f>
        <v>6.2750679181295315</v>
      </c>
      <c r="AP5" s="265">
        <f t="shared" ref="AP5:AP12" si="58">IFERROR(AQ5/AN$2,0)</f>
        <v>0</v>
      </c>
      <c r="AQ5" s="266"/>
      <c r="AR5" s="264">
        <f t="shared" ref="AR5:AR7" si="59">IF($E5*AR$2/$C$2-AU5&gt;0,$E5*AR$2/$C$2-AU5,0)</f>
        <v>6658.2925909576197</v>
      </c>
      <c r="AS5" s="265">
        <f t="shared" ref="AS5" si="60">IFERROR(AR5/AR$2,0)</f>
        <v>6.2750679181295315</v>
      </c>
      <c r="AT5" s="265">
        <f t="shared" ref="AT5:AT12" si="61">IFERROR(AU5/AR$2,0)</f>
        <v>0</v>
      </c>
      <c r="AU5" s="266"/>
      <c r="AV5" s="264">
        <f t="shared" ref="AV5:AV7" si="62">IF($E5*AV$2/$C$2-AY5&gt;0,$E5*AV$2/$C$2-AY5,0)</f>
        <v>6684.7608274362901</v>
      </c>
      <c r="AW5" s="265">
        <f t="shared" ref="AW5" si="63">IFERROR(AV5/AV$2,0)</f>
        <v>6.2750679181295315</v>
      </c>
      <c r="AX5" s="265">
        <f t="shared" ref="AX5:AX12" si="64">IFERROR(AY5/AV$2,0)</f>
        <v>0</v>
      </c>
      <c r="AY5" s="266"/>
      <c r="AZ5" s="264">
        <f t="shared" ref="AZ5:AZ7" si="65">IF($E5*AZ$2/$C$2-BC5&gt;0,$E5*AZ$2/$C$2-BC5,0)</f>
        <v>6741.2552639032101</v>
      </c>
      <c r="BA5" s="265">
        <f t="shared" ref="BA5" si="66">IFERROR(AZ5/AZ$2,0)</f>
        <v>6.2750679181295315</v>
      </c>
      <c r="BB5" s="265">
        <f t="shared" ref="BB5:BB12" si="67">IFERROR(BC5/AZ$2,0)</f>
        <v>0</v>
      </c>
      <c r="BC5" s="266"/>
      <c r="BD5" s="264">
        <f t="shared" ref="BD5:BD7" si="68">IF($E5*BD$2/$C$2-BG5&gt;0,$E5*BD$2/$C$2-BG5,0)</f>
        <v>6745.0391298578425</v>
      </c>
      <c r="BE5" s="265">
        <f t="shared" ref="BE5" si="69">IFERROR(BD5/BD$2,0)</f>
        <v>6.2750679181295315</v>
      </c>
      <c r="BF5" s="265">
        <f t="shared" ref="BF5:BF12" si="70">IFERROR(BG5/BD$2,0)</f>
        <v>0</v>
      </c>
      <c r="BG5" s="266"/>
      <c r="BH5" s="264">
        <f t="shared" ref="BH5:BH7" si="71">IF($E5*BH$2/$C$2-BK5&gt;0,$E5*BH$2/$C$2-BK5,0)</f>
        <v>6761.3668565808157</v>
      </c>
      <c r="BI5" s="265">
        <f t="shared" ref="BI5" si="72">IFERROR(BH5/BH$2,0)</f>
        <v>6.2750679181295306</v>
      </c>
      <c r="BJ5" s="265">
        <f t="shared" ref="BJ5:BJ12" si="73">IFERROR(BK5/BH$2,0)</f>
        <v>0</v>
      </c>
      <c r="BK5" s="266"/>
      <c r="BL5" s="264">
        <f t="shared" ref="BL5:BL7" si="74">IF($E5*BL$2/$C$2-BO5&gt;0,$E5*BL$2/$C$2-BO5,0)</f>
        <v>6777.5188814020812</v>
      </c>
      <c r="BM5" s="265">
        <f t="shared" ref="BM5" si="75">IFERROR(BL5/BL$2,0)</f>
        <v>6.2750679181295324</v>
      </c>
      <c r="BN5" s="265">
        <f t="shared" ref="BN5:BN12" si="76">IFERROR(BO5/BL$2,0)</f>
        <v>0</v>
      </c>
      <c r="BO5" s="266"/>
      <c r="BP5" s="264">
        <f t="shared" ref="BP5:BP7" si="77">IF($E5*BP$2/$C$2-BS5&gt;0,$E5*BP$2/$C$2-BS5,0)</f>
        <v>6791.1985294636033</v>
      </c>
      <c r="BQ5" s="265">
        <f t="shared" ref="BQ5" si="78">IFERROR(BP5/BP$2,0)</f>
        <v>6.2750679181295315</v>
      </c>
      <c r="BR5" s="265">
        <f t="shared" ref="BR5:BR12" si="79">IFERROR(BS5/BP$2,0)</f>
        <v>0</v>
      </c>
      <c r="BS5" s="266"/>
      <c r="BT5" s="264">
        <f t="shared" ref="BT5:BT7" si="80">IF($E5*BT$2/$C$2-BW5&gt;0,$E5*BT$2/$C$2-BW5,0)</f>
        <v>6798.0007030868564</v>
      </c>
      <c r="BU5" s="265">
        <f t="shared" ref="BU5" si="81">IFERROR(BT5/BT$2,0)</f>
        <v>6.2750679181295315</v>
      </c>
      <c r="BV5" s="265">
        <f t="shared" ref="BV5:BV12" si="82">IFERROR(BW5/BT$2,0)</f>
        <v>0</v>
      </c>
      <c r="BW5" s="266"/>
      <c r="BX5" s="264">
        <f t="shared" ref="BX5:BX7" si="83">IF($E5*BX$2/$C$2-CA5&gt;0,$E5*BX$2/$C$2-CA5,0)</f>
        <v>6815.6650192763909</v>
      </c>
      <c r="BY5" s="265">
        <f t="shared" ref="BY5" si="84">IFERROR(BX5/BX$2,0)</f>
        <v>6.2750679181295315</v>
      </c>
      <c r="BZ5" s="265">
        <f t="shared" ref="BZ5:BZ12" si="85">IFERROR(CA5/BX$2,0)</f>
        <v>0</v>
      </c>
      <c r="CA5" s="266"/>
      <c r="CB5" s="264">
        <f t="shared" ref="CB5:CB7" si="86">IF($E5*CB$2/$C$2-CE5&gt;0,$E5*CB$2/$C$2-CE5,0)</f>
        <v>6831.4342649546506</v>
      </c>
      <c r="CC5" s="265">
        <f t="shared" ref="CC5" si="87">IFERROR(CB5/CB$2,0)</f>
        <v>6.2750679181295315</v>
      </c>
      <c r="CD5" s="265">
        <f t="shared" ref="CD5:CD12" si="88">IFERROR(CE5/CB$2,0)</f>
        <v>0</v>
      </c>
      <c r="CE5" s="266"/>
      <c r="CF5" s="264">
        <f t="shared" ref="CF5:CF7" si="89">IF($E5*CF$2/$C$2-CI5&gt;0,$E5*CF$2/$C$2-CI5,0)</f>
        <v>6845.2896149178805</v>
      </c>
      <c r="CG5" s="265">
        <f t="shared" ref="CG5" si="90">IFERROR(CF5/CF$2,0)</f>
        <v>6.2750679181295315</v>
      </c>
      <c r="CH5" s="265">
        <f t="shared" ref="CH5:CH12" si="91">IFERROR(CI5/CF$2,0)</f>
        <v>0</v>
      </c>
      <c r="CI5" s="266"/>
      <c r="CJ5" s="264">
        <f t="shared" ref="CJ5:CJ7" si="92">IF($E5*CJ$2/$C$2-CM5&gt;0,$E5*CJ$2/$C$2-CM5,0)</f>
        <v>6861.8055936783967</v>
      </c>
      <c r="CK5" s="265">
        <f t="shared" ref="CK5" si="93">IFERROR(CJ5/CJ$2,0)</f>
        <v>6.2750679181295315</v>
      </c>
      <c r="CL5" s="265">
        <f t="shared" ref="CL5:CL12" si="94">IFERROR(CM5/CJ$2,0)</f>
        <v>0</v>
      </c>
      <c r="CM5" s="266"/>
      <c r="CN5" s="264">
        <f t="shared" ref="CN5:CN7" si="95">IF($E5*CN$2/$C$2-CQ5&gt;0,$E5*CN$2/$C$2-CQ5,0)</f>
        <v>6889.9680984949628</v>
      </c>
      <c r="CO5" s="265">
        <f t="shared" ref="CO5" si="96">IFERROR(CN5/CN$2,0)</f>
        <v>6.2750679181295315</v>
      </c>
      <c r="CP5" s="265">
        <f t="shared" ref="CP5:CP12" si="97">IFERROR(CQ5/CN$2,0)</f>
        <v>0</v>
      </c>
      <c r="CQ5" s="266"/>
      <c r="CR5" s="264">
        <f t="shared" ref="CR5:CR7" si="98">IF($E5*CR$2/$C$2-CU5&gt;0,$E5*CR$2/$C$2-CU5,0)</f>
        <v>6930.5426876535894</v>
      </c>
      <c r="CS5" s="265">
        <f t="shared" ref="CS5" si="99">IFERROR(CR5/CR$2,0)</f>
        <v>6.2750679181295324</v>
      </c>
      <c r="CT5" s="265">
        <f t="shared" ref="CT5:CT12" si="100">IFERROR(CU5/CR$2,0)</f>
        <v>0</v>
      </c>
      <c r="CU5" s="266"/>
      <c r="CV5" s="264">
        <f t="shared" ref="CV5:CV7" si="101">IF($E5*CV$2/$C$2-CY5&gt;0,$E5*CV$2/$C$2-CY5,0)</f>
        <v>6995.1194115990593</v>
      </c>
      <c r="CW5" s="265">
        <f t="shared" ref="CW5" si="102">IFERROR(CV5/CV$2,0)</f>
        <v>6.2750679181295315</v>
      </c>
      <c r="CX5" s="265">
        <f t="shared" ref="CX5:CX12" si="103">IFERROR(CY5/CV$2,0)</f>
        <v>0</v>
      </c>
      <c r="CY5" s="266"/>
      <c r="CZ5" s="264">
        <f t="shared" ref="CZ5:CZ7" si="104">IF($E5*CZ$2/$C$2-DC5&gt;0,$E5*CZ$2/$C$2-DC5,0)</f>
        <v>7043.4625348403288</v>
      </c>
      <c r="DA5" s="265">
        <f t="shared" ref="DA5" si="105">IFERROR(CZ5/CZ$2,0)</f>
        <v>6.2750679181295315</v>
      </c>
      <c r="DB5" s="265">
        <f t="shared" ref="DB5:DB12" si="106">IFERROR(DC5/CZ$2,0)</f>
        <v>0</v>
      </c>
      <c r="DC5" s="266"/>
      <c r="DD5" s="264">
        <f t="shared" ref="DD5:DD7" si="107">IF($E5*DD$2/$C$2-DG5&gt;0,$E5*DD$2/$C$2-DG5,0)</f>
        <v>7088.5614479679252</v>
      </c>
      <c r="DE5" s="265">
        <f t="shared" ref="DE5" si="108">IFERROR(DD5/DD$2,0)</f>
        <v>6.2750679181295315</v>
      </c>
      <c r="DF5" s="265">
        <f t="shared" ref="DF5:DF12" si="109">IFERROR(DG5/DD$2,0)</f>
        <v>0</v>
      </c>
      <c r="DG5" s="266"/>
      <c r="DH5" s="264">
        <f t="shared" ref="DH5:DH7" si="110">IF($E5*DH$2/$C$2-DK5&gt;0,$E5*DH$2/$C$2-DK5,0)</f>
        <v>7131.7464653804927</v>
      </c>
      <c r="DI5" s="265">
        <f t="shared" ref="DI5" si="111">IFERROR(DH5/DH$2,0)</f>
        <v>6.2750679181295315</v>
      </c>
      <c r="DJ5" s="265">
        <f t="shared" ref="DJ5:DJ12" si="112">IFERROR(DK5/DH$2,0)</f>
        <v>0</v>
      </c>
      <c r="DK5" s="266"/>
      <c r="DL5" s="264">
        <f t="shared" ref="DL5:DL7" si="113">IF($E5*DL$2/$C$2-DO5&gt;0,$E5*DL$2/$C$2-DO5,0)</f>
        <v>7179.5311075770496</v>
      </c>
      <c r="DM5" s="265">
        <f t="shared" ref="DM5" si="114">IFERROR(DL5/DL$2,0)</f>
        <v>6.2750679181295315</v>
      </c>
      <c r="DN5" s="265">
        <f t="shared" ref="DN5:DN12" si="115">IFERROR(DO5/DL$2,0)</f>
        <v>0</v>
      </c>
      <c r="DO5" s="266"/>
      <c r="DP5" s="264">
        <f t="shared" ref="DP5:DP7" si="116">IF($E5*DP$2/$C$2-DS5&gt;0,$E5*DP$2/$C$2-DS5,0)</f>
        <v>7211.0444986618959</v>
      </c>
      <c r="DQ5" s="265">
        <f t="shared" ref="DQ5" si="117">IFERROR(DP5/DP$2,0)</f>
        <v>6.2750679181295315</v>
      </c>
      <c r="DR5" s="265">
        <f t="shared" ref="DR5:DR12" si="118">IFERROR(DS5/DP$2,0)</f>
        <v>0</v>
      </c>
      <c r="DS5" s="266"/>
      <c r="DT5" s="264">
        <f t="shared" ref="DT5:DT7" si="119">IF($E5*DT$2/$C$2-DW5&gt;0,$E5*DT$2/$C$2-DW5,0)</f>
        <v>7247.6406947604282</v>
      </c>
      <c r="DU5" s="265">
        <f t="shared" ref="DU5" si="120">IFERROR(DT5/DT$2,0)</f>
        <v>6.2750679181295324</v>
      </c>
      <c r="DV5" s="265">
        <f t="shared" ref="DV5:DV12" si="121">IFERROR(DW5/DT$2,0)</f>
        <v>0</v>
      </c>
      <c r="DW5" s="266"/>
      <c r="DX5" s="264">
        <f t="shared" ref="DX5:DX7" si="122">IF($E5*DX$2/$C$2-EA5&gt;0,$E5*DX$2/$C$2-EA5,0)</f>
        <v>7299.2907787945514</v>
      </c>
      <c r="DY5" s="265">
        <f t="shared" ref="DY5" si="123">IFERROR(DX5/DX$2,0)</f>
        <v>6.2750679181295315</v>
      </c>
      <c r="DZ5" s="265">
        <f t="shared" ref="DZ5:DZ12" si="124">IFERROR(EA5/DX$2,0)</f>
        <v>0</v>
      </c>
      <c r="EA5" s="266"/>
      <c r="EB5" s="264">
        <f t="shared" ref="EB5:EB7" si="125">IF($E5*EB$2/$C$2-EE5&gt;0,$E5*EB$2/$C$2-EE5,0)</f>
        <v>7336.5333068886503</v>
      </c>
      <c r="EC5" s="265">
        <f t="shared" ref="EC5" si="126">IFERROR(EB5/EB$2,0)</f>
        <v>6.2750679181295315</v>
      </c>
      <c r="ED5" s="265">
        <f t="shared" ref="ED5:ED12" si="127">IFERROR(EE5/EB$2,0)</f>
        <v>0</v>
      </c>
      <c r="EE5" s="266"/>
      <c r="EF5" s="264">
        <f t="shared" ref="EF5:EF7" si="128">IF($E5*EF$2/$C$2-EI5&gt;0,$E5*EF$2/$C$2-EI5,0)</f>
        <v>7364.3318577659647</v>
      </c>
      <c r="EG5" s="265">
        <f t="shared" ref="EG5" si="129">IFERROR(EF5/EF$2,0)</f>
        <v>6.2750679181295315</v>
      </c>
      <c r="EH5" s="265">
        <f t="shared" ref="EH5:EH12" si="130">IFERROR(EI5/EF$2,0)</f>
        <v>0</v>
      </c>
      <c r="EI5" s="266"/>
      <c r="EJ5" s="264">
        <f t="shared" ref="EJ5:EJ7" si="131">IF($E5*EJ$2/$C$2-EM5&gt;0,$E5*EJ$2/$C$2-EM5,0)</f>
        <v>7408.1192816986722</v>
      </c>
      <c r="EK5" s="265">
        <f t="shared" ref="EK5" si="132">IFERROR(EJ5/EJ$2,0)</f>
        <v>6.2750679181295315</v>
      </c>
      <c r="EL5" s="265">
        <f t="shared" ref="EL5:EL12" si="133">IFERROR(EM5/EJ$2,0)</f>
        <v>0</v>
      </c>
      <c r="EM5" s="266"/>
      <c r="EN5" s="264">
        <f t="shared" ref="EN5:EN7" si="134">IF($E5*EN$2/$C$2-EQ5&gt;0,$E5*EN$2/$C$2-EQ5,0)</f>
        <v>7427.2080383056218</v>
      </c>
      <c r="EO5" s="265">
        <f t="shared" ref="EO5" si="135">IFERROR(EN5/EN$2,0)</f>
        <v>6.2750679181295315</v>
      </c>
      <c r="EP5" s="265">
        <f t="shared" ref="EP5:EP12" si="136">IFERROR(EQ5/EN$2,0)</f>
        <v>0</v>
      </c>
      <c r="EQ5" s="266"/>
    </row>
    <row r="6" spans="1:147">
      <c r="A6" s="285" t="s">
        <v>4</v>
      </c>
      <c r="B6" s="240" t="s">
        <v>56</v>
      </c>
      <c r="C6" s="323">
        <v>30</v>
      </c>
      <c r="D6" s="252">
        <f t="shared" ref="D6:D12" si="137">E6*C6</f>
        <v>420000</v>
      </c>
      <c r="E6" s="74">
        <v>14000</v>
      </c>
      <c r="F6" s="89">
        <f t="shared" si="32"/>
        <v>-72329.272764475041</v>
      </c>
      <c r="G6" s="95">
        <f t="shared" si="33"/>
        <v>425.43794784941122</v>
      </c>
      <c r="H6" s="74">
        <f t="shared" si="33"/>
        <v>14.181264928313706</v>
      </c>
      <c r="I6" s="74">
        <f t="shared" si="34"/>
        <v>482.16300756266565</v>
      </c>
      <c r="J6" s="74">
        <f t="shared" si="35"/>
        <v>0</v>
      </c>
      <c r="K6" s="18">
        <f>G6-I6-J6</f>
        <v>-56.725059713254439</v>
      </c>
      <c r="L6" s="195">
        <f t="shared" si="36"/>
        <v>14826.072863339203</v>
      </c>
      <c r="M6" s="13">
        <f t="shared" si="37"/>
        <v>14.181264928313706</v>
      </c>
      <c r="N6" s="13">
        <f t="shared" si="38"/>
        <v>0</v>
      </c>
      <c r="O6" s="255"/>
      <c r="P6" s="195">
        <f t="shared" si="39"/>
        <v>14840.793016334792</v>
      </c>
      <c r="Q6" s="13">
        <f t="shared" si="40"/>
        <v>14.181264928313706</v>
      </c>
      <c r="R6" s="13">
        <f t="shared" si="41"/>
        <v>0</v>
      </c>
      <c r="S6" s="255"/>
      <c r="T6" s="195">
        <f t="shared" si="42"/>
        <v>14847.160404287602</v>
      </c>
      <c r="U6" s="13">
        <f t="shared" si="40"/>
        <v>14.181264928313706</v>
      </c>
      <c r="V6" s="13">
        <f t="shared" si="43"/>
        <v>0</v>
      </c>
      <c r="W6" s="255"/>
      <c r="X6" s="195">
        <f t="shared" si="44"/>
        <v>14868.049407527013</v>
      </c>
      <c r="Y6" s="13">
        <f t="shared" ref="Y6" si="138">IFERROR(X6/X$2,0)</f>
        <v>14.181264928313707</v>
      </c>
      <c r="Z6" s="13">
        <f t="shared" si="46"/>
        <v>0</v>
      </c>
      <c r="AA6" s="255"/>
      <c r="AB6" s="195">
        <f t="shared" si="47"/>
        <v>14908.040574624856</v>
      </c>
      <c r="AC6" s="13">
        <f t="shared" ref="AC6" si="139">IFERROR(AB6/AB$2,0)</f>
        <v>14.181264928313707</v>
      </c>
      <c r="AD6" s="13">
        <f t="shared" si="49"/>
        <v>0</v>
      </c>
      <c r="AE6" s="255"/>
      <c r="AF6" s="195">
        <f t="shared" si="50"/>
        <v>14955.008924067428</v>
      </c>
      <c r="AG6" s="13">
        <f t="shared" ref="AG6" si="140">IFERROR(AF6/AF$2,0)</f>
        <v>14.181264928313706</v>
      </c>
      <c r="AH6" s="13">
        <f t="shared" si="52"/>
        <v>0</v>
      </c>
      <c r="AI6" s="255"/>
      <c r="AJ6" s="195">
        <f t="shared" si="53"/>
        <v>14986.406244618718</v>
      </c>
      <c r="AK6" s="13">
        <f t="shared" ref="AK6" si="141">IFERROR(AJ6/AJ$2,0)</f>
        <v>14.181264928313706</v>
      </c>
      <c r="AL6" s="13">
        <f t="shared" si="55"/>
        <v>0</v>
      </c>
      <c r="AM6" s="255"/>
      <c r="AN6" s="195">
        <f t="shared" si="56"/>
        <v>15012.996116359307</v>
      </c>
      <c r="AO6" s="13">
        <f t="shared" ref="AO6" si="142">IFERROR(AN6/AN$2,0)</f>
        <v>14.181264928313707</v>
      </c>
      <c r="AP6" s="13">
        <f t="shared" si="58"/>
        <v>0</v>
      </c>
      <c r="AQ6" s="255"/>
      <c r="AR6" s="195">
        <f t="shared" si="59"/>
        <v>15047.328958750752</v>
      </c>
      <c r="AS6" s="13">
        <f t="shared" ref="AS6" si="143">IFERROR(AR6/AR$2,0)</f>
        <v>14.181264928313706</v>
      </c>
      <c r="AT6" s="13">
        <f t="shared" si="61"/>
        <v>0</v>
      </c>
      <c r="AU6" s="255"/>
      <c r="AV6" s="195">
        <f t="shared" si="62"/>
        <v>15107.14553421838</v>
      </c>
      <c r="AW6" s="13">
        <f t="shared" ref="AW6" si="144">IFERROR(AV6/AV$2,0)</f>
        <v>14.181264928313707</v>
      </c>
      <c r="AX6" s="13">
        <f t="shared" si="64"/>
        <v>0</v>
      </c>
      <c r="AY6" s="255"/>
      <c r="AZ6" s="195">
        <f t="shared" si="65"/>
        <v>15234.819462367986</v>
      </c>
      <c r="BA6" s="13">
        <f t="shared" ref="BA6" si="145">IFERROR(AZ6/AZ$2,0)</f>
        <v>14.181264928313706</v>
      </c>
      <c r="BB6" s="13">
        <f t="shared" si="67"/>
        <v>0</v>
      </c>
      <c r="BC6" s="255"/>
      <c r="BD6" s="195">
        <f t="shared" si="68"/>
        <v>15243.370765119762</v>
      </c>
      <c r="BE6" s="13">
        <f t="shared" ref="BE6" si="146">IFERROR(BD6/BD$2,0)</f>
        <v>14.181264928313707</v>
      </c>
      <c r="BF6" s="13">
        <f t="shared" si="70"/>
        <v>0</v>
      </c>
      <c r="BG6" s="255"/>
      <c r="BH6" s="195">
        <f t="shared" si="71"/>
        <v>15280.270416463236</v>
      </c>
      <c r="BI6" s="13">
        <f t="shared" ref="BI6" si="147">IFERROR(BH6/BH$2,0)</f>
        <v>14.181264928313707</v>
      </c>
      <c r="BJ6" s="13">
        <f t="shared" si="73"/>
        <v>0</v>
      </c>
      <c r="BK6" s="255"/>
      <c r="BL6" s="195">
        <f t="shared" si="74"/>
        <v>15316.772992388711</v>
      </c>
      <c r="BM6" s="13">
        <f t="shared" ref="BM6" si="148">IFERROR(BL6/BL$2,0)</f>
        <v>14.181264928313706</v>
      </c>
      <c r="BN6" s="13">
        <f t="shared" si="76"/>
        <v>0</v>
      </c>
      <c r="BO6" s="255"/>
      <c r="BP6" s="195">
        <f t="shared" si="77"/>
        <v>15347.688149932437</v>
      </c>
      <c r="BQ6" s="13">
        <f t="shared" ref="BQ6" si="149">IFERROR(BP6/BP$2,0)</f>
        <v>14.181264928313707</v>
      </c>
      <c r="BR6" s="13">
        <f t="shared" si="79"/>
        <v>0</v>
      </c>
      <c r="BS6" s="255"/>
      <c r="BT6" s="195">
        <f t="shared" si="80"/>
        <v>15363.060641114729</v>
      </c>
      <c r="BU6" s="13">
        <f t="shared" ref="BU6" si="150">IFERROR(BT6/BT$2,0)</f>
        <v>14.181264928313706</v>
      </c>
      <c r="BV6" s="13">
        <f t="shared" si="82"/>
        <v>0</v>
      </c>
      <c r="BW6" s="255"/>
      <c r="BX6" s="195">
        <f t="shared" si="83"/>
        <v>15402.980901887933</v>
      </c>
      <c r="BY6" s="13">
        <f t="shared" ref="BY6" si="151">IFERROR(BX6/BX$2,0)</f>
        <v>14.181264928313706</v>
      </c>
      <c r="BZ6" s="13">
        <f t="shared" si="85"/>
        <v>0</v>
      </c>
      <c r="CA6" s="255"/>
      <c r="CB6" s="195">
        <f t="shared" si="86"/>
        <v>15438.618420652785</v>
      </c>
      <c r="CC6" s="13">
        <f t="shared" ref="CC6" si="152">IFERROR(CB6/CB$2,0)</f>
        <v>14.181264928313707</v>
      </c>
      <c r="CD6" s="13">
        <f t="shared" si="88"/>
        <v>0</v>
      </c>
      <c r="CE6" s="255"/>
      <c r="CF6" s="195">
        <f t="shared" si="89"/>
        <v>15469.930653614503</v>
      </c>
      <c r="CG6" s="13">
        <f t="shared" ref="CG6" si="153">IFERROR(CF6/CF$2,0)</f>
        <v>14.181264928313707</v>
      </c>
      <c r="CH6" s="13">
        <f t="shared" si="91"/>
        <v>0</v>
      </c>
      <c r="CI6" s="255"/>
      <c r="CJ6" s="195">
        <f t="shared" si="92"/>
        <v>15507.255742905822</v>
      </c>
      <c r="CK6" s="13">
        <f t="shared" ref="CK6" si="154">IFERROR(CJ6/CJ$2,0)</f>
        <v>14.181264928313706</v>
      </c>
      <c r="CL6" s="13">
        <f t="shared" si="94"/>
        <v>0</v>
      </c>
      <c r="CM6" s="255"/>
      <c r="CN6" s="195">
        <f t="shared" si="95"/>
        <v>15570.901259904094</v>
      </c>
      <c r="CO6" s="13">
        <f t="shared" ref="CO6" si="155">IFERROR(CN6/CN$2,0)</f>
        <v>14.181264928313706</v>
      </c>
      <c r="CP6" s="13">
        <f t="shared" si="97"/>
        <v>0</v>
      </c>
      <c r="CQ6" s="255"/>
      <c r="CR6" s="195">
        <f t="shared" si="98"/>
        <v>15662.597318930573</v>
      </c>
      <c r="CS6" s="13">
        <f t="shared" ref="CS6" si="156">IFERROR(CR6/CR$2,0)</f>
        <v>14.181264928313707</v>
      </c>
      <c r="CT6" s="13">
        <f t="shared" si="100"/>
        <v>0</v>
      </c>
      <c r="CU6" s="255"/>
      <c r="CV6" s="195">
        <f t="shared" si="101"/>
        <v>15808.536716307848</v>
      </c>
      <c r="CW6" s="13">
        <f t="shared" ref="CW6" si="157">IFERROR(CV6/CV$2,0)</f>
        <v>14.181264928313706</v>
      </c>
      <c r="CX6" s="13">
        <f t="shared" si="103"/>
        <v>0</v>
      </c>
      <c r="CY6" s="255"/>
      <c r="CZ6" s="195">
        <f t="shared" si="104"/>
        <v>15917.789181315577</v>
      </c>
      <c r="DA6" s="13">
        <f t="shared" ref="DA6" si="158">IFERROR(CZ6/CZ$2,0)</f>
        <v>14.181264928313707</v>
      </c>
      <c r="DB6" s="13">
        <f t="shared" si="106"/>
        <v>0</v>
      </c>
      <c r="DC6" s="255"/>
      <c r="DD6" s="195">
        <f t="shared" si="107"/>
        <v>16019.709932355365</v>
      </c>
      <c r="DE6" s="13">
        <f t="shared" ref="DE6" si="159">IFERROR(DD6/DD$2,0)</f>
        <v>14.181264928313706</v>
      </c>
      <c r="DF6" s="13">
        <f t="shared" si="109"/>
        <v>0</v>
      </c>
      <c r="DG6" s="255"/>
      <c r="DH6" s="195">
        <f t="shared" si="110"/>
        <v>16117.305397592021</v>
      </c>
      <c r="DI6" s="13">
        <f t="shared" ref="DI6" si="160">IFERROR(DH6/DH$2,0)</f>
        <v>14.181264928313706</v>
      </c>
      <c r="DJ6" s="13">
        <f t="shared" si="112"/>
        <v>0</v>
      </c>
      <c r="DK6" s="255"/>
      <c r="DL6" s="195">
        <f t="shared" si="113"/>
        <v>16225.295730021131</v>
      </c>
      <c r="DM6" s="13">
        <f t="shared" ref="DM6" si="161">IFERROR(DL6/DL$2,0)</f>
        <v>14.181264928313707</v>
      </c>
      <c r="DN6" s="13">
        <f t="shared" si="115"/>
        <v>0</v>
      </c>
      <c r="DO6" s="255"/>
      <c r="DP6" s="195">
        <f t="shared" si="116"/>
        <v>16296.514042491121</v>
      </c>
      <c r="DQ6" s="13">
        <f t="shared" ref="DQ6" si="162">IFERROR(DP6/DP$2,0)</f>
        <v>14.181264928313706</v>
      </c>
      <c r="DR6" s="13">
        <f t="shared" si="118"/>
        <v>0</v>
      </c>
      <c r="DS6" s="255"/>
      <c r="DT6" s="195">
        <f t="shared" si="119"/>
        <v>16379.219179553047</v>
      </c>
      <c r="DU6" s="13">
        <f t="shared" ref="DU6" si="163">IFERROR(DT6/DT$2,0)</f>
        <v>14.181264928313706</v>
      </c>
      <c r="DV6" s="13">
        <f t="shared" si="121"/>
        <v>0</v>
      </c>
      <c r="DW6" s="255"/>
      <c r="DX6" s="195">
        <f t="shared" si="122"/>
        <v>16495.945171177998</v>
      </c>
      <c r="DY6" s="13">
        <f t="shared" ref="DY6" si="164">IFERROR(DX6/DX$2,0)</f>
        <v>14.181264928313707</v>
      </c>
      <c r="DZ6" s="13">
        <f t="shared" si="124"/>
        <v>0</v>
      </c>
      <c r="EA6" s="255"/>
      <c r="EB6" s="195">
        <f t="shared" si="125"/>
        <v>16580.11097852754</v>
      </c>
      <c r="EC6" s="13">
        <f t="shared" ref="EC6" si="165">IFERROR(EB6/EB$2,0)</f>
        <v>14.181264928313707</v>
      </c>
      <c r="ED6" s="13">
        <f t="shared" si="127"/>
        <v>0</v>
      </c>
      <c r="EE6" s="255"/>
      <c r="EF6" s="195">
        <f t="shared" si="128"/>
        <v>16642.933982159968</v>
      </c>
      <c r="EG6" s="13">
        <f t="shared" ref="EG6" si="166">IFERROR(EF6/EF$2,0)</f>
        <v>14.181264928313706</v>
      </c>
      <c r="EH6" s="13">
        <f t="shared" si="130"/>
        <v>0</v>
      </c>
      <c r="EI6" s="255"/>
      <c r="EJ6" s="195">
        <f t="shared" si="131"/>
        <v>16741.890848829746</v>
      </c>
      <c r="EK6" s="13">
        <f t="shared" ref="EK6" si="167">IFERROR(EJ6/EJ$2,0)</f>
        <v>14.181264928313707</v>
      </c>
      <c r="EL6" s="13">
        <f t="shared" si="133"/>
        <v>0</v>
      </c>
      <c r="EM6" s="255"/>
      <c r="EN6" s="195">
        <f t="shared" si="134"/>
        <v>16785.030256741673</v>
      </c>
      <c r="EO6" s="13">
        <f t="shared" ref="EO6" si="168">IFERROR(EN6/EN$2,0)</f>
        <v>14.181264928313707</v>
      </c>
      <c r="EP6" s="13">
        <f t="shared" si="136"/>
        <v>0</v>
      </c>
      <c r="EQ6" s="255"/>
    </row>
    <row r="7" spans="1:147">
      <c r="A7" s="285" t="s">
        <v>6</v>
      </c>
      <c r="B7" s="240" t="s">
        <v>57</v>
      </c>
      <c r="C7" s="323">
        <v>30</v>
      </c>
      <c r="D7" s="252">
        <f t="shared" si="137"/>
        <v>43500</v>
      </c>
      <c r="E7" s="74">
        <v>1450</v>
      </c>
      <c r="F7" s="89">
        <f t="shared" si="32"/>
        <v>-7491.2461077492826</v>
      </c>
      <c r="G7" s="95">
        <f t="shared" si="33"/>
        <v>44.063216027260445</v>
      </c>
      <c r="H7" s="74">
        <f t="shared" si="33"/>
        <v>1.4687738675753481</v>
      </c>
      <c r="I7" s="74">
        <f t="shared" si="34"/>
        <v>49.938311497561862</v>
      </c>
      <c r="J7" s="74">
        <f t="shared" si="35"/>
        <v>0</v>
      </c>
      <c r="K7" s="18">
        <f t="shared" ref="K7:K12" si="169">G7-I7-J7</f>
        <v>-5.8750954703014173</v>
      </c>
      <c r="L7" s="195">
        <f t="shared" si="36"/>
        <v>1535.5575465601316</v>
      </c>
      <c r="M7" s="13">
        <f t="shared" si="37"/>
        <v>1.4687738675753481</v>
      </c>
      <c r="N7" s="13">
        <f t="shared" si="38"/>
        <v>0</v>
      </c>
      <c r="O7" s="255"/>
      <c r="P7" s="195">
        <f t="shared" si="39"/>
        <v>1537.082133834675</v>
      </c>
      <c r="Q7" s="13">
        <f t="shared" si="40"/>
        <v>1.4687738675753481</v>
      </c>
      <c r="R7" s="13">
        <f t="shared" si="41"/>
        <v>0</v>
      </c>
      <c r="S7" s="255"/>
      <c r="T7" s="195">
        <f t="shared" si="42"/>
        <v>1537.7416133012161</v>
      </c>
      <c r="U7" s="13">
        <f t="shared" si="40"/>
        <v>1.4687738675753483</v>
      </c>
      <c r="V7" s="13">
        <f t="shared" si="43"/>
        <v>0</v>
      </c>
      <c r="W7" s="255"/>
      <c r="X7" s="195">
        <f t="shared" si="44"/>
        <v>1539.9051172081547</v>
      </c>
      <c r="Y7" s="13">
        <f t="shared" ref="Y7" si="170">IFERROR(X7/X$2,0)</f>
        <v>1.4687738675753481</v>
      </c>
      <c r="Z7" s="13">
        <f t="shared" si="46"/>
        <v>0</v>
      </c>
      <c r="AA7" s="255"/>
      <c r="AB7" s="195">
        <f t="shared" si="47"/>
        <v>1544.0470595147171</v>
      </c>
      <c r="AC7" s="13">
        <f t="shared" ref="AC7" si="171">IFERROR(AB7/AB$2,0)</f>
        <v>1.4687738675753481</v>
      </c>
      <c r="AD7" s="13">
        <f t="shared" si="49"/>
        <v>0</v>
      </c>
      <c r="AE7" s="255"/>
      <c r="AF7" s="195">
        <f t="shared" si="50"/>
        <v>1548.9116385641266</v>
      </c>
      <c r="AG7" s="13">
        <f t="shared" ref="AG7" si="172">IFERROR(AF7/AF$2,0)</f>
        <v>1.4687738675753481</v>
      </c>
      <c r="AH7" s="13">
        <f t="shared" si="52"/>
        <v>0</v>
      </c>
      <c r="AI7" s="255"/>
      <c r="AJ7" s="195">
        <f t="shared" si="53"/>
        <v>1552.1635039069388</v>
      </c>
      <c r="AK7" s="13">
        <f t="shared" ref="AK7" si="173">IFERROR(AJ7/AJ$2,0)</f>
        <v>1.4687738675753483</v>
      </c>
      <c r="AL7" s="13">
        <f t="shared" si="55"/>
        <v>0</v>
      </c>
      <c r="AM7" s="255"/>
      <c r="AN7" s="195">
        <f t="shared" si="56"/>
        <v>1554.9174549086426</v>
      </c>
      <c r="AO7" s="13">
        <f t="shared" ref="AO7" si="174">IFERROR(AN7/AN$2,0)</f>
        <v>1.4687738675753483</v>
      </c>
      <c r="AP7" s="13">
        <f t="shared" si="58"/>
        <v>0</v>
      </c>
      <c r="AQ7" s="255"/>
      <c r="AR7" s="195">
        <f t="shared" si="59"/>
        <v>1558.4733564420421</v>
      </c>
      <c r="AS7" s="13">
        <f t="shared" ref="AS7" si="175">IFERROR(AR7/AR$2,0)</f>
        <v>1.4687738675753481</v>
      </c>
      <c r="AT7" s="13">
        <f t="shared" si="61"/>
        <v>0</v>
      </c>
      <c r="AU7" s="255"/>
      <c r="AV7" s="195">
        <f t="shared" si="62"/>
        <v>1564.6686446154752</v>
      </c>
      <c r="AW7" s="13">
        <f t="shared" ref="AW7" si="176">IFERROR(AV7/AV$2,0)</f>
        <v>1.4687738675753483</v>
      </c>
      <c r="AX7" s="13">
        <f t="shared" si="64"/>
        <v>0</v>
      </c>
      <c r="AY7" s="255"/>
      <c r="AZ7" s="195">
        <f t="shared" si="65"/>
        <v>1577.8920157452558</v>
      </c>
      <c r="BA7" s="13">
        <f t="shared" ref="BA7" si="177">IFERROR(AZ7/AZ$2,0)</f>
        <v>1.4687738675753481</v>
      </c>
      <c r="BB7" s="13">
        <f t="shared" si="67"/>
        <v>0</v>
      </c>
      <c r="BC7" s="255"/>
      <c r="BD7" s="195">
        <f t="shared" si="68"/>
        <v>1578.7776863874039</v>
      </c>
      <c r="BE7" s="13">
        <f t="shared" ref="BE7" si="178">IFERROR(BD7/BD$2,0)</f>
        <v>1.4687738675753483</v>
      </c>
      <c r="BF7" s="13">
        <f t="shared" si="70"/>
        <v>0</v>
      </c>
      <c r="BG7" s="255"/>
      <c r="BH7" s="195">
        <f t="shared" si="71"/>
        <v>1582.599435990835</v>
      </c>
      <c r="BI7" s="13">
        <f t="shared" ref="BI7" si="179">IFERROR(BH7/BH$2,0)</f>
        <v>1.4687738675753481</v>
      </c>
      <c r="BJ7" s="13">
        <f t="shared" si="73"/>
        <v>0</v>
      </c>
      <c r="BK7" s="255"/>
      <c r="BL7" s="195">
        <f t="shared" si="74"/>
        <v>1586.3800599259739</v>
      </c>
      <c r="BM7" s="13">
        <f t="shared" ref="BM7" si="180">IFERROR(BL7/BL$2,0)</f>
        <v>1.4687738675753483</v>
      </c>
      <c r="BN7" s="13">
        <f t="shared" si="76"/>
        <v>0</v>
      </c>
      <c r="BO7" s="255"/>
      <c r="BP7" s="195">
        <f t="shared" si="77"/>
        <v>1589.5819869572881</v>
      </c>
      <c r="BQ7" s="13">
        <f t="shared" ref="BQ7" si="181">IFERROR(BP7/BP$2,0)</f>
        <v>1.4687738675753481</v>
      </c>
      <c r="BR7" s="13">
        <f t="shared" si="79"/>
        <v>0</v>
      </c>
      <c r="BS7" s="255"/>
      <c r="BT7" s="195">
        <f t="shared" si="80"/>
        <v>1591.1741378297397</v>
      </c>
      <c r="BU7" s="13">
        <f t="shared" ref="BU7" si="182">IFERROR(BT7/BT$2,0)</f>
        <v>1.4687738675753481</v>
      </c>
      <c r="BV7" s="13">
        <f t="shared" si="82"/>
        <v>0</v>
      </c>
      <c r="BW7" s="255"/>
      <c r="BX7" s="195">
        <f t="shared" si="83"/>
        <v>1595.3087362669646</v>
      </c>
      <c r="BY7" s="13">
        <f t="shared" ref="BY7" si="183">IFERROR(BX7/BX$2,0)</f>
        <v>1.4687738675753483</v>
      </c>
      <c r="BZ7" s="13">
        <f t="shared" si="85"/>
        <v>0</v>
      </c>
      <c r="CA7" s="255"/>
      <c r="CB7" s="195">
        <f t="shared" si="86"/>
        <v>1598.9997649961813</v>
      </c>
      <c r="CC7" s="13">
        <f t="shared" ref="CC7" si="184">IFERROR(CB7/CB$2,0)</f>
        <v>1.4687738675753481</v>
      </c>
      <c r="CD7" s="13">
        <f t="shared" si="88"/>
        <v>0</v>
      </c>
      <c r="CE7" s="255"/>
      <c r="CF7" s="195">
        <f t="shared" si="89"/>
        <v>1602.2428176957878</v>
      </c>
      <c r="CG7" s="13">
        <f t="shared" ref="CG7" si="185">IFERROR(CF7/CF$2,0)</f>
        <v>1.4687738675753483</v>
      </c>
      <c r="CH7" s="13">
        <f t="shared" si="91"/>
        <v>0</v>
      </c>
      <c r="CI7" s="255"/>
      <c r="CJ7" s="195">
        <f t="shared" si="92"/>
        <v>1606.1086305152457</v>
      </c>
      <c r="CK7" s="13">
        <f t="shared" ref="CK7" si="186">IFERROR(CJ7/CJ$2,0)</f>
        <v>1.4687738675753481</v>
      </c>
      <c r="CL7" s="13">
        <f t="shared" si="94"/>
        <v>0</v>
      </c>
      <c r="CM7" s="255"/>
      <c r="CN7" s="195">
        <f t="shared" si="95"/>
        <v>1612.700487632924</v>
      </c>
      <c r="CO7" s="13">
        <f t="shared" ref="CO7" si="187">IFERROR(CN7/CN$2,0)</f>
        <v>1.4687738675753481</v>
      </c>
      <c r="CP7" s="13">
        <f t="shared" si="97"/>
        <v>0</v>
      </c>
      <c r="CQ7" s="255"/>
      <c r="CR7" s="195">
        <f t="shared" si="98"/>
        <v>1622.1975794606665</v>
      </c>
      <c r="CS7" s="13">
        <f t="shared" ref="CS7" si="188">IFERROR(CR7/CR$2,0)</f>
        <v>1.4687738675753481</v>
      </c>
      <c r="CT7" s="13">
        <f t="shared" si="100"/>
        <v>0</v>
      </c>
      <c r="CU7" s="255"/>
      <c r="CV7" s="195">
        <f t="shared" si="101"/>
        <v>1637.3127313318844</v>
      </c>
      <c r="CW7" s="13">
        <f t="shared" ref="CW7" si="189">IFERROR(CV7/CV$2,0)</f>
        <v>1.4687738675753483</v>
      </c>
      <c r="CX7" s="13">
        <f t="shared" si="103"/>
        <v>0</v>
      </c>
      <c r="CY7" s="255"/>
      <c r="CZ7" s="195">
        <f t="shared" si="104"/>
        <v>1648.6281652076846</v>
      </c>
      <c r="DA7" s="13">
        <f t="shared" ref="DA7" si="190">IFERROR(CZ7/CZ$2,0)</f>
        <v>1.4687738675753481</v>
      </c>
      <c r="DB7" s="13">
        <f t="shared" si="106"/>
        <v>0</v>
      </c>
      <c r="DC7" s="255"/>
      <c r="DD7" s="195">
        <f t="shared" si="107"/>
        <v>1659.1842429939486</v>
      </c>
      <c r="DE7" s="13">
        <f t="shared" ref="DE7" si="191">IFERROR(DD7/DD$2,0)</f>
        <v>1.4687738675753481</v>
      </c>
      <c r="DF7" s="13">
        <f t="shared" si="109"/>
        <v>0</v>
      </c>
      <c r="DG7" s="255"/>
      <c r="DH7" s="195">
        <f t="shared" si="110"/>
        <v>1669.2923447506023</v>
      </c>
      <c r="DI7" s="13">
        <f t="shared" ref="DI7" si="192">IFERROR(DH7/DH$2,0)</f>
        <v>1.4687738675753483</v>
      </c>
      <c r="DJ7" s="13">
        <f t="shared" si="112"/>
        <v>0</v>
      </c>
      <c r="DK7" s="255"/>
      <c r="DL7" s="195">
        <f t="shared" si="113"/>
        <v>1680.4770577521886</v>
      </c>
      <c r="DM7" s="13">
        <f t="shared" ref="DM7" si="193">IFERROR(DL7/DL$2,0)</f>
        <v>1.4687738675753481</v>
      </c>
      <c r="DN7" s="13">
        <f t="shared" si="115"/>
        <v>0</v>
      </c>
      <c r="DO7" s="255"/>
      <c r="DP7" s="195">
        <f t="shared" si="116"/>
        <v>1687.8532401151517</v>
      </c>
      <c r="DQ7" s="13">
        <f t="shared" ref="DQ7" si="194">IFERROR(DP7/DP$2,0)</f>
        <v>1.4687738675753481</v>
      </c>
      <c r="DR7" s="13">
        <f t="shared" si="118"/>
        <v>0</v>
      </c>
      <c r="DS7" s="255"/>
      <c r="DT7" s="195">
        <f t="shared" si="119"/>
        <v>1696.4191293108513</v>
      </c>
      <c r="DU7" s="13">
        <f t="shared" ref="DU7" si="195">IFERROR(DT7/DT$2,0)</f>
        <v>1.4687738675753481</v>
      </c>
      <c r="DV7" s="13">
        <f t="shared" si="121"/>
        <v>0</v>
      </c>
      <c r="DW7" s="255"/>
      <c r="DX7" s="195">
        <f t="shared" si="122"/>
        <v>1708.5086070148641</v>
      </c>
      <c r="DY7" s="13">
        <f t="shared" ref="DY7" si="196">IFERROR(DX7/DX$2,0)</f>
        <v>1.4687738675753481</v>
      </c>
      <c r="DZ7" s="13">
        <f t="shared" si="124"/>
        <v>0</v>
      </c>
      <c r="EA7" s="255"/>
      <c r="EB7" s="195">
        <f t="shared" si="125"/>
        <v>1717.2257799189238</v>
      </c>
      <c r="EC7" s="13">
        <f t="shared" ref="EC7" si="197">IFERROR(EB7/EB$2,0)</f>
        <v>1.4687738675753483</v>
      </c>
      <c r="ED7" s="13">
        <f t="shared" si="127"/>
        <v>0</v>
      </c>
      <c r="EE7" s="255"/>
      <c r="EF7" s="195">
        <f t="shared" si="128"/>
        <v>1723.7324481522826</v>
      </c>
      <c r="EG7" s="13">
        <f t="shared" ref="EG7" si="198">IFERROR(EF7/EF$2,0)</f>
        <v>1.4687738675753481</v>
      </c>
      <c r="EH7" s="13">
        <f t="shared" si="130"/>
        <v>0</v>
      </c>
      <c r="EI7" s="255"/>
      <c r="EJ7" s="195">
        <f t="shared" si="131"/>
        <v>1733.9815522002234</v>
      </c>
      <c r="EK7" s="13">
        <f t="shared" ref="EK7" si="199">IFERROR(EJ7/EJ$2,0)</f>
        <v>1.4687738675753481</v>
      </c>
      <c r="EL7" s="13">
        <f t="shared" si="133"/>
        <v>0</v>
      </c>
      <c r="EM7" s="255"/>
      <c r="EN7" s="195">
        <f t="shared" si="134"/>
        <v>1738.4495623053874</v>
      </c>
      <c r="EO7" s="13">
        <f t="shared" ref="EO7" si="200">IFERROR(EN7/EN$2,0)</f>
        <v>1.4687738675753481</v>
      </c>
      <c r="EP7" s="13">
        <f t="shared" si="136"/>
        <v>0</v>
      </c>
      <c r="EQ7" s="255"/>
    </row>
    <row r="8" spans="1:147">
      <c r="A8" s="285" t="s">
        <v>8</v>
      </c>
      <c r="B8" s="240" t="s">
        <v>7</v>
      </c>
      <c r="C8" s="323">
        <v>30</v>
      </c>
      <c r="D8" s="252">
        <f t="shared" si="137"/>
        <v>309844.5</v>
      </c>
      <c r="E8" s="74">
        <v>10328.15</v>
      </c>
      <c r="F8" s="89">
        <f t="shared" si="32"/>
        <v>400193.34562629531</v>
      </c>
      <c r="G8" s="95">
        <f t="shared" si="33"/>
        <v>313.85621007720687</v>
      </c>
      <c r="H8" s="74">
        <f t="shared" si="33"/>
        <v>10.461873669240228</v>
      </c>
      <c r="I8" s="74">
        <f t="shared" si="34"/>
        <v>0</v>
      </c>
      <c r="J8" s="74">
        <f t="shared" si="35"/>
        <v>0</v>
      </c>
      <c r="K8" s="18">
        <f>G8-I8-J8</f>
        <v>313.85621007720687</v>
      </c>
      <c r="L8" s="195">
        <v>0</v>
      </c>
      <c r="M8" s="13">
        <f t="shared" si="37"/>
        <v>0</v>
      </c>
      <c r="N8" s="13">
        <f t="shared" si="38"/>
        <v>0</v>
      </c>
      <c r="O8" s="255"/>
      <c r="P8" s="195">
        <v>0</v>
      </c>
      <c r="Q8" s="13">
        <f t="shared" si="40"/>
        <v>0</v>
      </c>
      <c r="R8" s="13">
        <f t="shared" si="41"/>
        <v>0</v>
      </c>
      <c r="S8" s="255"/>
      <c r="T8" s="195">
        <v>0</v>
      </c>
      <c r="U8" s="13">
        <f t="shared" si="40"/>
        <v>0</v>
      </c>
      <c r="V8" s="13">
        <f t="shared" si="43"/>
        <v>0</v>
      </c>
      <c r="W8" s="255"/>
      <c r="X8" s="195">
        <v>0</v>
      </c>
      <c r="Y8" s="13">
        <f t="shared" ref="Y8" si="201">IFERROR(X8/X$2,0)</f>
        <v>0</v>
      </c>
      <c r="Z8" s="13">
        <f t="shared" si="46"/>
        <v>0</v>
      </c>
      <c r="AA8" s="255"/>
      <c r="AB8" s="195">
        <v>0</v>
      </c>
      <c r="AC8" s="13">
        <f t="shared" ref="AC8" si="202">IFERROR(AB8/AB$2,0)</f>
        <v>0</v>
      </c>
      <c r="AD8" s="13">
        <f t="shared" si="49"/>
        <v>0</v>
      </c>
      <c r="AE8" s="255"/>
      <c r="AF8" s="195">
        <v>0</v>
      </c>
      <c r="AG8" s="13">
        <f t="shared" ref="AG8" si="203">IFERROR(AF8/AF$2,0)</f>
        <v>0</v>
      </c>
      <c r="AH8" s="13">
        <f t="shared" si="52"/>
        <v>0</v>
      </c>
      <c r="AI8" s="255"/>
      <c r="AJ8" s="195">
        <v>0</v>
      </c>
      <c r="AK8" s="13">
        <f t="shared" ref="AK8" si="204">IFERROR(AJ8/AJ$2,0)</f>
        <v>0</v>
      </c>
      <c r="AL8" s="13">
        <f t="shared" si="55"/>
        <v>0</v>
      </c>
      <c r="AM8" s="255"/>
      <c r="AN8" s="195">
        <v>0</v>
      </c>
      <c r="AO8" s="13">
        <f t="shared" ref="AO8" si="205">IFERROR(AN8/AN$2,0)</f>
        <v>0</v>
      </c>
      <c r="AP8" s="13">
        <f t="shared" si="58"/>
        <v>0</v>
      </c>
      <c r="AQ8" s="255"/>
      <c r="AR8" s="195">
        <v>0</v>
      </c>
      <c r="AS8" s="13">
        <f t="shared" ref="AS8" si="206">IFERROR(AR8/AR$2,0)</f>
        <v>0</v>
      </c>
      <c r="AT8" s="13">
        <f t="shared" si="61"/>
        <v>0</v>
      </c>
      <c r="AU8" s="255"/>
      <c r="AV8" s="195">
        <v>0</v>
      </c>
      <c r="AW8" s="13">
        <f t="shared" ref="AW8" si="207">IFERROR(AV8/AV$2,0)</f>
        <v>0</v>
      </c>
      <c r="AX8" s="13">
        <f t="shared" si="64"/>
        <v>0</v>
      </c>
      <c r="AY8" s="255"/>
      <c r="AZ8" s="195">
        <v>0</v>
      </c>
      <c r="BA8" s="13">
        <f t="shared" ref="BA8" si="208">IFERROR(AZ8/AZ$2,0)</f>
        <v>0</v>
      </c>
      <c r="BB8" s="13">
        <f t="shared" si="67"/>
        <v>0</v>
      </c>
      <c r="BC8" s="255"/>
      <c r="BD8" s="195">
        <v>0</v>
      </c>
      <c r="BE8" s="13">
        <f t="shared" ref="BE8" si="209">IFERROR(BD8/BD$2,0)</f>
        <v>0</v>
      </c>
      <c r="BF8" s="13">
        <f t="shared" si="70"/>
        <v>0</v>
      </c>
      <c r="BG8" s="255"/>
      <c r="BH8" s="195">
        <v>0</v>
      </c>
      <c r="BI8" s="13">
        <f t="shared" ref="BI8" si="210">IFERROR(BH8/BH$2,0)</f>
        <v>0</v>
      </c>
      <c r="BJ8" s="13">
        <f t="shared" si="73"/>
        <v>0</v>
      </c>
      <c r="BK8" s="255"/>
      <c r="BL8" s="195">
        <v>0</v>
      </c>
      <c r="BM8" s="13">
        <f t="shared" ref="BM8" si="211">IFERROR(BL8/BL$2,0)</f>
        <v>0</v>
      </c>
      <c r="BN8" s="13">
        <f t="shared" si="76"/>
        <v>0</v>
      </c>
      <c r="BO8" s="255"/>
      <c r="BP8" s="195">
        <v>0</v>
      </c>
      <c r="BQ8" s="13">
        <f t="shared" ref="BQ8" si="212">IFERROR(BP8/BP$2,0)</f>
        <v>0</v>
      </c>
      <c r="BR8" s="13">
        <f t="shared" si="79"/>
        <v>0</v>
      </c>
      <c r="BS8" s="255"/>
      <c r="BT8" s="195">
        <v>0</v>
      </c>
      <c r="BU8" s="13">
        <f t="shared" ref="BU8" si="213">IFERROR(BT8/BT$2,0)</f>
        <v>0</v>
      </c>
      <c r="BV8" s="13">
        <f t="shared" si="82"/>
        <v>0</v>
      </c>
      <c r="BW8" s="255"/>
      <c r="BX8" s="195">
        <v>0</v>
      </c>
      <c r="BY8" s="13">
        <f t="shared" ref="BY8" si="214">IFERROR(BX8/BX$2,0)</f>
        <v>0</v>
      </c>
      <c r="BZ8" s="13">
        <f t="shared" si="85"/>
        <v>0</v>
      </c>
      <c r="CA8" s="255"/>
      <c r="CB8" s="195">
        <v>0</v>
      </c>
      <c r="CC8" s="13">
        <f t="shared" ref="CC8" si="215">IFERROR(CB8/CB$2,0)</f>
        <v>0</v>
      </c>
      <c r="CD8" s="13">
        <f t="shared" si="88"/>
        <v>0</v>
      </c>
      <c r="CE8" s="255"/>
      <c r="CF8" s="195">
        <v>0</v>
      </c>
      <c r="CG8" s="13">
        <f t="shared" ref="CG8" si="216">IFERROR(CF8/CF$2,0)</f>
        <v>0</v>
      </c>
      <c r="CH8" s="13">
        <f t="shared" si="91"/>
        <v>0</v>
      </c>
      <c r="CI8" s="255"/>
      <c r="CJ8" s="195">
        <v>0</v>
      </c>
      <c r="CK8" s="13">
        <f t="shared" ref="CK8" si="217">IFERROR(CJ8/CJ$2,0)</f>
        <v>0</v>
      </c>
      <c r="CL8" s="13">
        <f t="shared" si="94"/>
        <v>0</v>
      </c>
      <c r="CM8" s="255"/>
      <c r="CN8" s="195">
        <v>0</v>
      </c>
      <c r="CO8" s="13">
        <f t="shared" ref="CO8" si="218">IFERROR(CN8/CN$2,0)</f>
        <v>0</v>
      </c>
      <c r="CP8" s="13">
        <f t="shared" si="97"/>
        <v>0</v>
      </c>
      <c r="CQ8" s="255"/>
      <c r="CR8" s="195">
        <v>0</v>
      </c>
      <c r="CS8" s="13">
        <f t="shared" ref="CS8" si="219">IFERROR(CR8/CR$2,0)</f>
        <v>0</v>
      </c>
      <c r="CT8" s="13">
        <f t="shared" si="100"/>
        <v>0</v>
      </c>
      <c r="CU8" s="255"/>
      <c r="CV8" s="195">
        <v>0</v>
      </c>
      <c r="CW8" s="13">
        <f t="shared" ref="CW8" si="220">IFERROR(CV8/CV$2,0)</f>
        <v>0</v>
      </c>
      <c r="CX8" s="13">
        <f t="shared" si="103"/>
        <v>0</v>
      </c>
      <c r="CY8" s="255"/>
      <c r="CZ8" s="195">
        <v>0</v>
      </c>
      <c r="DA8" s="13">
        <f t="shared" ref="DA8" si="221">IFERROR(CZ8/CZ$2,0)</f>
        <v>0</v>
      </c>
      <c r="DB8" s="13">
        <f t="shared" si="106"/>
        <v>0</v>
      </c>
      <c r="DC8" s="255"/>
      <c r="DD8" s="195">
        <v>0</v>
      </c>
      <c r="DE8" s="13">
        <f t="shared" ref="DE8" si="222">IFERROR(DD8/DD$2,0)</f>
        <v>0</v>
      </c>
      <c r="DF8" s="13">
        <f t="shared" si="109"/>
        <v>0</v>
      </c>
      <c r="DG8" s="255"/>
      <c r="DH8" s="195">
        <v>0</v>
      </c>
      <c r="DI8" s="13">
        <f t="shared" ref="DI8" si="223">IFERROR(DH8/DH$2,0)</f>
        <v>0</v>
      </c>
      <c r="DJ8" s="13">
        <f t="shared" si="112"/>
        <v>0</v>
      </c>
      <c r="DK8" s="255"/>
      <c r="DL8" s="195">
        <v>0</v>
      </c>
      <c r="DM8" s="13">
        <f t="shared" ref="DM8" si="224">IFERROR(DL8/DL$2,0)</f>
        <v>0</v>
      </c>
      <c r="DN8" s="13">
        <f t="shared" si="115"/>
        <v>0</v>
      </c>
      <c r="DO8" s="255"/>
      <c r="DP8" s="195">
        <v>0</v>
      </c>
      <c r="DQ8" s="13">
        <f t="shared" ref="DQ8" si="225">IFERROR(DP8/DP$2,0)</f>
        <v>0</v>
      </c>
      <c r="DR8" s="13">
        <f t="shared" si="118"/>
        <v>0</v>
      </c>
      <c r="DS8" s="255"/>
      <c r="DT8" s="195">
        <v>0</v>
      </c>
      <c r="DU8" s="13">
        <f t="shared" ref="DU8" si="226">IFERROR(DT8/DT$2,0)</f>
        <v>0</v>
      </c>
      <c r="DV8" s="13">
        <f t="shared" si="121"/>
        <v>0</v>
      </c>
      <c r="DW8" s="255"/>
      <c r="DX8" s="195">
        <v>0</v>
      </c>
      <c r="DY8" s="13">
        <f t="shared" ref="DY8" si="227">IFERROR(DX8/DX$2,0)</f>
        <v>0</v>
      </c>
      <c r="DZ8" s="13">
        <f t="shared" si="124"/>
        <v>0</v>
      </c>
      <c r="EA8" s="255"/>
      <c r="EB8" s="195">
        <v>0</v>
      </c>
      <c r="EC8" s="13">
        <f t="shared" ref="EC8" si="228">IFERROR(EB8/EB$2,0)</f>
        <v>0</v>
      </c>
      <c r="ED8" s="13">
        <f t="shared" si="127"/>
        <v>0</v>
      </c>
      <c r="EE8" s="255"/>
      <c r="EF8" s="195">
        <v>0</v>
      </c>
      <c r="EG8" s="13">
        <f t="shared" ref="EG8" si="229">IFERROR(EF8/EF$2,0)</f>
        <v>0</v>
      </c>
      <c r="EH8" s="13">
        <f t="shared" si="130"/>
        <v>0</v>
      </c>
      <c r="EI8" s="255"/>
      <c r="EJ8" s="195">
        <v>0</v>
      </c>
      <c r="EK8" s="13">
        <f t="shared" ref="EK8" si="230">IFERROR(EJ8/EJ$2,0)</f>
        <v>0</v>
      </c>
      <c r="EL8" s="13">
        <f t="shared" si="133"/>
        <v>0</v>
      </c>
      <c r="EM8" s="255"/>
      <c r="EN8" s="195">
        <v>0</v>
      </c>
      <c r="EO8" s="13">
        <f t="shared" ref="EO8" si="231">IFERROR(EN8/EN$2,0)</f>
        <v>0</v>
      </c>
      <c r="EP8" s="13">
        <f t="shared" si="136"/>
        <v>0</v>
      </c>
      <c r="EQ8" s="255"/>
    </row>
    <row r="9" spans="1:147">
      <c r="A9" s="285" t="s">
        <v>10</v>
      </c>
      <c r="B9" s="240" t="s">
        <v>58</v>
      </c>
      <c r="C9" s="323">
        <v>12</v>
      </c>
      <c r="D9" s="252">
        <f t="shared" si="137"/>
        <v>75851.759999999995</v>
      </c>
      <c r="E9" s="74">
        <v>6320.98</v>
      </c>
      <c r="F9" s="89">
        <f t="shared" si="32"/>
        <v>97969.689976884547</v>
      </c>
      <c r="G9" s="95">
        <f t="shared" si="33"/>
        <v>76.833850274204892</v>
      </c>
      <c r="H9" s="74">
        <f t="shared" si="33"/>
        <v>6.4028208561837401</v>
      </c>
      <c r="I9" s="74">
        <f t="shared" si="34"/>
        <v>0</v>
      </c>
      <c r="J9" s="74">
        <f t="shared" si="35"/>
        <v>0</v>
      </c>
      <c r="K9" s="18">
        <f t="shared" si="169"/>
        <v>76.833850274204892</v>
      </c>
      <c r="L9" s="195">
        <v>0</v>
      </c>
      <c r="M9" s="13">
        <f t="shared" si="37"/>
        <v>0</v>
      </c>
      <c r="N9" s="13">
        <f t="shared" si="38"/>
        <v>0</v>
      </c>
      <c r="O9" s="255"/>
      <c r="P9" s="195">
        <v>0</v>
      </c>
      <c r="Q9" s="13">
        <f t="shared" si="40"/>
        <v>0</v>
      </c>
      <c r="R9" s="13">
        <f t="shared" si="41"/>
        <v>0</v>
      </c>
      <c r="S9" s="255"/>
      <c r="T9" s="195">
        <v>0</v>
      </c>
      <c r="U9" s="13">
        <f t="shared" si="40"/>
        <v>0</v>
      </c>
      <c r="V9" s="13">
        <f t="shared" si="43"/>
        <v>0</v>
      </c>
      <c r="W9" s="255"/>
      <c r="X9" s="195">
        <v>0</v>
      </c>
      <c r="Y9" s="13">
        <f t="shared" ref="Y9" si="232">IFERROR(X9/X$2,0)</f>
        <v>0</v>
      </c>
      <c r="Z9" s="13">
        <f t="shared" si="46"/>
        <v>0</v>
      </c>
      <c r="AA9" s="255"/>
      <c r="AB9" s="195">
        <v>0</v>
      </c>
      <c r="AC9" s="13">
        <f t="shared" ref="AC9" si="233">IFERROR(AB9/AB$2,0)</f>
        <v>0</v>
      </c>
      <c r="AD9" s="13">
        <f t="shared" si="49"/>
        <v>0</v>
      </c>
      <c r="AE9" s="255"/>
      <c r="AF9" s="195">
        <v>0</v>
      </c>
      <c r="AG9" s="13">
        <f t="shared" ref="AG9" si="234">IFERROR(AF9/AF$2,0)</f>
        <v>0</v>
      </c>
      <c r="AH9" s="13">
        <f t="shared" si="52"/>
        <v>0</v>
      </c>
      <c r="AI9" s="255"/>
      <c r="AJ9" s="195">
        <v>0</v>
      </c>
      <c r="AK9" s="13">
        <f t="shared" ref="AK9" si="235">IFERROR(AJ9/AJ$2,0)</f>
        <v>0</v>
      </c>
      <c r="AL9" s="13">
        <f t="shared" si="55"/>
        <v>0</v>
      </c>
      <c r="AM9" s="255"/>
      <c r="AN9" s="195">
        <v>0</v>
      </c>
      <c r="AO9" s="13">
        <f t="shared" ref="AO9" si="236">IFERROR(AN9/AN$2,0)</f>
        <v>0</v>
      </c>
      <c r="AP9" s="13">
        <f t="shared" si="58"/>
        <v>0</v>
      </c>
      <c r="AQ9" s="255"/>
      <c r="AR9" s="195">
        <v>0</v>
      </c>
      <c r="AS9" s="13">
        <f t="shared" ref="AS9" si="237">IFERROR(AR9/AR$2,0)</f>
        <v>0</v>
      </c>
      <c r="AT9" s="13">
        <f t="shared" si="61"/>
        <v>0</v>
      </c>
      <c r="AU9" s="255"/>
      <c r="AV9" s="195">
        <v>0</v>
      </c>
      <c r="AW9" s="13">
        <f t="shared" ref="AW9" si="238">IFERROR(AV9/AV$2,0)</f>
        <v>0</v>
      </c>
      <c r="AX9" s="13">
        <f t="shared" si="64"/>
        <v>0</v>
      </c>
      <c r="AY9" s="255"/>
      <c r="AZ9" s="195">
        <v>0</v>
      </c>
      <c r="BA9" s="13">
        <f t="shared" ref="BA9" si="239">IFERROR(AZ9/AZ$2,0)</f>
        <v>0</v>
      </c>
      <c r="BB9" s="13">
        <f t="shared" si="67"/>
        <v>0</v>
      </c>
      <c r="BC9" s="255"/>
      <c r="BD9" s="195">
        <v>0</v>
      </c>
      <c r="BE9" s="13">
        <f t="shared" ref="BE9" si="240">IFERROR(BD9/BD$2,0)</f>
        <v>0</v>
      </c>
      <c r="BF9" s="13">
        <f t="shared" si="70"/>
        <v>0</v>
      </c>
      <c r="BG9" s="255"/>
      <c r="BH9" s="195">
        <v>0</v>
      </c>
      <c r="BI9" s="13">
        <f t="shared" ref="BI9" si="241">IFERROR(BH9/BH$2,0)</f>
        <v>0</v>
      </c>
      <c r="BJ9" s="13">
        <f t="shared" si="73"/>
        <v>0</v>
      </c>
      <c r="BK9" s="255"/>
      <c r="BL9" s="195">
        <v>0</v>
      </c>
      <c r="BM9" s="13">
        <f t="shared" ref="BM9" si="242">IFERROR(BL9/BL$2,0)</f>
        <v>0</v>
      </c>
      <c r="BN9" s="13">
        <f t="shared" si="76"/>
        <v>0</v>
      </c>
      <c r="BO9" s="255"/>
      <c r="BP9" s="195">
        <v>0</v>
      </c>
      <c r="BQ9" s="13">
        <f t="shared" ref="BQ9" si="243">IFERROR(BP9/BP$2,0)</f>
        <v>0</v>
      </c>
      <c r="BR9" s="13">
        <f t="shared" si="79"/>
        <v>0</v>
      </c>
      <c r="BS9" s="255"/>
      <c r="BT9" s="195">
        <v>0</v>
      </c>
      <c r="BU9" s="13">
        <f t="shared" ref="BU9" si="244">IFERROR(BT9/BT$2,0)</f>
        <v>0</v>
      </c>
      <c r="BV9" s="13">
        <f t="shared" si="82"/>
        <v>0</v>
      </c>
      <c r="BW9" s="255"/>
      <c r="BX9" s="195">
        <v>0</v>
      </c>
      <c r="BY9" s="13">
        <f t="shared" ref="BY9" si="245">IFERROR(BX9/BX$2,0)</f>
        <v>0</v>
      </c>
      <c r="BZ9" s="13">
        <f t="shared" si="85"/>
        <v>0</v>
      </c>
      <c r="CA9" s="255"/>
      <c r="CB9" s="195">
        <v>0</v>
      </c>
      <c r="CC9" s="13">
        <f t="shared" ref="CC9" si="246">IFERROR(CB9/CB$2,0)</f>
        <v>0</v>
      </c>
      <c r="CD9" s="13">
        <f t="shared" si="88"/>
        <v>0</v>
      </c>
      <c r="CE9" s="255"/>
      <c r="CF9" s="195">
        <v>0</v>
      </c>
      <c r="CG9" s="13">
        <f t="shared" ref="CG9" si="247">IFERROR(CF9/CF$2,0)</f>
        <v>0</v>
      </c>
      <c r="CH9" s="13">
        <f t="shared" si="91"/>
        <v>0</v>
      </c>
      <c r="CI9" s="255"/>
      <c r="CJ9" s="195">
        <v>0</v>
      </c>
      <c r="CK9" s="13">
        <f t="shared" ref="CK9" si="248">IFERROR(CJ9/CJ$2,0)</f>
        <v>0</v>
      </c>
      <c r="CL9" s="13">
        <f t="shared" si="94"/>
        <v>0</v>
      </c>
      <c r="CM9" s="255"/>
      <c r="CN9" s="195">
        <v>0</v>
      </c>
      <c r="CO9" s="13">
        <f t="shared" ref="CO9" si="249">IFERROR(CN9/CN$2,0)</f>
        <v>0</v>
      </c>
      <c r="CP9" s="13">
        <f t="shared" si="97"/>
        <v>0</v>
      </c>
      <c r="CQ9" s="255"/>
      <c r="CR9" s="195">
        <v>0</v>
      </c>
      <c r="CS9" s="13">
        <f t="shared" ref="CS9" si="250">IFERROR(CR9/CR$2,0)</f>
        <v>0</v>
      </c>
      <c r="CT9" s="13">
        <f t="shared" si="100"/>
        <v>0</v>
      </c>
      <c r="CU9" s="255"/>
      <c r="CV9" s="195">
        <v>0</v>
      </c>
      <c r="CW9" s="13">
        <f t="shared" ref="CW9" si="251">IFERROR(CV9/CV$2,0)</f>
        <v>0</v>
      </c>
      <c r="CX9" s="13">
        <f t="shared" si="103"/>
        <v>0</v>
      </c>
      <c r="CY9" s="255"/>
      <c r="CZ9" s="195">
        <v>0</v>
      </c>
      <c r="DA9" s="13">
        <f t="shared" ref="DA9" si="252">IFERROR(CZ9/CZ$2,0)</f>
        <v>0</v>
      </c>
      <c r="DB9" s="13">
        <f t="shared" si="106"/>
        <v>0</v>
      </c>
      <c r="DC9" s="255"/>
      <c r="DD9" s="195">
        <v>0</v>
      </c>
      <c r="DE9" s="13">
        <f t="shared" ref="DE9" si="253">IFERROR(DD9/DD$2,0)</f>
        <v>0</v>
      </c>
      <c r="DF9" s="13">
        <f t="shared" si="109"/>
        <v>0</v>
      </c>
      <c r="DG9" s="255"/>
      <c r="DH9" s="195">
        <v>0</v>
      </c>
      <c r="DI9" s="13">
        <f t="shared" ref="DI9" si="254">IFERROR(DH9/DH$2,0)</f>
        <v>0</v>
      </c>
      <c r="DJ9" s="13">
        <f t="shared" si="112"/>
        <v>0</v>
      </c>
      <c r="DK9" s="255"/>
      <c r="DL9" s="195">
        <v>0</v>
      </c>
      <c r="DM9" s="13">
        <f t="shared" ref="DM9" si="255">IFERROR(DL9/DL$2,0)</f>
        <v>0</v>
      </c>
      <c r="DN9" s="13">
        <f t="shared" si="115"/>
        <v>0</v>
      </c>
      <c r="DO9" s="255"/>
      <c r="DP9" s="195">
        <v>0</v>
      </c>
      <c r="DQ9" s="13">
        <f t="shared" ref="DQ9" si="256">IFERROR(DP9/DP$2,0)</f>
        <v>0</v>
      </c>
      <c r="DR9" s="13">
        <f t="shared" si="118"/>
        <v>0</v>
      </c>
      <c r="DS9" s="255"/>
      <c r="DT9" s="195">
        <v>0</v>
      </c>
      <c r="DU9" s="13">
        <f t="shared" ref="DU9" si="257">IFERROR(DT9/DT$2,0)</f>
        <v>0</v>
      </c>
      <c r="DV9" s="13">
        <f t="shared" si="121"/>
        <v>0</v>
      </c>
      <c r="DW9" s="255"/>
      <c r="DX9" s="195">
        <v>0</v>
      </c>
      <c r="DY9" s="13">
        <f t="shared" ref="DY9" si="258">IFERROR(DX9/DX$2,0)</f>
        <v>0</v>
      </c>
      <c r="DZ9" s="13">
        <f t="shared" si="124"/>
        <v>0</v>
      </c>
      <c r="EA9" s="255"/>
      <c r="EB9" s="195">
        <v>0</v>
      </c>
      <c r="EC9" s="13">
        <f t="shared" ref="EC9" si="259">IFERROR(EB9/EB$2,0)</f>
        <v>0</v>
      </c>
      <c r="ED9" s="13">
        <f t="shared" si="127"/>
        <v>0</v>
      </c>
      <c r="EE9" s="255"/>
      <c r="EF9" s="195">
        <v>0</v>
      </c>
      <c r="EG9" s="13">
        <f t="shared" ref="EG9" si="260">IFERROR(EF9/EF$2,0)</f>
        <v>0</v>
      </c>
      <c r="EH9" s="13">
        <f t="shared" si="130"/>
        <v>0</v>
      </c>
      <c r="EI9" s="255"/>
      <c r="EJ9" s="195">
        <v>0</v>
      </c>
      <c r="EK9" s="13">
        <f t="shared" ref="EK9" si="261">IFERROR(EJ9/EJ$2,0)</f>
        <v>0</v>
      </c>
      <c r="EL9" s="13">
        <f t="shared" si="133"/>
        <v>0</v>
      </c>
      <c r="EM9" s="255"/>
      <c r="EN9" s="195">
        <v>0</v>
      </c>
      <c r="EO9" s="13">
        <f t="shared" ref="EO9" si="262">IFERROR(EN9/EN$2,0)</f>
        <v>0</v>
      </c>
      <c r="EP9" s="13">
        <f t="shared" si="136"/>
        <v>0</v>
      </c>
      <c r="EQ9" s="255"/>
    </row>
    <row r="10" spans="1:147">
      <c r="A10" s="285" t="s">
        <v>12</v>
      </c>
      <c r="B10" s="240" t="s">
        <v>59</v>
      </c>
      <c r="C10" s="323">
        <v>30</v>
      </c>
      <c r="D10" s="252">
        <f t="shared" si="137"/>
        <v>225000</v>
      </c>
      <c r="E10" s="74">
        <v>7500</v>
      </c>
      <c r="F10" s="89">
        <f t="shared" si="32"/>
        <v>-38747.824695254909</v>
      </c>
      <c r="G10" s="95">
        <f t="shared" si="33"/>
        <v>227.91318634789886</v>
      </c>
      <c r="H10" s="74">
        <f t="shared" si="33"/>
        <v>7.5971062115966284</v>
      </c>
      <c r="I10" s="74">
        <f t="shared" si="34"/>
        <v>258.3016111942855</v>
      </c>
      <c r="J10" s="74">
        <f t="shared" si="35"/>
        <v>0</v>
      </c>
      <c r="K10" s="18">
        <f t="shared" si="169"/>
        <v>-30.388424846386641</v>
      </c>
      <c r="L10" s="195">
        <f t="shared" si="36"/>
        <v>7942.5390339317155</v>
      </c>
      <c r="M10" s="13">
        <f t="shared" si="37"/>
        <v>7.5971062115966284</v>
      </c>
      <c r="N10" s="13">
        <f t="shared" si="38"/>
        <v>0</v>
      </c>
      <c r="O10" s="255"/>
      <c r="P10" s="195">
        <f t="shared" si="39"/>
        <v>7950.4248301793532</v>
      </c>
      <c r="Q10" s="13">
        <f t="shared" si="40"/>
        <v>7.5971062115966284</v>
      </c>
      <c r="R10" s="13">
        <f t="shared" si="41"/>
        <v>0</v>
      </c>
      <c r="S10" s="255"/>
      <c r="T10" s="195">
        <f t="shared" si="42"/>
        <v>7953.8359308683584</v>
      </c>
      <c r="U10" s="13">
        <f t="shared" si="40"/>
        <v>7.5971062115966284</v>
      </c>
      <c r="V10" s="13">
        <f t="shared" si="43"/>
        <v>0</v>
      </c>
      <c r="W10" s="255"/>
      <c r="X10" s="195">
        <f t="shared" ref="X10" si="263">IF($E10*X$2/$C$2-AA10&gt;0,$E10*X$2/$C$2-AA10,0)</f>
        <v>7965.0264683180421</v>
      </c>
      <c r="Y10" s="13">
        <f t="shared" ref="Y10" si="264">IFERROR(X10/X$2,0)</f>
        <v>7.5971062115966284</v>
      </c>
      <c r="Z10" s="13">
        <f t="shared" si="46"/>
        <v>0</v>
      </c>
      <c r="AA10" s="255"/>
      <c r="AB10" s="195">
        <f t="shared" ref="AB10" si="265">IF($E10*AB$2/$C$2-AE10&gt;0,$E10*AB$2/$C$2-AE10,0)</f>
        <v>7986.4503078347443</v>
      </c>
      <c r="AC10" s="13">
        <f t="shared" ref="AC10" si="266">IFERROR(AB10/AB$2,0)</f>
        <v>7.5971062115966284</v>
      </c>
      <c r="AD10" s="13">
        <f t="shared" si="49"/>
        <v>0</v>
      </c>
      <c r="AE10" s="255"/>
      <c r="AF10" s="195">
        <f t="shared" ref="AF10" si="267">IF($E10*AF$2/$C$2-AI10&gt;0,$E10*AF$2/$C$2-AI10,0)</f>
        <v>8011.611923607551</v>
      </c>
      <c r="AG10" s="13">
        <f t="shared" ref="AG10" si="268">IFERROR(AF10/AF$2,0)</f>
        <v>7.5971062115966284</v>
      </c>
      <c r="AH10" s="13">
        <f t="shared" si="52"/>
        <v>0</v>
      </c>
      <c r="AI10" s="255"/>
      <c r="AJ10" s="195">
        <f t="shared" ref="AJ10" si="269">IF($E10*AJ$2/$C$2-AM10&gt;0,$E10*AJ$2/$C$2-AM10,0)</f>
        <v>8028.4319167600279</v>
      </c>
      <c r="AK10" s="13">
        <f t="shared" ref="AK10" si="270">IFERROR(AJ10/AJ$2,0)</f>
        <v>7.5971062115966284</v>
      </c>
      <c r="AL10" s="13">
        <f t="shared" si="55"/>
        <v>0</v>
      </c>
      <c r="AM10" s="255"/>
      <c r="AN10" s="195">
        <f t="shared" ref="AN10" si="271">IF($E10*AN$2/$C$2-AQ10&gt;0,$E10*AN$2/$C$2-AQ10,0)</f>
        <v>8042.6764909067715</v>
      </c>
      <c r="AO10" s="13">
        <f t="shared" ref="AO10" si="272">IFERROR(AN10/AN$2,0)</f>
        <v>7.5971062115966284</v>
      </c>
      <c r="AP10" s="13">
        <f t="shared" si="58"/>
        <v>0</v>
      </c>
      <c r="AQ10" s="255"/>
      <c r="AR10" s="195">
        <f t="shared" ref="AR10" si="273">IF($E10*AR$2/$C$2-AU10&gt;0,$E10*AR$2/$C$2-AU10,0)</f>
        <v>8061.0690850450455</v>
      </c>
      <c r="AS10" s="13">
        <f t="shared" ref="AS10" si="274">IFERROR(AR10/AR$2,0)</f>
        <v>7.5971062115966284</v>
      </c>
      <c r="AT10" s="13">
        <f t="shared" si="61"/>
        <v>0</v>
      </c>
      <c r="AU10" s="255"/>
      <c r="AV10" s="195">
        <f t="shared" ref="AV10" si="275">IF($E10*AV$2/$C$2-AY10&gt;0,$E10*AV$2/$C$2-AY10,0)</f>
        <v>8093.1136790455603</v>
      </c>
      <c r="AW10" s="13">
        <f t="shared" ref="AW10" si="276">IFERROR(AV10/AV$2,0)</f>
        <v>7.5971062115966284</v>
      </c>
      <c r="AX10" s="13">
        <f t="shared" si="64"/>
        <v>0</v>
      </c>
      <c r="AY10" s="255"/>
      <c r="AZ10" s="195">
        <f t="shared" ref="AZ10" si="277">IF($E10*AZ$2/$C$2-BC10&gt;0,$E10*AZ$2/$C$2-BC10,0)</f>
        <v>8161.5104262685645</v>
      </c>
      <c r="BA10" s="13">
        <f t="shared" ref="BA10" si="278">IFERROR(AZ10/AZ$2,0)</f>
        <v>7.5971062115966284</v>
      </c>
      <c r="BB10" s="13">
        <f t="shared" si="67"/>
        <v>0</v>
      </c>
      <c r="BC10" s="255"/>
      <c r="BD10" s="195">
        <f t="shared" ref="BD10" si="279">IF($E10*BD$2/$C$2-BG10&gt;0,$E10*BD$2/$C$2-BG10,0)</f>
        <v>8166.091481314158</v>
      </c>
      <c r="BE10" s="13">
        <f t="shared" ref="BE10" si="280">IFERROR(BD10/BD$2,0)</f>
        <v>7.5971062115966284</v>
      </c>
      <c r="BF10" s="13">
        <f t="shared" si="70"/>
        <v>0</v>
      </c>
      <c r="BG10" s="255"/>
      <c r="BH10" s="195">
        <f t="shared" ref="BH10" si="281">IF($E10*BH$2/$C$2-BK10&gt;0,$E10*BH$2/$C$2-BK10,0)</f>
        <v>8185.8591516767328</v>
      </c>
      <c r="BI10" s="13">
        <f t="shared" ref="BI10" si="282">IFERROR(BH10/BH$2,0)</f>
        <v>7.5971062115966284</v>
      </c>
      <c r="BJ10" s="13">
        <f t="shared" si="73"/>
        <v>0</v>
      </c>
      <c r="BK10" s="255"/>
      <c r="BL10" s="195">
        <f t="shared" ref="BL10" si="283">IF($E10*BL$2/$C$2-BO10&gt;0,$E10*BL$2/$C$2-BO10,0)</f>
        <v>8205.4141030653809</v>
      </c>
      <c r="BM10" s="13">
        <f t="shared" ref="BM10" si="284">IFERROR(BL10/BL$2,0)</f>
        <v>7.5971062115966284</v>
      </c>
      <c r="BN10" s="13">
        <f t="shared" si="76"/>
        <v>0</v>
      </c>
      <c r="BO10" s="255"/>
      <c r="BP10" s="195">
        <f t="shared" ref="BP10" si="285">IF($E10*BP$2/$C$2-BS10&gt;0,$E10*BP$2/$C$2-BS10,0)</f>
        <v>8221.975794606662</v>
      </c>
      <c r="BQ10" s="13">
        <f t="shared" ref="BQ10" si="286">IFERROR(BP10/BP$2,0)</f>
        <v>7.5971062115966284</v>
      </c>
      <c r="BR10" s="13">
        <f t="shared" si="79"/>
        <v>0</v>
      </c>
      <c r="BS10" s="255"/>
      <c r="BT10" s="195">
        <f t="shared" ref="BT10" si="287">IF($E10*BT$2/$C$2-BW10&gt;0,$E10*BT$2/$C$2-BW10,0)</f>
        <v>8230.2110577400326</v>
      </c>
      <c r="BU10" s="13">
        <f t="shared" ref="BU10" si="288">IFERROR(BT10/BT$2,0)</f>
        <v>7.5971062115966275</v>
      </c>
      <c r="BV10" s="13">
        <f t="shared" si="82"/>
        <v>0</v>
      </c>
      <c r="BW10" s="255"/>
      <c r="BX10" s="195">
        <f t="shared" ref="BX10" si="289">IF($E10*BX$2/$C$2-CA10&gt;0,$E10*BX$2/$C$2-CA10,0)</f>
        <v>8251.5969117256791</v>
      </c>
      <c r="BY10" s="13">
        <f t="shared" ref="BY10" si="290">IFERROR(BX10/BX$2,0)</f>
        <v>7.5971062115966292</v>
      </c>
      <c r="BZ10" s="13">
        <f t="shared" si="85"/>
        <v>0</v>
      </c>
      <c r="CA10" s="255"/>
      <c r="CB10" s="195">
        <f t="shared" ref="CB10" si="291">IF($E10*CB$2/$C$2-CE10&gt;0,$E10*CB$2/$C$2-CE10,0)</f>
        <v>8270.6884396354199</v>
      </c>
      <c r="CC10" s="13">
        <f t="shared" ref="CC10" si="292">IFERROR(CB10/CB$2,0)</f>
        <v>7.5971062115966284</v>
      </c>
      <c r="CD10" s="13">
        <f t="shared" si="88"/>
        <v>0</v>
      </c>
      <c r="CE10" s="255"/>
      <c r="CF10" s="195">
        <f t="shared" ref="CF10" si="293">IF($E10*CF$2/$C$2-CI10&gt;0,$E10*CF$2/$C$2-CI10,0)</f>
        <v>8287.4628501506268</v>
      </c>
      <c r="CG10" s="13">
        <f t="shared" ref="CG10" si="294">IFERROR(CF10/CF$2,0)</f>
        <v>7.5971062115966284</v>
      </c>
      <c r="CH10" s="13">
        <f t="shared" si="91"/>
        <v>0</v>
      </c>
      <c r="CI10" s="255"/>
      <c r="CJ10" s="195">
        <f t="shared" ref="CJ10" si="295">IF($E10*CJ$2/$C$2-CM10&gt;0,$E10*CJ$2/$C$2-CM10,0)</f>
        <v>8307.4584336995467</v>
      </c>
      <c r="CK10" s="13">
        <f t="shared" ref="CK10" si="296">IFERROR(CJ10/CJ$2,0)</f>
        <v>7.5971062115966275</v>
      </c>
      <c r="CL10" s="13">
        <f t="shared" si="94"/>
        <v>0</v>
      </c>
      <c r="CM10" s="255"/>
      <c r="CN10" s="195">
        <f t="shared" ref="CN10" si="297">IF($E10*CN$2/$C$2-CQ10&gt;0,$E10*CN$2/$C$2-CQ10,0)</f>
        <v>8341.5542463771944</v>
      </c>
      <c r="CO10" s="13">
        <f t="shared" ref="CO10" si="298">IFERROR(CN10/CN$2,0)</f>
        <v>7.5971062115966292</v>
      </c>
      <c r="CP10" s="13">
        <f t="shared" si="97"/>
        <v>0</v>
      </c>
      <c r="CQ10" s="255"/>
      <c r="CR10" s="195">
        <f t="shared" ref="CR10" si="299">IF($E10*CR$2/$C$2-CU10&gt;0,$E10*CR$2/$C$2-CU10,0)</f>
        <v>8390.677135141379</v>
      </c>
      <c r="CS10" s="13">
        <f t="shared" ref="CS10" si="300">IFERROR(CR10/CR$2,0)</f>
        <v>7.5971062115966292</v>
      </c>
      <c r="CT10" s="13">
        <f t="shared" si="100"/>
        <v>0</v>
      </c>
      <c r="CU10" s="255"/>
      <c r="CV10" s="195">
        <f t="shared" ref="CV10" si="301">IF($E10*CV$2/$C$2-CY10&gt;0,$E10*CV$2/$C$2-CY10,0)</f>
        <v>8468.8589551649184</v>
      </c>
      <c r="CW10" s="13">
        <f t="shared" ref="CW10" si="302">IFERROR(CV10/CV$2,0)</f>
        <v>7.5971062115966284</v>
      </c>
      <c r="CX10" s="13">
        <f t="shared" si="103"/>
        <v>0</v>
      </c>
      <c r="CY10" s="255"/>
      <c r="CZ10" s="195">
        <f t="shared" ref="CZ10" si="303">IF($E10*CZ$2/$C$2-DC10&gt;0,$E10*CZ$2/$C$2-DC10,0)</f>
        <v>8527.3870614190582</v>
      </c>
      <c r="DA10" s="13">
        <f t="shared" ref="DA10" si="304">IFERROR(CZ10/CZ$2,0)</f>
        <v>7.5971062115966284</v>
      </c>
      <c r="DB10" s="13">
        <f t="shared" si="106"/>
        <v>0</v>
      </c>
      <c r="DC10" s="255"/>
      <c r="DD10" s="195">
        <f t="shared" ref="DD10" si="305">IF($E10*DD$2/$C$2-DG10&gt;0,$E10*DD$2/$C$2-DG10,0)</f>
        <v>8581.9874637618032</v>
      </c>
      <c r="DE10" s="13">
        <f t="shared" ref="DE10" si="306">IFERROR(DD10/DD$2,0)</f>
        <v>7.5971062115966284</v>
      </c>
      <c r="DF10" s="13">
        <f t="shared" si="109"/>
        <v>0</v>
      </c>
      <c r="DG10" s="255"/>
      <c r="DH10" s="195">
        <f t="shared" ref="DH10" si="307">IF($E10*DH$2/$C$2-DK10&gt;0,$E10*DH$2/$C$2-DK10,0)</f>
        <v>8634.2707487100124</v>
      </c>
      <c r="DI10" s="13">
        <f t="shared" ref="DI10" si="308">IFERROR(DH10/DH$2,0)</f>
        <v>7.5971062115966292</v>
      </c>
      <c r="DJ10" s="13">
        <f t="shared" si="112"/>
        <v>0</v>
      </c>
      <c r="DK10" s="255"/>
      <c r="DL10" s="195">
        <f t="shared" ref="DL10" si="309">IF($E10*DL$2/$C$2-DO10&gt;0,$E10*DL$2/$C$2-DO10,0)</f>
        <v>8692.1227125113201</v>
      </c>
      <c r="DM10" s="13">
        <f t="shared" ref="DM10" si="310">IFERROR(DL10/DL$2,0)</f>
        <v>7.5971062115966284</v>
      </c>
      <c r="DN10" s="13">
        <f t="shared" si="115"/>
        <v>0</v>
      </c>
      <c r="DO10" s="255"/>
      <c r="DP10" s="195">
        <f t="shared" ref="DP10" si="311">IF($E10*DP$2/$C$2-DS10&gt;0,$E10*DP$2/$C$2-DS10,0)</f>
        <v>8730.2753799059592</v>
      </c>
      <c r="DQ10" s="13">
        <f t="shared" ref="DQ10" si="312">IFERROR(DP10/DP$2,0)</f>
        <v>7.5971062115966301</v>
      </c>
      <c r="DR10" s="13">
        <f t="shared" si="118"/>
        <v>0</v>
      </c>
      <c r="DS10" s="255"/>
      <c r="DT10" s="195">
        <f t="shared" ref="DT10" si="313">IF($E10*DT$2/$C$2-DW10&gt;0,$E10*DT$2/$C$2-DW10,0)</f>
        <v>8774.581703331989</v>
      </c>
      <c r="DU10" s="13">
        <f t="shared" ref="DU10" si="314">IFERROR(DT10/DT$2,0)</f>
        <v>7.5971062115966275</v>
      </c>
      <c r="DV10" s="13">
        <f t="shared" si="121"/>
        <v>0</v>
      </c>
      <c r="DW10" s="255"/>
      <c r="DX10" s="195">
        <f t="shared" ref="DX10" si="315">IF($E10*DX$2/$C$2-EA10&gt;0,$E10*DX$2/$C$2-EA10,0)</f>
        <v>8837.1134845596425</v>
      </c>
      <c r="DY10" s="13">
        <f t="shared" ref="DY10" si="316">IFERROR(DX10/DX$2,0)</f>
        <v>7.5971062115966292</v>
      </c>
      <c r="DZ10" s="13">
        <f t="shared" si="124"/>
        <v>0</v>
      </c>
      <c r="EA10" s="255"/>
      <c r="EB10" s="195">
        <f t="shared" ref="EB10" si="317">IF($E10*EB$2/$C$2-EE10&gt;0,$E10*EB$2/$C$2-EE10,0)</f>
        <v>8882.2023099254675</v>
      </c>
      <c r="EC10" s="13">
        <f t="shared" ref="EC10" si="318">IFERROR(EB10/EB$2,0)</f>
        <v>7.5971062115966284</v>
      </c>
      <c r="ED10" s="13">
        <f t="shared" si="127"/>
        <v>0</v>
      </c>
      <c r="EE10" s="255"/>
      <c r="EF10" s="195">
        <f t="shared" ref="EF10" si="319">IF($E10*EF$2/$C$2-EI10&gt;0,$E10*EF$2/$C$2-EI10,0)</f>
        <v>8915.8574904428406</v>
      </c>
      <c r="EG10" s="13">
        <f t="shared" ref="EG10" si="320">IFERROR(EF10/EF$2,0)</f>
        <v>7.5971062115966284</v>
      </c>
      <c r="EH10" s="13">
        <f t="shared" si="130"/>
        <v>0</v>
      </c>
      <c r="EI10" s="255"/>
      <c r="EJ10" s="195">
        <f t="shared" ref="EJ10" si="321">IF($E10*EJ$2/$C$2-EM10&gt;0,$E10*EJ$2/$C$2-EM10,0)</f>
        <v>8968.8700975873617</v>
      </c>
      <c r="EK10" s="13">
        <f t="shared" ref="EK10" si="322">IFERROR(EJ10/EJ$2,0)</f>
        <v>7.5971062115966275</v>
      </c>
      <c r="EL10" s="13">
        <f t="shared" si="133"/>
        <v>0</v>
      </c>
      <c r="EM10" s="255"/>
      <c r="EN10" s="195">
        <f t="shared" ref="EN10" si="323">IF($E10*EN$2/$C$2-EQ10&gt;0,$E10*EN$2/$C$2-EQ10,0)</f>
        <v>8991.9804946830391</v>
      </c>
      <c r="EO10" s="13">
        <f t="shared" ref="EO10" si="324">IFERROR(EN10/EN$2,0)</f>
        <v>7.5971062115966284</v>
      </c>
      <c r="EP10" s="13">
        <f t="shared" si="136"/>
        <v>0</v>
      </c>
      <c r="EQ10" s="255"/>
    </row>
    <row r="11" spans="1:147">
      <c r="A11" s="285" t="s">
        <v>16</v>
      </c>
      <c r="B11" s="240" t="s">
        <v>13</v>
      </c>
      <c r="C11" s="323">
        <v>30</v>
      </c>
      <c r="D11" s="252">
        <f t="shared" si="137"/>
        <v>143252.4</v>
      </c>
      <c r="E11" s="74">
        <v>4775.08</v>
      </c>
      <c r="F11" s="89">
        <f t="shared" si="32"/>
        <v>172689.03189609593</v>
      </c>
      <c r="G11" s="95">
        <f t="shared" si="33"/>
        <v>145.10715971548331</v>
      </c>
      <c r="H11" s="74">
        <f t="shared" si="33"/>
        <v>4.8369053238494439</v>
      </c>
      <c r="I11" s="74">
        <f t="shared" si="34"/>
        <v>9.6738106476988861</v>
      </c>
      <c r="J11" s="74">
        <f t="shared" si="35"/>
        <v>0</v>
      </c>
      <c r="K11" s="18">
        <f t="shared" si="169"/>
        <v>135.43334906778443</v>
      </c>
      <c r="L11" s="195">
        <f t="shared" si="36"/>
        <v>5056.8345720195539</v>
      </c>
      <c r="M11" s="13">
        <f t="shared" si="37"/>
        <v>4.8369053238494431</v>
      </c>
      <c r="N11" s="13">
        <f t="shared" si="38"/>
        <v>0</v>
      </c>
      <c r="O11" s="255"/>
      <c r="P11" s="195">
        <f t="shared" si="39"/>
        <v>5061.8552797457096</v>
      </c>
      <c r="Q11" s="13">
        <f t="shared" si="40"/>
        <v>4.8369053238494431</v>
      </c>
      <c r="R11" s="13">
        <f t="shared" si="41"/>
        <v>0</v>
      </c>
      <c r="S11" s="255"/>
      <c r="T11" s="195">
        <v>0</v>
      </c>
      <c r="U11" s="13">
        <f t="shared" si="40"/>
        <v>0</v>
      </c>
      <c r="V11" s="13">
        <f t="shared" si="43"/>
        <v>0</v>
      </c>
      <c r="W11" s="255"/>
      <c r="X11" s="195">
        <v>0</v>
      </c>
      <c r="Y11" s="13">
        <f t="shared" ref="Y11" si="325">IFERROR(X11/X$2,0)</f>
        <v>0</v>
      </c>
      <c r="Z11" s="13">
        <f t="shared" si="46"/>
        <v>0</v>
      </c>
      <c r="AA11" s="255"/>
      <c r="AB11" s="195">
        <v>0</v>
      </c>
      <c r="AC11" s="13">
        <f t="shared" ref="AC11" si="326">IFERROR(AB11/AB$2,0)</f>
        <v>0</v>
      </c>
      <c r="AD11" s="13">
        <f t="shared" si="49"/>
        <v>0</v>
      </c>
      <c r="AE11" s="255"/>
      <c r="AF11" s="195">
        <v>0</v>
      </c>
      <c r="AG11" s="13">
        <f t="shared" ref="AG11" si="327">IFERROR(AF11/AF$2,0)</f>
        <v>0</v>
      </c>
      <c r="AH11" s="13">
        <f t="shared" si="52"/>
        <v>0</v>
      </c>
      <c r="AI11" s="255"/>
      <c r="AJ11" s="195">
        <v>0</v>
      </c>
      <c r="AK11" s="13">
        <f t="shared" ref="AK11" si="328">IFERROR(AJ11/AJ$2,0)</f>
        <v>0</v>
      </c>
      <c r="AL11" s="13">
        <f t="shared" si="55"/>
        <v>0</v>
      </c>
      <c r="AM11" s="255"/>
      <c r="AN11" s="195">
        <v>0</v>
      </c>
      <c r="AO11" s="13">
        <f t="shared" ref="AO11" si="329">IFERROR(AN11/AN$2,0)</f>
        <v>0</v>
      </c>
      <c r="AP11" s="13">
        <f t="shared" si="58"/>
        <v>0</v>
      </c>
      <c r="AQ11" s="255"/>
      <c r="AR11" s="195">
        <v>0</v>
      </c>
      <c r="AS11" s="13">
        <f t="shared" ref="AS11" si="330">IFERROR(AR11/AR$2,0)</f>
        <v>0</v>
      </c>
      <c r="AT11" s="13">
        <f t="shared" si="61"/>
        <v>0</v>
      </c>
      <c r="AU11" s="255"/>
      <c r="AV11" s="195">
        <v>0</v>
      </c>
      <c r="AW11" s="13">
        <f t="shared" ref="AW11" si="331">IFERROR(AV11/AV$2,0)</f>
        <v>0</v>
      </c>
      <c r="AX11" s="13">
        <f t="shared" si="64"/>
        <v>0</v>
      </c>
      <c r="AY11" s="255"/>
      <c r="AZ11" s="195">
        <v>0</v>
      </c>
      <c r="BA11" s="13">
        <f t="shared" ref="BA11" si="332">IFERROR(AZ11/AZ$2,0)</f>
        <v>0</v>
      </c>
      <c r="BB11" s="13">
        <f t="shared" si="67"/>
        <v>0</v>
      </c>
      <c r="BC11" s="255"/>
      <c r="BD11" s="195">
        <v>0</v>
      </c>
      <c r="BE11" s="13">
        <f t="shared" ref="BE11" si="333">IFERROR(BD11/BD$2,0)</f>
        <v>0</v>
      </c>
      <c r="BF11" s="13">
        <f t="shared" si="70"/>
        <v>0</v>
      </c>
      <c r="BG11" s="255"/>
      <c r="BH11" s="195">
        <v>0</v>
      </c>
      <c r="BI11" s="13">
        <f t="shared" ref="BI11" si="334">IFERROR(BH11/BH$2,0)</f>
        <v>0</v>
      </c>
      <c r="BJ11" s="13">
        <f t="shared" si="73"/>
        <v>0</v>
      </c>
      <c r="BK11" s="255"/>
      <c r="BL11" s="195">
        <v>0</v>
      </c>
      <c r="BM11" s="13">
        <f t="shared" ref="BM11" si="335">IFERROR(BL11/BL$2,0)</f>
        <v>0</v>
      </c>
      <c r="BN11" s="13">
        <f t="shared" si="76"/>
        <v>0</v>
      </c>
      <c r="BO11" s="255"/>
      <c r="BP11" s="195">
        <v>0</v>
      </c>
      <c r="BQ11" s="13">
        <f t="shared" ref="BQ11" si="336">IFERROR(BP11/BP$2,0)</f>
        <v>0</v>
      </c>
      <c r="BR11" s="13">
        <f t="shared" si="79"/>
        <v>0</v>
      </c>
      <c r="BS11" s="255"/>
      <c r="BT11" s="195">
        <v>0</v>
      </c>
      <c r="BU11" s="13">
        <f t="shared" ref="BU11" si="337">IFERROR(BT11/BT$2,0)</f>
        <v>0</v>
      </c>
      <c r="BV11" s="13">
        <f t="shared" si="82"/>
        <v>0</v>
      </c>
      <c r="BW11" s="255"/>
      <c r="BX11" s="195">
        <v>0</v>
      </c>
      <c r="BY11" s="13">
        <f t="shared" ref="BY11" si="338">IFERROR(BX11/BX$2,0)</f>
        <v>0</v>
      </c>
      <c r="BZ11" s="13">
        <f t="shared" si="85"/>
        <v>0</v>
      </c>
      <c r="CA11" s="255"/>
      <c r="CB11" s="195">
        <v>0</v>
      </c>
      <c r="CC11" s="13">
        <f t="shared" ref="CC11" si="339">IFERROR(CB11/CB$2,0)</f>
        <v>0</v>
      </c>
      <c r="CD11" s="13">
        <f t="shared" si="88"/>
        <v>0</v>
      </c>
      <c r="CE11" s="255"/>
      <c r="CF11" s="195">
        <v>0</v>
      </c>
      <c r="CG11" s="13">
        <f t="shared" ref="CG11" si="340">IFERROR(CF11/CF$2,0)</f>
        <v>0</v>
      </c>
      <c r="CH11" s="13">
        <f t="shared" si="91"/>
        <v>0</v>
      </c>
      <c r="CI11" s="255"/>
      <c r="CJ11" s="195">
        <v>0</v>
      </c>
      <c r="CK11" s="13">
        <f t="shared" ref="CK11" si="341">IFERROR(CJ11/CJ$2,0)</f>
        <v>0</v>
      </c>
      <c r="CL11" s="13">
        <f t="shared" si="94"/>
        <v>0</v>
      </c>
      <c r="CM11" s="255"/>
      <c r="CN11" s="195">
        <v>0</v>
      </c>
      <c r="CO11" s="13">
        <f t="shared" ref="CO11" si="342">IFERROR(CN11/CN$2,0)</f>
        <v>0</v>
      </c>
      <c r="CP11" s="13">
        <f t="shared" si="97"/>
        <v>0</v>
      </c>
      <c r="CQ11" s="255"/>
      <c r="CR11" s="195">
        <v>0</v>
      </c>
      <c r="CS11" s="13">
        <f t="shared" ref="CS11" si="343">IFERROR(CR11/CR$2,0)</f>
        <v>0</v>
      </c>
      <c r="CT11" s="13">
        <f t="shared" si="100"/>
        <v>0</v>
      </c>
      <c r="CU11" s="255"/>
      <c r="CV11" s="195">
        <v>0</v>
      </c>
      <c r="CW11" s="13">
        <f t="shared" ref="CW11" si="344">IFERROR(CV11/CV$2,0)</f>
        <v>0</v>
      </c>
      <c r="CX11" s="13">
        <f t="shared" si="103"/>
        <v>0</v>
      </c>
      <c r="CY11" s="255"/>
      <c r="CZ11" s="195">
        <v>0</v>
      </c>
      <c r="DA11" s="13">
        <f t="shared" ref="DA11" si="345">IFERROR(CZ11/CZ$2,0)</f>
        <v>0</v>
      </c>
      <c r="DB11" s="13">
        <f t="shared" si="106"/>
        <v>0</v>
      </c>
      <c r="DC11" s="255"/>
      <c r="DD11" s="195">
        <v>0</v>
      </c>
      <c r="DE11" s="13">
        <f t="shared" ref="DE11" si="346">IFERROR(DD11/DD$2,0)</f>
        <v>0</v>
      </c>
      <c r="DF11" s="13">
        <f t="shared" si="109"/>
        <v>0</v>
      </c>
      <c r="DG11" s="255"/>
      <c r="DH11" s="195">
        <v>0</v>
      </c>
      <c r="DI11" s="13">
        <f t="shared" ref="DI11" si="347">IFERROR(DH11/DH$2,0)</f>
        <v>0</v>
      </c>
      <c r="DJ11" s="13">
        <f t="shared" si="112"/>
        <v>0</v>
      </c>
      <c r="DK11" s="255"/>
      <c r="DL11" s="195">
        <v>0</v>
      </c>
      <c r="DM11" s="13">
        <f t="shared" ref="DM11" si="348">IFERROR(DL11/DL$2,0)</f>
        <v>0</v>
      </c>
      <c r="DN11" s="13">
        <f t="shared" si="115"/>
        <v>0</v>
      </c>
      <c r="DO11" s="255"/>
      <c r="DP11" s="195">
        <v>0</v>
      </c>
      <c r="DQ11" s="13">
        <f t="shared" ref="DQ11" si="349">IFERROR(DP11/DP$2,0)</f>
        <v>0</v>
      </c>
      <c r="DR11" s="13">
        <f t="shared" si="118"/>
        <v>0</v>
      </c>
      <c r="DS11" s="255"/>
      <c r="DT11" s="195">
        <v>0</v>
      </c>
      <c r="DU11" s="13">
        <f t="shared" ref="DU11" si="350">IFERROR(DT11/DT$2,0)</f>
        <v>0</v>
      </c>
      <c r="DV11" s="13">
        <f t="shared" si="121"/>
        <v>0</v>
      </c>
      <c r="DW11" s="255"/>
      <c r="DX11" s="195">
        <v>0</v>
      </c>
      <c r="DY11" s="13">
        <f t="shared" ref="DY11" si="351">IFERROR(DX11/DX$2,0)</f>
        <v>0</v>
      </c>
      <c r="DZ11" s="13">
        <f t="shared" si="124"/>
        <v>0</v>
      </c>
      <c r="EA11" s="255"/>
      <c r="EB11" s="195">
        <v>0</v>
      </c>
      <c r="EC11" s="13">
        <f t="shared" ref="EC11" si="352">IFERROR(EB11/EB$2,0)</f>
        <v>0</v>
      </c>
      <c r="ED11" s="13">
        <f t="shared" si="127"/>
        <v>0</v>
      </c>
      <c r="EE11" s="255"/>
      <c r="EF11" s="195">
        <v>0</v>
      </c>
      <c r="EG11" s="13">
        <f t="shared" ref="EG11" si="353">IFERROR(EF11/EF$2,0)</f>
        <v>0</v>
      </c>
      <c r="EH11" s="13">
        <f t="shared" si="130"/>
        <v>0</v>
      </c>
      <c r="EI11" s="255"/>
      <c r="EJ11" s="195">
        <v>0</v>
      </c>
      <c r="EK11" s="13">
        <f t="shared" ref="EK11" si="354">IFERROR(EJ11/EJ$2,0)</f>
        <v>0</v>
      </c>
      <c r="EL11" s="13">
        <f t="shared" si="133"/>
        <v>0</v>
      </c>
      <c r="EM11" s="255"/>
      <c r="EN11" s="195">
        <v>0</v>
      </c>
      <c r="EO11" s="13">
        <f t="shared" ref="EO11" si="355">IFERROR(EN11/EN$2,0)</f>
        <v>0</v>
      </c>
      <c r="EP11" s="13">
        <f t="shared" si="136"/>
        <v>0</v>
      </c>
      <c r="EQ11" s="255"/>
    </row>
    <row r="12" spans="1:147" ht="15" thickBot="1">
      <c r="A12" s="286" t="s">
        <v>18</v>
      </c>
      <c r="B12" s="241" t="s">
        <v>62</v>
      </c>
      <c r="C12" s="324">
        <v>30</v>
      </c>
      <c r="D12" s="252">
        <f t="shared" si="137"/>
        <v>90000</v>
      </c>
      <c r="E12" s="74">
        <v>3000</v>
      </c>
      <c r="F12" s="89">
        <f t="shared" si="32"/>
        <v>-15499.129878101856</v>
      </c>
      <c r="G12" s="95">
        <f t="shared" si="33"/>
        <v>91.16527453915954</v>
      </c>
      <c r="H12" s="74">
        <f t="shared" si="33"/>
        <v>3.0388424846386513</v>
      </c>
      <c r="I12" s="74">
        <f t="shared" si="34"/>
        <v>103.32064447771411</v>
      </c>
      <c r="J12" s="74">
        <f t="shared" si="35"/>
        <v>0</v>
      </c>
      <c r="K12" s="18">
        <f t="shared" si="169"/>
        <v>-12.155369938554571</v>
      </c>
      <c r="L12" s="195">
        <f t="shared" si="36"/>
        <v>3177.0156135726861</v>
      </c>
      <c r="M12" s="13">
        <f t="shared" si="37"/>
        <v>3.0388424846386513</v>
      </c>
      <c r="N12" s="13">
        <f t="shared" si="38"/>
        <v>0</v>
      </c>
      <c r="O12" s="255"/>
      <c r="P12" s="195">
        <f t="shared" si="39"/>
        <v>3180.1699320717412</v>
      </c>
      <c r="Q12" s="13">
        <f t="shared" si="40"/>
        <v>3.0388424846386513</v>
      </c>
      <c r="R12" s="13">
        <f t="shared" si="41"/>
        <v>0</v>
      </c>
      <c r="S12" s="255"/>
      <c r="T12" s="195">
        <f t="shared" si="42"/>
        <v>3181.5343723473434</v>
      </c>
      <c r="U12" s="13">
        <f t="shared" si="40"/>
        <v>3.0388424846386513</v>
      </c>
      <c r="V12" s="13">
        <f t="shared" si="43"/>
        <v>0</v>
      </c>
      <c r="W12" s="255"/>
      <c r="X12" s="195">
        <f t="shared" ref="X12" si="356">IF($E12*X$2/$C$2-AA12&gt;0,$E12*X$2/$C$2-AA12,0)</f>
        <v>3186.0105873272169</v>
      </c>
      <c r="Y12" s="13">
        <f t="shared" ref="Y12" si="357">IFERROR(X12/X$2,0)</f>
        <v>3.0388424846386513</v>
      </c>
      <c r="Z12" s="13">
        <f t="shared" si="46"/>
        <v>0</v>
      </c>
      <c r="AA12" s="255"/>
      <c r="AB12" s="195">
        <f t="shared" ref="AB12" si="358">IF($E12*AB$2/$C$2-AE12&gt;0,$E12*AB$2/$C$2-AE12,0)</f>
        <v>3194.5801231338978</v>
      </c>
      <c r="AC12" s="13">
        <f t="shared" ref="AC12" si="359">IFERROR(AB12/AB$2,0)</f>
        <v>3.0388424846386517</v>
      </c>
      <c r="AD12" s="13">
        <f t="shared" si="49"/>
        <v>0</v>
      </c>
      <c r="AE12" s="255"/>
      <c r="AF12" s="195">
        <f t="shared" ref="AF12" si="360">IF($E12*AF$2/$C$2-AI12&gt;0,$E12*AF$2/$C$2-AI12,0)</f>
        <v>3204.6447694430203</v>
      </c>
      <c r="AG12" s="13">
        <f t="shared" ref="AG12" si="361">IFERROR(AF12/AF$2,0)</f>
        <v>3.0388424846386513</v>
      </c>
      <c r="AH12" s="13">
        <f t="shared" si="52"/>
        <v>0</v>
      </c>
      <c r="AI12" s="255"/>
      <c r="AJ12" s="195">
        <f t="shared" ref="AJ12" si="362">IF($E12*AJ$2/$C$2-AM12&gt;0,$E12*AJ$2/$C$2-AM12,0)</f>
        <v>3211.3727667040112</v>
      </c>
      <c r="AK12" s="13">
        <f t="shared" ref="AK12" si="363">IFERROR(AJ12/AJ$2,0)</f>
        <v>3.0388424846386513</v>
      </c>
      <c r="AL12" s="13">
        <f t="shared" si="55"/>
        <v>0</v>
      </c>
      <c r="AM12" s="255"/>
      <c r="AN12" s="195">
        <f t="shared" ref="AN12" si="364">IF($E12*AN$2/$C$2-AQ12&gt;0,$E12*AN$2/$C$2-AQ12,0)</f>
        <v>3217.0705963627088</v>
      </c>
      <c r="AO12" s="13">
        <f t="shared" ref="AO12" si="365">IFERROR(AN12/AN$2,0)</f>
        <v>3.0388424846386517</v>
      </c>
      <c r="AP12" s="13">
        <f t="shared" si="58"/>
        <v>0</v>
      </c>
      <c r="AQ12" s="255"/>
      <c r="AR12" s="195">
        <f t="shared" ref="AR12" si="366">IF($E12*AR$2/$C$2-AU12&gt;0,$E12*AR$2/$C$2-AU12,0)</f>
        <v>3224.4276340180181</v>
      </c>
      <c r="AS12" s="13">
        <f t="shared" ref="AS12" si="367">IFERROR(AR12/AR$2,0)</f>
        <v>3.0388424846386513</v>
      </c>
      <c r="AT12" s="13">
        <f t="shared" si="61"/>
        <v>0</v>
      </c>
      <c r="AU12" s="255"/>
      <c r="AV12" s="195">
        <f t="shared" ref="AV12" si="368">IF($E12*AV$2/$C$2-AY12&gt;0,$E12*AV$2/$C$2-AY12,0)</f>
        <v>3237.2454716182242</v>
      </c>
      <c r="AW12" s="13">
        <f t="shared" ref="AW12" si="369">IFERROR(AV12/AV$2,0)</f>
        <v>3.0388424846386513</v>
      </c>
      <c r="AX12" s="13">
        <f t="shared" si="64"/>
        <v>0</v>
      </c>
      <c r="AY12" s="255"/>
      <c r="AZ12" s="195">
        <f t="shared" ref="AZ12" si="370">IF($E12*AZ$2/$C$2-BC12&gt;0,$E12*AZ$2/$C$2-BC12,0)</f>
        <v>3264.6041705074254</v>
      </c>
      <c r="BA12" s="13">
        <f t="shared" ref="BA12" si="371">IFERROR(AZ12/AZ$2,0)</f>
        <v>3.0388424846386508</v>
      </c>
      <c r="BB12" s="13">
        <f t="shared" si="67"/>
        <v>0</v>
      </c>
      <c r="BC12" s="255"/>
      <c r="BD12" s="195">
        <f t="shared" ref="BD12" si="372">IF($E12*BD$2/$C$2-BG12&gt;0,$E12*BD$2/$C$2-BG12,0)</f>
        <v>3266.4365925256629</v>
      </c>
      <c r="BE12" s="13">
        <f t="shared" ref="BE12" si="373">IFERROR(BD12/BD$2,0)</f>
        <v>3.0388424846386513</v>
      </c>
      <c r="BF12" s="13">
        <f t="shared" si="70"/>
        <v>0</v>
      </c>
      <c r="BG12" s="255"/>
      <c r="BH12" s="195">
        <f t="shared" ref="BH12" si="374">IF($E12*BH$2/$C$2-BK12&gt;0,$E12*BH$2/$C$2-BK12,0)</f>
        <v>3274.3436606706928</v>
      </c>
      <c r="BI12" s="13">
        <f t="shared" ref="BI12" si="375">IFERROR(BH12/BH$2,0)</f>
        <v>3.0388424846386508</v>
      </c>
      <c r="BJ12" s="13">
        <f t="shared" si="73"/>
        <v>0</v>
      </c>
      <c r="BK12" s="255"/>
      <c r="BL12" s="195">
        <f t="shared" ref="BL12" si="376">IF($E12*BL$2/$C$2-BO12&gt;0,$E12*BL$2/$C$2-BO12,0)</f>
        <v>3282.1656412261523</v>
      </c>
      <c r="BM12" s="13">
        <f t="shared" ref="BM12" si="377">IFERROR(BL12/BL$2,0)</f>
        <v>3.0388424846386513</v>
      </c>
      <c r="BN12" s="13">
        <f t="shared" si="76"/>
        <v>0</v>
      </c>
      <c r="BO12" s="255"/>
      <c r="BP12" s="195">
        <f t="shared" ref="BP12" si="378">IF($E12*BP$2/$C$2-BS12&gt;0,$E12*BP$2/$C$2-BS12,0)</f>
        <v>3288.790317842665</v>
      </c>
      <c r="BQ12" s="13">
        <f t="shared" ref="BQ12" si="379">IFERROR(BP12/BP$2,0)</f>
        <v>3.0388424846386513</v>
      </c>
      <c r="BR12" s="13">
        <f t="shared" si="79"/>
        <v>0</v>
      </c>
      <c r="BS12" s="255"/>
      <c r="BT12" s="195">
        <f t="shared" ref="BT12" si="380">IF($E12*BT$2/$C$2-BW12&gt;0,$E12*BT$2/$C$2-BW12,0)</f>
        <v>3292.0844230960133</v>
      </c>
      <c r="BU12" s="13">
        <f t="shared" ref="BU12" si="381">IFERROR(BT12/BT$2,0)</f>
        <v>3.0388424846386513</v>
      </c>
      <c r="BV12" s="13">
        <f t="shared" si="82"/>
        <v>0</v>
      </c>
      <c r="BW12" s="255"/>
      <c r="BX12" s="195">
        <f t="shared" ref="BX12" si="382">IF($E12*BX$2/$C$2-CA12&gt;0,$E12*BX$2/$C$2-CA12,0)</f>
        <v>3300.6387646902717</v>
      </c>
      <c r="BY12" s="13">
        <f t="shared" ref="BY12" si="383">IFERROR(BX12/BX$2,0)</f>
        <v>3.0388424846386517</v>
      </c>
      <c r="BZ12" s="13">
        <f t="shared" si="85"/>
        <v>0</v>
      </c>
      <c r="CA12" s="255"/>
      <c r="CB12" s="195">
        <f t="shared" ref="CB12" si="384">IF($E12*CB$2/$C$2-CE12&gt;0,$E12*CB$2/$C$2-CE12,0)</f>
        <v>3308.275375854168</v>
      </c>
      <c r="CC12" s="13">
        <f t="shared" ref="CC12" si="385">IFERROR(CB12/CB$2,0)</f>
        <v>3.0388424846386513</v>
      </c>
      <c r="CD12" s="13">
        <f t="shared" si="88"/>
        <v>0</v>
      </c>
      <c r="CE12" s="255"/>
      <c r="CF12" s="195">
        <f t="shared" ref="CF12" si="386">IF($E12*CF$2/$C$2-CI12&gt;0,$E12*CF$2/$C$2-CI12,0)</f>
        <v>3314.9851400602506</v>
      </c>
      <c r="CG12" s="13">
        <f t="shared" ref="CG12" si="387">IFERROR(CF12/CF$2,0)</f>
        <v>3.0388424846386513</v>
      </c>
      <c r="CH12" s="13">
        <f t="shared" si="91"/>
        <v>0</v>
      </c>
      <c r="CI12" s="255"/>
      <c r="CJ12" s="195">
        <f t="shared" ref="CJ12" si="388">IF($E12*CJ$2/$C$2-CM12&gt;0,$E12*CJ$2/$C$2-CM12,0)</f>
        <v>3322.983373479819</v>
      </c>
      <c r="CK12" s="13">
        <f t="shared" ref="CK12" si="389">IFERROR(CJ12/CJ$2,0)</f>
        <v>3.0388424846386513</v>
      </c>
      <c r="CL12" s="13">
        <f t="shared" si="94"/>
        <v>0</v>
      </c>
      <c r="CM12" s="255"/>
      <c r="CN12" s="195">
        <f t="shared" ref="CN12" si="390">IF($E12*CN$2/$C$2-CQ12&gt;0,$E12*CN$2/$C$2-CQ12,0)</f>
        <v>3336.6216985508772</v>
      </c>
      <c r="CO12" s="13">
        <f t="shared" ref="CO12" si="391">IFERROR(CN12/CN$2,0)</f>
        <v>3.0388424846386513</v>
      </c>
      <c r="CP12" s="13">
        <f t="shared" si="97"/>
        <v>0</v>
      </c>
      <c r="CQ12" s="255"/>
      <c r="CR12" s="195">
        <f t="shared" ref="CR12" si="392">IF($E12*CR$2/$C$2-CU12&gt;0,$E12*CR$2/$C$2-CU12,0)</f>
        <v>3356.2708540565513</v>
      </c>
      <c r="CS12" s="13">
        <f t="shared" ref="CS12" si="393">IFERROR(CR12/CR$2,0)</f>
        <v>3.0388424846386513</v>
      </c>
      <c r="CT12" s="13">
        <f t="shared" si="100"/>
        <v>0</v>
      </c>
      <c r="CU12" s="255"/>
      <c r="CV12" s="195">
        <f t="shared" ref="CV12" si="394">IF($E12*CV$2/$C$2-CY12&gt;0,$E12*CV$2/$C$2-CY12,0)</f>
        <v>3387.5435820659673</v>
      </c>
      <c r="CW12" s="13">
        <f t="shared" ref="CW12" si="395">IFERROR(CV12/CV$2,0)</f>
        <v>3.0388424846386513</v>
      </c>
      <c r="CX12" s="13">
        <f t="shared" si="103"/>
        <v>0</v>
      </c>
      <c r="CY12" s="255"/>
      <c r="CZ12" s="195">
        <f t="shared" ref="CZ12" si="396">IF($E12*CZ$2/$C$2-DC12&gt;0,$E12*CZ$2/$C$2-DC12,0)</f>
        <v>3410.9548245676233</v>
      </c>
      <c r="DA12" s="13">
        <f t="shared" ref="DA12" si="397">IFERROR(CZ12/CZ$2,0)</f>
        <v>3.0388424846386513</v>
      </c>
      <c r="DB12" s="13">
        <f t="shared" si="106"/>
        <v>0</v>
      </c>
      <c r="DC12" s="255"/>
      <c r="DD12" s="195">
        <f t="shared" ref="DD12" si="398">IF($E12*DD$2/$C$2-DG12&gt;0,$E12*DD$2/$C$2-DG12,0)</f>
        <v>3432.7949855047209</v>
      </c>
      <c r="DE12" s="13">
        <f t="shared" ref="DE12" si="399">IFERROR(DD12/DD$2,0)</f>
        <v>3.0388424846386513</v>
      </c>
      <c r="DF12" s="13">
        <f t="shared" si="109"/>
        <v>0</v>
      </c>
      <c r="DG12" s="255"/>
      <c r="DH12" s="195">
        <f t="shared" ref="DH12" si="400">IF($E12*DH$2/$C$2-DK12&gt;0,$E12*DH$2/$C$2-DK12,0)</f>
        <v>3453.7082994840048</v>
      </c>
      <c r="DI12" s="13">
        <f t="shared" ref="DI12" si="401">IFERROR(DH12/DH$2,0)</f>
        <v>3.0388424846386517</v>
      </c>
      <c r="DJ12" s="13">
        <f t="shared" si="112"/>
        <v>0</v>
      </c>
      <c r="DK12" s="255"/>
      <c r="DL12" s="195">
        <f t="shared" ref="DL12" si="402">IF($E12*DL$2/$C$2-DO12&gt;0,$E12*DL$2/$C$2-DO12,0)</f>
        <v>3476.8490850045282</v>
      </c>
      <c r="DM12" s="13">
        <f t="shared" ref="DM12" si="403">IFERROR(DL12/DL$2,0)</f>
        <v>3.0388424846386517</v>
      </c>
      <c r="DN12" s="13">
        <f t="shared" si="115"/>
        <v>0</v>
      </c>
      <c r="DO12" s="255"/>
      <c r="DP12" s="195">
        <f t="shared" ref="DP12" si="404">IF($E12*DP$2/$C$2-DS12&gt;0,$E12*DP$2/$C$2-DS12,0)</f>
        <v>3492.110151962383</v>
      </c>
      <c r="DQ12" s="13">
        <f t="shared" ref="DQ12" si="405">IFERROR(DP12/DP$2,0)</f>
        <v>3.0388424846386513</v>
      </c>
      <c r="DR12" s="13">
        <f t="shared" si="118"/>
        <v>0</v>
      </c>
      <c r="DS12" s="255"/>
      <c r="DT12" s="195">
        <f t="shared" ref="DT12" si="406">IF($E12*DT$2/$C$2-DW12&gt;0,$E12*DT$2/$C$2-DW12,0)</f>
        <v>3509.8326813327958</v>
      </c>
      <c r="DU12" s="13">
        <f t="shared" ref="DU12" si="407">IFERROR(DT12/DT$2,0)</f>
        <v>3.0388424846386513</v>
      </c>
      <c r="DV12" s="13">
        <f t="shared" si="121"/>
        <v>0</v>
      </c>
      <c r="DW12" s="255"/>
      <c r="DX12" s="195">
        <f t="shared" ref="DX12" si="408">IF($E12*DX$2/$C$2-EA12&gt;0,$E12*DX$2/$C$2-EA12,0)</f>
        <v>3534.8453938238567</v>
      </c>
      <c r="DY12" s="13">
        <f t="shared" ref="DY12" si="409">IFERROR(DX12/DX$2,0)</f>
        <v>3.0388424846386513</v>
      </c>
      <c r="DZ12" s="13">
        <f t="shared" si="124"/>
        <v>0</v>
      </c>
      <c r="EA12" s="255"/>
      <c r="EB12" s="195">
        <f t="shared" ref="EB12" si="410">IF($E12*EB$2/$C$2-EE12&gt;0,$E12*EB$2/$C$2-EE12,0)</f>
        <v>3552.8809239701873</v>
      </c>
      <c r="EC12" s="13">
        <f t="shared" ref="EC12" si="411">IFERROR(EB12/EB$2,0)</f>
        <v>3.0388424846386517</v>
      </c>
      <c r="ED12" s="13">
        <f t="shared" si="127"/>
        <v>0</v>
      </c>
      <c r="EE12" s="255"/>
      <c r="EF12" s="195">
        <f t="shared" ref="EF12" si="412">IF($E12*EF$2/$C$2-EI12&gt;0,$E12*EF$2/$C$2-EI12,0)</f>
        <v>3566.3429961771362</v>
      </c>
      <c r="EG12" s="13">
        <f t="shared" ref="EG12" si="413">IFERROR(EF12/EF$2,0)</f>
        <v>3.0388424846386513</v>
      </c>
      <c r="EH12" s="13">
        <f t="shared" si="130"/>
        <v>0</v>
      </c>
      <c r="EI12" s="255"/>
      <c r="EJ12" s="195">
        <f t="shared" ref="EJ12" si="414">IF($E12*EJ$2/$C$2-EM12&gt;0,$E12*EJ$2/$C$2-EM12,0)</f>
        <v>3587.5480390349453</v>
      </c>
      <c r="EK12" s="13">
        <f t="shared" ref="EK12" si="415">IFERROR(EJ12/EJ$2,0)</f>
        <v>3.0388424846386517</v>
      </c>
      <c r="EL12" s="13">
        <f t="shared" si="133"/>
        <v>0</v>
      </c>
      <c r="EM12" s="255"/>
      <c r="EN12" s="195">
        <f t="shared" ref="EN12" si="416">IF($E12*EN$2/$C$2-EQ12&gt;0,$E12*EN$2/$C$2-EQ12,0)</f>
        <v>3596.7921978732156</v>
      </c>
      <c r="EO12" s="13">
        <f t="shared" ref="EO12" si="417">IFERROR(EN12/EN$2,0)</f>
        <v>3.0388424846386513</v>
      </c>
      <c r="EP12" s="13">
        <f t="shared" si="136"/>
        <v>0</v>
      </c>
      <c r="EQ12" s="255"/>
    </row>
    <row r="13" spans="1:147" ht="16.2" thickBot="1">
      <c r="D13" s="167">
        <f t="shared" ref="D13:O13" si="418">SUM(D5:D12)</f>
        <v>1493294.46</v>
      </c>
      <c r="E13" s="168">
        <f t="shared" si="418"/>
        <v>53569.070000000007</v>
      </c>
      <c r="F13" s="169">
        <f t="shared" si="418"/>
        <v>504779.61414814182</v>
      </c>
      <c r="G13" s="167">
        <f t="shared" si="418"/>
        <v>1512.6288823745108</v>
      </c>
      <c r="H13" s="168">
        <f t="shared" si="418"/>
        <v>54.262655259527271</v>
      </c>
      <c r="I13" s="168">
        <f t="shared" si="418"/>
        <v>1116.7496945963301</v>
      </c>
      <c r="J13" s="168">
        <f t="shared" si="418"/>
        <v>0</v>
      </c>
      <c r="K13" s="169">
        <f t="shared" si="418"/>
        <v>395.87918777818084</v>
      </c>
      <c r="L13" s="291">
        <f t="shared" si="418"/>
        <v>39098.408610722254</v>
      </c>
      <c r="M13" s="33">
        <f t="shared" si="418"/>
        <v>37.397960734103307</v>
      </c>
      <c r="N13" s="33">
        <f t="shared" si="418"/>
        <v>0</v>
      </c>
      <c r="O13" s="34">
        <f t="shared" si="418"/>
        <v>0</v>
      </c>
      <c r="P13" s="291">
        <f t="shared" ref="P13:CA13" si="419">SUM(P5:P12)</f>
        <v>39137.227693964254</v>
      </c>
      <c r="Q13" s="33">
        <f t="shared" si="419"/>
        <v>37.397960734103307</v>
      </c>
      <c r="R13" s="33">
        <f t="shared" si="419"/>
        <v>0</v>
      </c>
      <c r="S13" s="34">
        <f t="shared" si="419"/>
        <v>0</v>
      </c>
      <c r="T13" s="291">
        <f t="shared" si="419"/>
        <v>34089.992328097738</v>
      </c>
      <c r="U13" s="33">
        <f t="shared" si="419"/>
        <v>32.561055410253864</v>
      </c>
      <c r="V13" s="33">
        <f t="shared" si="419"/>
        <v>0</v>
      </c>
      <c r="W13" s="34">
        <f t="shared" si="419"/>
        <v>0</v>
      </c>
      <c r="X13" s="291">
        <f t="shared" si="419"/>
        <v>34137.954762717054</v>
      </c>
      <c r="Y13" s="33">
        <f t="shared" si="419"/>
        <v>32.561055410253864</v>
      </c>
      <c r="Z13" s="33">
        <f t="shared" si="419"/>
        <v>0</v>
      </c>
      <c r="AA13" s="34">
        <f t="shared" si="419"/>
        <v>0</v>
      </c>
      <c r="AB13" s="291">
        <f t="shared" si="419"/>
        <v>34229.77693897397</v>
      </c>
      <c r="AC13" s="33">
        <f t="shared" si="419"/>
        <v>32.561055410253864</v>
      </c>
      <c r="AD13" s="33">
        <f t="shared" si="419"/>
        <v>0</v>
      </c>
      <c r="AE13" s="34">
        <f t="shared" si="419"/>
        <v>0</v>
      </c>
      <c r="AF13" s="291">
        <f t="shared" si="419"/>
        <v>34337.619154492721</v>
      </c>
      <c r="AG13" s="33">
        <f t="shared" si="419"/>
        <v>32.561055410253864</v>
      </c>
      <c r="AH13" s="33">
        <f t="shared" si="419"/>
        <v>0</v>
      </c>
      <c r="AI13" s="34">
        <f t="shared" si="419"/>
        <v>0</v>
      </c>
      <c r="AJ13" s="291">
        <f t="shared" si="419"/>
        <v>34409.709331171034</v>
      </c>
      <c r="AK13" s="33">
        <f t="shared" si="419"/>
        <v>32.561055410253864</v>
      </c>
      <c r="AL13" s="33">
        <f t="shared" si="419"/>
        <v>0</v>
      </c>
      <c r="AM13" s="34">
        <f t="shared" si="419"/>
        <v>0</v>
      </c>
      <c r="AN13" s="291">
        <f t="shared" si="419"/>
        <v>34470.76131006526</v>
      </c>
      <c r="AO13" s="33">
        <f t="shared" si="419"/>
        <v>32.561055410253864</v>
      </c>
      <c r="AP13" s="33">
        <f t="shared" si="419"/>
        <v>0</v>
      </c>
      <c r="AQ13" s="34">
        <f t="shared" si="419"/>
        <v>0</v>
      </c>
      <c r="AR13" s="291">
        <f t="shared" si="419"/>
        <v>34549.591625213478</v>
      </c>
      <c r="AS13" s="33">
        <f t="shared" si="419"/>
        <v>32.561055410253864</v>
      </c>
      <c r="AT13" s="33">
        <f t="shared" si="419"/>
        <v>0</v>
      </c>
      <c r="AU13" s="34">
        <f t="shared" si="419"/>
        <v>0</v>
      </c>
      <c r="AV13" s="291">
        <f t="shared" si="419"/>
        <v>34686.93415693393</v>
      </c>
      <c r="AW13" s="33">
        <f t="shared" si="419"/>
        <v>32.561055410253864</v>
      </c>
      <c r="AX13" s="33">
        <f t="shared" si="419"/>
        <v>0</v>
      </c>
      <c r="AY13" s="34">
        <f t="shared" si="419"/>
        <v>0</v>
      </c>
      <c r="AZ13" s="291">
        <f t="shared" si="419"/>
        <v>34980.081338792443</v>
      </c>
      <c r="BA13" s="33">
        <f t="shared" si="419"/>
        <v>32.561055410253864</v>
      </c>
      <c r="BB13" s="33">
        <f t="shared" si="419"/>
        <v>0</v>
      </c>
      <c r="BC13" s="34">
        <f t="shared" si="419"/>
        <v>0</v>
      </c>
      <c r="BD13" s="291">
        <f t="shared" si="419"/>
        <v>34999.715655204825</v>
      </c>
      <c r="BE13" s="33">
        <f t="shared" si="419"/>
        <v>32.561055410253864</v>
      </c>
      <c r="BF13" s="33">
        <f t="shared" si="419"/>
        <v>0</v>
      </c>
      <c r="BG13" s="34">
        <f t="shared" si="419"/>
        <v>0</v>
      </c>
      <c r="BH13" s="291">
        <f t="shared" si="419"/>
        <v>35084.439521382315</v>
      </c>
      <c r="BI13" s="33">
        <f t="shared" si="419"/>
        <v>32.561055410253864</v>
      </c>
      <c r="BJ13" s="33">
        <f t="shared" si="419"/>
        <v>0</v>
      </c>
      <c r="BK13" s="34">
        <f t="shared" si="419"/>
        <v>0</v>
      </c>
      <c r="BL13" s="291">
        <f t="shared" si="419"/>
        <v>35168.251678008302</v>
      </c>
      <c r="BM13" s="33">
        <f t="shared" si="419"/>
        <v>32.561055410253864</v>
      </c>
      <c r="BN13" s="33">
        <f t="shared" si="419"/>
        <v>0</v>
      </c>
      <c r="BO13" s="34">
        <f t="shared" si="419"/>
        <v>0</v>
      </c>
      <c r="BP13" s="291">
        <f t="shared" si="419"/>
        <v>35239.234778802653</v>
      </c>
      <c r="BQ13" s="33">
        <f t="shared" si="419"/>
        <v>32.561055410253864</v>
      </c>
      <c r="BR13" s="33">
        <f t="shared" si="419"/>
        <v>0</v>
      </c>
      <c r="BS13" s="34">
        <f t="shared" si="419"/>
        <v>0</v>
      </c>
      <c r="BT13" s="291">
        <f t="shared" si="419"/>
        <v>35274.530962867371</v>
      </c>
      <c r="BU13" s="33">
        <f t="shared" si="419"/>
        <v>32.561055410253864</v>
      </c>
      <c r="BV13" s="33">
        <f t="shared" si="419"/>
        <v>0</v>
      </c>
      <c r="BW13" s="34">
        <f t="shared" si="419"/>
        <v>0</v>
      </c>
      <c r="BX13" s="291">
        <f t="shared" si="419"/>
        <v>35366.19033384724</v>
      </c>
      <c r="BY13" s="33">
        <f t="shared" si="419"/>
        <v>32.561055410253864</v>
      </c>
      <c r="BZ13" s="33">
        <f t="shared" si="419"/>
        <v>0</v>
      </c>
      <c r="CA13" s="34">
        <f t="shared" si="419"/>
        <v>0</v>
      </c>
      <c r="CB13" s="291">
        <f t="shared" ref="CB13:CU13" si="420">SUM(CB5:CB12)</f>
        <v>35448.016266093204</v>
      </c>
      <c r="CC13" s="33">
        <f t="shared" si="420"/>
        <v>32.561055410253864</v>
      </c>
      <c r="CD13" s="33">
        <f t="shared" si="420"/>
        <v>0</v>
      </c>
      <c r="CE13" s="34">
        <f t="shared" si="420"/>
        <v>0</v>
      </c>
      <c r="CF13" s="291">
        <f t="shared" si="420"/>
        <v>35519.91107643905</v>
      </c>
      <c r="CG13" s="33">
        <f t="shared" si="420"/>
        <v>32.561055410253864</v>
      </c>
      <c r="CH13" s="33">
        <f t="shared" si="420"/>
        <v>0</v>
      </c>
      <c r="CI13" s="34">
        <f t="shared" si="420"/>
        <v>0</v>
      </c>
      <c r="CJ13" s="291">
        <f t="shared" si="420"/>
        <v>35605.611774278826</v>
      </c>
      <c r="CK13" s="33">
        <f t="shared" si="420"/>
        <v>32.561055410253864</v>
      </c>
      <c r="CL13" s="33">
        <f t="shared" si="420"/>
        <v>0</v>
      </c>
      <c r="CM13" s="34">
        <f t="shared" si="420"/>
        <v>0</v>
      </c>
      <c r="CN13" s="291">
        <f t="shared" si="420"/>
        <v>35751.745790960056</v>
      </c>
      <c r="CO13" s="33">
        <f t="shared" si="420"/>
        <v>32.561055410253864</v>
      </c>
      <c r="CP13" s="33">
        <f t="shared" si="420"/>
        <v>0</v>
      </c>
      <c r="CQ13" s="34">
        <f t="shared" si="420"/>
        <v>0</v>
      </c>
      <c r="CR13" s="291">
        <f t="shared" si="420"/>
        <v>35962.285575242757</v>
      </c>
      <c r="CS13" s="33">
        <f t="shared" si="420"/>
        <v>32.561055410253864</v>
      </c>
      <c r="CT13" s="33">
        <f t="shared" si="420"/>
        <v>0</v>
      </c>
      <c r="CU13" s="34">
        <f t="shared" si="420"/>
        <v>0</v>
      </c>
      <c r="CV13" s="291">
        <f t="shared" ref="CV13:EQ13" si="421">SUM(CV5:CV12)</f>
        <v>36297.37139646968</v>
      </c>
      <c r="CW13" s="33">
        <f t="shared" si="421"/>
        <v>32.561055410253864</v>
      </c>
      <c r="CX13" s="33">
        <f t="shared" si="421"/>
        <v>0</v>
      </c>
      <c r="CY13" s="34">
        <f t="shared" si="421"/>
        <v>0</v>
      </c>
      <c r="CZ13" s="291">
        <f t="shared" si="421"/>
        <v>36548.221767350275</v>
      </c>
      <c r="DA13" s="33">
        <f t="shared" si="421"/>
        <v>32.561055410253864</v>
      </c>
      <c r="DB13" s="33">
        <f t="shared" si="421"/>
        <v>0</v>
      </c>
      <c r="DC13" s="34">
        <f t="shared" si="421"/>
        <v>0</v>
      </c>
      <c r="DD13" s="291">
        <f t="shared" si="421"/>
        <v>36782.238072583765</v>
      </c>
      <c r="DE13" s="33">
        <f t="shared" si="421"/>
        <v>32.561055410253864</v>
      </c>
      <c r="DF13" s="33">
        <f t="shared" si="421"/>
        <v>0</v>
      </c>
      <c r="DG13" s="34">
        <f t="shared" si="421"/>
        <v>0</v>
      </c>
      <c r="DH13" s="291">
        <f t="shared" si="421"/>
        <v>37006.32325591713</v>
      </c>
      <c r="DI13" s="33">
        <f t="shared" si="421"/>
        <v>32.561055410253864</v>
      </c>
      <c r="DJ13" s="33">
        <f t="shared" si="421"/>
        <v>0</v>
      </c>
      <c r="DK13" s="34">
        <f t="shared" si="421"/>
        <v>0</v>
      </c>
      <c r="DL13" s="291">
        <f t="shared" si="421"/>
        <v>37254.275692866213</v>
      </c>
      <c r="DM13" s="33">
        <f t="shared" si="421"/>
        <v>32.561055410253864</v>
      </c>
      <c r="DN13" s="33">
        <f t="shared" si="421"/>
        <v>0</v>
      </c>
      <c r="DO13" s="34">
        <f t="shared" si="421"/>
        <v>0</v>
      </c>
      <c r="DP13" s="291">
        <f t="shared" si="421"/>
        <v>37417.797313136514</v>
      </c>
      <c r="DQ13" s="33">
        <f t="shared" si="421"/>
        <v>32.561055410253864</v>
      </c>
      <c r="DR13" s="33">
        <f t="shared" si="421"/>
        <v>0</v>
      </c>
      <c r="DS13" s="34">
        <f t="shared" si="421"/>
        <v>0</v>
      </c>
      <c r="DT13" s="291">
        <f t="shared" si="421"/>
        <v>37607.69338828911</v>
      </c>
      <c r="DU13" s="33">
        <f t="shared" si="421"/>
        <v>32.561055410253864</v>
      </c>
      <c r="DV13" s="33">
        <f t="shared" si="421"/>
        <v>0</v>
      </c>
      <c r="DW13" s="34">
        <f t="shared" si="421"/>
        <v>0</v>
      </c>
      <c r="DX13" s="291">
        <f t="shared" si="421"/>
        <v>37875.703435370917</v>
      </c>
      <c r="DY13" s="33">
        <f t="shared" si="421"/>
        <v>32.561055410253864</v>
      </c>
      <c r="DZ13" s="33">
        <f t="shared" si="421"/>
        <v>0</v>
      </c>
      <c r="EA13" s="34">
        <f t="shared" si="421"/>
        <v>0</v>
      </c>
      <c r="EB13" s="291">
        <f t="shared" si="421"/>
        <v>38068.953299230772</v>
      </c>
      <c r="EC13" s="33">
        <f t="shared" si="421"/>
        <v>32.561055410253864</v>
      </c>
      <c r="ED13" s="33">
        <f t="shared" si="421"/>
        <v>0</v>
      </c>
      <c r="EE13" s="34">
        <f t="shared" si="421"/>
        <v>0</v>
      </c>
      <c r="EF13" s="291">
        <f t="shared" si="421"/>
        <v>38213.19877469819</v>
      </c>
      <c r="EG13" s="33">
        <f t="shared" si="421"/>
        <v>32.561055410253864</v>
      </c>
      <c r="EH13" s="33">
        <f t="shared" si="421"/>
        <v>0</v>
      </c>
      <c r="EI13" s="34">
        <f t="shared" si="421"/>
        <v>0</v>
      </c>
      <c r="EJ13" s="291">
        <f t="shared" si="421"/>
        <v>38440.409819350949</v>
      </c>
      <c r="EK13" s="33">
        <f t="shared" si="421"/>
        <v>32.561055410253864</v>
      </c>
      <c r="EL13" s="33">
        <f t="shared" si="421"/>
        <v>0</v>
      </c>
      <c r="EM13" s="34">
        <f t="shared" si="421"/>
        <v>0</v>
      </c>
      <c r="EN13" s="291">
        <f t="shared" si="421"/>
        <v>38539.460549908938</v>
      </c>
      <c r="EO13" s="33">
        <f t="shared" si="421"/>
        <v>32.561055410253864</v>
      </c>
      <c r="EP13" s="33">
        <f t="shared" si="421"/>
        <v>0</v>
      </c>
      <c r="EQ13" s="34">
        <f t="shared" si="421"/>
        <v>0</v>
      </c>
    </row>
    <row r="14" spans="1:147">
      <c r="K14" s="59"/>
      <c r="EA14" s="237" t="s">
        <v>260</v>
      </c>
      <c r="EQ14" s="237" t="s">
        <v>261</v>
      </c>
    </row>
    <row r="15" spans="1:147">
      <c r="E15" s="59"/>
      <c r="G15" s="139"/>
      <c r="K15" s="59"/>
      <c r="T15" s="82"/>
    </row>
    <row r="16" spans="1:147">
      <c r="F16" s="59"/>
      <c r="G16" s="59"/>
      <c r="K16" s="59"/>
      <c r="AD16" s="59"/>
      <c r="EB16" s="59"/>
      <c r="ED16" s="60"/>
    </row>
    <row r="17" spans="11:134">
      <c r="K17" s="59"/>
      <c r="AD17" s="59"/>
      <c r="ED17" s="60"/>
    </row>
    <row r="18" spans="11:134">
      <c r="K18" s="59"/>
      <c r="AD18" s="59"/>
      <c r="ED18" s="60"/>
    </row>
    <row r="19" spans="11:134">
      <c r="K19" s="59"/>
      <c r="AD19" s="59"/>
      <c r="ED19" s="60"/>
    </row>
    <row r="20" spans="11:134">
      <c r="AD20" s="59"/>
      <c r="ED20" s="60"/>
    </row>
    <row r="21" spans="11:134">
      <c r="AD21" s="59"/>
    </row>
  </sheetData>
  <mergeCells count="80">
    <mergeCell ref="EB3:EE3"/>
    <mergeCell ref="EF3:EI3"/>
    <mergeCell ref="EJ3:EM3"/>
    <mergeCell ref="EN3:EQ3"/>
    <mergeCell ref="DD3:DG3"/>
    <mergeCell ref="DH3:DK3"/>
    <mergeCell ref="DL3:DO3"/>
    <mergeCell ref="DP3:DS3"/>
    <mergeCell ref="DT3:DW3"/>
    <mergeCell ref="DX3:EA3"/>
    <mergeCell ref="CZ3:DC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V3:CY3"/>
    <mergeCell ref="BD3:BG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EN2:EQ2"/>
    <mergeCell ref="A3:C3"/>
    <mergeCell ref="D3:D4"/>
    <mergeCell ref="E3:E4"/>
    <mergeCell ref="F3:F4"/>
    <mergeCell ref="G3:G4"/>
    <mergeCell ref="H3:H4"/>
    <mergeCell ref="I3:I4"/>
    <mergeCell ref="J3:J4"/>
    <mergeCell ref="K3:K4"/>
    <mergeCell ref="DP2:DS2"/>
    <mergeCell ref="DT2:DW2"/>
    <mergeCell ref="DX2:EA2"/>
    <mergeCell ref="EB2:EE2"/>
    <mergeCell ref="EF2:EI2"/>
    <mergeCell ref="EJ2:EM2"/>
    <mergeCell ref="DL2:DO2"/>
    <mergeCell ref="BT2:BW2"/>
    <mergeCell ref="BX2:CA2"/>
    <mergeCell ref="CB2:CE2"/>
    <mergeCell ref="CF2:CI2"/>
    <mergeCell ref="CJ2:CM2"/>
    <mergeCell ref="CN2:CQ2"/>
    <mergeCell ref="CR2:CU2"/>
    <mergeCell ref="CV2:CY2"/>
    <mergeCell ref="CZ2:DC2"/>
    <mergeCell ref="DD2:DG2"/>
    <mergeCell ref="DH2:DK2"/>
    <mergeCell ref="BP2:BS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K2"/>
    <mergeCell ref="BL2:BO2"/>
    <mergeCell ref="T2:W2"/>
    <mergeCell ref="D1:K1"/>
    <mergeCell ref="D2:F2"/>
    <mergeCell ref="G2:K2"/>
    <mergeCell ref="L2:O2"/>
    <mergeCell ref="P2:S2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A716C-4DDC-496E-9D74-2A083CC19692}">
  <sheetPr>
    <tabColor theme="8" tint="0.39997558519241921"/>
  </sheetPr>
  <dimension ref="A1:JW89"/>
  <sheetViews>
    <sheetView zoomScaleNormal="100" workbookViewId="0">
      <pane xSplit="2" topLeftCell="C1" activePane="topRight" state="frozen"/>
      <selection activeCell="T18" sqref="T18:U19"/>
      <selection pane="topRight" activeCell="C14" sqref="C14"/>
    </sheetView>
  </sheetViews>
  <sheetFormatPr defaultRowHeight="14.4"/>
  <cols>
    <col min="1" max="1" width="12.109375" bestFit="1" customWidth="1"/>
    <col min="2" max="2" width="35" customWidth="1"/>
    <col min="3" max="8" width="13.6640625" bestFit="1" customWidth="1"/>
    <col min="9" max="9" width="17.33203125" bestFit="1" customWidth="1"/>
    <col min="10" max="10" width="16.6640625" bestFit="1" customWidth="1"/>
    <col min="11" max="13" width="13.6640625" bestFit="1" customWidth="1"/>
    <col min="14" max="14" width="12.6640625" customWidth="1"/>
    <col min="15" max="16" width="14.44140625" customWidth="1"/>
    <col min="17" max="17" width="23.88671875" customWidth="1"/>
    <col min="18" max="21" width="13.6640625" bestFit="1" customWidth="1"/>
    <col min="22" max="22" width="14.6640625" bestFit="1" customWidth="1"/>
    <col min="23" max="23" width="14.6640625" customWidth="1"/>
    <col min="24" max="24" width="15.109375" bestFit="1" customWidth="1"/>
    <col min="25" max="28" width="13.6640625" bestFit="1" customWidth="1"/>
    <col min="29" max="29" width="14.6640625" bestFit="1" customWidth="1"/>
    <col min="30" max="30" width="15.109375" bestFit="1" customWidth="1"/>
    <col min="31" max="34" width="13.6640625" bestFit="1" customWidth="1"/>
    <col min="35" max="35" width="14.6640625" bestFit="1" customWidth="1"/>
    <col min="36" max="36" width="15.109375" bestFit="1" customWidth="1"/>
    <col min="37" max="38" width="12.5546875" bestFit="1" customWidth="1"/>
    <col min="39" max="39" width="15.33203125" bestFit="1" customWidth="1"/>
    <col min="40" max="40" width="12.6640625" customWidth="1"/>
    <col min="41" max="41" width="16.33203125" customWidth="1"/>
    <col min="42" max="42" width="16.6640625" customWidth="1"/>
    <col min="43" max="43" width="13.33203125" customWidth="1"/>
    <col min="44" max="49" width="12.6640625" customWidth="1"/>
    <col min="50" max="50" width="11.44140625" customWidth="1"/>
    <col min="51" max="51" width="9.88671875" customWidth="1"/>
    <col min="52" max="52" width="9.6640625" customWidth="1"/>
    <col min="53" max="53" width="10.109375" customWidth="1"/>
    <col min="54" max="54" width="10.6640625" customWidth="1"/>
    <col min="55" max="55" width="13.33203125" bestFit="1" customWidth="1"/>
    <col min="56" max="56" width="9.109375" customWidth="1"/>
    <col min="57" max="57" width="10.6640625" customWidth="1"/>
    <col min="58" max="58" width="11.88671875" customWidth="1"/>
    <col min="59" max="60" width="9.109375" customWidth="1"/>
    <col min="61" max="61" width="12.6640625" customWidth="1"/>
    <col min="62" max="62" width="9.109375" customWidth="1"/>
    <col min="63" max="63" width="13.88671875" customWidth="1"/>
    <col min="64" max="66" width="9.109375" customWidth="1"/>
    <col min="67" max="67" width="13.33203125" customWidth="1"/>
    <col min="68" max="68" width="9.109375" customWidth="1"/>
    <col min="69" max="69" width="9.5546875" customWidth="1"/>
    <col min="70" max="72" width="9.109375" customWidth="1"/>
    <col min="73" max="73" width="13.33203125" customWidth="1"/>
    <col min="74" max="74" width="12.109375" customWidth="1"/>
    <col min="75" max="75" width="13.88671875" bestFit="1" customWidth="1"/>
    <col min="79" max="79" width="13.33203125" bestFit="1" customWidth="1"/>
    <col min="81" max="81" width="13.88671875" bestFit="1" customWidth="1"/>
    <col min="85" max="85" width="13.33203125" bestFit="1" customWidth="1"/>
    <col min="87" max="87" width="13.88671875" bestFit="1" customWidth="1"/>
    <col min="91" max="91" width="13.33203125" bestFit="1" customWidth="1"/>
    <col min="92" max="96" width="10.44140625" customWidth="1"/>
    <col min="97" max="97" width="13.33203125" bestFit="1" customWidth="1"/>
    <col min="98" max="98" width="11.6640625" bestFit="1" customWidth="1"/>
    <col min="99" max="99" width="13.88671875" bestFit="1" customWidth="1"/>
    <col min="100" max="100" width="12.6640625" bestFit="1" customWidth="1"/>
    <col min="101" max="101" width="16.33203125" bestFit="1" customWidth="1"/>
    <col min="102" max="102" width="16.6640625" bestFit="1" customWidth="1"/>
    <col min="103" max="103" width="13.33203125" bestFit="1" customWidth="1"/>
    <col min="104" max="104" width="11.6640625" bestFit="1" customWidth="1"/>
    <col min="105" max="105" width="13.88671875" bestFit="1" customWidth="1"/>
    <col min="106" max="106" width="12.6640625" bestFit="1" customWidth="1"/>
    <col min="107" max="107" width="16.33203125" bestFit="1" customWidth="1"/>
    <col min="108" max="108" width="16.6640625" bestFit="1" customWidth="1"/>
    <col min="109" max="109" width="13.33203125" bestFit="1" customWidth="1"/>
    <col min="110" max="110" width="11.6640625" bestFit="1" customWidth="1"/>
    <col min="111" max="111" width="13.88671875" bestFit="1" customWidth="1"/>
    <col min="112" max="112" width="12.6640625" bestFit="1" customWidth="1"/>
    <col min="113" max="113" width="16.33203125" bestFit="1" customWidth="1"/>
    <col min="114" max="114" width="16.6640625" bestFit="1" customWidth="1"/>
    <col min="115" max="115" width="13.33203125" bestFit="1" customWidth="1"/>
    <col min="116" max="116" width="11.6640625" bestFit="1" customWidth="1"/>
    <col min="117" max="117" width="13.88671875" bestFit="1" customWidth="1"/>
    <col min="118" max="118" width="12.6640625" bestFit="1" customWidth="1"/>
    <col min="119" max="119" width="16.33203125" bestFit="1" customWidth="1"/>
    <col min="120" max="120" width="16.6640625" bestFit="1" customWidth="1"/>
    <col min="121" max="121" width="13.33203125" bestFit="1" customWidth="1"/>
    <col min="122" max="122" width="11.6640625" bestFit="1" customWidth="1"/>
    <col min="123" max="123" width="13.88671875" bestFit="1" customWidth="1"/>
    <col min="124" max="124" width="12.6640625" bestFit="1" customWidth="1"/>
    <col min="125" max="125" width="16.33203125" bestFit="1" customWidth="1"/>
    <col min="126" max="126" width="16.6640625" bestFit="1" customWidth="1"/>
    <col min="127" max="127" width="13.33203125" bestFit="1" customWidth="1"/>
    <col min="128" max="128" width="11.6640625" bestFit="1" customWidth="1"/>
    <col min="129" max="129" width="13.88671875" bestFit="1" customWidth="1"/>
    <col min="130" max="130" width="12.6640625" bestFit="1" customWidth="1"/>
    <col min="131" max="131" width="16.33203125" bestFit="1" customWidth="1"/>
    <col min="132" max="132" width="16.6640625" bestFit="1" customWidth="1"/>
    <col min="133" max="133" width="13.33203125" bestFit="1" customWidth="1"/>
    <col min="134" max="134" width="11.6640625" bestFit="1" customWidth="1"/>
    <col min="135" max="135" width="13.88671875" bestFit="1" customWidth="1"/>
    <col min="136" max="136" width="12.6640625" bestFit="1" customWidth="1"/>
    <col min="137" max="137" width="16.33203125" bestFit="1" customWidth="1"/>
    <col min="138" max="138" width="16.6640625" bestFit="1" customWidth="1"/>
    <col min="139" max="139" width="13.33203125" bestFit="1" customWidth="1"/>
    <col min="140" max="140" width="11.6640625" bestFit="1" customWidth="1"/>
    <col min="141" max="141" width="13.88671875" bestFit="1" customWidth="1"/>
    <col min="142" max="142" width="12.6640625" bestFit="1" customWidth="1"/>
    <col min="143" max="143" width="16.33203125" bestFit="1" customWidth="1"/>
    <col min="144" max="144" width="16.6640625" bestFit="1" customWidth="1"/>
    <col min="145" max="145" width="13.33203125" bestFit="1" customWidth="1"/>
    <col min="146" max="146" width="11.6640625" bestFit="1" customWidth="1"/>
    <col min="147" max="147" width="13.88671875" bestFit="1" customWidth="1"/>
    <col min="148" max="148" width="12.6640625" bestFit="1" customWidth="1"/>
    <col min="149" max="149" width="16.33203125" bestFit="1" customWidth="1"/>
    <col min="150" max="150" width="16.6640625" bestFit="1" customWidth="1"/>
    <col min="151" max="151" width="13.33203125" bestFit="1" customWidth="1"/>
    <col min="152" max="152" width="11.6640625" bestFit="1" customWidth="1"/>
    <col min="153" max="153" width="13.88671875" bestFit="1" customWidth="1"/>
    <col min="154" max="154" width="12.6640625" bestFit="1" customWidth="1"/>
    <col min="155" max="155" width="16.33203125" bestFit="1" customWidth="1"/>
    <col min="156" max="156" width="16.6640625" bestFit="1" customWidth="1"/>
    <col min="157" max="157" width="13.33203125" bestFit="1" customWidth="1"/>
    <col min="158" max="158" width="11.6640625" bestFit="1" customWidth="1"/>
    <col min="159" max="159" width="13.88671875" bestFit="1" customWidth="1"/>
    <col min="160" max="160" width="12.6640625" bestFit="1" customWidth="1"/>
    <col min="161" max="161" width="16.33203125" bestFit="1" customWidth="1"/>
    <col min="162" max="162" width="16.6640625" bestFit="1" customWidth="1"/>
    <col min="163" max="163" width="13.33203125" bestFit="1" customWidth="1"/>
    <col min="164" max="164" width="11.6640625" bestFit="1" customWidth="1"/>
    <col min="165" max="165" width="13.88671875" bestFit="1" customWidth="1"/>
    <col min="166" max="166" width="12.6640625" bestFit="1" customWidth="1"/>
    <col min="167" max="167" width="16.33203125" bestFit="1" customWidth="1"/>
    <col min="168" max="168" width="16.6640625" bestFit="1" customWidth="1"/>
    <col min="169" max="169" width="13.33203125" bestFit="1" customWidth="1"/>
    <col min="170" max="170" width="11.6640625" bestFit="1" customWidth="1"/>
    <col min="171" max="171" width="13.88671875" bestFit="1" customWidth="1"/>
    <col min="172" max="172" width="12.6640625" bestFit="1" customWidth="1"/>
    <col min="173" max="173" width="16.33203125" bestFit="1" customWidth="1"/>
    <col min="174" max="174" width="16.6640625" bestFit="1" customWidth="1"/>
    <col min="175" max="175" width="13.33203125" bestFit="1" customWidth="1"/>
    <col min="176" max="176" width="11.6640625" bestFit="1" customWidth="1"/>
    <col min="177" max="177" width="13.88671875" bestFit="1" customWidth="1"/>
    <col min="178" max="178" width="12.6640625" bestFit="1" customWidth="1"/>
    <col min="179" max="179" width="16.33203125" bestFit="1" customWidth="1"/>
    <col min="180" max="180" width="16.6640625" bestFit="1" customWidth="1"/>
    <col min="181" max="181" width="13.33203125" bestFit="1" customWidth="1"/>
    <col min="182" max="182" width="11.6640625" bestFit="1" customWidth="1"/>
    <col min="183" max="183" width="13.88671875" bestFit="1" customWidth="1"/>
    <col min="184" max="184" width="12.6640625" bestFit="1" customWidth="1"/>
    <col min="185" max="185" width="16.33203125" bestFit="1" customWidth="1"/>
    <col min="186" max="186" width="16.6640625" bestFit="1" customWidth="1"/>
    <col min="187" max="187" width="13.33203125" bestFit="1" customWidth="1"/>
    <col min="188" max="188" width="11.6640625" bestFit="1" customWidth="1"/>
    <col min="189" max="189" width="13.88671875" bestFit="1" customWidth="1"/>
    <col min="190" max="190" width="12.6640625" bestFit="1" customWidth="1"/>
    <col min="191" max="191" width="16.33203125" bestFit="1" customWidth="1"/>
    <col min="192" max="192" width="16.6640625" bestFit="1" customWidth="1"/>
    <col min="193" max="193" width="13.33203125" bestFit="1" customWidth="1"/>
    <col min="194" max="194" width="11.6640625" bestFit="1" customWidth="1"/>
    <col min="195" max="195" width="13.88671875" bestFit="1" customWidth="1"/>
    <col min="196" max="196" width="12.6640625" bestFit="1" customWidth="1"/>
    <col min="197" max="197" width="16.33203125" bestFit="1" customWidth="1"/>
    <col min="198" max="198" width="16.6640625" bestFit="1" customWidth="1"/>
    <col min="199" max="199" width="13.33203125" bestFit="1" customWidth="1"/>
    <col min="200" max="200" width="11.6640625" bestFit="1" customWidth="1"/>
    <col min="201" max="201" width="13.88671875" bestFit="1" customWidth="1"/>
    <col min="202" max="202" width="12.6640625" bestFit="1" customWidth="1"/>
    <col min="203" max="203" width="16.33203125" bestFit="1" customWidth="1"/>
    <col min="204" max="204" width="16.6640625" bestFit="1" customWidth="1"/>
    <col min="205" max="205" width="13.33203125" bestFit="1" customWidth="1"/>
    <col min="206" max="206" width="11.6640625" bestFit="1" customWidth="1"/>
    <col min="207" max="207" width="13.88671875" bestFit="1" customWidth="1"/>
    <col min="208" max="208" width="12.6640625" bestFit="1" customWidth="1"/>
    <col min="209" max="209" width="16.33203125" bestFit="1" customWidth="1"/>
    <col min="210" max="210" width="16.6640625" bestFit="1" customWidth="1"/>
    <col min="211" max="211" width="13.33203125" bestFit="1" customWidth="1"/>
    <col min="212" max="212" width="11.6640625" bestFit="1" customWidth="1"/>
    <col min="213" max="213" width="13.88671875" bestFit="1" customWidth="1"/>
    <col min="214" max="214" width="12.6640625" bestFit="1" customWidth="1"/>
    <col min="215" max="215" width="16.33203125" bestFit="1" customWidth="1"/>
    <col min="216" max="216" width="16.6640625" bestFit="1" customWidth="1"/>
    <col min="217" max="217" width="13.33203125" bestFit="1" customWidth="1"/>
    <col min="218" max="218" width="11.6640625" bestFit="1" customWidth="1"/>
    <col min="219" max="219" width="13.88671875" bestFit="1" customWidth="1"/>
    <col min="220" max="220" width="12.6640625" bestFit="1" customWidth="1"/>
    <col min="221" max="221" width="16.33203125" bestFit="1" customWidth="1"/>
    <col min="222" max="222" width="16.6640625" bestFit="1" customWidth="1"/>
    <col min="223" max="223" width="13.33203125" bestFit="1" customWidth="1"/>
    <col min="224" max="224" width="11.6640625" bestFit="1" customWidth="1"/>
    <col min="225" max="225" width="13.88671875" bestFit="1" customWidth="1"/>
    <col min="226" max="226" width="12.6640625" bestFit="1" customWidth="1"/>
    <col min="227" max="227" width="16.33203125" bestFit="1" customWidth="1"/>
    <col min="228" max="228" width="16.6640625" bestFit="1" customWidth="1"/>
    <col min="229" max="229" width="13.33203125" bestFit="1" customWidth="1"/>
    <col min="230" max="230" width="11.6640625" bestFit="1" customWidth="1"/>
    <col min="231" max="231" width="13.88671875" bestFit="1" customWidth="1"/>
    <col min="232" max="232" width="12.6640625" bestFit="1" customWidth="1"/>
    <col min="233" max="233" width="16.33203125" bestFit="1" customWidth="1"/>
    <col min="234" max="234" width="16.6640625" bestFit="1" customWidth="1"/>
    <col min="235" max="235" width="13.33203125" bestFit="1" customWidth="1"/>
    <col min="236" max="236" width="11.6640625" bestFit="1" customWidth="1"/>
    <col min="237" max="237" width="13.88671875" bestFit="1" customWidth="1"/>
    <col min="238" max="238" width="12.6640625" bestFit="1" customWidth="1"/>
    <col min="239" max="239" width="16.33203125" bestFit="1" customWidth="1"/>
    <col min="240" max="240" width="16.6640625" bestFit="1" customWidth="1"/>
    <col min="241" max="241" width="13.33203125" bestFit="1" customWidth="1"/>
    <col min="242" max="242" width="11.6640625" bestFit="1" customWidth="1"/>
    <col min="243" max="243" width="13.88671875" bestFit="1" customWidth="1"/>
    <col min="244" max="244" width="12.6640625" bestFit="1" customWidth="1"/>
    <col min="245" max="245" width="16.33203125" bestFit="1" customWidth="1"/>
    <col min="246" max="246" width="16.6640625" bestFit="1" customWidth="1"/>
    <col min="247" max="247" width="13.33203125" bestFit="1" customWidth="1"/>
    <col min="248" max="248" width="11.6640625" bestFit="1" customWidth="1"/>
    <col min="249" max="249" width="13.88671875" bestFit="1" customWidth="1"/>
    <col min="250" max="250" width="12.6640625" bestFit="1" customWidth="1"/>
    <col min="251" max="251" width="16.33203125" bestFit="1" customWidth="1"/>
    <col min="252" max="252" width="16.6640625" bestFit="1" customWidth="1"/>
    <col min="253" max="253" width="13.33203125" bestFit="1" customWidth="1"/>
    <col min="254" max="254" width="11.6640625" bestFit="1" customWidth="1"/>
    <col min="255" max="255" width="13.88671875" bestFit="1" customWidth="1"/>
    <col min="256" max="256" width="12.6640625" bestFit="1" customWidth="1"/>
    <col min="257" max="257" width="16.33203125" bestFit="1" customWidth="1"/>
    <col min="258" max="258" width="16.6640625" bestFit="1" customWidth="1"/>
    <col min="259" max="259" width="13.33203125" bestFit="1" customWidth="1"/>
    <col min="260" max="260" width="11.6640625" bestFit="1" customWidth="1"/>
    <col min="261" max="261" width="13.88671875" bestFit="1" customWidth="1"/>
    <col min="262" max="262" width="12.6640625" bestFit="1" customWidth="1"/>
    <col min="263" max="263" width="16.33203125" bestFit="1" customWidth="1"/>
    <col min="264" max="264" width="16.6640625" bestFit="1" customWidth="1"/>
    <col min="265" max="265" width="13.33203125" bestFit="1" customWidth="1"/>
    <col min="266" max="266" width="11.6640625" bestFit="1" customWidth="1"/>
    <col min="267" max="267" width="13.88671875" bestFit="1" customWidth="1"/>
    <col min="268" max="268" width="12.6640625" bestFit="1" customWidth="1"/>
    <col min="269" max="269" width="16.33203125" bestFit="1" customWidth="1"/>
    <col min="270" max="270" width="16.6640625" bestFit="1" customWidth="1"/>
    <col min="271" max="271" width="13.33203125" bestFit="1" customWidth="1"/>
    <col min="272" max="272" width="11.6640625" bestFit="1" customWidth="1"/>
    <col min="273" max="273" width="13.88671875" bestFit="1" customWidth="1"/>
    <col min="274" max="274" width="12.6640625" bestFit="1" customWidth="1"/>
    <col min="275" max="275" width="16.33203125" bestFit="1" customWidth="1"/>
    <col min="276" max="276" width="16.6640625" bestFit="1" customWidth="1"/>
    <col min="277" max="277" width="13.33203125" bestFit="1" customWidth="1"/>
    <col min="278" max="278" width="11.6640625" bestFit="1" customWidth="1"/>
    <col min="279" max="279" width="13.88671875" bestFit="1" customWidth="1"/>
    <col min="280" max="280" width="12.6640625" bestFit="1" customWidth="1"/>
    <col min="281" max="281" width="16.33203125" bestFit="1" customWidth="1"/>
    <col min="282" max="282" width="16.6640625" bestFit="1" customWidth="1"/>
    <col min="283" max="283" width="13.33203125" bestFit="1" customWidth="1"/>
  </cols>
  <sheetData>
    <row r="1" spans="1:283" ht="15" thickBot="1">
      <c r="A1" s="170" t="s">
        <v>230</v>
      </c>
      <c r="B1" s="171">
        <f>'IND. FIN.'!V1</f>
        <v>46204</v>
      </c>
      <c r="C1" s="288">
        <f>VLOOKUP(B1,'IND. FIN.'!$C$4:$D$1000,2,0)</f>
        <v>1280.6410000000001</v>
      </c>
      <c r="D1" s="420" t="s">
        <v>255</v>
      </c>
      <c r="E1" s="420"/>
      <c r="F1" s="420"/>
      <c r="G1" s="420"/>
      <c r="H1" s="420"/>
      <c r="I1" s="420"/>
      <c r="J1" s="420"/>
      <c r="K1" s="420"/>
    </row>
    <row r="2" spans="1:283" ht="15" thickBot="1">
      <c r="A2" s="338" t="s">
        <v>30</v>
      </c>
      <c r="B2" s="339">
        <v>45748</v>
      </c>
      <c r="C2" s="340">
        <f>'IND. FIN.'!B55</f>
        <v>1184.462</v>
      </c>
      <c r="D2" s="537" t="s">
        <v>99</v>
      </c>
      <c r="E2" s="537"/>
      <c r="F2" s="538"/>
      <c r="G2" s="546" t="s">
        <v>98</v>
      </c>
      <c r="H2" s="537"/>
      <c r="I2" s="537"/>
      <c r="J2" s="538"/>
      <c r="K2" s="538"/>
      <c r="L2" s="531">
        <f>IF(L3&gt;$B$1,0,VLOOKUP(L$3,'IND. FIN.'!$C$4:$D$1000,2,0))</f>
        <v>1225.633</v>
      </c>
      <c r="M2" s="532"/>
      <c r="N2" s="532"/>
      <c r="O2" s="532"/>
      <c r="P2" s="532"/>
      <c r="Q2" s="532"/>
      <c r="R2" s="533"/>
      <c r="S2" s="531">
        <f>IF(S3&gt;$B$1,0,VLOOKUP(S$3,'IND. FIN.'!$C$4:$D$1000,2,0))</f>
        <v>1228.1610000000001</v>
      </c>
      <c r="T2" s="532"/>
      <c r="U2" s="532"/>
      <c r="V2" s="532"/>
      <c r="W2" s="532"/>
      <c r="X2" s="532"/>
      <c r="Y2" s="533"/>
      <c r="Z2" s="566">
        <f>IF(Z3&gt;$B$1,0,VLOOKUP(Z$3,'IND. FIN.'!$C$4:$D$1000,2,0))</f>
        <v>1237.0360000000001</v>
      </c>
      <c r="AA2" s="567"/>
      <c r="AB2" s="567"/>
      <c r="AC2" s="567"/>
      <c r="AD2" s="567"/>
      <c r="AE2" s="568"/>
      <c r="AF2" s="566">
        <f>IF(AF3&gt;$B$1,0,VLOOKUP(AF$3,'IND. FIN.'!$C$4:$D$1000,2,0))</f>
        <v>1240.481</v>
      </c>
      <c r="AG2" s="567"/>
      <c r="AH2" s="567"/>
      <c r="AI2" s="567"/>
      <c r="AJ2" s="567"/>
      <c r="AK2" s="568"/>
      <c r="AL2" s="566">
        <f>IF(AL3&gt;$B$1,0,VLOOKUP(AL$3,'IND. FIN.'!$C$4:$D$1000,2,0))</f>
        <v>1247.181</v>
      </c>
      <c r="AM2" s="567"/>
      <c r="AN2" s="567"/>
      <c r="AO2" s="567"/>
      <c r="AP2" s="567"/>
      <c r="AQ2" s="568"/>
      <c r="AR2" s="566">
        <f>IF(AR3&gt;$B$1,0,VLOOKUP(AR$3,'IND. FIN.'!$C$4:$D$1000,2,0))</f>
        <v>1259.652</v>
      </c>
      <c r="AS2" s="567"/>
      <c r="AT2" s="567"/>
      <c r="AU2" s="567"/>
      <c r="AV2" s="567"/>
      <c r="AW2" s="568"/>
      <c r="AX2" s="566">
        <f>IF(AX3&gt;$B$1,0,VLOOKUP(AX$3,'IND. FIN.'!$C$4:$D$1000,2,0))</f>
        <v>1270.6949999999999</v>
      </c>
      <c r="AY2" s="567"/>
      <c r="AZ2" s="567"/>
      <c r="BA2" s="567"/>
      <c r="BB2" s="567"/>
      <c r="BC2" s="568"/>
      <c r="BD2" s="566">
        <f>IF(BD3&gt;$B$1,0,VLOOKUP(BD$3,'IND. FIN.'!$C$4:$D$1000,2,0))</f>
        <v>1280.6410000000001</v>
      </c>
      <c r="BE2" s="567"/>
      <c r="BF2" s="567"/>
      <c r="BG2" s="567"/>
      <c r="BH2" s="567"/>
      <c r="BI2" s="568"/>
      <c r="BJ2" s="566">
        <f>IF(BJ3&gt;$B$1,0,VLOOKUP(BJ$3,'IND. FIN.'!$C$4:$D$1000,2,0))</f>
        <v>0</v>
      </c>
      <c r="BK2" s="567"/>
      <c r="BL2" s="567"/>
      <c r="BM2" s="567"/>
      <c r="BN2" s="567"/>
      <c r="BO2" s="568"/>
      <c r="BP2" s="566">
        <f>IF(BP3&gt;$B$1,0,VLOOKUP(BP$3,'IND. FIN.'!$C$4:$D$1000,2,0))</f>
        <v>0</v>
      </c>
      <c r="BQ2" s="567"/>
      <c r="BR2" s="567"/>
      <c r="BS2" s="567"/>
      <c r="BT2" s="567"/>
      <c r="BU2" s="568"/>
      <c r="BV2" s="566">
        <f>IF(BV3&gt;$B$1,0,VLOOKUP(BV$3,'IND. FIN.'!$C$4:$D$1000,2,0))</f>
        <v>0</v>
      </c>
      <c r="BW2" s="567"/>
      <c r="BX2" s="567"/>
      <c r="BY2" s="567"/>
      <c r="BZ2" s="567"/>
      <c r="CA2" s="568"/>
      <c r="CB2" s="566">
        <f>IF(CB3&gt;$B$1,0,VLOOKUP(CB$3,'IND. FIN.'!$C$4:$D$1000,2,0))</f>
        <v>0</v>
      </c>
      <c r="CC2" s="567"/>
      <c r="CD2" s="567"/>
      <c r="CE2" s="567"/>
      <c r="CF2" s="567"/>
      <c r="CG2" s="568"/>
      <c r="CH2" s="566">
        <f>IF(CH3&gt;$B$1,0,VLOOKUP(CH$3,'IND. FIN.'!$C$4:$D$1000,2,0))</f>
        <v>0</v>
      </c>
      <c r="CI2" s="567"/>
      <c r="CJ2" s="567"/>
      <c r="CK2" s="567"/>
      <c r="CL2" s="567"/>
      <c r="CM2" s="568"/>
      <c r="CN2" s="566">
        <f>IF(CN3&gt;$B$1,0,VLOOKUP(CN$3,'IND. FIN.'!$C$4:$D$1000,2,0))</f>
        <v>0</v>
      </c>
      <c r="CO2" s="567"/>
      <c r="CP2" s="567"/>
      <c r="CQ2" s="567"/>
      <c r="CR2" s="567"/>
      <c r="CS2" s="568"/>
      <c r="CT2" s="566">
        <f>IF(CT3&gt;$B$1,0,VLOOKUP(CT$3,'IND. FIN.'!$C$4:$D$1000,2,0))</f>
        <v>0</v>
      </c>
      <c r="CU2" s="567"/>
      <c r="CV2" s="567"/>
      <c r="CW2" s="567"/>
      <c r="CX2" s="567"/>
      <c r="CY2" s="568"/>
      <c r="CZ2" s="566">
        <f>IF(CZ3&gt;$B$1,0,VLOOKUP(CZ$3,'IND. FIN.'!$C$4:$D$1000,2,0))</f>
        <v>0</v>
      </c>
      <c r="DA2" s="567"/>
      <c r="DB2" s="567"/>
      <c r="DC2" s="567"/>
      <c r="DD2" s="567"/>
      <c r="DE2" s="568"/>
      <c r="DF2" s="566">
        <f>IF(DF3&gt;$B$1,0,VLOOKUP(DF$3,'IND. FIN.'!$C$4:$D$1000,2,0))</f>
        <v>0</v>
      </c>
      <c r="DG2" s="567"/>
      <c r="DH2" s="567"/>
      <c r="DI2" s="567"/>
      <c r="DJ2" s="567"/>
      <c r="DK2" s="568"/>
      <c r="DL2" s="566">
        <f>IF(DL3&gt;$B$1,0,VLOOKUP(DL$3,'IND. FIN.'!$C$4:$D$1000,2,0))</f>
        <v>0</v>
      </c>
      <c r="DM2" s="567"/>
      <c r="DN2" s="567"/>
      <c r="DO2" s="567"/>
      <c r="DP2" s="567"/>
      <c r="DQ2" s="568"/>
      <c r="DR2" s="566">
        <f>IF(DR3&gt;$B$1,0,VLOOKUP(DR$3,'IND. FIN.'!$C$4:$D$1000,2,0))</f>
        <v>0</v>
      </c>
      <c r="DS2" s="567"/>
      <c r="DT2" s="567"/>
      <c r="DU2" s="567"/>
      <c r="DV2" s="567"/>
      <c r="DW2" s="568"/>
      <c r="DX2" s="566">
        <f>IF(DX3&gt;$B$1,0,VLOOKUP(DX$3,'IND. FIN.'!$C$4:$D$1000,2,0))</f>
        <v>0</v>
      </c>
      <c r="DY2" s="567"/>
      <c r="DZ2" s="567"/>
      <c r="EA2" s="567"/>
      <c r="EB2" s="567"/>
      <c r="EC2" s="568"/>
      <c r="ED2" s="566">
        <f>IF(ED3&gt;$B$1,0,VLOOKUP(ED$3,'IND. FIN.'!$C$4:$D$1000,2,0))</f>
        <v>0</v>
      </c>
      <c r="EE2" s="567"/>
      <c r="EF2" s="567"/>
      <c r="EG2" s="567"/>
      <c r="EH2" s="567"/>
      <c r="EI2" s="568"/>
      <c r="EJ2" s="566">
        <f>IF(EJ3&gt;$B$1,0,VLOOKUP(EJ$3,'IND. FIN.'!$C$4:$D$1000,2,0))</f>
        <v>0</v>
      </c>
      <c r="EK2" s="567"/>
      <c r="EL2" s="567"/>
      <c r="EM2" s="567"/>
      <c r="EN2" s="567"/>
      <c r="EO2" s="568"/>
      <c r="EP2" s="566">
        <f>IF(EP3&gt;$B$1,0,VLOOKUP(EP$3,'IND. FIN.'!$C$4:$D$1000,2,0))</f>
        <v>0</v>
      </c>
      <c r="EQ2" s="567"/>
      <c r="ER2" s="567"/>
      <c r="ES2" s="567"/>
      <c r="ET2" s="567"/>
      <c r="EU2" s="568"/>
      <c r="EV2" s="566">
        <f>IF(EV3&gt;$B$1,0,VLOOKUP(EV$3,'IND. FIN.'!$C$4:$D$1000,2,0))</f>
        <v>0</v>
      </c>
      <c r="EW2" s="567"/>
      <c r="EX2" s="567"/>
      <c r="EY2" s="567"/>
      <c r="EZ2" s="567"/>
      <c r="FA2" s="568"/>
      <c r="FB2" s="566">
        <f>IF(FB3&gt;$B$1,0,VLOOKUP(FB$3,'IND. FIN.'!$C$4:$D$1000,2,0))</f>
        <v>0</v>
      </c>
      <c r="FC2" s="567"/>
      <c r="FD2" s="567"/>
      <c r="FE2" s="567"/>
      <c r="FF2" s="567"/>
      <c r="FG2" s="568"/>
      <c r="FH2" s="566">
        <f>IF(FH3&gt;$B$1,0,VLOOKUP(FH$3,'IND. FIN.'!$C$4:$D$1000,2,0))</f>
        <v>0</v>
      </c>
      <c r="FI2" s="567"/>
      <c r="FJ2" s="567"/>
      <c r="FK2" s="567"/>
      <c r="FL2" s="567"/>
      <c r="FM2" s="568"/>
      <c r="FN2" s="566">
        <f>IF(FN3&gt;$B$1,0,VLOOKUP(FN$3,'IND. FIN.'!$C$4:$D$1000,2,0))</f>
        <v>0</v>
      </c>
      <c r="FO2" s="567"/>
      <c r="FP2" s="567"/>
      <c r="FQ2" s="567"/>
      <c r="FR2" s="567"/>
      <c r="FS2" s="568"/>
      <c r="FT2" s="566">
        <f>IF(FT3&gt;$B$1,0,VLOOKUP(FT$3,'IND. FIN.'!$C$4:$D$1000,2,0))</f>
        <v>0</v>
      </c>
      <c r="FU2" s="567"/>
      <c r="FV2" s="567"/>
      <c r="FW2" s="567"/>
      <c r="FX2" s="567"/>
      <c r="FY2" s="568"/>
      <c r="FZ2" s="566">
        <f>IF(FZ3&gt;$B$1,0,VLOOKUP(FZ$3,'IND. FIN.'!$C$4:$D$1000,2,0))</f>
        <v>0</v>
      </c>
      <c r="GA2" s="567"/>
      <c r="GB2" s="567"/>
      <c r="GC2" s="567"/>
      <c r="GD2" s="567"/>
      <c r="GE2" s="568"/>
      <c r="GF2" s="566">
        <f>IF(GF3&gt;$B$1,0,VLOOKUP(GF$3,'IND. FIN.'!$C$4:$D$1000,2,0))</f>
        <v>0</v>
      </c>
      <c r="GG2" s="567"/>
      <c r="GH2" s="567"/>
      <c r="GI2" s="567"/>
      <c r="GJ2" s="567"/>
      <c r="GK2" s="568"/>
      <c r="GL2" s="566">
        <f>IF(GL3&gt;$B$1,0,VLOOKUP(GL$3,'IND. FIN.'!$C$4:$D$1000,2,0))</f>
        <v>0</v>
      </c>
      <c r="GM2" s="567"/>
      <c r="GN2" s="567"/>
      <c r="GO2" s="567"/>
      <c r="GP2" s="567"/>
      <c r="GQ2" s="568"/>
      <c r="GR2" s="566">
        <f>IF(GR3&gt;$B$1,0,VLOOKUP(GR$3,'IND. FIN.'!$C$4:$D$1000,2,0))</f>
        <v>0</v>
      </c>
      <c r="GS2" s="567"/>
      <c r="GT2" s="567"/>
      <c r="GU2" s="567"/>
      <c r="GV2" s="567"/>
      <c r="GW2" s="568"/>
      <c r="GX2" s="566">
        <f>IF(GX3&gt;$B$1,0,VLOOKUP(GX$3,'IND. FIN.'!$C$4:$D$1000,2,0))</f>
        <v>0</v>
      </c>
      <c r="GY2" s="567"/>
      <c r="GZ2" s="567"/>
      <c r="HA2" s="567"/>
      <c r="HB2" s="567"/>
      <c r="HC2" s="568"/>
      <c r="HD2" s="566">
        <f>IF(HD3&gt;$B$1,0,VLOOKUP(HD$3,'IND. FIN.'!$C$4:$D$1000,2,0))</f>
        <v>0</v>
      </c>
      <c r="HE2" s="567"/>
      <c r="HF2" s="567"/>
      <c r="HG2" s="567"/>
      <c r="HH2" s="567"/>
      <c r="HI2" s="568"/>
      <c r="HJ2" s="566">
        <f>IF(HJ3&gt;$B$1,0,VLOOKUP(HJ$3,'IND. FIN.'!$C$4:$D$1000,2,0))</f>
        <v>0</v>
      </c>
      <c r="HK2" s="567"/>
      <c r="HL2" s="567"/>
      <c r="HM2" s="567"/>
      <c r="HN2" s="567"/>
      <c r="HO2" s="568"/>
      <c r="HP2" s="566">
        <f>IF(HP3&gt;$B$1,0,VLOOKUP(HP$3,'IND. FIN.'!$C$4:$D$1000,2,0))</f>
        <v>0</v>
      </c>
      <c r="HQ2" s="567"/>
      <c r="HR2" s="567"/>
      <c r="HS2" s="567"/>
      <c r="HT2" s="567"/>
      <c r="HU2" s="568"/>
      <c r="HV2" s="566">
        <f>IF(HV3&gt;$B$1,0,VLOOKUP(HV$3,'IND. FIN.'!$C$4:$D$1000,2,0))</f>
        <v>0</v>
      </c>
      <c r="HW2" s="567"/>
      <c r="HX2" s="567"/>
      <c r="HY2" s="567"/>
      <c r="HZ2" s="567"/>
      <c r="IA2" s="568"/>
      <c r="IB2" s="566">
        <f>IF(IB3&gt;$B$1,0,VLOOKUP(IB$3,'IND. FIN.'!$C$4:$D$1000,2,0))</f>
        <v>0</v>
      </c>
      <c r="IC2" s="567"/>
      <c r="ID2" s="567"/>
      <c r="IE2" s="567"/>
      <c r="IF2" s="567"/>
      <c r="IG2" s="568"/>
      <c r="IH2" s="566">
        <f>IF(IH3&gt;$B$1,0,VLOOKUP(IH$3,'IND. FIN.'!$C$4:$D$1000,2,0))</f>
        <v>0</v>
      </c>
      <c r="II2" s="567"/>
      <c r="IJ2" s="567"/>
      <c r="IK2" s="567"/>
      <c r="IL2" s="567"/>
      <c r="IM2" s="568"/>
      <c r="IN2" s="566">
        <f>IF(IN3&gt;$B$1,0,VLOOKUP(IN$3,'IND. FIN.'!$C$4:$D$1000,2,0))</f>
        <v>0</v>
      </c>
      <c r="IO2" s="567"/>
      <c r="IP2" s="567"/>
      <c r="IQ2" s="567"/>
      <c r="IR2" s="567"/>
      <c r="IS2" s="568"/>
      <c r="IT2" s="566">
        <f>IF(IT3&gt;$B$1,0,VLOOKUP(IT$3,'IND. FIN.'!$C$4:$D$1000,2,0))</f>
        <v>0</v>
      </c>
      <c r="IU2" s="567"/>
      <c r="IV2" s="567"/>
      <c r="IW2" s="567"/>
      <c r="IX2" s="567"/>
      <c r="IY2" s="568"/>
      <c r="IZ2" s="566">
        <f>IF(IZ3&gt;$B$1,0,VLOOKUP(IZ$3,'IND. FIN.'!$C$4:$D$1000,2,0))</f>
        <v>0</v>
      </c>
      <c r="JA2" s="567"/>
      <c r="JB2" s="567"/>
      <c r="JC2" s="567"/>
      <c r="JD2" s="567"/>
      <c r="JE2" s="568"/>
      <c r="JF2" s="566">
        <f>IF(JF3&gt;$B$1,0,VLOOKUP(JF$3,'IND. FIN.'!$C$4:$D$1000,2,0))</f>
        <v>0</v>
      </c>
      <c r="JG2" s="567"/>
      <c r="JH2" s="567"/>
      <c r="JI2" s="567"/>
      <c r="JJ2" s="567"/>
      <c r="JK2" s="568"/>
      <c r="JL2" s="566">
        <f>IF(JL3&gt;$B$1,0,VLOOKUP(JL$3,'IND. FIN.'!$C$4:$D$1000,2,0))</f>
        <v>0</v>
      </c>
      <c r="JM2" s="567"/>
      <c r="JN2" s="567"/>
      <c r="JO2" s="567"/>
      <c r="JP2" s="567"/>
      <c r="JQ2" s="568"/>
      <c r="JR2" s="566">
        <f>IF(JR3&gt;$B$1,0,VLOOKUP(JR$3,'IND. FIN.'!$C$4:$D$1000,2,0))</f>
        <v>0</v>
      </c>
      <c r="JS2" s="567"/>
      <c r="JT2" s="567"/>
      <c r="JU2" s="567"/>
      <c r="JV2" s="567"/>
      <c r="JW2" s="568"/>
    </row>
    <row r="3" spans="1:283" ht="15" customHeight="1">
      <c r="A3" s="543" t="s">
        <v>24</v>
      </c>
      <c r="B3" s="544"/>
      <c r="C3" s="545"/>
      <c r="D3" s="424" t="s">
        <v>28</v>
      </c>
      <c r="E3" s="424" t="s">
        <v>29</v>
      </c>
      <c r="F3" s="435" t="s">
        <v>170</v>
      </c>
      <c r="G3" s="437" t="s">
        <v>28</v>
      </c>
      <c r="H3" s="424" t="s">
        <v>29</v>
      </c>
      <c r="I3" s="424" t="s">
        <v>178</v>
      </c>
      <c r="J3" s="424" t="s">
        <v>179</v>
      </c>
      <c r="K3" s="435" t="s">
        <v>115</v>
      </c>
      <c r="L3" s="534">
        <v>45992</v>
      </c>
      <c r="M3" s="535"/>
      <c r="N3" s="535"/>
      <c r="O3" s="535"/>
      <c r="P3" s="535"/>
      <c r="Q3" s="535"/>
      <c r="R3" s="539"/>
      <c r="S3" s="534">
        <f>EDATE(L3,1)</f>
        <v>46023</v>
      </c>
      <c r="T3" s="535"/>
      <c r="U3" s="535"/>
      <c r="V3" s="535"/>
      <c r="W3" s="535"/>
      <c r="X3" s="535"/>
      <c r="Y3" s="539"/>
      <c r="Z3" s="534">
        <f>EDATE(S3,1)</f>
        <v>46054</v>
      </c>
      <c r="AA3" s="535"/>
      <c r="AB3" s="535"/>
      <c r="AC3" s="535"/>
      <c r="AD3" s="535"/>
      <c r="AE3" s="539"/>
      <c r="AF3" s="534">
        <f t="shared" ref="AF3" si="0">EDATE(Z3,1)</f>
        <v>46082</v>
      </c>
      <c r="AG3" s="535"/>
      <c r="AH3" s="535"/>
      <c r="AI3" s="535"/>
      <c r="AJ3" s="535"/>
      <c r="AK3" s="539"/>
      <c r="AL3" s="534">
        <f t="shared" ref="AL3" si="1">EDATE(AF3,1)</f>
        <v>46113</v>
      </c>
      <c r="AM3" s="535"/>
      <c r="AN3" s="535"/>
      <c r="AO3" s="535"/>
      <c r="AP3" s="535"/>
      <c r="AQ3" s="539"/>
      <c r="AR3" s="534">
        <f t="shared" ref="AR3" si="2">EDATE(AL3,1)</f>
        <v>46143</v>
      </c>
      <c r="AS3" s="535"/>
      <c r="AT3" s="535"/>
      <c r="AU3" s="535"/>
      <c r="AV3" s="535"/>
      <c r="AW3" s="539"/>
      <c r="AX3" s="534">
        <f t="shared" ref="AX3" si="3">EDATE(AR3,1)</f>
        <v>46174</v>
      </c>
      <c r="AY3" s="535"/>
      <c r="AZ3" s="535"/>
      <c r="BA3" s="535"/>
      <c r="BB3" s="535"/>
      <c r="BC3" s="539"/>
      <c r="BD3" s="534">
        <f t="shared" ref="BD3" si="4">EDATE(AX3,1)</f>
        <v>46204</v>
      </c>
      <c r="BE3" s="535"/>
      <c r="BF3" s="535"/>
      <c r="BG3" s="535"/>
      <c r="BH3" s="535"/>
      <c r="BI3" s="539"/>
      <c r="BJ3" s="534">
        <f t="shared" ref="BJ3" si="5">EDATE(BD3,1)</f>
        <v>46235</v>
      </c>
      <c r="BK3" s="535"/>
      <c r="BL3" s="535"/>
      <c r="BM3" s="535"/>
      <c r="BN3" s="535"/>
      <c r="BO3" s="539"/>
      <c r="BP3" s="534">
        <f t="shared" ref="BP3" si="6">EDATE(BJ3,1)</f>
        <v>46266</v>
      </c>
      <c r="BQ3" s="535"/>
      <c r="BR3" s="535"/>
      <c r="BS3" s="535"/>
      <c r="BT3" s="535"/>
      <c r="BU3" s="539"/>
      <c r="BV3" s="534">
        <f t="shared" ref="BV3" si="7">EDATE(BP3,1)</f>
        <v>46296</v>
      </c>
      <c r="BW3" s="535"/>
      <c r="BX3" s="535"/>
      <c r="BY3" s="535"/>
      <c r="BZ3" s="535"/>
      <c r="CA3" s="539"/>
      <c r="CB3" s="534">
        <f t="shared" ref="CB3" si="8">EDATE(BV3,1)</f>
        <v>46327</v>
      </c>
      <c r="CC3" s="535"/>
      <c r="CD3" s="535"/>
      <c r="CE3" s="535"/>
      <c r="CF3" s="535"/>
      <c r="CG3" s="539"/>
      <c r="CH3" s="534">
        <f t="shared" ref="CH3" si="9">EDATE(CB3,1)</f>
        <v>46357</v>
      </c>
      <c r="CI3" s="535"/>
      <c r="CJ3" s="535"/>
      <c r="CK3" s="535"/>
      <c r="CL3" s="535"/>
      <c r="CM3" s="539"/>
      <c r="CN3" s="534">
        <f t="shared" ref="CN3" si="10">EDATE(CH3,1)</f>
        <v>46388</v>
      </c>
      <c r="CO3" s="535"/>
      <c r="CP3" s="535"/>
      <c r="CQ3" s="535"/>
      <c r="CR3" s="535"/>
      <c r="CS3" s="539"/>
      <c r="CT3" s="534">
        <f t="shared" ref="CT3" si="11">EDATE(CN3,1)</f>
        <v>46419</v>
      </c>
      <c r="CU3" s="535"/>
      <c r="CV3" s="535"/>
      <c r="CW3" s="535"/>
      <c r="CX3" s="535"/>
      <c r="CY3" s="539"/>
      <c r="CZ3" s="534">
        <f t="shared" ref="CZ3" si="12">EDATE(CT3,1)</f>
        <v>46447</v>
      </c>
      <c r="DA3" s="535"/>
      <c r="DB3" s="535"/>
      <c r="DC3" s="535"/>
      <c r="DD3" s="535"/>
      <c r="DE3" s="539"/>
      <c r="DF3" s="534">
        <f t="shared" ref="DF3" si="13">EDATE(CZ3,1)</f>
        <v>46478</v>
      </c>
      <c r="DG3" s="535"/>
      <c r="DH3" s="535"/>
      <c r="DI3" s="535"/>
      <c r="DJ3" s="535"/>
      <c r="DK3" s="539"/>
      <c r="DL3" s="534">
        <f t="shared" ref="DL3" si="14">EDATE(DF3,1)</f>
        <v>46508</v>
      </c>
      <c r="DM3" s="535"/>
      <c r="DN3" s="535"/>
      <c r="DO3" s="535"/>
      <c r="DP3" s="535"/>
      <c r="DQ3" s="539"/>
      <c r="DR3" s="534">
        <f t="shared" ref="DR3" si="15">EDATE(DL3,1)</f>
        <v>46539</v>
      </c>
      <c r="DS3" s="535"/>
      <c r="DT3" s="535"/>
      <c r="DU3" s="535"/>
      <c r="DV3" s="535"/>
      <c r="DW3" s="539"/>
      <c r="DX3" s="534">
        <f t="shared" ref="DX3" si="16">EDATE(DR3,1)</f>
        <v>46569</v>
      </c>
      <c r="DY3" s="535"/>
      <c r="DZ3" s="535"/>
      <c r="EA3" s="535"/>
      <c r="EB3" s="535"/>
      <c r="EC3" s="539"/>
      <c r="ED3" s="534">
        <f t="shared" ref="ED3" si="17">EDATE(DX3,1)</f>
        <v>46600</v>
      </c>
      <c r="EE3" s="535"/>
      <c r="EF3" s="535"/>
      <c r="EG3" s="535"/>
      <c r="EH3" s="535"/>
      <c r="EI3" s="539"/>
      <c r="EJ3" s="534">
        <f t="shared" ref="EJ3" si="18">EDATE(ED3,1)</f>
        <v>46631</v>
      </c>
      <c r="EK3" s="535"/>
      <c r="EL3" s="535"/>
      <c r="EM3" s="535"/>
      <c r="EN3" s="535"/>
      <c r="EO3" s="539"/>
      <c r="EP3" s="534">
        <f t="shared" ref="EP3" si="19">EDATE(EJ3,1)</f>
        <v>46661</v>
      </c>
      <c r="EQ3" s="535"/>
      <c r="ER3" s="535"/>
      <c r="ES3" s="535"/>
      <c r="ET3" s="535"/>
      <c r="EU3" s="539"/>
      <c r="EV3" s="534">
        <f t="shared" ref="EV3" si="20">EDATE(EP3,1)</f>
        <v>46692</v>
      </c>
      <c r="EW3" s="535"/>
      <c r="EX3" s="535"/>
      <c r="EY3" s="535"/>
      <c r="EZ3" s="535"/>
      <c r="FA3" s="539"/>
      <c r="FB3" s="534">
        <f t="shared" ref="FB3" si="21">EDATE(EV3,1)</f>
        <v>46722</v>
      </c>
      <c r="FC3" s="535"/>
      <c r="FD3" s="535"/>
      <c r="FE3" s="535"/>
      <c r="FF3" s="535"/>
      <c r="FG3" s="539"/>
      <c r="FH3" s="534">
        <f t="shared" ref="FH3" si="22">EDATE(FB3,1)</f>
        <v>46753</v>
      </c>
      <c r="FI3" s="535"/>
      <c r="FJ3" s="535"/>
      <c r="FK3" s="535"/>
      <c r="FL3" s="535"/>
      <c r="FM3" s="539"/>
      <c r="FN3" s="534">
        <f t="shared" ref="FN3" si="23">EDATE(FH3,1)</f>
        <v>46784</v>
      </c>
      <c r="FO3" s="535"/>
      <c r="FP3" s="535"/>
      <c r="FQ3" s="535"/>
      <c r="FR3" s="535"/>
      <c r="FS3" s="539"/>
      <c r="FT3" s="534">
        <f t="shared" ref="FT3" si="24">EDATE(FN3,1)</f>
        <v>46813</v>
      </c>
      <c r="FU3" s="535"/>
      <c r="FV3" s="535"/>
      <c r="FW3" s="535"/>
      <c r="FX3" s="535"/>
      <c r="FY3" s="539"/>
      <c r="FZ3" s="534">
        <f t="shared" ref="FZ3" si="25">EDATE(FT3,1)</f>
        <v>46844</v>
      </c>
      <c r="GA3" s="535"/>
      <c r="GB3" s="535"/>
      <c r="GC3" s="535"/>
      <c r="GD3" s="535"/>
      <c r="GE3" s="539"/>
      <c r="GF3" s="534">
        <f t="shared" ref="GF3" si="26">EDATE(FZ3,1)</f>
        <v>46874</v>
      </c>
      <c r="GG3" s="535"/>
      <c r="GH3" s="535"/>
      <c r="GI3" s="535"/>
      <c r="GJ3" s="535"/>
      <c r="GK3" s="539"/>
      <c r="GL3" s="534">
        <f t="shared" ref="GL3" si="27">EDATE(GF3,1)</f>
        <v>46905</v>
      </c>
      <c r="GM3" s="535"/>
      <c r="GN3" s="535"/>
      <c r="GO3" s="535"/>
      <c r="GP3" s="535"/>
      <c r="GQ3" s="539"/>
      <c r="GR3" s="534">
        <f t="shared" ref="GR3" si="28">EDATE(GL3,1)</f>
        <v>46935</v>
      </c>
      <c r="GS3" s="535"/>
      <c r="GT3" s="535"/>
      <c r="GU3" s="535"/>
      <c r="GV3" s="535"/>
      <c r="GW3" s="539"/>
      <c r="GX3" s="534">
        <f t="shared" ref="GX3" si="29">EDATE(GR3,1)</f>
        <v>46966</v>
      </c>
      <c r="GY3" s="535"/>
      <c r="GZ3" s="535"/>
      <c r="HA3" s="535"/>
      <c r="HB3" s="535"/>
      <c r="HC3" s="539"/>
      <c r="HD3" s="534">
        <f t="shared" ref="HD3" si="30">EDATE(GX3,1)</f>
        <v>46997</v>
      </c>
      <c r="HE3" s="535"/>
      <c r="HF3" s="535"/>
      <c r="HG3" s="535"/>
      <c r="HH3" s="535"/>
      <c r="HI3" s="539"/>
      <c r="HJ3" s="534">
        <f t="shared" ref="HJ3" si="31">EDATE(HD3,1)</f>
        <v>47027</v>
      </c>
      <c r="HK3" s="535"/>
      <c r="HL3" s="535"/>
      <c r="HM3" s="535"/>
      <c r="HN3" s="535"/>
      <c r="HO3" s="539"/>
      <c r="HP3" s="534">
        <f t="shared" ref="HP3" si="32">EDATE(HJ3,1)</f>
        <v>47058</v>
      </c>
      <c r="HQ3" s="535"/>
      <c r="HR3" s="535"/>
      <c r="HS3" s="535"/>
      <c r="HT3" s="535"/>
      <c r="HU3" s="539"/>
      <c r="HV3" s="534">
        <f t="shared" ref="HV3" si="33">EDATE(HP3,1)</f>
        <v>47088</v>
      </c>
      <c r="HW3" s="535"/>
      <c r="HX3" s="535"/>
      <c r="HY3" s="535"/>
      <c r="HZ3" s="535"/>
      <c r="IA3" s="539"/>
      <c r="IB3" s="534">
        <f t="shared" ref="IB3" si="34">EDATE(HV3,1)</f>
        <v>47119</v>
      </c>
      <c r="IC3" s="535"/>
      <c r="ID3" s="535"/>
      <c r="IE3" s="535"/>
      <c r="IF3" s="535"/>
      <c r="IG3" s="539"/>
      <c r="IH3" s="534">
        <f t="shared" ref="IH3" si="35">EDATE(IB3,1)</f>
        <v>47150</v>
      </c>
      <c r="II3" s="535"/>
      <c r="IJ3" s="535"/>
      <c r="IK3" s="535"/>
      <c r="IL3" s="535"/>
      <c r="IM3" s="539"/>
      <c r="IN3" s="534">
        <f t="shared" ref="IN3" si="36">EDATE(IH3,1)</f>
        <v>47178</v>
      </c>
      <c r="IO3" s="535"/>
      <c r="IP3" s="535"/>
      <c r="IQ3" s="535"/>
      <c r="IR3" s="535"/>
      <c r="IS3" s="539"/>
      <c r="IT3" s="534">
        <f t="shared" ref="IT3" si="37">EDATE(IN3,1)</f>
        <v>47209</v>
      </c>
      <c r="IU3" s="535"/>
      <c r="IV3" s="535"/>
      <c r="IW3" s="535"/>
      <c r="IX3" s="535"/>
      <c r="IY3" s="539"/>
      <c r="IZ3" s="534">
        <f t="shared" ref="IZ3" si="38">EDATE(IT3,1)</f>
        <v>47239</v>
      </c>
      <c r="JA3" s="535"/>
      <c r="JB3" s="535"/>
      <c r="JC3" s="535"/>
      <c r="JD3" s="535"/>
      <c r="JE3" s="539"/>
      <c r="JF3" s="534">
        <f t="shared" ref="JF3" si="39">EDATE(IZ3,1)</f>
        <v>47270</v>
      </c>
      <c r="JG3" s="535"/>
      <c r="JH3" s="535"/>
      <c r="JI3" s="535"/>
      <c r="JJ3" s="535"/>
      <c r="JK3" s="539"/>
      <c r="JL3" s="534">
        <f t="shared" ref="JL3" si="40">EDATE(JF3,1)</f>
        <v>47300</v>
      </c>
      <c r="JM3" s="535"/>
      <c r="JN3" s="535"/>
      <c r="JO3" s="535"/>
      <c r="JP3" s="535"/>
      <c r="JQ3" s="539"/>
      <c r="JR3" s="534">
        <f t="shared" ref="JR3" si="41">EDATE(JL3,1)</f>
        <v>47331</v>
      </c>
      <c r="JS3" s="535"/>
      <c r="JT3" s="535"/>
      <c r="JU3" s="535"/>
      <c r="JV3" s="535"/>
      <c r="JW3" s="539"/>
    </row>
    <row r="4" spans="1:283" ht="15" thickBot="1">
      <c r="A4" s="16" t="s">
        <v>0</v>
      </c>
      <c r="B4" s="1" t="s">
        <v>97</v>
      </c>
      <c r="C4" s="296" t="s">
        <v>25</v>
      </c>
      <c r="D4" s="530"/>
      <c r="E4" s="530"/>
      <c r="F4" s="540"/>
      <c r="G4" s="541"/>
      <c r="H4" s="530"/>
      <c r="I4" s="530"/>
      <c r="J4" s="530"/>
      <c r="K4" s="540"/>
      <c r="L4" s="56" t="s">
        <v>196</v>
      </c>
      <c r="M4" s="57" t="s">
        <v>32</v>
      </c>
      <c r="N4" s="179" t="s">
        <v>180</v>
      </c>
      <c r="O4" s="179" t="s">
        <v>181</v>
      </c>
      <c r="P4" s="179" t="s">
        <v>351</v>
      </c>
      <c r="Q4" s="57" t="s">
        <v>183</v>
      </c>
      <c r="R4" s="58" t="s">
        <v>182</v>
      </c>
      <c r="S4" s="56" t="s">
        <v>196</v>
      </c>
      <c r="T4" s="57" t="s">
        <v>32</v>
      </c>
      <c r="U4" s="179" t="s">
        <v>180</v>
      </c>
      <c r="V4" s="179" t="s">
        <v>181</v>
      </c>
      <c r="W4" s="179" t="s">
        <v>351</v>
      </c>
      <c r="X4" s="57" t="s">
        <v>183</v>
      </c>
      <c r="Y4" s="58" t="s">
        <v>182</v>
      </c>
      <c r="Z4" s="56" t="s">
        <v>196</v>
      </c>
      <c r="AA4" s="57" t="s">
        <v>32</v>
      </c>
      <c r="AB4" s="179" t="s">
        <v>180</v>
      </c>
      <c r="AC4" s="179" t="s">
        <v>181</v>
      </c>
      <c r="AD4" s="57" t="s">
        <v>183</v>
      </c>
      <c r="AE4" s="58" t="s">
        <v>182</v>
      </c>
      <c r="AF4" s="56" t="s">
        <v>196</v>
      </c>
      <c r="AG4" s="57" t="s">
        <v>32</v>
      </c>
      <c r="AH4" s="179" t="s">
        <v>180</v>
      </c>
      <c r="AI4" s="179" t="s">
        <v>181</v>
      </c>
      <c r="AJ4" s="57" t="s">
        <v>183</v>
      </c>
      <c r="AK4" s="58" t="s">
        <v>182</v>
      </c>
      <c r="AL4" s="56" t="s">
        <v>196</v>
      </c>
      <c r="AM4" s="57" t="s">
        <v>32</v>
      </c>
      <c r="AN4" s="179" t="s">
        <v>180</v>
      </c>
      <c r="AO4" s="179" t="s">
        <v>181</v>
      </c>
      <c r="AP4" s="57" t="s">
        <v>183</v>
      </c>
      <c r="AQ4" s="58" t="s">
        <v>182</v>
      </c>
      <c r="AR4" s="56" t="s">
        <v>196</v>
      </c>
      <c r="AS4" s="57" t="s">
        <v>32</v>
      </c>
      <c r="AT4" s="179" t="s">
        <v>180</v>
      </c>
      <c r="AU4" s="179" t="s">
        <v>181</v>
      </c>
      <c r="AV4" s="57" t="s">
        <v>183</v>
      </c>
      <c r="AW4" s="58" t="s">
        <v>182</v>
      </c>
      <c r="AX4" s="56" t="s">
        <v>196</v>
      </c>
      <c r="AY4" s="57" t="s">
        <v>32</v>
      </c>
      <c r="AZ4" s="179" t="s">
        <v>180</v>
      </c>
      <c r="BA4" s="179" t="s">
        <v>181</v>
      </c>
      <c r="BB4" s="57" t="s">
        <v>183</v>
      </c>
      <c r="BC4" s="58" t="s">
        <v>182</v>
      </c>
      <c r="BD4" s="56" t="s">
        <v>196</v>
      </c>
      <c r="BE4" s="57" t="s">
        <v>32</v>
      </c>
      <c r="BF4" s="179" t="s">
        <v>180</v>
      </c>
      <c r="BG4" s="179" t="s">
        <v>181</v>
      </c>
      <c r="BH4" s="57" t="s">
        <v>183</v>
      </c>
      <c r="BI4" s="58" t="s">
        <v>182</v>
      </c>
      <c r="BJ4" s="56" t="s">
        <v>196</v>
      </c>
      <c r="BK4" s="57" t="s">
        <v>32</v>
      </c>
      <c r="BL4" s="179" t="s">
        <v>180</v>
      </c>
      <c r="BM4" s="179" t="s">
        <v>181</v>
      </c>
      <c r="BN4" s="57" t="s">
        <v>183</v>
      </c>
      <c r="BO4" s="58" t="s">
        <v>182</v>
      </c>
      <c r="BP4" s="56" t="s">
        <v>196</v>
      </c>
      <c r="BQ4" s="57" t="s">
        <v>32</v>
      </c>
      <c r="BR4" s="179" t="s">
        <v>180</v>
      </c>
      <c r="BS4" s="179" t="s">
        <v>181</v>
      </c>
      <c r="BT4" s="57" t="s">
        <v>183</v>
      </c>
      <c r="BU4" s="58" t="s">
        <v>182</v>
      </c>
      <c r="BV4" s="56" t="s">
        <v>196</v>
      </c>
      <c r="BW4" s="57" t="s">
        <v>32</v>
      </c>
      <c r="BX4" s="179" t="s">
        <v>180</v>
      </c>
      <c r="BY4" s="179" t="s">
        <v>181</v>
      </c>
      <c r="BZ4" s="57" t="s">
        <v>183</v>
      </c>
      <c r="CA4" s="58" t="s">
        <v>182</v>
      </c>
      <c r="CB4" s="56" t="s">
        <v>196</v>
      </c>
      <c r="CC4" s="57" t="s">
        <v>32</v>
      </c>
      <c r="CD4" s="179" t="s">
        <v>180</v>
      </c>
      <c r="CE4" s="179" t="s">
        <v>181</v>
      </c>
      <c r="CF4" s="57" t="s">
        <v>183</v>
      </c>
      <c r="CG4" s="58" t="s">
        <v>182</v>
      </c>
      <c r="CH4" s="56" t="s">
        <v>196</v>
      </c>
      <c r="CI4" s="57" t="s">
        <v>32</v>
      </c>
      <c r="CJ4" s="179" t="s">
        <v>180</v>
      </c>
      <c r="CK4" s="179" t="s">
        <v>181</v>
      </c>
      <c r="CL4" s="57" t="s">
        <v>183</v>
      </c>
      <c r="CM4" s="58" t="s">
        <v>182</v>
      </c>
      <c r="CN4" s="56" t="s">
        <v>196</v>
      </c>
      <c r="CO4" s="57" t="s">
        <v>32</v>
      </c>
      <c r="CP4" s="179" t="s">
        <v>180</v>
      </c>
      <c r="CQ4" s="179" t="s">
        <v>181</v>
      </c>
      <c r="CR4" s="57" t="s">
        <v>183</v>
      </c>
      <c r="CS4" s="58" t="s">
        <v>182</v>
      </c>
      <c r="CT4" s="56" t="s">
        <v>196</v>
      </c>
      <c r="CU4" s="57" t="s">
        <v>32</v>
      </c>
      <c r="CV4" s="179" t="s">
        <v>180</v>
      </c>
      <c r="CW4" s="179" t="s">
        <v>181</v>
      </c>
      <c r="CX4" s="57" t="s">
        <v>183</v>
      </c>
      <c r="CY4" s="58" t="s">
        <v>182</v>
      </c>
      <c r="CZ4" s="56" t="s">
        <v>196</v>
      </c>
      <c r="DA4" s="57" t="s">
        <v>32</v>
      </c>
      <c r="DB4" s="179" t="s">
        <v>180</v>
      </c>
      <c r="DC4" s="179" t="s">
        <v>181</v>
      </c>
      <c r="DD4" s="57" t="s">
        <v>183</v>
      </c>
      <c r="DE4" s="58" t="s">
        <v>182</v>
      </c>
      <c r="DF4" s="56" t="s">
        <v>196</v>
      </c>
      <c r="DG4" s="57" t="s">
        <v>32</v>
      </c>
      <c r="DH4" s="179" t="s">
        <v>180</v>
      </c>
      <c r="DI4" s="179" t="s">
        <v>181</v>
      </c>
      <c r="DJ4" s="57" t="s">
        <v>183</v>
      </c>
      <c r="DK4" s="58" t="s">
        <v>182</v>
      </c>
      <c r="DL4" s="56" t="s">
        <v>196</v>
      </c>
      <c r="DM4" s="57" t="s">
        <v>32</v>
      </c>
      <c r="DN4" s="179" t="s">
        <v>180</v>
      </c>
      <c r="DO4" s="179" t="s">
        <v>181</v>
      </c>
      <c r="DP4" s="57" t="s">
        <v>183</v>
      </c>
      <c r="DQ4" s="58" t="s">
        <v>182</v>
      </c>
      <c r="DR4" s="56" t="s">
        <v>196</v>
      </c>
      <c r="DS4" s="57" t="s">
        <v>32</v>
      </c>
      <c r="DT4" s="179" t="s">
        <v>180</v>
      </c>
      <c r="DU4" s="179" t="s">
        <v>181</v>
      </c>
      <c r="DV4" s="57" t="s">
        <v>183</v>
      </c>
      <c r="DW4" s="58" t="s">
        <v>182</v>
      </c>
      <c r="DX4" s="56" t="s">
        <v>196</v>
      </c>
      <c r="DY4" s="57" t="s">
        <v>32</v>
      </c>
      <c r="DZ4" s="179" t="s">
        <v>180</v>
      </c>
      <c r="EA4" s="179" t="s">
        <v>181</v>
      </c>
      <c r="EB4" s="57" t="s">
        <v>183</v>
      </c>
      <c r="EC4" s="58" t="s">
        <v>182</v>
      </c>
      <c r="ED4" s="56" t="s">
        <v>196</v>
      </c>
      <c r="EE4" s="57" t="s">
        <v>32</v>
      </c>
      <c r="EF4" s="179" t="s">
        <v>180</v>
      </c>
      <c r="EG4" s="179" t="s">
        <v>181</v>
      </c>
      <c r="EH4" s="57" t="s">
        <v>183</v>
      </c>
      <c r="EI4" s="58" t="s">
        <v>182</v>
      </c>
      <c r="EJ4" s="56" t="s">
        <v>196</v>
      </c>
      <c r="EK4" s="57" t="s">
        <v>32</v>
      </c>
      <c r="EL4" s="179" t="s">
        <v>180</v>
      </c>
      <c r="EM4" s="179" t="s">
        <v>181</v>
      </c>
      <c r="EN4" s="57" t="s">
        <v>183</v>
      </c>
      <c r="EO4" s="58" t="s">
        <v>182</v>
      </c>
      <c r="EP4" s="56" t="s">
        <v>196</v>
      </c>
      <c r="EQ4" s="57" t="s">
        <v>32</v>
      </c>
      <c r="ER4" s="179" t="s">
        <v>180</v>
      </c>
      <c r="ES4" s="179" t="s">
        <v>181</v>
      </c>
      <c r="ET4" s="57" t="s">
        <v>183</v>
      </c>
      <c r="EU4" s="58" t="s">
        <v>182</v>
      </c>
      <c r="EV4" s="56" t="s">
        <v>196</v>
      </c>
      <c r="EW4" s="57" t="s">
        <v>32</v>
      </c>
      <c r="EX4" s="179" t="s">
        <v>180</v>
      </c>
      <c r="EY4" s="179" t="s">
        <v>181</v>
      </c>
      <c r="EZ4" s="57" t="s">
        <v>183</v>
      </c>
      <c r="FA4" s="58" t="s">
        <v>182</v>
      </c>
      <c r="FB4" s="56" t="s">
        <v>196</v>
      </c>
      <c r="FC4" s="57" t="s">
        <v>32</v>
      </c>
      <c r="FD4" s="179" t="s">
        <v>180</v>
      </c>
      <c r="FE4" s="179" t="s">
        <v>181</v>
      </c>
      <c r="FF4" s="57" t="s">
        <v>183</v>
      </c>
      <c r="FG4" s="58" t="s">
        <v>182</v>
      </c>
      <c r="FH4" s="56" t="s">
        <v>196</v>
      </c>
      <c r="FI4" s="57" t="s">
        <v>32</v>
      </c>
      <c r="FJ4" s="179" t="s">
        <v>180</v>
      </c>
      <c r="FK4" s="179" t="s">
        <v>181</v>
      </c>
      <c r="FL4" s="57" t="s">
        <v>183</v>
      </c>
      <c r="FM4" s="58" t="s">
        <v>182</v>
      </c>
      <c r="FN4" s="56" t="s">
        <v>196</v>
      </c>
      <c r="FO4" s="57" t="s">
        <v>32</v>
      </c>
      <c r="FP4" s="179" t="s">
        <v>180</v>
      </c>
      <c r="FQ4" s="179" t="s">
        <v>181</v>
      </c>
      <c r="FR4" s="57" t="s">
        <v>183</v>
      </c>
      <c r="FS4" s="58" t="s">
        <v>182</v>
      </c>
      <c r="FT4" s="56" t="s">
        <v>196</v>
      </c>
      <c r="FU4" s="57" t="s">
        <v>32</v>
      </c>
      <c r="FV4" s="179" t="s">
        <v>180</v>
      </c>
      <c r="FW4" s="179" t="s">
        <v>181</v>
      </c>
      <c r="FX4" s="57" t="s">
        <v>183</v>
      </c>
      <c r="FY4" s="58" t="s">
        <v>182</v>
      </c>
      <c r="FZ4" s="56" t="s">
        <v>196</v>
      </c>
      <c r="GA4" s="57" t="s">
        <v>32</v>
      </c>
      <c r="GB4" s="179" t="s">
        <v>180</v>
      </c>
      <c r="GC4" s="179" t="s">
        <v>181</v>
      </c>
      <c r="GD4" s="57" t="s">
        <v>183</v>
      </c>
      <c r="GE4" s="58" t="s">
        <v>182</v>
      </c>
      <c r="GF4" s="56" t="s">
        <v>196</v>
      </c>
      <c r="GG4" s="57" t="s">
        <v>32</v>
      </c>
      <c r="GH4" s="179" t="s">
        <v>180</v>
      </c>
      <c r="GI4" s="179" t="s">
        <v>181</v>
      </c>
      <c r="GJ4" s="57" t="s">
        <v>183</v>
      </c>
      <c r="GK4" s="58" t="s">
        <v>182</v>
      </c>
      <c r="GL4" s="56" t="s">
        <v>196</v>
      </c>
      <c r="GM4" s="57" t="s">
        <v>32</v>
      </c>
      <c r="GN4" s="179" t="s">
        <v>180</v>
      </c>
      <c r="GO4" s="179" t="s">
        <v>181</v>
      </c>
      <c r="GP4" s="57" t="s">
        <v>183</v>
      </c>
      <c r="GQ4" s="58" t="s">
        <v>182</v>
      </c>
      <c r="GR4" s="56" t="s">
        <v>196</v>
      </c>
      <c r="GS4" s="57" t="s">
        <v>32</v>
      </c>
      <c r="GT4" s="179" t="s">
        <v>180</v>
      </c>
      <c r="GU4" s="179" t="s">
        <v>181</v>
      </c>
      <c r="GV4" s="57" t="s">
        <v>183</v>
      </c>
      <c r="GW4" s="58" t="s">
        <v>182</v>
      </c>
      <c r="GX4" s="56" t="s">
        <v>196</v>
      </c>
      <c r="GY4" s="57" t="s">
        <v>32</v>
      </c>
      <c r="GZ4" s="179" t="s">
        <v>180</v>
      </c>
      <c r="HA4" s="179" t="s">
        <v>181</v>
      </c>
      <c r="HB4" s="57" t="s">
        <v>183</v>
      </c>
      <c r="HC4" s="58" t="s">
        <v>182</v>
      </c>
      <c r="HD4" s="56" t="s">
        <v>196</v>
      </c>
      <c r="HE4" s="57" t="s">
        <v>32</v>
      </c>
      <c r="HF4" s="179" t="s">
        <v>180</v>
      </c>
      <c r="HG4" s="179" t="s">
        <v>181</v>
      </c>
      <c r="HH4" s="57" t="s">
        <v>183</v>
      </c>
      <c r="HI4" s="58" t="s">
        <v>182</v>
      </c>
      <c r="HJ4" s="56" t="s">
        <v>196</v>
      </c>
      <c r="HK4" s="57" t="s">
        <v>32</v>
      </c>
      <c r="HL4" s="179" t="s">
        <v>180</v>
      </c>
      <c r="HM4" s="179" t="s">
        <v>181</v>
      </c>
      <c r="HN4" s="57" t="s">
        <v>183</v>
      </c>
      <c r="HO4" s="58" t="s">
        <v>182</v>
      </c>
      <c r="HP4" s="56" t="s">
        <v>196</v>
      </c>
      <c r="HQ4" s="57" t="s">
        <v>32</v>
      </c>
      <c r="HR4" s="179" t="s">
        <v>180</v>
      </c>
      <c r="HS4" s="179" t="s">
        <v>181</v>
      </c>
      <c r="HT4" s="57" t="s">
        <v>183</v>
      </c>
      <c r="HU4" s="58" t="s">
        <v>182</v>
      </c>
      <c r="HV4" s="56" t="s">
        <v>196</v>
      </c>
      <c r="HW4" s="57" t="s">
        <v>32</v>
      </c>
      <c r="HX4" s="179" t="s">
        <v>180</v>
      </c>
      <c r="HY4" s="179" t="s">
        <v>181</v>
      </c>
      <c r="HZ4" s="57" t="s">
        <v>183</v>
      </c>
      <c r="IA4" s="58" t="s">
        <v>182</v>
      </c>
      <c r="IB4" s="56" t="s">
        <v>196</v>
      </c>
      <c r="IC4" s="57" t="s">
        <v>32</v>
      </c>
      <c r="ID4" s="179" t="s">
        <v>180</v>
      </c>
      <c r="IE4" s="179" t="s">
        <v>181</v>
      </c>
      <c r="IF4" s="57" t="s">
        <v>183</v>
      </c>
      <c r="IG4" s="58" t="s">
        <v>182</v>
      </c>
      <c r="IH4" s="56" t="s">
        <v>196</v>
      </c>
      <c r="II4" s="57" t="s">
        <v>32</v>
      </c>
      <c r="IJ4" s="179" t="s">
        <v>180</v>
      </c>
      <c r="IK4" s="179" t="s">
        <v>181</v>
      </c>
      <c r="IL4" s="57" t="s">
        <v>183</v>
      </c>
      <c r="IM4" s="58" t="s">
        <v>182</v>
      </c>
      <c r="IN4" s="56" t="s">
        <v>196</v>
      </c>
      <c r="IO4" s="57" t="s">
        <v>32</v>
      </c>
      <c r="IP4" s="179" t="s">
        <v>180</v>
      </c>
      <c r="IQ4" s="179" t="s">
        <v>181</v>
      </c>
      <c r="IR4" s="57" t="s">
        <v>183</v>
      </c>
      <c r="IS4" s="58" t="s">
        <v>182</v>
      </c>
      <c r="IT4" s="56" t="s">
        <v>196</v>
      </c>
      <c r="IU4" s="57" t="s">
        <v>32</v>
      </c>
      <c r="IV4" s="179" t="s">
        <v>180</v>
      </c>
      <c r="IW4" s="179" t="s">
        <v>181</v>
      </c>
      <c r="IX4" s="57" t="s">
        <v>183</v>
      </c>
      <c r="IY4" s="58" t="s">
        <v>182</v>
      </c>
      <c r="IZ4" s="56" t="s">
        <v>196</v>
      </c>
      <c r="JA4" s="57" t="s">
        <v>32</v>
      </c>
      <c r="JB4" s="179" t="s">
        <v>180</v>
      </c>
      <c r="JC4" s="179" t="s">
        <v>181</v>
      </c>
      <c r="JD4" s="57" t="s">
        <v>183</v>
      </c>
      <c r="JE4" s="58" t="s">
        <v>182</v>
      </c>
      <c r="JF4" s="56" t="s">
        <v>196</v>
      </c>
      <c r="JG4" s="57" t="s">
        <v>32</v>
      </c>
      <c r="JH4" s="179" t="s">
        <v>180</v>
      </c>
      <c r="JI4" s="179" t="s">
        <v>181</v>
      </c>
      <c r="JJ4" s="57" t="s">
        <v>183</v>
      </c>
      <c r="JK4" s="58" t="s">
        <v>182</v>
      </c>
      <c r="JL4" s="56" t="s">
        <v>196</v>
      </c>
      <c r="JM4" s="57" t="s">
        <v>32</v>
      </c>
      <c r="JN4" s="179" t="s">
        <v>180</v>
      </c>
      <c r="JO4" s="179" t="s">
        <v>181</v>
      </c>
      <c r="JP4" s="57" t="s">
        <v>183</v>
      </c>
      <c r="JQ4" s="58" t="s">
        <v>182</v>
      </c>
      <c r="JR4" s="56" t="s">
        <v>196</v>
      </c>
      <c r="JS4" s="57" t="s">
        <v>32</v>
      </c>
      <c r="JT4" s="179" t="s">
        <v>180</v>
      </c>
      <c r="JU4" s="179" t="s">
        <v>181</v>
      </c>
      <c r="JV4" s="57" t="s">
        <v>183</v>
      </c>
      <c r="JW4" s="58" t="s">
        <v>182</v>
      </c>
    </row>
    <row r="5" spans="1:283">
      <c r="A5" s="17" t="s">
        <v>2</v>
      </c>
      <c r="B5" s="2" t="s">
        <v>55</v>
      </c>
      <c r="C5" s="341">
        <v>42</v>
      </c>
      <c r="D5" s="99">
        <v>1201797.24</v>
      </c>
      <c r="E5" s="156">
        <v>28614.22</v>
      </c>
      <c r="F5" s="157">
        <f t="shared" ref="F5:F14" si="42">K5*$C$1</f>
        <v>1175633.0266152567</v>
      </c>
      <c r="G5" s="162">
        <f>D5/$C$2</f>
        <v>1014.6355391730592</v>
      </c>
      <c r="H5" s="156">
        <f t="shared" ref="G5:H14" si="43">E5/$C$2</f>
        <v>24.157989027929982</v>
      </c>
      <c r="I5" s="194">
        <f t="shared" ref="I5:I14" si="44">SUMIFS($L5:$JW5,$L$4:$JW$4,$Q$4)</f>
        <v>96.631956111719916</v>
      </c>
      <c r="J5" s="194">
        <f t="shared" ref="J5:J14" si="45">SUMIFS($L5:$JW5,$L$4:$JW$4,$O$4)</f>
        <v>0</v>
      </c>
      <c r="K5" s="157">
        <f>G5-I5-J5</f>
        <v>918.00358306133933</v>
      </c>
      <c r="L5" s="347">
        <v>0.5</v>
      </c>
      <c r="M5" s="196">
        <f t="shared" ref="M5:M14" si="46">$E5/$C$2*L$2</f>
        <v>29608.828566268909</v>
      </c>
      <c r="N5" s="13"/>
      <c r="O5" s="196">
        <f t="shared" ref="O5:O14" si="47">IFERROR(N5/L$2,0)</f>
        <v>0</v>
      </c>
      <c r="P5" s="196" t="s">
        <v>352</v>
      </c>
      <c r="Q5" s="196">
        <f t="shared" ref="Q5:Q14" si="48">IFERROR(R5/L$2,0)</f>
        <v>12.078994513964991</v>
      </c>
      <c r="R5" s="28">
        <f t="shared" ref="R5:R14" si="49">($E5*L$2/$C$2)*L5</f>
        <v>14804.414283134454</v>
      </c>
      <c r="S5" s="347">
        <v>0.5</v>
      </c>
      <c r="T5" s="196">
        <f t="shared" ref="T5:T14" si="50">$E5/$C$2*S$2</f>
        <v>29669.899962531515</v>
      </c>
      <c r="U5" s="13"/>
      <c r="V5" s="196">
        <f t="shared" ref="V5:V14" si="51">IFERROR(U5/S$2,0)</f>
        <v>0</v>
      </c>
      <c r="W5" s="196" t="s">
        <v>352</v>
      </c>
      <c r="X5" s="196">
        <f t="shared" ref="X5:X14" si="52">IFERROR(Y5/S$2,0)</f>
        <v>12.078994513964993</v>
      </c>
      <c r="Y5" s="28">
        <f t="shared" ref="Y5:Y14" si="53">($E5*S$2/$C$2)*S5</f>
        <v>14834.94998126576</v>
      </c>
      <c r="Z5" s="347">
        <v>0.5</v>
      </c>
      <c r="AA5" s="196">
        <f t="shared" ref="AA5:AA14" si="54">$E5/$C$2*Z$2</f>
        <v>29884.302115154394</v>
      </c>
      <c r="AB5" s="13"/>
      <c r="AC5" s="196">
        <f t="shared" ref="AC5:AC14" si="55">IFERROR(AB5/Z$2,0)</f>
        <v>0</v>
      </c>
      <c r="AD5" s="196">
        <f t="shared" ref="AD5:AD14" si="56">IFERROR(AE5/Z$2,0)</f>
        <v>12.078994513964989</v>
      </c>
      <c r="AE5" s="28">
        <f t="shared" ref="AE5:AE14" si="57">($E5*Z$2/$C$2)*Z5</f>
        <v>14942.151057577195</v>
      </c>
      <c r="AF5" s="347">
        <v>0.5</v>
      </c>
      <c r="AG5" s="196">
        <f t="shared" ref="AG5:AG14" si="58">$E5/$C$2*AF$2</f>
        <v>29967.526387355614</v>
      </c>
      <c r="AH5" s="13"/>
      <c r="AI5" s="196">
        <f t="shared" ref="AI5:AI14" si="59">IFERROR(AH5/AF$2,0)</f>
        <v>0</v>
      </c>
      <c r="AJ5" s="196">
        <f t="shared" ref="AJ5:AJ14" si="60">IFERROR(AK5/AF$2,0)</f>
        <v>12.078994513964991</v>
      </c>
      <c r="AK5" s="28">
        <f t="shared" ref="AK5:AK14" si="61">($E5*AF$2/$C$2)*AF5</f>
        <v>14983.763193677807</v>
      </c>
      <c r="AL5" s="347">
        <v>0.5</v>
      </c>
      <c r="AM5" s="196">
        <f t="shared" ref="AM5:AM14" si="62">$E5/$C$2*AL$2</f>
        <v>30129.384913842743</v>
      </c>
      <c r="AN5" s="13"/>
      <c r="AO5" s="196">
        <f t="shared" ref="AO5:AO14" si="63">IFERROR(AN5/AL$2,0)</f>
        <v>0</v>
      </c>
      <c r="AP5" s="196">
        <f t="shared" ref="AP5:AP14" si="64">IFERROR(AQ5/AL$2,0)</f>
        <v>12.078994513964989</v>
      </c>
      <c r="AQ5" s="28">
        <f t="shared" ref="AQ5:AQ14" si="65">($E5*AL$2/$C$2)*AL5</f>
        <v>15064.69245692137</v>
      </c>
      <c r="AR5" s="347">
        <v>0.5</v>
      </c>
      <c r="AS5" s="196">
        <f t="shared" ref="AS5:AS14" si="66">$E5/$C$2*AR$2</f>
        <v>30430.659195010059</v>
      </c>
      <c r="AT5" s="13"/>
      <c r="AU5" s="196">
        <f t="shared" ref="AU5:AU14" si="67">IFERROR(AT5/AR$2,0)</f>
        <v>0</v>
      </c>
      <c r="AV5" s="196">
        <f t="shared" ref="AV5:AV14" si="68">IFERROR(AW5/AR$2,0)</f>
        <v>12.078994513964989</v>
      </c>
      <c r="AW5" s="28">
        <f t="shared" ref="AW5:AW14" si="69">($E5*AR$2/$C$2)*AR5</f>
        <v>15215.329597505028</v>
      </c>
      <c r="AX5" s="347">
        <v>0.5</v>
      </c>
      <c r="AY5" s="196">
        <f t="shared" ref="AY5:AY14" si="70">$E5/$C$2*AX$2</f>
        <v>30697.435867845488</v>
      </c>
      <c r="AZ5" s="13"/>
      <c r="BA5" s="196">
        <f t="shared" ref="BA5:BA14" si="71">IFERROR(AZ5/AX$2,0)</f>
        <v>0</v>
      </c>
      <c r="BB5" s="196">
        <f t="shared" ref="BB5:BB14" si="72">IFERROR(BC5/AX$2,0)</f>
        <v>12.078994513964989</v>
      </c>
      <c r="BC5" s="28">
        <f t="shared" ref="BC5:BC14" si="73">($E5*AX$2/$C$2)*AX5</f>
        <v>15348.717933922742</v>
      </c>
      <c r="BD5" s="347">
        <v>0.5</v>
      </c>
      <c r="BE5" s="196">
        <f t="shared" ref="BE5:BE14" si="74">$E5/$C$2*BD$2</f>
        <v>30937.711226717282</v>
      </c>
      <c r="BF5" s="13"/>
      <c r="BG5" s="196">
        <f t="shared" ref="BG5:BG14" si="75">IFERROR(BF5/BD$2,0)</f>
        <v>0</v>
      </c>
      <c r="BH5" s="196">
        <f t="shared" ref="BH5:BH14" si="76">IFERROR(BI5/BD$2,0)</f>
        <v>12.078994513964991</v>
      </c>
      <c r="BI5" s="28">
        <f t="shared" ref="BI5:BI14" si="77">($E5*BD$2/$C$2)*BD5</f>
        <v>15468.855613358641</v>
      </c>
      <c r="BJ5" s="347">
        <v>0.5</v>
      </c>
      <c r="BK5" s="196">
        <f t="shared" ref="BK5:BK14" si="78">$E5/$C$2*BJ$2</f>
        <v>0</v>
      </c>
      <c r="BL5" s="13"/>
      <c r="BM5" s="196">
        <f t="shared" ref="BM5:BM14" si="79">IFERROR(BL5/BJ$2,0)</f>
        <v>0</v>
      </c>
      <c r="BN5" s="196">
        <f t="shared" ref="BN5:BN14" si="80">IFERROR(BO5/BJ$2,0)</f>
        <v>0</v>
      </c>
      <c r="BO5" s="28">
        <f t="shared" ref="BO5:BO14" si="81">($E5*BJ$2/$C$2)*BJ5</f>
        <v>0</v>
      </c>
      <c r="BP5" s="347">
        <v>0.5</v>
      </c>
      <c r="BQ5" s="196">
        <f t="shared" ref="BQ5:BQ14" si="82">$E5/$C$2*BP$2</f>
        <v>0</v>
      </c>
      <c r="BR5" s="13"/>
      <c r="BS5" s="196">
        <f t="shared" ref="BS5:BS14" si="83">IFERROR(BR5/BP$2,0)</f>
        <v>0</v>
      </c>
      <c r="BT5" s="196">
        <f t="shared" ref="BT5:BT14" si="84">IFERROR(BU5/BP$2,0)</f>
        <v>0</v>
      </c>
      <c r="BU5" s="28">
        <f t="shared" ref="BU5:BU14" si="85">($E5*BP$2/$C$2)*BP5</f>
        <v>0</v>
      </c>
      <c r="BV5" s="347">
        <v>0.5</v>
      </c>
      <c r="BW5" s="196">
        <f t="shared" ref="BW5:BW14" si="86">$E5/$C$2*BV$2</f>
        <v>0</v>
      </c>
      <c r="BX5" s="13"/>
      <c r="BY5" s="196">
        <f t="shared" ref="BY5:BY14" si="87">IFERROR(BX5/BV$2,0)</f>
        <v>0</v>
      </c>
      <c r="BZ5" s="196">
        <f t="shared" ref="BZ5:BZ14" si="88">IFERROR(CA5/BV$2,0)</f>
        <v>0</v>
      </c>
      <c r="CA5" s="28">
        <f t="shared" ref="CA5:CA14" si="89">($E5*BV$2/$C$2)*BV5</f>
        <v>0</v>
      </c>
      <c r="CB5" s="347">
        <v>0.5</v>
      </c>
      <c r="CC5" s="196">
        <f t="shared" ref="CC5:CC14" si="90">$E5/$C$2*CB$2</f>
        <v>0</v>
      </c>
      <c r="CD5" s="13"/>
      <c r="CE5" s="196">
        <f t="shared" ref="CE5:CE14" si="91">IFERROR(CD5/CB$2,0)</f>
        <v>0</v>
      </c>
      <c r="CF5" s="196">
        <f t="shared" ref="CF5:CF14" si="92">IFERROR(CG5/CB$2,0)</f>
        <v>0</v>
      </c>
      <c r="CG5" s="28">
        <f t="shared" ref="CG5:CG14" si="93">($E5*CB$2/$C$2)*CB5</f>
        <v>0</v>
      </c>
      <c r="CH5" s="347">
        <v>0.5</v>
      </c>
      <c r="CI5" s="196">
        <f t="shared" ref="CI5:CI14" si="94">$E5/$C$2*CH$2</f>
        <v>0</v>
      </c>
      <c r="CJ5" s="13"/>
      <c r="CK5" s="196">
        <f t="shared" ref="CK5:CK14" si="95">IFERROR(CJ5/CH$2,0)</f>
        <v>0</v>
      </c>
      <c r="CL5" s="196">
        <f t="shared" ref="CL5:CL14" si="96">IFERROR(CM5/CH$2,0)</f>
        <v>0</v>
      </c>
      <c r="CM5" s="28">
        <f t="shared" ref="CM5:CM14" si="97">($E5*CH$2/$C$2)*CH5</f>
        <v>0</v>
      </c>
      <c r="CN5" s="347">
        <v>0.5</v>
      </c>
      <c r="CO5" s="196">
        <f t="shared" ref="CO5:CO14" si="98">$E5/$C$2*CN$2</f>
        <v>0</v>
      </c>
      <c r="CP5" s="13"/>
      <c r="CQ5" s="196">
        <f t="shared" ref="CQ5:CQ14" si="99">IFERROR(CP5/CN$2,0)</f>
        <v>0</v>
      </c>
      <c r="CR5" s="196">
        <f t="shared" ref="CR5:CR14" si="100">IFERROR(CS5/CN$2,0)</f>
        <v>0</v>
      </c>
      <c r="CS5" s="28">
        <f t="shared" ref="CS5:CS14" si="101">($E5*CN$2/$C$2)*CN5</f>
        <v>0</v>
      </c>
      <c r="CT5" s="347">
        <v>0.5</v>
      </c>
      <c r="CU5" s="196">
        <f t="shared" ref="CU5:CU14" si="102">$E5/$C$2*CT$2</f>
        <v>0</v>
      </c>
      <c r="CV5" s="13"/>
      <c r="CW5" s="196">
        <f t="shared" ref="CW5:CW14" si="103">IFERROR(CV5/CT$2,0)</f>
        <v>0</v>
      </c>
      <c r="CX5" s="196">
        <f t="shared" ref="CX5:CX14" si="104">IFERROR(CY5/CT$2,0)</f>
        <v>0</v>
      </c>
      <c r="CY5" s="28">
        <f t="shared" ref="CY5:CY14" si="105">($E5*CT$2/$C$2)*CT5</f>
        <v>0</v>
      </c>
      <c r="CZ5" s="347">
        <v>0.5</v>
      </c>
      <c r="DA5" s="196">
        <f t="shared" ref="DA5:DA14" si="106">$E5/$C$2*CZ$2</f>
        <v>0</v>
      </c>
      <c r="DB5" s="13"/>
      <c r="DC5" s="196">
        <f t="shared" ref="DC5:DC14" si="107">IFERROR(DB5/CZ$2,0)</f>
        <v>0</v>
      </c>
      <c r="DD5" s="196">
        <f t="shared" ref="DD5:DD14" si="108">IFERROR(DE5/CZ$2,0)</f>
        <v>0</v>
      </c>
      <c r="DE5" s="28">
        <f t="shared" ref="DE5:DE14" si="109">($E5*CZ$2/$C$2)*CZ5</f>
        <v>0</v>
      </c>
      <c r="DF5" s="347">
        <v>0.5</v>
      </c>
      <c r="DG5" s="196">
        <f t="shared" ref="DG5:DG14" si="110">$E5/$C$2*DF$2</f>
        <v>0</v>
      </c>
      <c r="DH5" s="13"/>
      <c r="DI5" s="196">
        <f t="shared" ref="DI5:DI14" si="111">IFERROR(DH5/DF$2,0)</f>
        <v>0</v>
      </c>
      <c r="DJ5" s="196">
        <f t="shared" ref="DJ5:DJ14" si="112">IFERROR(DK5/DF$2,0)</f>
        <v>0</v>
      </c>
      <c r="DK5" s="28">
        <f t="shared" ref="DK5:DK14" si="113">($E5*DF$2/$C$2)*DF5</f>
        <v>0</v>
      </c>
      <c r="DL5" s="347">
        <v>0.5</v>
      </c>
      <c r="DM5" s="196">
        <f t="shared" ref="DM5:DM14" si="114">$E5/$C$2*DL$2</f>
        <v>0</v>
      </c>
      <c r="DN5" s="13"/>
      <c r="DO5" s="196">
        <f t="shared" ref="DO5:DO14" si="115">IFERROR(DN5/DL$2,0)</f>
        <v>0</v>
      </c>
      <c r="DP5" s="196">
        <f t="shared" ref="DP5:DP14" si="116">IFERROR(DQ5/DL$2,0)</f>
        <v>0</v>
      </c>
      <c r="DQ5" s="28">
        <f t="shared" ref="DQ5:DQ14" si="117">($E5*DL$2/$C$2)*DL5</f>
        <v>0</v>
      </c>
      <c r="DR5" s="347">
        <v>0.5</v>
      </c>
      <c r="DS5" s="196">
        <f t="shared" ref="DS5:DS14" si="118">$E5/$C$2*DR$2</f>
        <v>0</v>
      </c>
      <c r="DT5" s="13"/>
      <c r="DU5" s="196">
        <f t="shared" ref="DU5:DU14" si="119">IFERROR(DT5/DR$2,0)</f>
        <v>0</v>
      </c>
      <c r="DV5" s="196">
        <f t="shared" ref="DV5:DV14" si="120">IFERROR(DW5/DR$2,0)</f>
        <v>0</v>
      </c>
      <c r="DW5" s="28">
        <f t="shared" ref="DW5:DW14" si="121">($E5*DR$2/$C$2)*DR5</f>
        <v>0</v>
      </c>
      <c r="DX5" s="347">
        <v>0.5</v>
      </c>
      <c r="DY5" s="196">
        <f t="shared" ref="DY5:DY14" si="122">$E5/$C$2*DX$2</f>
        <v>0</v>
      </c>
      <c r="DZ5" s="13"/>
      <c r="EA5" s="196">
        <f t="shared" ref="EA5:EA14" si="123">IFERROR(DZ5/DX$2,0)</f>
        <v>0</v>
      </c>
      <c r="EB5" s="196">
        <f t="shared" ref="EB5:EB14" si="124">IFERROR(EC5/DX$2,0)</f>
        <v>0</v>
      </c>
      <c r="EC5" s="28">
        <f t="shared" ref="EC5:EC14" si="125">($E5*DX$2/$C$2)*DX5</f>
        <v>0</v>
      </c>
      <c r="ED5" s="347">
        <v>0.5</v>
      </c>
      <c r="EE5" s="196">
        <f t="shared" ref="EE5:EE14" si="126">$E5/$C$2*ED$2</f>
        <v>0</v>
      </c>
      <c r="EF5" s="13"/>
      <c r="EG5" s="196">
        <f t="shared" ref="EG5:EG14" si="127">IFERROR(EF5/ED$2,0)</f>
        <v>0</v>
      </c>
      <c r="EH5" s="196">
        <f t="shared" ref="EH5:EH14" si="128">IFERROR(EI5/ED$2,0)</f>
        <v>0</v>
      </c>
      <c r="EI5" s="28">
        <f t="shared" ref="EI5:EI14" si="129">($E5*ED$2/$C$2)*ED5</f>
        <v>0</v>
      </c>
      <c r="EJ5" s="347">
        <v>0.5</v>
      </c>
      <c r="EK5" s="196">
        <f t="shared" ref="EK5:EK14" si="130">$E5/$C$2*EJ$2</f>
        <v>0</v>
      </c>
      <c r="EL5" s="13"/>
      <c r="EM5" s="196">
        <f t="shared" ref="EM5:EM14" si="131">IFERROR(EL5/EJ$2,0)</f>
        <v>0</v>
      </c>
      <c r="EN5" s="196">
        <f t="shared" ref="EN5:EN14" si="132">IFERROR(EO5/EJ$2,0)</f>
        <v>0</v>
      </c>
      <c r="EO5" s="28">
        <f t="shared" ref="EO5:EO14" si="133">($E5*EJ$2/$C$2)*EJ5</f>
        <v>0</v>
      </c>
      <c r="EP5" s="347">
        <v>0.5</v>
      </c>
      <c r="EQ5" s="196">
        <f t="shared" ref="EQ5:EQ14" si="134">$E5/$C$2*EP$2</f>
        <v>0</v>
      </c>
      <c r="ER5" s="13"/>
      <c r="ES5" s="196">
        <f t="shared" ref="ES5:ES14" si="135">IFERROR(ER5/EP$2,0)</f>
        <v>0</v>
      </c>
      <c r="ET5" s="196">
        <f t="shared" ref="ET5:ET14" si="136">IFERROR(EU5/EP$2,0)</f>
        <v>0</v>
      </c>
      <c r="EU5" s="28">
        <f t="shared" ref="EU5:EU14" si="137">($E5*EP$2/$C$2)*EP5</f>
        <v>0</v>
      </c>
      <c r="EV5" s="347">
        <v>0.5</v>
      </c>
      <c r="EW5" s="196">
        <f t="shared" ref="EW5:EW14" si="138">$E5/$C$2*EV$2</f>
        <v>0</v>
      </c>
      <c r="EX5" s="13"/>
      <c r="EY5" s="196">
        <f t="shared" ref="EY5:EY14" si="139">IFERROR(EX5/EV$2,0)</f>
        <v>0</v>
      </c>
      <c r="EZ5" s="196">
        <f t="shared" ref="EZ5:EZ14" si="140">IFERROR(FA5/EV$2,0)</f>
        <v>0</v>
      </c>
      <c r="FA5" s="28">
        <f t="shared" ref="FA5:FA14" si="141">($E5*EV$2/$C$2)*EV5</f>
        <v>0</v>
      </c>
      <c r="FB5" s="347">
        <v>0.5</v>
      </c>
      <c r="FC5" s="196">
        <f t="shared" ref="FC5:FC14" si="142">$E5/$C$2*FB$2</f>
        <v>0</v>
      </c>
      <c r="FD5" s="13"/>
      <c r="FE5" s="196">
        <f t="shared" ref="FE5:FE14" si="143">IFERROR(FD5/FB$2,0)</f>
        <v>0</v>
      </c>
      <c r="FF5" s="196">
        <f t="shared" ref="FF5:FF14" si="144">IFERROR(FG5/FB$2,0)</f>
        <v>0</v>
      </c>
      <c r="FG5" s="28">
        <f t="shared" ref="FG5:FG14" si="145">($E5*FB$2/$C$2)*FB5</f>
        <v>0</v>
      </c>
      <c r="FH5" s="347">
        <v>0.5</v>
      </c>
      <c r="FI5" s="196">
        <f t="shared" ref="FI5:FI14" si="146">$E5/$C$2*FH$2</f>
        <v>0</v>
      </c>
      <c r="FJ5" s="13"/>
      <c r="FK5" s="196">
        <f t="shared" ref="FK5:FK14" si="147">IFERROR(FJ5/FH$2,0)</f>
        <v>0</v>
      </c>
      <c r="FL5" s="196">
        <f t="shared" ref="FL5:FL14" si="148">IFERROR(FM5/FH$2,0)</f>
        <v>0</v>
      </c>
      <c r="FM5" s="28">
        <f t="shared" ref="FM5:FM14" si="149">($E5*FH$2/$C$2)*FH5</f>
        <v>0</v>
      </c>
      <c r="FN5" s="347">
        <v>0.5</v>
      </c>
      <c r="FO5" s="196">
        <f t="shared" ref="FO5:FO14" si="150">$E5/$C$2*FN$2</f>
        <v>0</v>
      </c>
      <c r="FP5" s="13"/>
      <c r="FQ5" s="196">
        <f t="shared" ref="FQ5:FQ14" si="151">IFERROR(FP5/FN$2,0)</f>
        <v>0</v>
      </c>
      <c r="FR5" s="196">
        <f t="shared" ref="FR5:FR14" si="152">IFERROR(FS5/FN$2,0)</f>
        <v>0</v>
      </c>
      <c r="FS5" s="28">
        <f t="shared" ref="FS5:FS14" si="153">($E5*FN$2/$C$2)*FN5</f>
        <v>0</v>
      </c>
      <c r="FT5" s="347">
        <v>0.5</v>
      </c>
      <c r="FU5" s="196">
        <f t="shared" ref="FU5:FU14" si="154">$E5/$C$2*FT$2</f>
        <v>0</v>
      </c>
      <c r="FV5" s="13"/>
      <c r="FW5" s="196">
        <f t="shared" ref="FW5:FW14" si="155">IFERROR(FV5/FT$2,0)</f>
        <v>0</v>
      </c>
      <c r="FX5" s="196">
        <f t="shared" ref="FX5:FX14" si="156">IFERROR(FY5/FT$2,0)</f>
        <v>0</v>
      </c>
      <c r="FY5" s="28">
        <f t="shared" ref="FY5:FY14" si="157">($E5*FT$2/$C$2)*FT5</f>
        <v>0</v>
      </c>
      <c r="FZ5" s="347">
        <v>0.5</v>
      </c>
      <c r="GA5" s="196">
        <f t="shared" ref="GA5:GA14" si="158">$E5/$C$2*FZ$2</f>
        <v>0</v>
      </c>
      <c r="GB5" s="13"/>
      <c r="GC5" s="196">
        <f t="shared" ref="GC5:GC14" si="159">IFERROR(GB5/FZ$2,0)</f>
        <v>0</v>
      </c>
      <c r="GD5" s="196">
        <f t="shared" ref="GD5:GD14" si="160">IFERROR(GE5/FZ$2,0)</f>
        <v>0</v>
      </c>
      <c r="GE5" s="28">
        <f t="shared" ref="GE5:GE14" si="161">($E5*FZ$2/$C$2)*FZ5</f>
        <v>0</v>
      </c>
      <c r="GF5" s="347">
        <v>0.5</v>
      </c>
      <c r="GG5" s="196">
        <f t="shared" ref="GG5:GG14" si="162">$E5/$C$2*GF$2</f>
        <v>0</v>
      </c>
      <c r="GH5" s="13"/>
      <c r="GI5" s="196">
        <f t="shared" ref="GI5:GI14" si="163">IFERROR(GH5/GF$2,0)</f>
        <v>0</v>
      </c>
      <c r="GJ5" s="196">
        <f t="shared" ref="GJ5:GJ14" si="164">IFERROR(GK5/GF$2,0)</f>
        <v>0</v>
      </c>
      <c r="GK5" s="28">
        <f t="shared" ref="GK5:GK14" si="165">($E5*GF$2/$C$2)*GF5</f>
        <v>0</v>
      </c>
      <c r="GL5" s="347">
        <v>0.5</v>
      </c>
      <c r="GM5" s="196">
        <f t="shared" ref="GM5:GM14" si="166">$E5/$C$2*GL$2</f>
        <v>0</v>
      </c>
      <c r="GN5" s="13"/>
      <c r="GO5" s="196">
        <f t="shared" ref="GO5:GO14" si="167">IFERROR(GN5/GL$2,0)</f>
        <v>0</v>
      </c>
      <c r="GP5" s="196">
        <f t="shared" ref="GP5:GP14" si="168">IFERROR(GQ5/GL$2,0)</f>
        <v>0</v>
      </c>
      <c r="GQ5" s="28">
        <f t="shared" ref="GQ5:GQ14" si="169">($E5*GL$2/$C$2)*GL5</f>
        <v>0</v>
      </c>
      <c r="GR5" s="347">
        <v>0.5</v>
      </c>
      <c r="GS5" s="196">
        <f t="shared" ref="GS5:GS14" si="170">$E5/$C$2*GR$2</f>
        <v>0</v>
      </c>
      <c r="GT5" s="13"/>
      <c r="GU5" s="196">
        <f t="shared" ref="GU5:GU14" si="171">IFERROR(GT5/GR$2,0)</f>
        <v>0</v>
      </c>
      <c r="GV5" s="196">
        <f t="shared" ref="GV5:GV14" si="172">IFERROR(GW5/GR$2,0)</f>
        <v>0</v>
      </c>
      <c r="GW5" s="28">
        <f t="shared" ref="GW5:GW14" si="173">($E5*GR$2/$C$2)*GR5</f>
        <v>0</v>
      </c>
      <c r="GX5" s="347">
        <v>0.5</v>
      </c>
      <c r="GY5" s="196">
        <f t="shared" ref="GY5:GY14" si="174">$E5/$C$2*GX$2</f>
        <v>0</v>
      </c>
      <c r="GZ5" s="13"/>
      <c r="HA5" s="196">
        <f t="shared" ref="HA5:HA14" si="175">IFERROR(GZ5/GX$2,0)</f>
        <v>0</v>
      </c>
      <c r="HB5" s="196">
        <f t="shared" ref="HB5:HB14" si="176">IFERROR(HC5/GX$2,0)</f>
        <v>0</v>
      </c>
      <c r="HC5" s="28">
        <f t="shared" ref="HC5:HC14" si="177">($E5*GX$2/$C$2)*GX5</f>
        <v>0</v>
      </c>
      <c r="HD5" s="347">
        <v>0.5</v>
      </c>
      <c r="HE5" s="196">
        <f t="shared" ref="HE5:HE14" si="178">$E5/$C$2*HD$2</f>
        <v>0</v>
      </c>
      <c r="HF5" s="13"/>
      <c r="HG5" s="196">
        <f t="shared" ref="HG5:HG14" si="179">IFERROR(HF5/HD$2,0)</f>
        <v>0</v>
      </c>
      <c r="HH5" s="196">
        <f t="shared" ref="HH5:HH14" si="180">IFERROR(HI5/HD$2,0)</f>
        <v>0</v>
      </c>
      <c r="HI5" s="28">
        <f t="shared" ref="HI5:HI14" si="181">($E5*HD$2/$C$2)*HD5</f>
        <v>0</v>
      </c>
      <c r="HJ5" s="347">
        <v>0.5</v>
      </c>
      <c r="HK5" s="196">
        <f t="shared" ref="HK5:HK14" si="182">$E5/$C$2*HJ$2</f>
        <v>0</v>
      </c>
      <c r="HL5" s="13"/>
      <c r="HM5" s="196">
        <f t="shared" ref="HM5:HM14" si="183">IFERROR(HL5/HJ$2,0)</f>
        <v>0</v>
      </c>
      <c r="HN5" s="196">
        <f t="shared" ref="HN5:HN14" si="184">IFERROR(HO5/HJ$2,0)</f>
        <v>0</v>
      </c>
      <c r="HO5" s="28">
        <f t="shared" ref="HO5:HO14" si="185">($E5*HJ$2/$C$2)*HJ5</f>
        <v>0</v>
      </c>
      <c r="HP5" s="347">
        <v>0.5</v>
      </c>
      <c r="HQ5" s="196">
        <f t="shared" ref="HQ5:HQ14" si="186">$E5/$C$2*HP$2</f>
        <v>0</v>
      </c>
      <c r="HR5" s="13"/>
      <c r="HS5" s="196">
        <f t="shared" ref="HS5:HS14" si="187">IFERROR(HR5/HP$2,0)</f>
        <v>0</v>
      </c>
      <c r="HT5" s="196">
        <f t="shared" ref="HT5:HT14" si="188">IFERROR(HU5/HP$2,0)</f>
        <v>0</v>
      </c>
      <c r="HU5" s="28">
        <f t="shared" ref="HU5:HU14" si="189">($E5*HP$2/$C$2)*HP5</f>
        <v>0</v>
      </c>
      <c r="HV5" s="347">
        <v>0.5</v>
      </c>
      <c r="HW5" s="196">
        <f t="shared" ref="HW5:HW14" si="190">$E5/$C$2*HV$2</f>
        <v>0</v>
      </c>
      <c r="HX5" s="13"/>
      <c r="HY5" s="196">
        <f t="shared" ref="HY5:HY14" si="191">IFERROR(HX5/HV$2,0)</f>
        <v>0</v>
      </c>
      <c r="HZ5" s="196">
        <f t="shared" ref="HZ5:HZ14" si="192">IFERROR(IA5/HV$2,0)</f>
        <v>0</v>
      </c>
      <c r="IA5" s="28">
        <f t="shared" ref="IA5:IA14" si="193">($E5*HV$2/$C$2)*HV5</f>
        <v>0</v>
      </c>
      <c r="IB5" s="347">
        <v>0.5</v>
      </c>
      <c r="IC5" s="196">
        <f t="shared" ref="IC5:IC14" si="194">$E5/$C$2*IB$2</f>
        <v>0</v>
      </c>
      <c r="ID5" s="13"/>
      <c r="IE5" s="196">
        <f t="shared" ref="IE5:IE14" si="195">IFERROR(ID5/IB$2,0)</f>
        <v>0</v>
      </c>
      <c r="IF5" s="196">
        <f t="shared" ref="IF5:IF14" si="196">IFERROR(IG5/IB$2,0)</f>
        <v>0</v>
      </c>
      <c r="IG5" s="28">
        <f t="shared" ref="IG5:IG14" si="197">($E5*IB$2/$C$2)*IB5</f>
        <v>0</v>
      </c>
      <c r="IH5" s="347">
        <v>0.5</v>
      </c>
      <c r="II5" s="196">
        <f t="shared" ref="II5:II14" si="198">$E5/$C$2*IH$2</f>
        <v>0</v>
      </c>
      <c r="IJ5" s="13"/>
      <c r="IK5" s="196">
        <f t="shared" ref="IK5:IK14" si="199">IFERROR(IJ5/IH$2,0)</f>
        <v>0</v>
      </c>
      <c r="IL5" s="196">
        <f t="shared" ref="IL5:IL14" si="200">IFERROR(IM5/IH$2,0)</f>
        <v>0</v>
      </c>
      <c r="IM5" s="28">
        <f t="shared" ref="IM5:IM14" si="201">($E5*IH$2/$C$2)*IH5</f>
        <v>0</v>
      </c>
      <c r="IN5" s="347">
        <v>0.5</v>
      </c>
      <c r="IO5" s="196">
        <f t="shared" ref="IO5:IO14" si="202">$E5/$C$2*IN$2</f>
        <v>0</v>
      </c>
      <c r="IP5" s="13"/>
      <c r="IQ5" s="196">
        <f t="shared" ref="IQ5:IQ14" si="203">IFERROR(IP5/IN$2,0)</f>
        <v>0</v>
      </c>
      <c r="IR5" s="196">
        <f t="shared" ref="IR5:IR14" si="204">IFERROR(IS5/IN$2,0)</f>
        <v>0</v>
      </c>
      <c r="IS5" s="28">
        <f t="shared" ref="IS5:IS14" si="205">($E5*IN$2/$C$2)*IN5</f>
        <v>0</v>
      </c>
      <c r="IT5" s="347">
        <v>0.5</v>
      </c>
      <c r="IU5" s="196">
        <f t="shared" ref="IU5:IU14" si="206">$E5/$C$2*IT$2</f>
        <v>0</v>
      </c>
      <c r="IV5" s="13"/>
      <c r="IW5" s="196">
        <f t="shared" ref="IW5:IW14" si="207">IFERROR(IV5/IT$2,0)</f>
        <v>0</v>
      </c>
      <c r="IX5" s="196">
        <f t="shared" ref="IX5:IX14" si="208">IFERROR(IY5/IT$2,0)</f>
        <v>0</v>
      </c>
      <c r="IY5" s="28">
        <f t="shared" ref="IY5:IY14" si="209">($E5*IT$2/$C$2)*IT5</f>
        <v>0</v>
      </c>
      <c r="IZ5" s="347">
        <v>0.5</v>
      </c>
      <c r="JA5" s="196">
        <f t="shared" ref="JA5:JA14" si="210">$E5/$C$2*IZ$2</f>
        <v>0</v>
      </c>
      <c r="JB5" s="13"/>
      <c r="JC5" s="196">
        <f t="shared" ref="JC5:JC14" si="211">IFERROR(JB5/IZ$2,0)</f>
        <v>0</v>
      </c>
      <c r="JD5" s="196">
        <f t="shared" ref="JD5:JD14" si="212">IFERROR(JE5/IZ$2,0)</f>
        <v>0</v>
      </c>
      <c r="JE5" s="28">
        <f t="shared" ref="JE5:JE14" si="213">($E5*IZ$2/$C$2)*IZ5</f>
        <v>0</v>
      </c>
      <c r="JF5" s="347">
        <v>0.5</v>
      </c>
      <c r="JG5" s="196">
        <f t="shared" ref="JG5:JG14" si="214">$E5/$C$2*JF$2</f>
        <v>0</v>
      </c>
      <c r="JH5" s="13"/>
      <c r="JI5" s="196">
        <f t="shared" ref="JI5:JI14" si="215">IFERROR(JH5/JF$2,0)</f>
        <v>0</v>
      </c>
      <c r="JJ5" s="196">
        <f t="shared" ref="JJ5:JJ14" si="216">IFERROR(JK5/JF$2,0)</f>
        <v>0</v>
      </c>
      <c r="JK5" s="28">
        <f t="shared" ref="JK5:JK14" si="217">($E5*JF$2/$C$2)*JF5</f>
        <v>0</v>
      </c>
      <c r="JL5" s="347">
        <v>0.5</v>
      </c>
      <c r="JM5" s="196">
        <f t="shared" ref="JM5" si="218">$E5/$C$2*JL$2</f>
        <v>0</v>
      </c>
      <c r="JN5" s="13"/>
      <c r="JO5" s="196">
        <f t="shared" ref="JO5" si="219">IFERROR(JN5/JL$2,0)</f>
        <v>0</v>
      </c>
      <c r="JP5" s="196">
        <f t="shared" ref="JP5" si="220">IFERROR(JQ5/JL$2,0)</f>
        <v>0</v>
      </c>
      <c r="JQ5" s="28">
        <f t="shared" ref="JQ5" si="221">($E5*JL$2/$C$2)*JL5</f>
        <v>0</v>
      </c>
      <c r="JR5" s="347">
        <v>0.5</v>
      </c>
      <c r="JS5" s="196">
        <f t="shared" ref="JS5" si="222">$E5/$C$2*JR$2</f>
        <v>0</v>
      </c>
      <c r="JT5" s="13"/>
      <c r="JU5" s="196">
        <f t="shared" ref="JU5" si="223">IFERROR(JT5/JR$2,0)</f>
        <v>0</v>
      </c>
      <c r="JV5" s="196">
        <f t="shared" ref="JV5" si="224">IFERROR(JW5/JR$2,0)</f>
        <v>0</v>
      </c>
      <c r="JW5" s="28">
        <f t="shared" ref="JW5" si="225">($E5*JR$2/$C$2)*JR5</f>
        <v>0</v>
      </c>
    </row>
    <row r="6" spans="1:283">
      <c r="A6" s="17" t="s">
        <v>4</v>
      </c>
      <c r="B6" s="2" t="s">
        <v>56</v>
      </c>
      <c r="C6" s="341">
        <v>45</v>
      </c>
      <c r="D6" s="12">
        <v>1878599.7000000002</v>
      </c>
      <c r="E6" s="74">
        <v>41746.660000000003</v>
      </c>
      <c r="F6" s="89">
        <f t="shared" si="42"/>
        <v>1850597.0312018963</v>
      </c>
      <c r="G6" s="131">
        <f t="shared" si="43"/>
        <v>1586.0362763853971</v>
      </c>
      <c r="H6" s="74">
        <f t="shared" si="43"/>
        <v>35.245250586342159</v>
      </c>
      <c r="I6" s="12">
        <f t="shared" si="44"/>
        <v>140.98100234536864</v>
      </c>
      <c r="J6" s="192">
        <f t="shared" si="45"/>
        <v>0</v>
      </c>
      <c r="K6" s="89">
        <f t="shared" ref="K6:K14" si="226">G6-I6-J6</f>
        <v>1445.0552740400285</v>
      </c>
      <c r="L6" s="347">
        <v>0.5</v>
      </c>
      <c r="M6" s="196">
        <f t="shared" si="46"/>
        <v>43197.742211890298</v>
      </c>
      <c r="N6" s="13"/>
      <c r="O6" s="196">
        <f t="shared" si="47"/>
        <v>0</v>
      </c>
      <c r="P6" s="196" t="s">
        <v>353</v>
      </c>
      <c r="Q6" s="196">
        <f t="shared" si="48"/>
        <v>17.62262529317108</v>
      </c>
      <c r="R6" s="28">
        <f t="shared" si="49"/>
        <v>21598.871105945149</v>
      </c>
      <c r="S6" s="347">
        <v>0.5</v>
      </c>
      <c r="T6" s="196">
        <f t="shared" si="50"/>
        <v>43286.842205372574</v>
      </c>
      <c r="U6" s="13"/>
      <c r="V6" s="196">
        <f t="shared" si="51"/>
        <v>0</v>
      </c>
      <c r="W6" s="196" t="s">
        <v>353</v>
      </c>
      <c r="X6" s="196">
        <f t="shared" si="52"/>
        <v>17.62262529317108</v>
      </c>
      <c r="Y6" s="28">
        <f t="shared" si="53"/>
        <v>21643.421102686287</v>
      </c>
      <c r="Z6" s="347">
        <v>0.5</v>
      </c>
      <c r="AA6" s="196">
        <f t="shared" si="54"/>
        <v>43599.643804326362</v>
      </c>
      <c r="AB6" s="13"/>
      <c r="AC6" s="196">
        <f t="shared" si="55"/>
        <v>0</v>
      </c>
      <c r="AD6" s="196">
        <f t="shared" si="56"/>
        <v>17.622625293171076</v>
      </c>
      <c r="AE6" s="28">
        <f t="shared" si="57"/>
        <v>21799.821902163178</v>
      </c>
      <c r="AF6" s="347">
        <v>0.5</v>
      </c>
      <c r="AG6" s="196">
        <f t="shared" si="58"/>
        <v>43721.063692596304</v>
      </c>
      <c r="AH6" s="13"/>
      <c r="AI6" s="196">
        <f t="shared" si="59"/>
        <v>0</v>
      </c>
      <c r="AJ6" s="196">
        <f t="shared" si="60"/>
        <v>17.62262529317108</v>
      </c>
      <c r="AK6" s="28">
        <f t="shared" si="61"/>
        <v>21860.531846298152</v>
      </c>
      <c r="AL6" s="347">
        <v>0.5</v>
      </c>
      <c r="AM6" s="196">
        <f t="shared" si="62"/>
        <v>43957.206871524802</v>
      </c>
      <c r="AN6" s="13"/>
      <c r="AO6" s="196">
        <f t="shared" si="63"/>
        <v>0</v>
      </c>
      <c r="AP6" s="196">
        <f t="shared" si="64"/>
        <v>17.622625293171076</v>
      </c>
      <c r="AQ6" s="28">
        <f t="shared" si="65"/>
        <v>21978.603435762398</v>
      </c>
      <c r="AR6" s="347">
        <v>0.5</v>
      </c>
      <c r="AS6" s="196">
        <f t="shared" si="66"/>
        <v>44396.750391587077</v>
      </c>
      <c r="AT6" s="13"/>
      <c r="AU6" s="196">
        <f t="shared" si="67"/>
        <v>0</v>
      </c>
      <c r="AV6" s="196">
        <f t="shared" si="68"/>
        <v>17.622625293171076</v>
      </c>
      <c r="AW6" s="28">
        <f t="shared" si="69"/>
        <v>22198.375195793535</v>
      </c>
      <c r="AX6" s="347">
        <v>0.5</v>
      </c>
      <c r="AY6" s="196">
        <f t="shared" si="70"/>
        <v>44785.963693812046</v>
      </c>
      <c r="AZ6" s="13"/>
      <c r="BA6" s="196">
        <f t="shared" si="71"/>
        <v>0</v>
      </c>
      <c r="BB6" s="196">
        <f t="shared" si="72"/>
        <v>17.62262529317108</v>
      </c>
      <c r="BC6" s="28">
        <f t="shared" si="73"/>
        <v>22392.981846906023</v>
      </c>
      <c r="BD6" s="347">
        <v>0.5</v>
      </c>
      <c r="BE6" s="196">
        <f t="shared" si="74"/>
        <v>45136.512956143815</v>
      </c>
      <c r="BF6" s="13"/>
      <c r="BG6" s="196">
        <f t="shared" si="75"/>
        <v>0</v>
      </c>
      <c r="BH6" s="196">
        <f t="shared" si="76"/>
        <v>17.62262529317108</v>
      </c>
      <c r="BI6" s="28">
        <f t="shared" si="77"/>
        <v>22568.256478071904</v>
      </c>
      <c r="BJ6" s="347">
        <v>1</v>
      </c>
      <c r="BK6" s="196">
        <f t="shared" si="78"/>
        <v>0</v>
      </c>
      <c r="BL6" s="13"/>
      <c r="BM6" s="196">
        <f t="shared" si="79"/>
        <v>0</v>
      </c>
      <c r="BN6" s="196">
        <f t="shared" si="80"/>
        <v>0</v>
      </c>
      <c r="BO6" s="28">
        <f t="shared" si="81"/>
        <v>0</v>
      </c>
      <c r="BP6" s="347">
        <v>1</v>
      </c>
      <c r="BQ6" s="196">
        <f t="shared" si="82"/>
        <v>0</v>
      </c>
      <c r="BR6" s="13"/>
      <c r="BS6" s="196">
        <f t="shared" si="83"/>
        <v>0</v>
      </c>
      <c r="BT6" s="196">
        <f t="shared" si="84"/>
        <v>0</v>
      </c>
      <c r="BU6" s="28">
        <f t="shared" si="85"/>
        <v>0</v>
      </c>
      <c r="BV6" s="347">
        <v>1</v>
      </c>
      <c r="BW6" s="196">
        <f t="shared" si="86"/>
        <v>0</v>
      </c>
      <c r="BX6" s="13"/>
      <c r="BY6" s="196">
        <f t="shared" si="87"/>
        <v>0</v>
      </c>
      <c r="BZ6" s="196">
        <f t="shared" si="88"/>
        <v>0</v>
      </c>
      <c r="CA6" s="28">
        <f t="shared" si="89"/>
        <v>0</v>
      </c>
      <c r="CB6" s="347">
        <v>1</v>
      </c>
      <c r="CC6" s="196">
        <f t="shared" si="90"/>
        <v>0</v>
      </c>
      <c r="CD6" s="13"/>
      <c r="CE6" s="196">
        <f t="shared" si="91"/>
        <v>0</v>
      </c>
      <c r="CF6" s="196">
        <f t="shared" si="92"/>
        <v>0</v>
      </c>
      <c r="CG6" s="28">
        <f t="shared" si="93"/>
        <v>0</v>
      </c>
      <c r="CH6" s="347">
        <v>1</v>
      </c>
      <c r="CI6" s="196">
        <f t="shared" si="94"/>
        <v>0</v>
      </c>
      <c r="CJ6" s="13"/>
      <c r="CK6" s="196">
        <f t="shared" si="95"/>
        <v>0</v>
      </c>
      <c r="CL6" s="196">
        <f t="shared" si="96"/>
        <v>0</v>
      </c>
      <c r="CM6" s="28">
        <f t="shared" si="97"/>
        <v>0</v>
      </c>
      <c r="CN6" s="347">
        <v>1</v>
      </c>
      <c r="CO6" s="196">
        <f t="shared" si="98"/>
        <v>0</v>
      </c>
      <c r="CP6" s="13"/>
      <c r="CQ6" s="196">
        <f t="shared" si="99"/>
        <v>0</v>
      </c>
      <c r="CR6" s="196">
        <f t="shared" si="100"/>
        <v>0</v>
      </c>
      <c r="CS6" s="28">
        <f t="shared" si="101"/>
        <v>0</v>
      </c>
      <c r="CT6" s="347">
        <v>1</v>
      </c>
      <c r="CU6" s="196">
        <f t="shared" si="102"/>
        <v>0</v>
      </c>
      <c r="CV6" s="13"/>
      <c r="CW6" s="196">
        <f t="shared" si="103"/>
        <v>0</v>
      </c>
      <c r="CX6" s="196">
        <f t="shared" si="104"/>
        <v>0</v>
      </c>
      <c r="CY6" s="28">
        <f t="shared" si="105"/>
        <v>0</v>
      </c>
      <c r="CZ6" s="347">
        <v>1</v>
      </c>
      <c r="DA6" s="196">
        <f t="shared" si="106"/>
        <v>0</v>
      </c>
      <c r="DB6" s="13"/>
      <c r="DC6" s="196">
        <f t="shared" si="107"/>
        <v>0</v>
      </c>
      <c r="DD6" s="196">
        <f t="shared" si="108"/>
        <v>0</v>
      </c>
      <c r="DE6" s="28">
        <f t="shared" si="109"/>
        <v>0</v>
      </c>
      <c r="DF6" s="347">
        <v>1</v>
      </c>
      <c r="DG6" s="196">
        <f t="shared" si="110"/>
        <v>0</v>
      </c>
      <c r="DH6" s="13"/>
      <c r="DI6" s="196">
        <f t="shared" si="111"/>
        <v>0</v>
      </c>
      <c r="DJ6" s="196">
        <f t="shared" si="112"/>
        <v>0</v>
      </c>
      <c r="DK6" s="28">
        <f t="shared" si="113"/>
        <v>0</v>
      </c>
      <c r="DL6" s="347">
        <v>1</v>
      </c>
      <c r="DM6" s="196">
        <f t="shared" si="114"/>
        <v>0</v>
      </c>
      <c r="DN6" s="13"/>
      <c r="DO6" s="196">
        <f t="shared" si="115"/>
        <v>0</v>
      </c>
      <c r="DP6" s="196">
        <f t="shared" si="116"/>
        <v>0</v>
      </c>
      <c r="DQ6" s="28">
        <f t="shared" si="117"/>
        <v>0</v>
      </c>
      <c r="DR6" s="347">
        <v>1</v>
      </c>
      <c r="DS6" s="196">
        <f t="shared" si="118"/>
        <v>0</v>
      </c>
      <c r="DT6" s="13"/>
      <c r="DU6" s="196">
        <f t="shared" si="119"/>
        <v>0</v>
      </c>
      <c r="DV6" s="196">
        <f t="shared" si="120"/>
        <v>0</v>
      </c>
      <c r="DW6" s="28">
        <f t="shared" si="121"/>
        <v>0</v>
      </c>
      <c r="DX6" s="347">
        <v>1</v>
      </c>
      <c r="DY6" s="196">
        <f t="shared" si="122"/>
        <v>0</v>
      </c>
      <c r="DZ6" s="13"/>
      <c r="EA6" s="196">
        <f t="shared" si="123"/>
        <v>0</v>
      </c>
      <c r="EB6" s="196">
        <f t="shared" si="124"/>
        <v>0</v>
      </c>
      <c r="EC6" s="28">
        <f t="shared" si="125"/>
        <v>0</v>
      </c>
      <c r="ED6" s="347">
        <v>1</v>
      </c>
      <c r="EE6" s="196">
        <f t="shared" si="126"/>
        <v>0</v>
      </c>
      <c r="EF6" s="13"/>
      <c r="EG6" s="196">
        <f t="shared" si="127"/>
        <v>0</v>
      </c>
      <c r="EH6" s="196">
        <f t="shared" si="128"/>
        <v>0</v>
      </c>
      <c r="EI6" s="28">
        <f t="shared" si="129"/>
        <v>0</v>
      </c>
      <c r="EJ6" s="347">
        <v>1</v>
      </c>
      <c r="EK6" s="196">
        <f t="shared" si="130"/>
        <v>0</v>
      </c>
      <c r="EL6" s="13"/>
      <c r="EM6" s="196">
        <f t="shared" si="131"/>
        <v>0</v>
      </c>
      <c r="EN6" s="196">
        <f t="shared" si="132"/>
        <v>0</v>
      </c>
      <c r="EO6" s="28">
        <f t="shared" si="133"/>
        <v>0</v>
      </c>
      <c r="EP6" s="347">
        <v>1</v>
      </c>
      <c r="EQ6" s="196">
        <f t="shared" si="134"/>
        <v>0</v>
      </c>
      <c r="ER6" s="13"/>
      <c r="ES6" s="196">
        <f t="shared" si="135"/>
        <v>0</v>
      </c>
      <c r="ET6" s="196">
        <f t="shared" si="136"/>
        <v>0</v>
      </c>
      <c r="EU6" s="28">
        <f t="shared" si="137"/>
        <v>0</v>
      </c>
      <c r="EV6" s="347">
        <v>1</v>
      </c>
      <c r="EW6" s="196">
        <f t="shared" si="138"/>
        <v>0</v>
      </c>
      <c r="EX6" s="13"/>
      <c r="EY6" s="196">
        <f t="shared" si="139"/>
        <v>0</v>
      </c>
      <c r="EZ6" s="196">
        <f t="shared" si="140"/>
        <v>0</v>
      </c>
      <c r="FA6" s="28">
        <f t="shared" si="141"/>
        <v>0</v>
      </c>
      <c r="FB6" s="347">
        <v>1</v>
      </c>
      <c r="FC6" s="196">
        <f t="shared" si="142"/>
        <v>0</v>
      </c>
      <c r="FD6" s="13"/>
      <c r="FE6" s="196">
        <f t="shared" si="143"/>
        <v>0</v>
      </c>
      <c r="FF6" s="196">
        <f t="shared" si="144"/>
        <v>0</v>
      </c>
      <c r="FG6" s="28">
        <f t="shared" si="145"/>
        <v>0</v>
      </c>
      <c r="FH6" s="347">
        <v>1</v>
      </c>
      <c r="FI6" s="196">
        <f t="shared" si="146"/>
        <v>0</v>
      </c>
      <c r="FJ6" s="13"/>
      <c r="FK6" s="196">
        <f t="shared" si="147"/>
        <v>0</v>
      </c>
      <c r="FL6" s="196">
        <f t="shared" si="148"/>
        <v>0</v>
      </c>
      <c r="FM6" s="28">
        <f t="shared" si="149"/>
        <v>0</v>
      </c>
      <c r="FN6" s="347">
        <v>1</v>
      </c>
      <c r="FO6" s="196">
        <f t="shared" si="150"/>
        <v>0</v>
      </c>
      <c r="FP6" s="13"/>
      <c r="FQ6" s="196">
        <f t="shared" si="151"/>
        <v>0</v>
      </c>
      <c r="FR6" s="196">
        <f t="shared" si="152"/>
        <v>0</v>
      </c>
      <c r="FS6" s="28">
        <f t="shared" si="153"/>
        <v>0</v>
      </c>
      <c r="FT6" s="347">
        <v>1</v>
      </c>
      <c r="FU6" s="196">
        <f t="shared" si="154"/>
        <v>0</v>
      </c>
      <c r="FV6" s="13"/>
      <c r="FW6" s="196">
        <f t="shared" si="155"/>
        <v>0</v>
      </c>
      <c r="FX6" s="196">
        <f t="shared" si="156"/>
        <v>0</v>
      </c>
      <c r="FY6" s="28">
        <f t="shared" si="157"/>
        <v>0</v>
      </c>
      <c r="FZ6" s="347">
        <v>1</v>
      </c>
      <c r="GA6" s="196">
        <f t="shared" si="158"/>
        <v>0</v>
      </c>
      <c r="GB6" s="13"/>
      <c r="GC6" s="196">
        <f t="shared" si="159"/>
        <v>0</v>
      </c>
      <c r="GD6" s="196">
        <f t="shared" si="160"/>
        <v>0</v>
      </c>
      <c r="GE6" s="28">
        <f t="shared" si="161"/>
        <v>0</v>
      </c>
      <c r="GF6" s="347">
        <v>1</v>
      </c>
      <c r="GG6" s="196">
        <f t="shared" si="162"/>
        <v>0</v>
      </c>
      <c r="GH6" s="13"/>
      <c r="GI6" s="196">
        <f t="shared" si="163"/>
        <v>0</v>
      </c>
      <c r="GJ6" s="196">
        <f t="shared" si="164"/>
        <v>0</v>
      </c>
      <c r="GK6" s="28">
        <f t="shared" si="165"/>
        <v>0</v>
      </c>
      <c r="GL6" s="347">
        <v>1</v>
      </c>
      <c r="GM6" s="196">
        <f t="shared" si="166"/>
        <v>0</v>
      </c>
      <c r="GN6" s="13"/>
      <c r="GO6" s="196">
        <f t="shared" si="167"/>
        <v>0</v>
      </c>
      <c r="GP6" s="196">
        <f t="shared" si="168"/>
        <v>0</v>
      </c>
      <c r="GQ6" s="28">
        <f t="shared" si="169"/>
        <v>0</v>
      </c>
      <c r="GR6" s="347">
        <v>1</v>
      </c>
      <c r="GS6" s="196">
        <f t="shared" si="170"/>
        <v>0</v>
      </c>
      <c r="GT6" s="13"/>
      <c r="GU6" s="196">
        <f t="shared" si="171"/>
        <v>0</v>
      </c>
      <c r="GV6" s="196">
        <f t="shared" si="172"/>
        <v>0</v>
      </c>
      <c r="GW6" s="28">
        <f t="shared" si="173"/>
        <v>0</v>
      </c>
      <c r="GX6" s="347">
        <v>1</v>
      </c>
      <c r="GY6" s="196">
        <f t="shared" si="174"/>
        <v>0</v>
      </c>
      <c r="GZ6" s="13"/>
      <c r="HA6" s="196">
        <f t="shared" si="175"/>
        <v>0</v>
      </c>
      <c r="HB6" s="196">
        <f t="shared" si="176"/>
        <v>0</v>
      </c>
      <c r="HC6" s="28">
        <f t="shared" si="177"/>
        <v>0</v>
      </c>
      <c r="HD6" s="347">
        <v>1</v>
      </c>
      <c r="HE6" s="196">
        <f t="shared" si="178"/>
        <v>0</v>
      </c>
      <c r="HF6" s="13"/>
      <c r="HG6" s="196">
        <f t="shared" si="179"/>
        <v>0</v>
      </c>
      <c r="HH6" s="196">
        <f t="shared" si="180"/>
        <v>0</v>
      </c>
      <c r="HI6" s="28">
        <f t="shared" si="181"/>
        <v>0</v>
      </c>
      <c r="HJ6" s="347">
        <v>1</v>
      </c>
      <c r="HK6" s="196">
        <f t="shared" si="182"/>
        <v>0</v>
      </c>
      <c r="HL6" s="13"/>
      <c r="HM6" s="196">
        <f t="shared" si="183"/>
        <v>0</v>
      </c>
      <c r="HN6" s="196">
        <f t="shared" si="184"/>
        <v>0</v>
      </c>
      <c r="HO6" s="28">
        <f t="shared" si="185"/>
        <v>0</v>
      </c>
      <c r="HP6" s="347">
        <v>1</v>
      </c>
      <c r="HQ6" s="196">
        <f t="shared" si="186"/>
        <v>0</v>
      </c>
      <c r="HR6" s="13"/>
      <c r="HS6" s="196">
        <f t="shared" si="187"/>
        <v>0</v>
      </c>
      <c r="HT6" s="196">
        <f t="shared" si="188"/>
        <v>0</v>
      </c>
      <c r="HU6" s="28">
        <f t="shared" si="189"/>
        <v>0</v>
      </c>
      <c r="HV6" s="347">
        <v>1</v>
      </c>
      <c r="HW6" s="196">
        <f t="shared" si="190"/>
        <v>0</v>
      </c>
      <c r="HX6" s="13"/>
      <c r="HY6" s="196">
        <f t="shared" si="191"/>
        <v>0</v>
      </c>
      <c r="HZ6" s="196">
        <f t="shared" si="192"/>
        <v>0</v>
      </c>
      <c r="IA6" s="28">
        <f t="shared" si="193"/>
        <v>0</v>
      </c>
      <c r="IB6" s="347">
        <v>1</v>
      </c>
      <c r="IC6" s="196">
        <f t="shared" si="194"/>
        <v>0</v>
      </c>
      <c r="ID6" s="13"/>
      <c r="IE6" s="196">
        <f t="shared" si="195"/>
        <v>0</v>
      </c>
      <c r="IF6" s="196">
        <f t="shared" si="196"/>
        <v>0</v>
      </c>
      <c r="IG6" s="28">
        <f t="shared" si="197"/>
        <v>0</v>
      </c>
      <c r="IH6" s="347">
        <v>1</v>
      </c>
      <c r="II6" s="196">
        <f t="shared" si="198"/>
        <v>0</v>
      </c>
      <c r="IJ6" s="13"/>
      <c r="IK6" s="196">
        <f t="shared" si="199"/>
        <v>0</v>
      </c>
      <c r="IL6" s="196">
        <f t="shared" si="200"/>
        <v>0</v>
      </c>
      <c r="IM6" s="28">
        <f t="shared" si="201"/>
        <v>0</v>
      </c>
      <c r="IN6" s="347">
        <v>1</v>
      </c>
      <c r="IO6" s="196">
        <f t="shared" si="202"/>
        <v>0</v>
      </c>
      <c r="IP6" s="13"/>
      <c r="IQ6" s="196">
        <f t="shared" si="203"/>
        <v>0</v>
      </c>
      <c r="IR6" s="196">
        <f t="shared" si="204"/>
        <v>0</v>
      </c>
      <c r="IS6" s="28">
        <f t="shared" si="205"/>
        <v>0</v>
      </c>
      <c r="IT6" s="347">
        <v>1</v>
      </c>
      <c r="IU6" s="196">
        <f t="shared" si="206"/>
        <v>0</v>
      </c>
      <c r="IV6" s="13"/>
      <c r="IW6" s="196">
        <f t="shared" si="207"/>
        <v>0</v>
      </c>
      <c r="IX6" s="196">
        <f t="shared" si="208"/>
        <v>0</v>
      </c>
      <c r="IY6" s="28">
        <f t="shared" si="209"/>
        <v>0</v>
      </c>
      <c r="IZ6" s="347">
        <v>1</v>
      </c>
      <c r="JA6" s="196">
        <f t="shared" si="210"/>
        <v>0</v>
      </c>
      <c r="JB6" s="13"/>
      <c r="JC6" s="196">
        <f t="shared" si="211"/>
        <v>0</v>
      </c>
      <c r="JD6" s="196">
        <f t="shared" si="212"/>
        <v>0</v>
      </c>
      <c r="JE6" s="28">
        <f t="shared" si="213"/>
        <v>0</v>
      </c>
      <c r="JF6" s="347">
        <v>1</v>
      </c>
      <c r="JG6" s="196">
        <f t="shared" si="214"/>
        <v>0</v>
      </c>
      <c r="JH6" s="13"/>
      <c r="JI6" s="196">
        <f t="shared" si="215"/>
        <v>0</v>
      </c>
      <c r="JJ6" s="196">
        <f t="shared" si="216"/>
        <v>0</v>
      </c>
      <c r="JK6" s="28">
        <f t="shared" si="217"/>
        <v>0</v>
      </c>
      <c r="JL6" s="347">
        <v>1</v>
      </c>
      <c r="JM6" s="196">
        <f t="shared" ref="JM6:JS7" si="227">$E6/$C$2*JL$2</f>
        <v>0</v>
      </c>
      <c r="JN6" s="13"/>
      <c r="JO6" s="196">
        <f t="shared" ref="JO6:JO14" si="228">IFERROR(JN6/JL$2,0)</f>
        <v>0</v>
      </c>
      <c r="JP6" s="196">
        <f t="shared" ref="JP6:JP14" si="229">IFERROR(JQ6/JL$2,0)</f>
        <v>0</v>
      </c>
      <c r="JQ6" s="28">
        <f t="shared" ref="JQ6:JQ14" si="230">($E6*JL$2/$C$2)*JL6</f>
        <v>0</v>
      </c>
      <c r="JR6" s="347">
        <v>1</v>
      </c>
      <c r="JS6" s="196">
        <f t="shared" si="227"/>
        <v>0</v>
      </c>
      <c r="JT6" s="13"/>
      <c r="JU6" s="196">
        <f t="shared" ref="JU6:JU14" si="231">IFERROR(JT6/JR$2,0)</f>
        <v>0</v>
      </c>
      <c r="JV6" s="196">
        <f t="shared" ref="JV6:JV14" si="232">IFERROR(JW6/JR$2,0)</f>
        <v>0</v>
      </c>
      <c r="JW6" s="28">
        <f t="shared" ref="JW6:JW14" si="233">($E6*JR$2/$C$2)*JR6</f>
        <v>0</v>
      </c>
    </row>
    <row r="7" spans="1:283">
      <c r="A7" s="17" t="s">
        <v>6</v>
      </c>
      <c r="B7" s="2" t="s">
        <v>111</v>
      </c>
      <c r="C7" s="341">
        <v>42</v>
      </c>
      <c r="D7" s="12">
        <v>673381.79999999993</v>
      </c>
      <c r="E7" s="74">
        <v>16032.9</v>
      </c>
      <c r="F7" s="89">
        <f t="shared" si="42"/>
        <v>704947.75091864483</v>
      </c>
      <c r="G7" s="131">
        <f t="shared" si="43"/>
        <v>568.51279314997009</v>
      </c>
      <c r="H7" s="74">
        <f t="shared" si="43"/>
        <v>13.5360188845231</v>
      </c>
      <c r="I7" s="12">
        <f t="shared" si="44"/>
        <v>18.048025179364171</v>
      </c>
      <c r="J7" s="192">
        <f t="shared" si="45"/>
        <v>0</v>
      </c>
      <c r="K7" s="89">
        <f t="shared" si="226"/>
        <v>550.46476797060598</v>
      </c>
      <c r="L7" s="347">
        <f>33.3333333333334%/2</f>
        <v>0.16666666666666699</v>
      </c>
      <c r="M7" s="196">
        <f t="shared" si="46"/>
        <v>16590.191433494703</v>
      </c>
      <c r="N7" s="13"/>
      <c r="O7" s="196">
        <f t="shared" si="47"/>
        <v>0</v>
      </c>
      <c r="P7" s="196" t="s">
        <v>354</v>
      </c>
      <c r="Q7" s="196">
        <f t="shared" si="48"/>
        <v>2.2560031474205209</v>
      </c>
      <c r="R7" s="28">
        <f t="shared" si="49"/>
        <v>2765.0319055824552</v>
      </c>
      <c r="S7" s="347">
        <f>33.3333333333334%/2</f>
        <v>0.16666666666666699</v>
      </c>
      <c r="T7" s="196">
        <f t="shared" si="50"/>
        <v>16624.410489234775</v>
      </c>
      <c r="U7" s="13"/>
      <c r="V7" s="196">
        <f t="shared" si="51"/>
        <v>0</v>
      </c>
      <c r="W7" s="196" t="s">
        <v>354</v>
      </c>
      <c r="X7" s="196">
        <f t="shared" si="52"/>
        <v>2.2560031474205209</v>
      </c>
      <c r="Y7" s="28">
        <f t="shared" si="53"/>
        <v>2770.7350815391346</v>
      </c>
      <c r="Z7" s="347">
        <f>33.3333333333334%/2</f>
        <v>0.16666666666666699</v>
      </c>
      <c r="AA7" s="196">
        <f t="shared" si="54"/>
        <v>16744.542656834918</v>
      </c>
      <c r="AB7" s="13"/>
      <c r="AC7" s="196">
        <f t="shared" si="55"/>
        <v>0</v>
      </c>
      <c r="AD7" s="196">
        <f t="shared" si="56"/>
        <v>2.2560031474205209</v>
      </c>
      <c r="AE7" s="28">
        <f t="shared" si="57"/>
        <v>2790.7571094724917</v>
      </c>
      <c r="AF7" s="347">
        <f>33.3333333333334%/2</f>
        <v>0.16666666666666699</v>
      </c>
      <c r="AG7" s="196">
        <f t="shared" si="58"/>
        <v>16791.174241892099</v>
      </c>
      <c r="AH7" s="13"/>
      <c r="AI7" s="196">
        <f t="shared" si="59"/>
        <v>0</v>
      </c>
      <c r="AJ7" s="196">
        <f t="shared" si="60"/>
        <v>2.2560031474205213</v>
      </c>
      <c r="AK7" s="28">
        <f t="shared" si="61"/>
        <v>2798.5290403153558</v>
      </c>
      <c r="AL7" s="347">
        <f>33.3333333333334%/2</f>
        <v>0.16666666666666699</v>
      </c>
      <c r="AM7" s="196">
        <f t="shared" si="62"/>
        <v>16881.865568418405</v>
      </c>
      <c r="AN7" s="13"/>
      <c r="AO7" s="196">
        <f t="shared" si="63"/>
        <v>0</v>
      </c>
      <c r="AP7" s="196">
        <f t="shared" si="64"/>
        <v>2.2560031474205209</v>
      </c>
      <c r="AQ7" s="28">
        <f t="shared" si="65"/>
        <v>2813.644261403073</v>
      </c>
      <c r="AR7" s="347">
        <f>33.3333333333334%/2</f>
        <v>0.16666666666666699</v>
      </c>
      <c r="AS7" s="196">
        <f t="shared" si="66"/>
        <v>17050.673259927295</v>
      </c>
      <c r="AT7" s="13"/>
      <c r="AU7" s="196">
        <f t="shared" si="67"/>
        <v>0</v>
      </c>
      <c r="AV7" s="196">
        <f t="shared" si="68"/>
        <v>2.2560031474205209</v>
      </c>
      <c r="AW7" s="28">
        <f t="shared" si="69"/>
        <v>2841.7788766545541</v>
      </c>
      <c r="AX7" s="347">
        <f>33.3333333333334%/2</f>
        <v>0.16666666666666699</v>
      </c>
      <c r="AY7" s="196">
        <f t="shared" si="70"/>
        <v>17200.151516469079</v>
      </c>
      <c r="AZ7" s="13"/>
      <c r="BA7" s="196">
        <f t="shared" si="71"/>
        <v>0</v>
      </c>
      <c r="BB7" s="196">
        <f t="shared" si="72"/>
        <v>2.2560031474205213</v>
      </c>
      <c r="BC7" s="28">
        <f t="shared" si="73"/>
        <v>2866.6919194115189</v>
      </c>
      <c r="BD7" s="347">
        <f>33.3333333333334%/2</f>
        <v>0.16666666666666699</v>
      </c>
      <c r="BE7" s="196">
        <f t="shared" si="74"/>
        <v>17334.78076029455</v>
      </c>
      <c r="BF7" s="13"/>
      <c r="BG7" s="196">
        <f t="shared" si="75"/>
        <v>0</v>
      </c>
      <c r="BH7" s="196">
        <f t="shared" si="76"/>
        <v>2.2560031474205209</v>
      </c>
      <c r="BI7" s="28">
        <f t="shared" si="77"/>
        <v>2889.1301267157633</v>
      </c>
      <c r="BJ7" s="347">
        <f t="shared" ref="BJ7" si="234">16.6666666666667%*4</f>
        <v>0.66666666666666796</v>
      </c>
      <c r="BK7" s="196">
        <f t="shared" si="78"/>
        <v>0</v>
      </c>
      <c r="BL7" s="13"/>
      <c r="BM7" s="196">
        <f t="shared" si="79"/>
        <v>0</v>
      </c>
      <c r="BN7" s="196">
        <f t="shared" si="80"/>
        <v>0</v>
      </c>
      <c r="BO7" s="28">
        <f t="shared" si="81"/>
        <v>0</v>
      </c>
      <c r="BP7" s="347">
        <f t="shared" ref="BP7" si="235">16.6666666666667%*4</f>
        <v>0.66666666666666796</v>
      </c>
      <c r="BQ7" s="196">
        <f t="shared" si="82"/>
        <v>0</v>
      </c>
      <c r="BR7" s="13"/>
      <c r="BS7" s="196">
        <f t="shared" si="83"/>
        <v>0</v>
      </c>
      <c r="BT7" s="196">
        <f t="shared" si="84"/>
        <v>0</v>
      </c>
      <c r="BU7" s="28">
        <f t="shared" si="85"/>
        <v>0</v>
      </c>
      <c r="BV7" s="347">
        <v>1</v>
      </c>
      <c r="BW7" s="196">
        <f t="shared" si="86"/>
        <v>0</v>
      </c>
      <c r="BX7" s="13"/>
      <c r="BY7" s="196">
        <f t="shared" si="87"/>
        <v>0</v>
      </c>
      <c r="BZ7" s="196">
        <f t="shared" si="88"/>
        <v>0</v>
      </c>
      <c r="CA7" s="28">
        <f t="shared" si="89"/>
        <v>0</v>
      </c>
      <c r="CB7" s="347">
        <v>1</v>
      </c>
      <c r="CC7" s="196">
        <f t="shared" si="90"/>
        <v>0</v>
      </c>
      <c r="CD7" s="13"/>
      <c r="CE7" s="196">
        <f t="shared" si="91"/>
        <v>0</v>
      </c>
      <c r="CF7" s="196">
        <f t="shared" si="92"/>
        <v>0</v>
      </c>
      <c r="CG7" s="28">
        <f t="shared" si="93"/>
        <v>0</v>
      </c>
      <c r="CH7" s="347">
        <v>1</v>
      </c>
      <c r="CI7" s="196">
        <f t="shared" si="94"/>
        <v>0</v>
      </c>
      <c r="CJ7" s="13"/>
      <c r="CK7" s="196">
        <f t="shared" si="95"/>
        <v>0</v>
      </c>
      <c r="CL7" s="196">
        <f t="shared" si="96"/>
        <v>0</v>
      </c>
      <c r="CM7" s="28">
        <f t="shared" si="97"/>
        <v>0</v>
      </c>
      <c r="CN7" s="347">
        <v>1</v>
      </c>
      <c r="CO7" s="196">
        <f t="shared" si="98"/>
        <v>0</v>
      </c>
      <c r="CP7" s="13"/>
      <c r="CQ7" s="196">
        <f t="shared" si="99"/>
        <v>0</v>
      </c>
      <c r="CR7" s="196">
        <f t="shared" si="100"/>
        <v>0</v>
      </c>
      <c r="CS7" s="28">
        <f t="shared" si="101"/>
        <v>0</v>
      </c>
      <c r="CT7" s="347">
        <v>1</v>
      </c>
      <c r="CU7" s="196">
        <f t="shared" si="102"/>
        <v>0</v>
      </c>
      <c r="CV7" s="13"/>
      <c r="CW7" s="196">
        <f t="shared" si="103"/>
        <v>0</v>
      </c>
      <c r="CX7" s="196">
        <f t="shared" si="104"/>
        <v>0</v>
      </c>
      <c r="CY7" s="28">
        <f t="shared" si="105"/>
        <v>0</v>
      </c>
      <c r="CZ7" s="347">
        <v>1</v>
      </c>
      <c r="DA7" s="196">
        <f t="shared" si="106"/>
        <v>0</v>
      </c>
      <c r="DB7" s="13"/>
      <c r="DC7" s="196">
        <f t="shared" si="107"/>
        <v>0</v>
      </c>
      <c r="DD7" s="196">
        <f t="shared" si="108"/>
        <v>0</v>
      </c>
      <c r="DE7" s="28">
        <f t="shared" si="109"/>
        <v>0</v>
      </c>
      <c r="DF7" s="347">
        <v>1</v>
      </c>
      <c r="DG7" s="196">
        <f t="shared" si="110"/>
        <v>0</v>
      </c>
      <c r="DH7" s="13"/>
      <c r="DI7" s="196">
        <f t="shared" si="111"/>
        <v>0</v>
      </c>
      <c r="DJ7" s="196">
        <f t="shared" si="112"/>
        <v>0</v>
      </c>
      <c r="DK7" s="28">
        <f t="shared" si="113"/>
        <v>0</v>
      </c>
      <c r="DL7" s="347">
        <v>1</v>
      </c>
      <c r="DM7" s="196">
        <f t="shared" si="114"/>
        <v>0</v>
      </c>
      <c r="DN7" s="13"/>
      <c r="DO7" s="196">
        <f t="shared" si="115"/>
        <v>0</v>
      </c>
      <c r="DP7" s="196">
        <f t="shared" si="116"/>
        <v>0</v>
      </c>
      <c r="DQ7" s="28">
        <f t="shared" si="117"/>
        <v>0</v>
      </c>
      <c r="DR7" s="347">
        <v>1</v>
      </c>
      <c r="DS7" s="196">
        <f t="shared" si="118"/>
        <v>0</v>
      </c>
      <c r="DT7" s="13"/>
      <c r="DU7" s="196">
        <f t="shared" si="119"/>
        <v>0</v>
      </c>
      <c r="DV7" s="196">
        <f t="shared" si="120"/>
        <v>0</v>
      </c>
      <c r="DW7" s="28">
        <f t="shared" si="121"/>
        <v>0</v>
      </c>
      <c r="DX7" s="347">
        <v>1</v>
      </c>
      <c r="DY7" s="196">
        <f t="shared" si="122"/>
        <v>0</v>
      </c>
      <c r="DZ7" s="13"/>
      <c r="EA7" s="196">
        <f t="shared" si="123"/>
        <v>0</v>
      </c>
      <c r="EB7" s="196">
        <f t="shared" si="124"/>
        <v>0</v>
      </c>
      <c r="EC7" s="28">
        <f t="shared" si="125"/>
        <v>0</v>
      </c>
      <c r="ED7" s="347">
        <v>1</v>
      </c>
      <c r="EE7" s="196">
        <f t="shared" si="126"/>
        <v>0</v>
      </c>
      <c r="EF7" s="13"/>
      <c r="EG7" s="196">
        <f t="shared" si="127"/>
        <v>0</v>
      </c>
      <c r="EH7" s="196">
        <f t="shared" si="128"/>
        <v>0</v>
      </c>
      <c r="EI7" s="28">
        <f t="shared" si="129"/>
        <v>0</v>
      </c>
      <c r="EJ7" s="347">
        <v>1</v>
      </c>
      <c r="EK7" s="196">
        <f t="shared" si="130"/>
        <v>0</v>
      </c>
      <c r="EL7" s="13"/>
      <c r="EM7" s="196">
        <f t="shared" si="131"/>
        <v>0</v>
      </c>
      <c r="EN7" s="196">
        <f t="shared" si="132"/>
        <v>0</v>
      </c>
      <c r="EO7" s="28">
        <f t="shared" si="133"/>
        <v>0</v>
      </c>
      <c r="EP7" s="347">
        <v>1</v>
      </c>
      <c r="EQ7" s="196">
        <f t="shared" si="134"/>
        <v>0</v>
      </c>
      <c r="ER7" s="13"/>
      <c r="ES7" s="196">
        <f t="shared" si="135"/>
        <v>0</v>
      </c>
      <c r="ET7" s="196">
        <f t="shared" si="136"/>
        <v>0</v>
      </c>
      <c r="EU7" s="28">
        <f t="shared" si="137"/>
        <v>0</v>
      </c>
      <c r="EV7" s="347">
        <v>1</v>
      </c>
      <c r="EW7" s="196">
        <f t="shared" si="138"/>
        <v>0</v>
      </c>
      <c r="EX7" s="13"/>
      <c r="EY7" s="196">
        <f t="shared" si="139"/>
        <v>0</v>
      </c>
      <c r="EZ7" s="196">
        <f t="shared" si="140"/>
        <v>0</v>
      </c>
      <c r="FA7" s="28">
        <f t="shared" si="141"/>
        <v>0</v>
      </c>
      <c r="FB7" s="347">
        <v>1</v>
      </c>
      <c r="FC7" s="196">
        <f t="shared" si="142"/>
        <v>0</v>
      </c>
      <c r="FD7" s="13"/>
      <c r="FE7" s="196">
        <f t="shared" si="143"/>
        <v>0</v>
      </c>
      <c r="FF7" s="196">
        <f t="shared" si="144"/>
        <v>0</v>
      </c>
      <c r="FG7" s="28">
        <f t="shared" si="145"/>
        <v>0</v>
      </c>
      <c r="FH7" s="347">
        <v>1</v>
      </c>
      <c r="FI7" s="196">
        <f t="shared" si="146"/>
        <v>0</v>
      </c>
      <c r="FJ7" s="13"/>
      <c r="FK7" s="196">
        <f t="shared" si="147"/>
        <v>0</v>
      </c>
      <c r="FL7" s="196">
        <f t="shared" si="148"/>
        <v>0</v>
      </c>
      <c r="FM7" s="28">
        <f t="shared" si="149"/>
        <v>0</v>
      </c>
      <c r="FN7" s="347">
        <v>1</v>
      </c>
      <c r="FO7" s="196">
        <f t="shared" si="150"/>
        <v>0</v>
      </c>
      <c r="FP7" s="13"/>
      <c r="FQ7" s="196">
        <f t="shared" si="151"/>
        <v>0</v>
      </c>
      <c r="FR7" s="196">
        <f t="shared" si="152"/>
        <v>0</v>
      </c>
      <c r="FS7" s="28">
        <f t="shared" si="153"/>
        <v>0</v>
      </c>
      <c r="FT7" s="347">
        <v>1</v>
      </c>
      <c r="FU7" s="196">
        <f t="shared" si="154"/>
        <v>0</v>
      </c>
      <c r="FV7" s="13"/>
      <c r="FW7" s="196">
        <f t="shared" si="155"/>
        <v>0</v>
      </c>
      <c r="FX7" s="196">
        <f t="shared" si="156"/>
        <v>0</v>
      </c>
      <c r="FY7" s="28">
        <f t="shared" si="157"/>
        <v>0</v>
      </c>
      <c r="FZ7" s="347">
        <v>1</v>
      </c>
      <c r="GA7" s="196">
        <f t="shared" si="158"/>
        <v>0</v>
      </c>
      <c r="GB7" s="13"/>
      <c r="GC7" s="196">
        <f t="shared" si="159"/>
        <v>0</v>
      </c>
      <c r="GD7" s="196">
        <f t="shared" si="160"/>
        <v>0</v>
      </c>
      <c r="GE7" s="28">
        <f t="shared" si="161"/>
        <v>0</v>
      </c>
      <c r="GF7" s="347">
        <v>1</v>
      </c>
      <c r="GG7" s="196">
        <f t="shared" si="162"/>
        <v>0</v>
      </c>
      <c r="GH7" s="13"/>
      <c r="GI7" s="196">
        <f t="shared" si="163"/>
        <v>0</v>
      </c>
      <c r="GJ7" s="196">
        <f t="shared" si="164"/>
        <v>0</v>
      </c>
      <c r="GK7" s="28">
        <f t="shared" si="165"/>
        <v>0</v>
      </c>
      <c r="GL7" s="347">
        <v>1</v>
      </c>
      <c r="GM7" s="196">
        <f t="shared" si="166"/>
        <v>0</v>
      </c>
      <c r="GN7" s="13"/>
      <c r="GO7" s="196">
        <f t="shared" si="167"/>
        <v>0</v>
      </c>
      <c r="GP7" s="196">
        <f t="shared" si="168"/>
        <v>0</v>
      </c>
      <c r="GQ7" s="28">
        <f t="shared" si="169"/>
        <v>0</v>
      </c>
      <c r="GR7" s="347">
        <v>1</v>
      </c>
      <c r="GS7" s="196">
        <f t="shared" si="170"/>
        <v>0</v>
      </c>
      <c r="GT7" s="13"/>
      <c r="GU7" s="196">
        <f t="shared" si="171"/>
        <v>0</v>
      </c>
      <c r="GV7" s="196">
        <f t="shared" si="172"/>
        <v>0</v>
      </c>
      <c r="GW7" s="28">
        <f t="shared" si="173"/>
        <v>0</v>
      </c>
      <c r="GX7" s="347">
        <v>1</v>
      </c>
      <c r="GY7" s="196">
        <f t="shared" si="174"/>
        <v>0</v>
      </c>
      <c r="GZ7" s="13"/>
      <c r="HA7" s="196">
        <f t="shared" si="175"/>
        <v>0</v>
      </c>
      <c r="HB7" s="196">
        <f t="shared" si="176"/>
        <v>0</v>
      </c>
      <c r="HC7" s="28">
        <f t="shared" si="177"/>
        <v>0</v>
      </c>
      <c r="HD7" s="347">
        <v>1</v>
      </c>
      <c r="HE7" s="196">
        <f t="shared" si="178"/>
        <v>0</v>
      </c>
      <c r="HF7" s="13"/>
      <c r="HG7" s="196">
        <f t="shared" si="179"/>
        <v>0</v>
      </c>
      <c r="HH7" s="196">
        <f t="shared" si="180"/>
        <v>0</v>
      </c>
      <c r="HI7" s="28">
        <f t="shared" si="181"/>
        <v>0</v>
      </c>
      <c r="HJ7" s="347">
        <v>1</v>
      </c>
      <c r="HK7" s="196">
        <f t="shared" si="182"/>
        <v>0</v>
      </c>
      <c r="HL7" s="13"/>
      <c r="HM7" s="196">
        <f t="shared" si="183"/>
        <v>0</v>
      </c>
      <c r="HN7" s="196">
        <f t="shared" si="184"/>
        <v>0</v>
      </c>
      <c r="HO7" s="28">
        <f t="shared" si="185"/>
        <v>0</v>
      </c>
      <c r="HP7" s="347">
        <v>1</v>
      </c>
      <c r="HQ7" s="196">
        <f t="shared" si="186"/>
        <v>0</v>
      </c>
      <c r="HR7" s="13"/>
      <c r="HS7" s="196">
        <f t="shared" si="187"/>
        <v>0</v>
      </c>
      <c r="HT7" s="196">
        <f t="shared" si="188"/>
        <v>0</v>
      </c>
      <c r="HU7" s="28">
        <f t="shared" si="189"/>
        <v>0</v>
      </c>
      <c r="HV7" s="347">
        <v>1</v>
      </c>
      <c r="HW7" s="196">
        <f t="shared" si="190"/>
        <v>0</v>
      </c>
      <c r="HX7" s="13"/>
      <c r="HY7" s="196">
        <f t="shared" si="191"/>
        <v>0</v>
      </c>
      <c r="HZ7" s="196">
        <f t="shared" si="192"/>
        <v>0</v>
      </c>
      <c r="IA7" s="28">
        <f t="shared" si="193"/>
        <v>0</v>
      </c>
      <c r="IB7" s="347">
        <v>1</v>
      </c>
      <c r="IC7" s="196">
        <f t="shared" si="194"/>
        <v>0</v>
      </c>
      <c r="ID7" s="13"/>
      <c r="IE7" s="196">
        <f t="shared" si="195"/>
        <v>0</v>
      </c>
      <c r="IF7" s="196">
        <f t="shared" si="196"/>
        <v>0</v>
      </c>
      <c r="IG7" s="28">
        <f t="shared" si="197"/>
        <v>0</v>
      </c>
      <c r="IH7" s="347">
        <v>1</v>
      </c>
      <c r="II7" s="196">
        <f t="shared" si="198"/>
        <v>0</v>
      </c>
      <c r="IJ7" s="13"/>
      <c r="IK7" s="196">
        <f t="shared" si="199"/>
        <v>0</v>
      </c>
      <c r="IL7" s="196">
        <f t="shared" si="200"/>
        <v>0</v>
      </c>
      <c r="IM7" s="28">
        <f t="shared" si="201"/>
        <v>0</v>
      </c>
      <c r="IN7" s="347">
        <v>1</v>
      </c>
      <c r="IO7" s="196">
        <f t="shared" si="202"/>
        <v>0</v>
      </c>
      <c r="IP7" s="13"/>
      <c r="IQ7" s="196">
        <f t="shared" si="203"/>
        <v>0</v>
      </c>
      <c r="IR7" s="196">
        <f t="shared" si="204"/>
        <v>0</v>
      </c>
      <c r="IS7" s="28">
        <f t="shared" si="205"/>
        <v>0</v>
      </c>
      <c r="IT7" s="347">
        <v>1</v>
      </c>
      <c r="IU7" s="196">
        <f t="shared" si="206"/>
        <v>0</v>
      </c>
      <c r="IV7" s="13"/>
      <c r="IW7" s="196">
        <f t="shared" si="207"/>
        <v>0</v>
      </c>
      <c r="IX7" s="196">
        <f t="shared" si="208"/>
        <v>0</v>
      </c>
      <c r="IY7" s="28">
        <f t="shared" si="209"/>
        <v>0</v>
      </c>
      <c r="IZ7" s="347">
        <f>16.6666666666667%*4</f>
        <v>0.66666666666666796</v>
      </c>
      <c r="JA7" s="196">
        <f t="shared" si="210"/>
        <v>0</v>
      </c>
      <c r="JB7" s="13"/>
      <c r="JC7" s="196">
        <f t="shared" si="211"/>
        <v>0</v>
      </c>
      <c r="JD7" s="196">
        <f t="shared" si="212"/>
        <v>0</v>
      </c>
      <c r="JE7" s="28">
        <f t="shared" si="213"/>
        <v>0</v>
      </c>
      <c r="JF7" s="347">
        <f>16.6666666666667%*2</f>
        <v>0.33333333333333398</v>
      </c>
      <c r="JG7" s="196">
        <f t="shared" si="214"/>
        <v>0</v>
      </c>
      <c r="JH7" s="13"/>
      <c r="JI7" s="196">
        <f t="shared" si="215"/>
        <v>0</v>
      </c>
      <c r="JJ7" s="196">
        <f t="shared" si="216"/>
        <v>0</v>
      </c>
      <c r="JK7" s="28">
        <f t="shared" si="217"/>
        <v>0</v>
      </c>
      <c r="JL7" s="347">
        <f>16.6666666666667%*2</f>
        <v>0.33333333333333398</v>
      </c>
      <c r="JM7" s="196">
        <f t="shared" si="227"/>
        <v>0</v>
      </c>
      <c r="JN7" s="13"/>
      <c r="JO7" s="196">
        <f t="shared" si="228"/>
        <v>0</v>
      </c>
      <c r="JP7" s="196">
        <f t="shared" si="229"/>
        <v>0</v>
      </c>
      <c r="JQ7" s="28">
        <f t="shared" si="230"/>
        <v>0</v>
      </c>
      <c r="JR7" s="347">
        <f>16.6666666666667%*2</f>
        <v>0.33333333333333398</v>
      </c>
      <c r="JS7" s="196">
        <f t="shared" si="227"/>
        <v>0</v>
      </c>
      <c r="JT7" s="13"/>
      <c r="JU7" s="196">
        <f t="shared" si="231"/>
        <v>0</v>
      </c>
      <c r="JV7" s="196">
        <f t="shared" si="232"/>
        <v>0</v>
      </c>
      <c r="JW7" s="28">
        <f t="shared" si="233"/>
        <v>0</v>
      </c>
    </row>
    <row r="8" spans="1:283">
      <c r="A8" s="17" t="s">
        <v>8</v>
      </c>
      <c r="B8" s="239" t="s">
        <v>7</v>
      </c>
      <c r="C8" s="341">
        <v>42</v>
      </c>
      <c r="D8" s="12">
        <v>1889715.24</v>
      </c>
      <c r="E8" s="74">
        <v>44993.22</v>
      </c>
      <c r="F8" s="89">
        <f t="shared" si="42"/>
        <v>1848574.4292790822</v>
      </c>
      <c r="G8" s="131">
        <f t="shared" si="43"/>
        <v>1595.4207395425096</v>
      </c>
      <c r="H8" s="74">
        <f t="shared" si="43"/>
        <v>37.986208084345471</v>
      </c>
      <c r="I8" s="12">
        <f t="shared" si="44"/>
        <v>151.94483233738185</v>
      </c>
      <c r="J8" s="192">
        <f t="shared" si="45"/>
        <v>0</v>
      </c>
      <c r="K8" s="89">
        <f>G8-I8-J8</f>
        <v>1443.4759072051279</v>
      </c>
      <c r="L8" s="347">
        <v>0.5</v>
      </c>
      <c r="M8" s="196">
        <f t="shared" si="46"/>
        <v>46557.150173040594</v>
      </c>
      <c r="N8" s="13"/>
      <c r="O8" s="196">
        <f t="shared" si="47"/>
        <v>0</v>
      </c>
      <c r="P8" s="196" t="s">
        <v>355</v>
      </c>
      <c r="Q8" s="196">
        <f t="shared" si="48"/>
        <v>18.993104042172732</v>
      </c>
      <c r="R8" s="28">
        <f t="shared" si="49"/>
        <v>23278.575086520294</v>
      </c>
      <c r="S8" s="347">
        <v>0.5</v>
      </c>
      <c r="T8" s="196">
        <f t="shared" si="50"/>
        <v>46653.179307077822</v>
      </c>
      <c r="U8" s="13"/>
      <c r="V8" s="196">
        <f t="shared" si="51"/>
        <v>0</v>
      </c>
      <c r="W8" s="196" t="s">
        <v>355</v>
      </c>
      <c r="X8" s="196">
        <f t="shared" si="52"/>
        <v>18.993104042172732</v>
      </c>
      <c r="Y8" s="28">
        <f t="shared" si="53"/>
        <v>23326.589653538907</v>
      </c>
      <c r="Z8" s="347">
        <v>0.5</v>
      </c>
      <c r="AA8" s="196">
        <f t="shared" si="54"/>
        <v>46990.306903826386</v>
      </c>
      <c r="AB8" s="13"/>
      <c r="AC8" s="196">
        <f t="shared" si="55"/>
        <v>0</v>
      </c>
      <c r="AD8" s="196">
        <f t="shared" si="56"/>
        <v>18.993104042172732</v>
      </c>
      <c r="AE8" s="28">
        <f t="shared" si="57"/>
        <v>23495.153451913189</v>
      </c>
      <c r="AF8" s="347">
        <v>0.5</v>
      </c>
      <c r="AG8" s="196">
        <f t="shared" si="58"/>
        <v>47121.169390676951</v>
      </c>
      <c r="AH8" s="13"/>
      <c r="AI8" s="196">
        <f t="shared" si="59"/>
        <v>0</v>
      </c>
      <c r="AJ8" s="196">
        <f t="shared" si="60"/>
        <v>18.993104042172735</v>
      </c>
      <c r="AK8" s="28">
        <f t="shared" si="61"/>
        <v>23560.584695338475</v>
      </c>
      <c r="AL8" s="347">
        <v>0.5</v>
      </c>
      <c r="AM8" s="196">
        <f t="shared" si="62"/>
        <v>47375.676984842066</v>
      </c>
      <c r="AN8" s="13"/>
      <c r="AO8" s="196">
        <f t="shared" si="63"/>
        <v>0</v>
      </c>
      <c r="AP8" s="196">
        <f t="shared" si="64"/>
        <v>18.993104042172735</v>
      </c>
      <c r="AQ8" s="28">
        <f t="shared" si="65"/>
        <v>23687.838492421033</v>
      </c>
      <c r="AR8" s="347">
        <v>0.5</v>
      </c>
      <c r="AS8" s="196">
        <f t="shared" si="66"/>
        <v>47849.40298586194</v>
      </c>
      <c r="AT8" s="13"/>
      <c r="AU8" s="196">
        <f t="shared" si="67"/>
        <v>0</v>
      </c>
      <c r="AV8" s="196">
        <f t="shared" si="68"/>
        <v>18.993104042172735</v>
      </c>
      <c r="AW8" s="28">
        <f t="shared" si="69"/>
        <v>23924.70149293097</v>
      </c>
      <c r="AX8" s="347">
        <v>0.5</v>
      </c>
      <c r="AY8" s="196">
        <f t="shared" si="70"/>
        <v>48268.884681737363</v>
      </c>
      <c r="AZ8" s="13"/>
      <c r="BA8" s="196">
        <f t="shared" si="71"/>
        <v>0</v>
      </c>
      <c r="BB8" s="196">
        <f t="shared" si="72"/>
        <v>18.993104042172735</v>
      </c>
      <c r="BC8" s="28">
        <f t="shared" si="73"/>
        <v>24134.442340868682</v>
      </c>
      <c r="BD8" s="347">
        <v>0.5</v>
      </c>
      <c r="BE8" s="196">
        <f t="shared" si="74"/>
        <v>48646.695507344273</v>
      </c>
      <c r="BF8" s="13"/>
      <c r="BG8" s="196">
        <f t="shared" si="75"/>
        <v>0</v>
      </c>
      <c r="BH8" s="196">
        <f t="shared" si="76"/>
        <v>18.993104042172732</v>
      </c>
      <c r="BI8" s="28">
        <f t="shared" si="77"/>
        <v>24323.347753672133</v>
      </c>
      <c r="BJ8" s="347">
        <v>1</v>
      </c>
      <c r="BK8" s="196">
        <f t="shared" si="78"/>
        <v>0</v>
      </c>
      <c r="BL8" s="13"/>
      <c r="BM8" s="196">
        <f t="shared" si="79"/>
        <v>0</v>
      </c>
      <c r="BN8" s="196">
        <f t="shared" si="80"/>
        <v>0</v>
      </c>
      <c r="BO8" s="28">
        <f t="shared" si="81"/>
        <v>0</v>
      </c>
      <c r="BP8" s="347">
        <v>1</v>
      </c>
      <c r="BQ8" s="196">
        <f t="shared" si="82"/>
        <v>0</v>
      </c>
      <c r="BR8" s="13"/>
      <c r="BS8" s="196">
        <f t="shared" si="83"/>
        <v>0</v>
      </c>
      <c r="BT8" s="196">
        <f t="shared" si="84"/>
        <v>0</v>
      </c>
      <c r="BU8" s="28">
        <f t="shared" si="85"/>
        <v>0</v>
      </c>
      <c r="BV8" s="347">
        <v>1</v>
      </c>
      <c r="BW8" s="196">
        <f t="shared" si="86"/>
        <v>0</v>
      </c>
      <c r="BX8" s="13"/>
      <c r="BY8" s="196">
        <f t="shared" si="87"/>
        <v>0</v>
      </c>
      <c r="BZ8" s="196">
        <f t="shared" si="88"/>
        <v>0</v>
      </c>
      <c r="CA8" s="28">
        <f t="shared" si="89"/>
        <v>0</v>
      </c>
      <c r="CB8" s="347">
        <v>1</v>
      </c>
      <c r="CC8" s="196">
        <f t="shared" si="90"/>
        <v>0</v>
      </c>
      <c r="CD8" s="13"/>
      <c r="CE8" s="196">
        <f t="shared" si="91"/>
        <v>0</v>
      </c>
      <c r="CF8" s="196">
        <f t="shared" si="92"/>
        <v>0</v>
      </c>
      <c r="CG8" s="28">
        <f t="shared" si="93"/>
        <v>0</v>
      </c>
      <c r="CH8" s="347">
        <v>1</v>
      </c>
      <c r="CI8" s="196">
        <f t="shared" si="94"/>
        <v>0</v>
      </c>
      <c r="CJ8" s="13"/>
      <c r="CK8" s="196">
        <f t="shared" si="95"/>
        <v>0</v>
      </c>
      <c r="CL8" s="196">
        <f t="shared" si="96"/>
        <v>0</v>
      </c>
      <c r="CM8" s="28">
        <f t="shared" si="97"/>
        <v>0</v>
      </c>
      <c r="CN8" s="347">
        <v>1</v>
      </c>
      <c r="CO8" s="196">
        <f t="shared" si="98"/>
        <v>0</v>
      </c>
      <c r="CP8" s="13"/>
      <c r="CQ8" s="196">
        <f t="shared" si="99"/>
        <v>0</v>
      </c>
      <c r="CR8" s="196">
        <f t="shared" si="100"/>
        <v>0</v>
      </c>
      <c r="CS8" s="28">
        <f t="shared" si="101"/>
        <v>0</v>
      </c>
      <c r="CT8" s="347">
        <v>1</v>
      </c>
      <c r="CU8" s="196">
        <f t="shared" si="102"/>
        <v>0</v>
      </c>
      <c r="CV8" s="13"/>
      <c r="CW8" s="196">
        <f t="shared" si="103"/>
        <v>0</v>
      </c>
      <c r="CX8" s="196">
        <f t="shared" si="104"/>
        <v>0</v>
      </c>
      <c r="CY8" s="28">
        <f t="shared" si="105"/>
        <v>0</v>
      </c>
      <c r="CZ8" s="347">
        <v>1</v>
      </c>
      <c r="DA8" s="196">
        <f t="shared" si="106"/>
        <v>0</v>
      </c>
      <c r="DB8" s="13"/>
      <c r="DC8" s="196">
        <f t="shared" si="107"/>
        <v>0</v>
      </c>
      <c r="DD8" s="196">
        <f t="shared" si="108"/>
        <v>0</v>
      </c>
      <c r="DE8" s="28">
        <f t="shared" si="109"/>
        <v>0</v>
      </c>
      <c r="DF8" s="347">
        <v>1</v>
      </c>
      <c r="DG8" s="196">
        <f t="shared" si="110"/>
        <v>0</v>
      </c>
      <c r="DH8" s="13"/>
      <c r="DI8" s="196">
        <f t="shared" si="111"/>
        <v>0</v>
      </c>
      <c r="DJ8" s="196">
        <f t="shared" si="112"/>
        <v>0</v>
      </c>
      <c r="DK8" s="28">
        <f t="shared" si="113"/>
        <v>0</v>
      </c>
      <c r="DL8" s="347">
        <v>1</v>
      </c>
      <c r="DM8" s="196">
        <f t="shared" si="114"/>
        <v>0</v>
      </c>
      <c r="DN8" s="13"/>
      <c r="DO8" s="196">
        <f t="shared" si="115"/>
        <v>0</v>
      </c>
      <c r="DP8" s="196">
        <f t="shared" si="116"/>
        <v>0</v>
      </c>
      <c r="DQ8" s="28">
        <f t="shared" si="117"/>
        <v>0</v>
      </c>
      <c r="DR8" s="347">
        <v>1</v>
      </c>
      <c r="DS8" s="196">
        <f t="shared" si="118"/>
        <v>0</v>
      </c>
      <c r="DT8" s="13"/>
      <c r="DU8" s="196">
        <f t="shared" si="119"/>
        <v>0</v>
      </c>
      <c r="DV8" s="196">
        <f t="shared" si="120"/>
        <v>0</v>
      </c>
      <c r="DW8" s="28">
        <f t="shared" si="121"/>
        <v>0</v>
      </c>
      <c r="DX8" s="347">
        <v>1</v>
      </c>
      <c r="DY8" s="196">
        <f t="shared" si="122"/>
        <v>0</v>
      </c>
      <c r="DZ8" s="13"/>
      <c r="EA8" s="196">
        <f t="shared" si="123"/>
        <v>0</v>
      </c>
      <c r="EB8" s="196">
        <f t="shared" si="124"/>
        <v>0</v>
      </c>
      <c r="EC8" s="28">
        <f t="shared" si="125"/>
        <v>0</v>
      </c>
      <c r="ED8" s="347">
        <v>1</v>
      </c>
      <c r="EE8" s="196">
        <f t="shared" si="126"/>
        <v>0</v>
      </c>
      <c r="EF8" s="13"/>
      <c r="EG8" s="196">
        <f t="shared" si="127"/>
        <v>0</v>
      </c>
      <c r="EH8" s="196">
        <f t="shared" si="128"/>
        <v>0</v>
      </c>
      <c r="EI8" s="28">
        <f t="shared" si="129"/>
        <v>0</v>
      </c>
      <c r="EJ8" s="347">
        <v>1</v>
      </c>
      <c r="EK8" s="196">
        <f t="shared" si="130"/>
        <v>0</v>
      </c>
      <c r="EL8" s="13"/>
      <c r="EM8" s="196">
        <f t="shared" si="131"/>
        <v>0</v>
      </c>
      <c r="EN8" s="196">
        <f t="shared" si="132"/>
        <v>0</v>
      </c>
      <c r="EO8" s="28">
        <f t="shared" si="133"/>
        <v>0</v>
      </c>
      <c r="EP8" s="347">
        <v>1</v>
      </c>
      <c r="EQ8" s="196">
        <f t="shared" si="134"/>
        <v>0</v>
      </c>
      <c r="ER8" s="13"/>
      <c r="ES8" s="196">
        <f t="shared" si="135"/>
        <v>0</v>
      </c>
      <c r="ET8" s="196">
        <f t="shared" si="136"/>
        <v>0</v>
      </c>
      <c r="EU8" s="28">
        <f t="shared" si="137"/>
        <v>0</v>
      </c>
      <c r="EV8" s="347">
        <v>1</v>
      </c>
      <c r="EW8" s="196">
        <f t="shared" si="138"/>
        <v>0</v>
      </c>
      <c r="EX8" s="13"/>
      <c r="EY8" s="196">
        <f t="shared" si="139"/>
        <v>0</v>
      </c>
      <c r="EZ8" s="196">
        <f t="shared" si="140"/>
        <v>0</v>
      </c>
      <c r="FA8" s="28">
        <f t="shared" si="141"/>
        <v>0</v>
      </c>
      <c r="FB8" s="347">
        <v>1</v>
      </c>
      <c r="FC8" s="196">
        <f t="shared" si="142"/>
        <v>0</v>
      </c>
      <c r="FD8" s="13"/>
      <c r="FE8" s="196">
        <f t="shared" si="143"/>
        <v>0</v>
      </c>
      <c r="FF8" s="196">
        <f t="shared" si="144"/>
        <v>0</v>
      </c>
      <c r="FG8" s="28">
        <f t="shared" si="145"/>
        <v>0</v>
      </c>
      <c r="FH8" s="347">
        <v>1</v>
      </c>
      <c r="FI8" s="196">
        <f t="shared" si="146"/>
        <v>0</v>
      </c>
      <c r="FJ8" s="13"/>
      <c r="FK8" s="196">
        <f t="shared" si="147"/>
        <v>0</v>
      </c>
      <c r="FL8" s="196">
        <f t="shared" si="148"/>
        <v>0</v>
      </c>
      <c r="FM8" s="28">
        <f t="shared" si="149"/>
        <v>0</v>
      </c>
      <c r="FN8" s="347">
        <v>1</v>
      </c>
      <c r="FO8" s="196">
        <f t="shared" si="150"/>
        <v>0</v>
      </c>
      <c r="FP8" s="13"/>
      <c r="FQ8" s="196">
        <f t="shared" si="151"/>
        <v>0</v>
      </c>
      <c r="FR8" s="196">
        <f t="shared" si="152"/>
        <v>0</v>
      </c>
      <c r="FS8" s="28">
        <f t="shared" si="153"/>
        <v>0</v>
      </c>
      <c r="FT8" s="347">
        <v>1</v>
      </c>
      <c r="FU8" s="196">
        <f t="shared" si="154"/>
        <v>0</v>
      </c>
      <c r="FV8" s="13"/>
      <c r="FW8" s="196">
        <f t="shared" si="155"/>
        <v>0</v>
      </c>
      <c r="FX8" s="196">
        <f t="shared" si="156"/>
        <v>0</v>
      </c>
      <c r="FY8" s="28">
        <f t="shared" si="157"/>
        <v>0</v>
      </c>
      <c r="FZ8" s="347">
        <v>1</v>
      </c>
      <c r="GA8" s="196">
        <f t="shared" si="158"/>
        <v>0</v>
      </c>
      <c r="GB8" s="13"/>
      <c r="GC8" s="196">
        <f t="shared" si="159"/>
        <v>0</v>
      </c>
      <c r="GD8" s="196">
        <f t="shared" si="160"/>
        <v>0</v>
      </c>
      <c r="GE8" s="28">
        <f t="shared" si="161"/>
        <v>0</v>
      </c>
      <c r="GF8" s="347">
        <v>1</v>
      </c>
      <c r="GG8" s="196">
        <f t="shared" si="162"/>
        <v>0</v>
      </c>
      <c r="GH8" s="13"/>
      <c r="GI8" s="196">
        <f t="shared" si="163"/>
        <v>0</v>
      </c>
      <c r="GJ8" s="196">
        <f t="shared" si="164"/>
        <v>0</v>
      </c>
      <c r="GK8" s="28">
        <f t="shared" si="165"/>
        <v>0</v>
      </c>
      <c r="GL8" s="347">
        <v>1</v>
      </c>
      <c r="GM8" s="196">
        <f t="shared" si="166"/>
        <v>0</v>
      </c>
      <c r="GN8" s="13"/>
      <c r="GO8" s="196">
        <f t="shared" si="167"/>
        <v>0</v>
      </c>
      <c r="GP8" s="196">
        <f t="shared" si="168"/>
        <v>0</v>
      </c>
      <c r="GQ8" s="28">
        <f t="shared" si="169"/>
        <v>0</v>
      </c>
      <c r="GR8" s="347">
        <v>1</v>
      </c>
      <c r="GS8" s="196">
        <f t="shared" si="170"/>
        <v>0</v>
      </c>
      <c r="GT8" s="13"/>
      <c r="GU8" s="196">
        <f t="shared" si="171"/>
        <v>0</v>
      </c>
      <c r="GV8" s="196">
        <f t="shared" si="172"/>
        <v>0</v>
      </c>
      <c r="GW8" s="28">
        <f t="shared" si="173"/>
        <v>0</v>
      </c>
      <c r="GX8" s="347">
        <v>1</v>
      </c>
      <c r="GY8" s="196">
        <f t="shared" si="174"/>
        <v>0</v>
      </c>
      <c r="GZ8" s="13"/>
      <c r="HA8" s="196">
        <f t="shared" si="175"/>
        <v>0</v>
      </c>
      <c r="HB8" s="196">
        <f t="shared" si="176"/>
        <v>0</v>
      </c>
      <c r="HC8" s="28">
        <f t="shared" si="177"/>
        <v>0</v>
      </c>
      <c r="HD8" s="347">
        <v>1</v>
      </c>
      <c r="HE8" s="196">
        <f t="shared" si="178"/>
        <v>0</v>
      </c>
      <c r="HF8" s="13"/>
      <c r="HG8" s="196">
        <f t="shared" si="179"/>
        <v>0</v>
      </c>
      <c r="HH8" s="196">
        <f t="shared" si="180"/>
        <v>0</v>
      </c>
      <c r="HI8" s="28">
        <f t="shared" si="181"/>
        <v>0</v>
      </c>
      <c r="HJ8" s="347">
        <v>1</v>
      </c>
      <c r="HK8" s="196">
        <f t="shared" si="182"/>
        <v>0</v>
      </c>
      <c r="HL8" s="13"/>
      <c r="HM8" s="196">
        <f t="shared" si="183"/>
        <v>0</v>
      </c>
      <c r="HN8" s="196">
        <f t="shared" si="184"/>
        <v>0</v>
      </c>
      <c r="HO8" s="28">
        <f t="shared" si="185"/>
        <v>0</v>
      </c>
      <c r="HP8" s="347">
        <v>1</v>
      </c>
      <c r="HQ8" s="196">
        <f t="shared" si="186"/>
        <v>0</v>
      </c>
      <c r="HR8" s="13"/>
      <c r="HS8" s="196">
        <f t="shared" si="187"/>
        <v>0</v>
      </c>
      <c r="HT8" s="196">
        <f t="shared" si="188"/>
        <v>0</v>
      </c>
      <c r="HU8" s="28">
        <f t="shared" si="189"/>
        <v>0</v>
      </c>
      <c r="HV8" s="347">
        <v>1</v>
      </c>
      <c r="HW8" s="196">
        <f t="shared" si="190"/>
        <v>0</v>
      </c>
      <c r="HX8" s="13"/>
      <c r="HY8" s="196">
        <f t="shared" si="191"/>
        <v>0</v>
      </c>
      <c r="HZ8" s="196">
        <f t="shared" si="192"/>
        <v>0</v>
      </c>
      <c r="IA8" s="28">
        <f t="shared" si="193"/>
        <v>0</v>
      </c>
      <c r="IB8" s="347">
        <v>1</v>
      </c>
      <c r="IC8" s="196">
        <f t="shared" si="194"/>
        <v>0</v>
      </c>
      <c r="ID8" s="13"/>
      <c r="IE8" s="196">
        <f t="shared" si="195"/>
        <v>0</v>
      </c>
      <c r="IF8" s="196">
        <f t="shared" si="196"/>
        <v>0</v>
      </c>
      <c r="IG8" s="28">
        <f t="shared" si="197"/>
        <v>0</v>
      </c>
      <c r="IH8" s="347">
        <v>1</v>
      </c>
      <c r="II8" s="196">
        <f t="shared" si="198"/>
        <v>0</v>
      </c>
      <c r="IJ8" s="13"/>
      <c r="IK8" s="196">
        <f t="shared" si="199"/>
        <v>0</v>
      </c>
      <c r="IL8" s="196">
        <f t="shared" si="200"/>
        <v>0</v>
      </c>
      <c r="IM8" s="28">
        <f t="shared" si="201"/>
        <v>0</v>
      </c>
      <c r="IN8" s="347">
        <v>1</v>
      </c>
      <c r="IO8" s="196">
        <f t="shared" si="202"/>
        <v>0</v>
      </c>
      <c r="IP8" s="13"/>
      <c r="IQ8" s="196">
        <f t="shared" si="203"/>
        <v>0</v>
      </c>
      <c r="IR8" s="196">
        <f t="shared" si="204"/>
        <v>0</v>
      </c>
      <c r="IS8" s="28">
        <f t="shared" si="205"/>
        <v>0</v>
      </c>
      <c r="IT8" s="347">
        <v>1</v>
      </c>
      <c r="IU8" s="196">
        <f t="shared" si="206"/>
        <v>0</v>
      </c>
      <c r="IV8" s="13"/>
      <c r="IW8" s="196">
        <f t="shared" si="207"/>
        <v>0</v>
      </c>
      <c r="IX8" s="196">
        <f t="shared" si="208"/>
        <v>0</v>
      </c>
      <c r="IY8" s="28">
        <f t="shared" si="209"/>
        <v>0</v>
      </c>
      <c r="IZ8" s="347">
        <v>0.5</v>
      </c>
      <c r="JA8" s="196">
        <f t="shared" si="210"/>
        <v>0</v>
      </c>
      <c r="JB8" s="13"/>
      <c r="JC8" s="196">
        <f t="shared" si="211"/>
        <v>0</v>
      </c>
      <c r="JD8" s="196">
        <f t="shared" si="212"/>
        <v>0</v>
      </c>
      <c r="JE8" s="28">
        <f t="shared" si="213"/>
        <v>0</v>
      </c>
      <c r="JF8" s="347">
        <v>0.5</v>
      </c>
      <c r="JG8" s="196">
        <f t="shared" si="214"/>
        <v>0</v>
      </c>
      <c r="JH8" s="13"/>
      <c r="JI8" s="196">
        <f t="shared" si="215"/>
        <v>0</v>
      </c>
      <c r="JJ8" s="196">
        <f t="shared" si="216"/>
        <v>0</v>
      </c>
      <c r="JK8" s="28">
        <f t="shared" si="217"/>
        <v>0</v>
      </c>
      <c r="JL8" s="347">
        <v>0.5</v>
      </c>
      <c r="JM8" s="196">
        <f t="shared" ref="JM8" si="236">$E8/$C$2*JL$2</f>
        <v>0</v>
      </c>
      <c r="JN8" s="13"/>
      <c r="JO8" s="196">
        <f t="shared" si="228"/>
        <v>0</v>
      </c>
      <c r="JP8" s="196">
        <f t="shared" si="229"/>
        <v>0</v>
      </c>
      <c r="JQ8" s="28">
        <f t="shared" si="230"/>
        <v>0</v>
      </c>
      <c r="JR8" s="347"/>
      <c r="JS8" s="196">
        <f t="shared" ref="JS8" si="237">$E8/$C$2*JR$2</f>
        <v>0</v>
      </c>
      <c r="JT8" s="13"/>
      <c r="JU8" s="196">
        <f t="shared" si="231"/>
        <v>0</v>
      </c>
      <c r="JV8" s="196">
        <f t="shared" si="232"/>
        <v>0</v>
      </c>
      <c r="JW8" s="28">
        <f t="shared" si="233"/>
        <v>0</v>
      </c>
    </row>
    <row r="9" spans="1:283">
      <c r="A9" s="17" t="s">
        <v>10</v>
      </c>
      <c r="B9" s="239" t="s">
        <v>171</v>
      </c>
      <c r="C9" s="341">
        <v>31</v>
      </c>
      <c r="D9" s="12">
        <v>609466.82000000007</v>
      </c>
      <c r="E9" s="74">
        <v>19660.22</v>
      </c>
      <c r="F9" s="89">
        <f t="shared" si="42"/>
        <v>658955.87856057868</v>
      </c>
      <c r="G9" s="131">
        <f t="shared" si="43"/>
        <v>514.55160233084735</v>
      </c>
      <c r="H9" s="74">
        <f t="shared" si="43"/>
        <v>16.59843878486604</v>
      </c>
      <c r="I9" s="12">
        <f t="shared" si="44"/>
        <v>0</v>
      </c>
      <c r="J9" s="192">
        <f t="shared" si="45"/>
        <v>0</v>
      </c>
      <c r="K9" s="89">
        <f t="shared" si="226"/>
        <v>514.55160233084735</v>
      </c>
      <c r="L9" s="347"/>
      <c r="M9" s="196">
        <f t="shared" si="46"/>
        <v>20343.594323211721</v>
      </c>
      <c r="N9" s="13"/>
      <c r="O9" s="196">
        <f t="shared" si="47"/>
        <v>0</v>
      </c>
      <c r="P9" s="196"/>
      <c r="Q9" s="196">
        <f t="shared" si="48"/>
        <v>0</v>
      </c>
      <c r="R9" s="28">
        <f t="shared" si="49"/>
        <v>0</v>
      </c>
      <c r="S9" s="347"/>
      <c r="T9" s="196">
        <f t="shared" si="50"/>
        <v>20385.55517645986</v>
      </c>
      <c r="U9" s="13"/>
      <c r="V9" s="196">
        <f t="shared" si="51"/>
        <v>0</v>
      </c>
      <c r="W9" s="196"/>
      <c r="X9" s="196">
        <f t="shared" si="52"/>
        <v>0</v>
      </c>
      <c r="Y9" s="28">
        <f t="shared" si="53"/>
        <v>0</v>
      </c>
      <c r="Z9" s="347"/>
      <c r="AA9" s="196">
        <f t="shared" si="54"/>
        <v>20532.866320675548</v>
      </c>
      <c r="AB9" s="13"/>
      <c r="AC9" s="196">
        <f t="shared" si="55"/>
        <v>0</v>
      </c>
      <c r="AD9" s="196">
        <f t="shared" si="56"/>
        <v>0</v>
      </c>
      <c r="AE9" s="28">
        <f t="shared" si="57"/>
        <v>0</v>
      </c>
      <c r="AF9" s="347"/>
      <c r="AG9" s="196">
        <f t="shared" si="58"/>
        <v>20590.04794228941</v>
      </c>
      <c r="AH9" s="13"/>
      <c r="AI9" s="196">
        <f t="shared" si="59"/>
        <v>0</v>
      </c>
      <c r="AJ9" s="196">
        <f t="shared" si="60"/>
        <v>0</v>
      </c>
      <c r="AK9" s="28">
        <f t="shared" si="61"/>
        <v>0</v>
      </c>
      <c r="AL9" s="347"/>
      <c r="AM9" s="196">
        <f t="shared" si="62"/>
        <v>20701.257482148012</v>
      </c>
      <c r="AN9" s="13"/>
      <c r="AO9" s="196">
        <f t="shared" si="63"/>
        <v>0</v>
      </c>
      <c r="AP9" s="196">
        <f t="shared" si="64"/>
        <v>0</v>
      </c>
      <c r="AQ9" s="28">
        <f t="shared" si="65"/>
        <v>0</v>
      </c>
      <c r="AR9" s="347"/>
      <c r="AS9" s="196">
        <f t="shared" si="66"/>
        <v>20908.25661223408</v>
      </c>
      <c r="AT9" s="13"/>
      <c r="AU9" s="196">
        <f t="shared" si="67"/>
        <v>0</v>
      </c>
      <c r="AV9" s="196">
        <f t="shared" si="68"/>
        <v>0</v>
      </c>
      <c r="AW9" s="28">
        <f t="shared" si="69"/>
        <v>0</v>
      </c>
      <c r="AX9" s="347"/>
      <c r="AY9" s="196">
        <f t="shared" si="70"/>
        <v>21091.553171735351</v>
      </c>
      <c r="AZ9" s="13"/>
      <c r="BA9" s="196">
        <f t="shared" si="71"/>
        <v>0</v>
      </c>
      <c r="BB9" s="196">
        <f t="shared" si="72"/>
        <v>0</v>
      </c>
      <c r="BC9" s="28">
        <f t="shared" si="73"/>
        <v>0</v>
      </c>
      <c r="BD9" s="347"/>
      <c r="BE9" s="196">
        <f t="shared" si="74"/>
        <v>21256.641243889633</v>
      </c>
      <c r="BF9" s="13"/>
      <c r="BG9" s="196">
        <f t="shared" si="75"/>
        <v>0</v>
      </c>
      <c r="BH9" s="196">
        <f t="shared" si="76"/>
        <v>0</v>
      </c>
      <c r="BI9" s="28">
        <f t="shared" si="77"/>
        <v>0</v>
      </c>
      <c r="BJ9" s="347">
        <v>1</v>
      </c>
      <c r="BK9" s="196">
        <f t="shared" si="78"/>
        <v>0</v>
      </c>
      <c r="BL9" s="13"/>
      <c r="BM9" s="196">
        <f t="shared" si="79"/>
        <v>0</v>
      </c>
      <c r="BN9" s="196">
        <f t="shared" si="80"/>
        <v>0</v>
      </c>
      <c r="BO9" s="28">
        <f t="shared" si="81"/>
        <v>0</v>
      </c>
      <c r="BP9" s="347">
        <v>1</v>
      </c>
      <c r="BQ9" s="196">
        <f t="shared" si="82"/>
        <v>0</v>
      </c>
      <c r="BR9" s="13"/>
      <c r="BS9" s="196">
        <f t="shared" si="83"/>
        <v>0</v>
      </c>
      <c r="BT9" s="196">
        <f t="shared" si="84"/>
        <v>0</v>
      </c>
      <c r="BU9" s="28">
        <f t="shared" si="85"/>
        <v>0</v>
      </c>
      <c r="BV9" s="347">
        <v>1</v>
      </c>
      <c r="BW9" s="196">
        <f t="shared" si="86"/>
        <v>0</v>
      </c>
      <c r="BX9" s="13"/>
      <c r="BY9" s="196">
        <f t="shared" si="87"/>
        <v>0</v>
      </c>
      <c r="BZ9" s="196">
        <f t="shared" si="88"/>
        <v>0</v>
      </c>
      <c r="CA9" s="28">
        <f t="shared" si="89"/>
        <v>0</v>
      </c>
      <c r="CB9" s="347">
        <v>1</v>
      </c>
      <c r="CC9" s="196">
        <f t="shared" si="90"/>
        <v>0</v>
      </c>
      <c r="CD9" s="13"/>
      <c r="CE9" s="196">
        <f t="shared" si="91"/>
        <v>0</v>
      </c>
      <c r="CF9" s="196">
        <f t="shared" si="92"/>
        <v>0</v>
      </c>
      <c r="CG9" s="28">
        <f t="shared" si="93"/>
        <v>0</v>
      </c>
      <c r="CH9" s="347">
        <v>1</v>
      </c>
      <c r="CI9" s="196">
        <f t="shared" si="94"/>
        <v>0</v>
      </c>
      <c r="CJ9" s="13"/>
      <c r="CK9" s="196">
        <f t="shared" si="95"/>
        <v>0</v>
      </c>
      <c r="CL9" s="196">
        <f t="shared" si="96"/>
        <v>0</v>
      </c>
      <c r="CM9" s="28">
        <f t="shared" si="97"/>
        <v>0</v>
      </c>
      <c r="CN9" s="347">
        <v>1</v>
      </c>
      <c r="CO9" s="196">
        <f t="shared" si="98"/>
        <v>0</v>
      </c>
      <c r="CP9" s="13"/>
      <c r="CQ9" s="196">
        <f t="shared" si="99"/>
        <v>0</v>
      </c>
      <c r="CR9" s="196">
        <f t="shared" si="100"/>
        <v>0</v>
      </c>
      <c r="CS9" s="28">
        <f t="shared" si="101"/>
        <v>0</v>
      </c>
      <c r="CT9" s="347">
        <v>1</v>
      </c>
      <c r="CU9" s="196">
        <f t="shared" si="102"/>
        <v>0</v>
      </c>
      <c r="CV9" s="13"/>
      <c r="CW9" s="196">
        <f t="shared" si="103"/>
        <v>0</v>
      </c>
      <c r="CX9" s="196">
        <f t="shared" si="104"/>
        <v>0</v>
      </c>
      <c r="CY9" s="28">
        <f t="shared" si="105"/>
        <v>0</v>
      </c>
      <c r="CZ9" s="347">
        <v>1</v>
      </c>
      <c r="DA9" s="196">
        <f t="shared" si="106"/>
        <v>0</v>
      </c>
      <c r="DB9" s="13"/>
      <c r="DC9" s="196">
        <f t="shared" si="107"/>
        <v>0</v>
      </c>
      <c r="DD9" s="196">
        <f t="shared" si="108"/>
        <v>0</v>
      </c>
      <c r="DE9" s="28">
        <f t="shared" si="109"/>
        <v>0</v>
      </c>
      <c r="DF9" s="347">
        <v>1</v>
      </c>
      <c r="DG9" s="196">
        <f t="shared" si="110"/>
        <v>0</v>
      </c>
      <c r="DH9" s="13"/>
      <c r="DI9" s="196">
        <f t="shared" si="111"/>
        <v>0</v>
      </c>
      <c r="DJ9" s="196">
        <f t="shared" si="112"/>
        <v>0</v>
      </c>
      <c r="DK9" s="28">
        <f t="shared" si="113"/>
        <v>0</v>
      </c>
      <c r="DL9" s="347">
        <v>1</v>
      </c>
      <c r="DM9" s="196">
        <f t="shared" si="114"/>
        <v>0</v>
      </c>
      <c r="DN9" s="13"/>
      <c r="DO9" s="196">
        <f t="shared" si="115"/>
        <v>0</v>
      </c>
      <c r="DP9" s="196">
        <f t="shared" si="116"/>
        <v>0</v>
      </c>
      <c r="DQ9" s="28">
        <f t="shared" si="117"/>
        <v>0</v>
      </c>
      <c r="DR9" s="347">
        <v>1</v>
      </c>
      <c r="DS9" s="196">
        <f t="shared" si="118"/>
        <v>0</v>
      </c>
      <c r="DT9" s="13"/>
      <c r="DU9" s="196">
        <f t="shared" si="119"/>
        <v>0</v>
      </c>
      <c r="DV9" s="196">
        <f t="shared" si="120"/>
        <v>0</v>
      </c>
      <c r="DW9" s="28">
        <f t="shared" si="121"/>
        <v>0</v>
      </c>
      <c r="DX9" s="347">
        <v>1</v>
      </c>
      <c r="DY9" s="196">
        <f t="shared" si="122"/>
        <v>0</v>
      </c>
      <c r="DZ9" s="13"/>
      <c r="EA9" s="196">
        <f t="shared" si="123"/>
        <v>0</v>
      </c>
      <c r="EB9" s="196">
        <f t="shared" si="124"/>
        <v>0</v>
      </c>
      <c r="EC9" s="28">
        <f t="shared" si="125"/>
        <v>0</v>
      </c>
      <c r="ED9" s="347">
        <v>1</v>
      </c>
      <c r="EE9" s="196">
        <f t="shared" si="126"/>
        <v>0</v>
      </c>
      <c r="EF9" s="13"/>
      <c r="EG9" s="196">
        <f t="shared" si="127"/>
        <v>0</v>
      </c>
      <c r="EH9" s="196">
        <f t="shared" si="128"/>
        <v>0</v>
      </c>
      <c r="EI9" s="28">
        <f t="shared" si="129"/>
        <v>0</v>
      </c>
      <c r="EJ9" s="347">
        <v>1</v>
      </c>
      <c r="EK9" s="196">
        <f t="shared" si="130"/>
        <v>0</v>
      </c>
      <c r="EL9" s="13"/>
      <c r="EM9" s="196">
        <f t="shared" si="131"/>
        <v>0</v>
      </c>
      <c r="EN9" s="196">
        <f t="shared" si="132"/>
        <v>0</v>
      </c>
      <c r="EO9" s="28">
        <f t="shared" si="133"/>
        <v>0</v>
      </c>
      <c r="EP9" s="347">
        <v>1</v>
      </c>
      <c r="EQ9" s="196">
        <f t="shared" si="134"/>
        <v>0</v>
      </c>
      <c r="ER9" s="13"/>
      <c r="ES9" s="196">
        <f t="shared" si="135"/>
        <v>0</v>
      </c>
      <c r="ET9" s="196">
        <f t="shared" si="136"/>
        <v>0</v>
      </c>
      <c r="EU9" s="28">
        <f t="shared" si="137"/>
        <v>0</v>
      </c>
      <c r="EV9" s="347">
        <v>1</v>
      </c>
      <c r="EW9" s="196">
        <f t="shared" si="138"/>
        <v>0</v>
      </c>
      <c r="EX9" s="13"/>
      <c r="EY9" s="196">
        <f t="shared" si="139"/>
        <v>0</v>
      </c>
      <c r="EZ9" s="196">
        <f t="shared" si="140"/>
        <v>0</v>
      </c>
      <c r="FA9" s="28">
        <f t="shared" si="141"/>
        <v>0</v>
      </c>
      <c r="FB9" s="347">
        <v>1</v>
      </c>
      <c r="FC9" s="196">
        <f t="shared" si="142"/>
        <v>0</v>
      </c>
      <c r="FD9" s="13"/>
      <c r="FE9" s="196">
        <f t="shared" si="143"/>
        <v>0</v>
      </c>
      <c r="FF9" s="196">
        <f t="shared" si="144"/>
        <v>0</v>
      </c>
      <c r="FG9" s="28">
        <f t="shared" si="145"/>
        <v>0</v>
      </c>
      <c r="FH9" s="347">
        <v>1</v>
      </c>
      <c r="FI9" s="196">
        <f t="shared" si="146"/>
        <v>0</v>
      </c>
      <c r="FJ9" s="13"/>
      <c r="FK9" s="196">
        <f t="shared" si="147"/>
        <v>0</v>
      </c>
      <c r="FL9" s="196">
        <f t="shared" si="148"/>
        <v>0</v>
      </c>
      <c r="FM9" s="28">
        <f t="shared" si="149"/>
        <v>0</v>
      </c>
      <c r="FN9" s="347">
        <v>1</v>
      </c>
      <c r="FO9" s="196">
        <f t="shared" si="150"/>
        <v>0</v>
      </c>
      <c r="FP9" s="13"/>
      <c r="FQ9" s="196">
        <f t="shared" si="151"/>
        <v>0</v>
      </c>
      <c r="FR9" s="196">
        <f t="shared" si="152"/>
        <v>0</v>
      </c>
      <c r="FS9" s="28">
        <f t="shared" si="153"/>
        <v>0</v>
      </c>
      <c r="FT9" s="347">
        <v>1</v>
      </c>
      <c r="FU9" s="196">
        <f t="shared" si="154"/>
        <v>0</v>
      </c>
      <c r="FV9" s="13"/>
      <c r="FW9" s="196">
        <f t="shared" si="155"/>
        <v>0</v>
      </c>
      <c r="FX9" s="196">
        <f t="shared" si="156"/>
        <v>0</v>
      </c>
      <c r="FY9" s="28">
        <f t="shared" si="157"/>
        <v>0</v>
      </c>
      <c r="FZ9" s="347">
        <v>1</v>
      </c>
      <c r="GA9" s="196">
        <f t="shared" si="158"/>
        <v>0</v>
      </c>
      <c r="GB9" s="13"/>
      <c r="GC9" s="196">
        <f t="shared" si="159"/>
        <v>0</v>
      </c>
      <c r="GD9" s="196">
        <f t="shared" si="160"/>
        <v>0</v>
      </c>
      <c r="GE9" s="28">
        <f t="shared" si="161"/>
        <v>0</v>
      </c>
      <c r="GF9" s="347">
        <v>1</v>
      </c>
      <c r="GG9" s="196">
        <f t="shared" si="162"/>
        <v>0</v>
      </c>
      <c r="GH9" s="13"/>
      <c r="GI9" s="196">
        <f t="shared" si="163"/>
        <v>0</v>
      </c>
      <c r="GJ9" s="196">
        <f t="shared" si="164"/>
        <v>0</v>
      </c>
      <c r="GK9" s="28">
        <f t="shared" si="165"/>
        <v>0</v>
      </c>
      <c r="GL9" s="347">
        <v>1</v>
      </c>
      <c r="GM9" s="196">
        <f t="shared" si="166"/>
        <v>0</v>
      </c>
      <c r="GN9" s="13"/>
      <c r="GO9" s="196">
        <f t="shared" si="167"/>
        <v>0</v>
      </c>
      <c r="GP9" s="196">
        <f t="shared" si="168"/>
        <v>0</v>
      </c>
      <c r="GQ9" s="28">
        <f t="shared" si="169"/>
        <v>0</v>
      </c>
      <c r="GR9" s="347">
        <v>1</v>
      </c>
      <c r="GS9" s="196">
        <f t="shared" si="170"/>
        <v>0</v>
      </c>
      <c r="GT9" s="13"/>
      <c r="GU9" s="196">
        <f t="shared" si="171"/>
        <v>0</v>
      </c>
      <c r="GV9" s="196">
        <f t="shared" si="172"/>
        <v>0</v>
      </c>
      <c r="GW9" s="28">
        <f t="shared" si="173"/>
        <v>0</v>
      </c>
      <c r="GX9" s="347">
        <v>1</v>
      </c>
      <c r="GY9" s="196">
        <f t="shared" si="174"/>
        <v>0</v>
      </c>
      <c r="GZ9" s="13"/>
      <c r="HA9" s="196">
        <f t="shared" si="175"/>
        <v>0</v>
      </c>
      <c r="HB9" s="196">
        <f t="shared" si="176"/>
        <v>0</v>
      </c>
      <c r="HC9" s="28">
        <f t="shared" si="177"/>
        <v>0</v>
      </c>
      <c r="HD9" s="347">
        <v>1</v>
      </c>
      <c r="HE9" s="196">
        <f t="shared" si="178"/>
        <v>0</v>
      </c>
      <c r="HF9" s="13"/>
      <c r="HG9" s="196">
        <f t="shared" si="179"/>
        <v>0</v>
      </c>
      <c r="HH9" s="196">
        <f t="shared" si="180"/>
        <v>0</v>
      </c>
      <c r="HI9" s="28">
        <f t="shared" si="181"/>
        <v>0</v>
      </c>
      <c r="HJ9" s="347">
        <v>1</v>
      </c>
      <c r="HK9" s="196">
        <f t="shared" si="182"/>
        <v>0</v>
      </c>
      <c r="HL9" s="13"/>
      <c r="HM9" s="196">
        <f t="shared" si="183"/>
        <v>0</v>
      </c>
      <c r="HN9" s="196">
        <f t="shared" si="184"/>
        <v>0</v>
      </c>
      <c r="HO9" s="28">
        <f t="shared" si="185"/>
        <v>0</v>
      </c>
      <c r="HP9" s="347">
        <v>1</v>
      </c>
      <c r="HQ9" s="196">
        <f t="shared" si="186"/>
        <v>0</v>
      </c>
      <c r="HR9" s="13"/>
      <c r="HS9" s="196">
        <f t="shared" si="187"/>
        <v>0</v>
      </c>
      <c r="HT9" s="196">
        <f t="shared" si="188"/>
        <v>0</v>
      </c>
      <c r="HU9" s="28">
        <f t="shared" si="189"/>
        <v>0</v>
      </c>
      <c r="HV9" s="347">
        <v>1</v>
      </c>
      <c r="HW9" s="196">
        <f t="shared" si="190"/>
        <v>0</v>
      </c>
      <c r="HX9" s="13"/>
      <c r="HY9" s="196">
        <f t="shared" si="191"/>
        <v>0</v>
      </c>
      <c r="HZ9" s="196">
        <f t="shared" si="192"/>
        <v>0</v>
      </c>
      <c r="IA9" s="28">
        <f t="shared" si="193"/>
        <v>0</v>
      </c>
      <c r="IB9" s="347">
        <v>1</v>
      </c>
      <c r="IC9" s="196">
        <f t="shared" si="194"/>
        <v>0</v>
      </c>
      <c r="ID9" s="13"/>
      <c r="IE9" s="196">
        <f t="shared" si="195"/>
        <v>0</v>
      </c>
      <c r="IF9" s="196">
        <f t="shared" si="196"/>
        <v>0</v>
      </c>
      <c r="IG9" s="28">
        <f t="shared" si="197"/>
        <v>0</v>
      </c>
      <c r="IH9" s="347">
        <v>1</v>
      </c>
      <c r="II9" s="196">
        <f t="shared" si="198"/>
        <v>0</v>
      </c>
      <c r="IJ9" s="13"/>
      <c r="IK9" s="196">
        <f t="shared" si="199"/>
        <v>0</v>
      </c>
      <c r="IL9" s="196">
        <f t="shared" si="200"/>
        <v>0</v>
      </c>
      <c r="IM9" s="28">
        <f t="shared" si="201"/>
        <v>0</v>
      </c>
      <c r="IN9" s="347">
        <v>1</v>
      </c>
      <c r="IO9" s="196">
        <f t="shared" si="202"/>
        <v>0</v>
      </c>
      <c r="IP9" s="13"/>
      <c r="IQ9" s="196">
        <f t="shared" si="203"/>
        <v>0</v>
      </c>
      <c r="IR9" s="196">
        <f t="shared" si="204"/>
        <v>0</v>
      </c>
      <c r="IS9" s="28">
        <f t="shared" si="205"/>
        <v>0</v>
      </c>
      <c r="IT9" s="347">
        <v>1</v>
      </c>
      <c r="IU9" s="196">
        <f t="shared" si="206"/>
        <v>0</v>
      </c>
      <c r="IV9" s="13"/>
      <c r="IW9" s="196">
        <f t="shared" si="207"/>
        <v>0</v>
      </c>
      <c r="IX9" s="196">
        <f t="shared" si="208"/>
        <v>0</v>
      </c>
      <c r="IY9" s="28">
        <f t="shared" si="209"/>
        <v>0</v>
      </c>
      <c r="IZ9" s="347">
        <v>1</v>
      </c>
      <c r="JA9" s="196">
        <f t="shared" si="210"/>
        <v>0</v>
      </c>
      <c r="JB9" s="13"/>
      <c r="JC9" s="196">
        <f t="shared" si="211"/>
        <v>0</v>
      </c>
      <c r="JD9" s="196">
        <f t="shared" si="212"/>
        <v>0</v>
      </c>
      <c r="JE9" s="28">
        <f t="shared" si="213"/>
        <v>0</v>
      </c>
      <c r="JF9" s="347">
        <v>0.5</v>
      </c>
      <c r="JG9" s="196">
        <f t="shared" si="214"/>
        <v>0</v>
      </c>
      <c r="JH9" s="13"/>
      <c r="JI9" s="196">
        <f t="shared" si="215"/>
        <v>0</v>
      </c>
      <c r="JJ9" s="196">
        <f t="shared" si="216"/>
        <v>0</v>
      </c>
      <c r="JK9" s="28">
        <f t="shared" si="217"/>
        <v>0</v>
      </c>
      <c r="JL9" s="347">
        <v>0.5</v>
      </c>
      <c r="JM9" s="196">
        <f t="shared" ref="JM9" si="238">$E9/$C$2*JL$2</f>
        <v>0</v>
      </c>
      <c r="JN9" s="13"/>
      <c r="JO9" s="196">
        <f t="shared" si="228"/>
        <v>0</v>
      </c>
      <c r="JP9" s="196">
        <f t="shared" si="229"/>
        <v>0</v>
      </c>
      <c r="JQ9" s="28">
        <f t="shared" si="230"/>
        <v>0</v>
      </c>
      <c r="JR9" s="347"/>
      <c r="JS9" s="196">
        <f t="shared" ref="JS9" si="239">$E9/$C$2*JR$2</f>
        <v>0</v>
      </c>
      <c r="JT9" s="13"/>
      <c r="JU9" s="196">
        <f t="shared" si="231"/>
        <v>0</v>
      </c>
      <c r="JV9" s="196">
        <f t="shared" si="232"/>
        <v>0</v>
      </c>
      <c r="JW9" s="28">
        <f t="shared" si="233"/>
        <v>0</v>
      </c>
    </row>
    <row r="10" spans="1:283">
      <c r="A10" s="17" t="s">
        <v>12</v>
      </c>
      <c r="B10" s="2" t="s">
        <v>112</v>
      </c>
      <c r="C10" s="341">
        <v>45</v>
      </c>
      <c r="D10" s="12">
        <v>516099.15</v>
      </c>
      <c r="E10" s="74">
        <v>11468.87</v>
      </c>
      <c r="F10" s="89">
        <f t="shared" si="42"/>
        <v>458805.50865269639</v>
      </c>
      <c r="G10" s="131">
        <f t="shared" si="43"/>
        <v>435.72453147504945</v>
      </c>
      <c r="H10" s="74">
        <f t="shared" si="43"/>
        <v>9.6827673661122109</v>
      </c>
      <c r="I10" s="12">
        <f t="shared" si="44"/>
        <v>77.462138928897687</v>
      </c>
      <c r="J10" s="192">
        <f t="shared" si="45"/>
        <v>0</v>
      </c>
      <c r="K10" s="89">
        <f t="shared" si="226"/>
        <v>358.26239254615177</v>
      </c>
      <c r="L10" s="347">
        <v>1</v>
      </c>
      <c r="M10" s="196">
        <f t="shared" si="46"/>
        <v>11867.519215230208</v>
      </c>
      <c r="N10" s="13"/>
      <c r="O10" s="196">
        <f t="shared" si="47"/>
        <v>0</v>
      </c>
      <c r="P10" s="196" t="s">
        <v>356</v>
      </c>
      <c r="Q10" s="196">
        <f t="shared" si="48"/>
        <v>9.6827673661122091</v>
      </c>
      <c r="R10" s="28">
        <f t="shared" si="49"/>
        <v>11867.519215230206</v>
      </c>
      <c r="S10" s="347">
        <v>1</v>
      </c>
      <c r="T10" s="196">
        <f t="shared" si="50"/>
        <v>11891.997251131739</v>
      </c>
      <c r="U10" s="13"/>
      <c r="V10" s="196">
        <f t="shared" si="51"/>
        <v>0</v>
      </c>
      <c r="W10" s="196" t="s">
        <v>356</v>
      </c>
      <c r="X10" s="196">
        <f t="shared" si="52"/>
        <v>9.6827673661122109</v>
      </c>
      <c r="Y10" s="28">
        <f t="shared" si="53"/>
        <v>11891.997251131739</v>
      </c>
      <c r="Z10" s="347">
        <v>1</v>
      </c>
      <c r="AA10" s="196">
        <f t="shared" si="54"/>
        <v>11977.931811505985</v>
      </c>
      <c r="AB10" s="13"/>
      <c r="AC10" s="196">
        <f t="shared" si="55"/>
        <v>0</v>
      </c>
      <c r="AD10" s="196">
        <f t="shared" si="56"/>
        <v>9.6827673661122109</v>
      </c>
      <c r="AE10" s="28">
        <f t="shared" si="57"/>
        <v>11977.931811505985</v>
      </c>
      <c r="AF10" s="347">
        <v>1</v>
      </c>
      <c r="AG10" s="196">
        <f t="shared" si="58"/>
        <v>12011.288945082242</v>
      </c>
      <c r="AH10" s="13"/>
      <c r="AI10" s="196">
        <f t="shared" si="59"/>
        <v>0</v>
      </c>
      <c r="AJ10" s="196">
        <f t="shared" si="60"/>
        <v>9.6827673661122109</v>
      </c>
      <c r="AK10" s="28">
        <f t="shared" si="61"/>
        <v>12011.28894508224</v>
      </c>
      <c r="AL10" s="347">
        <v>1</v>
      </c>
      <c r="AM10" s="196">
        <f t="shared" si="62"/>
        <v>12076.163486435194</v>
      </c>
      <c r="AN10" s="13"/>
      <c r="AO10" s="196">
        <f t="shared" si="63"/>
        <v>0</v>
      </c>
      <c r="AP10" s="196">
        <f t="shared" si="64"/>
        <v>9.6827673661122109</v>
      </c>
      <c r="AQ10" s="28">
        <f t="shared" si="65"/>
        <v>12076.163486435193</v>
      </c>
      <c r="AR10" s="347">
        <v>1</v>
      </c>
      <c r="AS10" s="196">
        <f t="shared" si="66"/>
        <v>12196.917278257979</v>
      </c>
      <c r="AT10" s="13"/>
      <c r="AU10" s="196">
        <f t="shared" si="67"/>
        <v>0</v>
      </c>
      <c r="AV10" s="196">
        <f t="shared" si="68"/>
        <v>9.6827673661122109</v>
      </c>
      <c r="AW10" s="28">
        <f t="shared" si="69"/>
        <v>12196.917278257979</v>
      </c>
      <c r="AX10" s="347">
        <v>1</v>
      </c>
      <c r="AY10" s="196">
        <f t="shared" si="70"/>
        <v>12303.844078281954</v>
      </c>
      <c r="AZ10" s="13"/>
      <c r="BA10" s="196">
        <f t="shared" si="71"/>
        <v>0</v>
      </c>
      <c r="BB10" s="196">
        <f t="shared" si="72"/>
        <v>9.6827673661122109</v>
      </c>
      <c r="BC10" s="28">
        <f t="shared" si="73"/>
        <v>12303.844078281954</v>
      </c>
      <c r="BD10" s="347">
        <v>1</v>
      </c>
      <c r="BE10" s="196">
        <f t="shared" si="74"/>
        <v>12400.148882505309</v>
      </c>
      <c r="BF10" s="13"/>
      <c r="BG10" s="196">
        <f t="shared" si="75"/>
        <v>0</v>
      </c>
      <c r="BH10" s="196">
        <f t="shared" si="76"/>
        <v>9.6827673661122109</v>
      </c>
      <c r="BI10" s="28">
        <f t="shared" si="77"/>
        <v>12400.148882505307</v>
      </c>
      <c r="BJ10" s="347">
        <v>1</v>
      </c>
      <c r="BK10" s="196">
        <f t="shared" si="78"/>
        <v>0</v>
      </c>
      <c r="BL10" s="13"/>
      <c r="BM10" s="196">
        <f t="shared" si="79"/>
        <v>0</v>
      </c>
      <c r="BN10" s="196">
        <f t="shared" si="80"/>
        <v>0</v>
      </c>
      <c r="BO10" s="28">
        <f t="shared" si="81"/>
        <v>0</v>
      </c>
      <c r="BP10" s="347">
        <v>1</v>
      </c>
      <c r="BQ10" s="196">
        <f t="shared" si="82"/>
        <v>0</v>
      </c>
      <c r="BR10" s="13"/>
      <c r="BS10" s="196">
        <f t="shared" si="83"/>
        <v>0</v>
      </c>
      <c r="BT10" s="196">
        <f t="shared" si="84"/>
        <v>0</v>
      </c>
      <c r="BU10" s="28">
        <f t="shared" si="85"/>
        <v>0</v>
      </c>
      <c r="BV10" s="347">
        <v>1</v>
      </c>
      <c r="BW10" s="196">
        <f t="shared" si="86"/>
        <v>0</v>
      </c>
      <c r="BX10" s="13"/>
      <c r="BY10" s="196">
        <f t="shared" si="87"/>
        <v>0</v>
      </c>
      <c r="BZ10" s="196">
        <f t="shared" si="88"/>
        <v>0</v>
      </c>
      <c r="CA10" s="28">
        <f t="shared" si="89"/>
        <v>0</v>
      </c>
      <c r="CB10" s="347">
        <v>1</v>
      </c>
      <c r="CC10" s="196">
        <f t="shared" si="90"/>
        <v>0</v>
      </c>
      <c r="CD10" s="13"/>
      <c r="CE10" s="196">
        <f t="shared" si="91"/>
        <v>0</v>
      </c>
      <c r="CF10" s="196">
        <f t="shared" si="92"/>
        <v>0</v>
      </c>
      <c r="CG10" s="28">
        <f t="shared" si="93"/>
        <v>0</v>
      </c>
      <c r="CH10" s="347">
        <v>1</v>
      </c>
      <c r="CI10" s="196">
        <f t="shared" si="94"/>
        <v>0</v>
      </c>
      <c r="CJ10" s="13"/>
      <c r="CK10" s="196">
        <f t="shared" si="95"/>
        <v>0</v>
      </c>
      <c r="CL10" s="196">
        <f t="shared" si="96"/>
        <v>0</v>
      </c>
      <c r="CM10" s="28">
        <f t="shared" si="97"/>
        <v>0</v>
      </c>
      <c r="CN10" s="347">
        <v>1</v>
      </c>
      <c r="CO10" s="196">
        <f t="shared" si="98"/>
        <v>0</v>
      </c>
      <c r="CP10" s="13"/>
      <c r="CQ10" s="196">
        <f t="shared" si="99"/>
        <v>0</v>
      </c>
      <c r="CR10" s="196">
        <f t="shared" si="100"/>
        <v>0</v>
      </c>
      <c r="CS10" s="28">
        <f t="shared" si="101"/>
        <v>0</v>
      </c>
      <c r="CT10" s="347">
        <v>1</v>
      </c>
      <c r="CU10" s="196">
        <f t="shared" si="102"/>
        <v>0</v>
      </c>
      <c r="CV10" s="13"/>
      <c r="CW10" s="196">
        <f t="shared" si="103"/>
        <v>0</v>
      </c>
      <c r="CX10" s="196">
        <f t="shared" si="104"/>
        <v>0</v>
      </c>
      <c r="CY10" s="28">
        <f t="shared" si="105"/>
        <v>0</v>
      </c>
      <c r="CZ10" s="347">
        <v>1</v>
      </c>
      <c r="DA10" s="196">
        <f t="shared" si="106"/>
        <v>0</v>
      </c>
      <c r="DB10" s="13"/>
      <c r="DC10" s="196">
        <f t="shared" si="107"/>
        <v>0</v>
      </c>
      <c r="DD10" s="196">
        <f t="shared" si="108"/>
        <v>0</v>
      </c>
      <c r="DE10" s="28">
        <f t="shared" si="109"/>
        <v>0</v>
      </c>
      <c r="DF10" s="347">
        <v>1</v>
      </c>
      <c r="DG10" s="196">
        <f t="shared" si="110"/>
        <v>0</v>
      </c>
      <c r="DH10" s="13"/>
      <c r="DI10" s="196">
        <f t="shared" si="111"/>
        <v>0</v>
      </c>
      <c r="DJ10" s="196">
        <f t="shared" si="112"/>
        <v>0</v>
      </c>
      <c r="DK10" s="28">
        <f t="shared" si="113"/>
        <v>0</v>
      </c>
      <c r="DL10" s="347">
        <v>1</v>
      </c>
      <c r="DM10" s="196">
        <f t="shared" si="114"/>
        <v>0</v>
      </c>
      <c r="DN10" s="13"/>
      <c r="DO10" s="196">
        <f t="shared" si="115"/>
        <v>0</v>
      </c>
      <c r="DP10" s="196">
        <f t="shared" si="116"/>
        <v>0</v>
      </c>
      <c r="DQ10" s="28">
        <f t="shared" si="117"/>
        <v>0</v>
      </c>
      <c r="DR10" s="347">
        <v>1</v>
      </c>
      <c r="DS10" s="196">
        <f t="shared" si="118"/>
        <v>0</v>
      </c>
      <c r="DT10" s="13"/>
      <c r="DU10" s="196">
        <f t="shared" si="119"/>
        <v>0</v>
      </c>
      <c r="DV10" s="196">
        <f t="shared" si="120"/>
        <v>0</v>
      </c>
      <c r="DW10" s="28">
        <f t="shared" si="121"/>
        <v>0</v>
      </c>
      <c r="DX10" s="347">
        <v>1</v>
      </c>
      <c r="DY10" s="196">
        <f t="shared" si="122"/>
        <v>0</v>
      </c>
      <c r="DZ10" s="13"/>
      <c r="EA10" s="196">
        <f t="shared" si="123"/>
        <v>0</v>
      </c>
      <c r="EB10" s="196">
        <f t="shared" si="124"/>
        <v>0</v>
      </c>
      <c r="EC10" s="28">
        <f t="shared" si="125"/>
        <v>0</v>
      </c>
      <c r="ED10" s="347">
        <v>1</v>
      </c>
      <c r="EE10" s="196">
        <f t="shared" si="126"/>
        <v>0</v>
      </c>
      <c r="EF10" s="13"/>
      <c r="EG10" s="196">
        <f t="shared" si="127"/>
        <v>0</v>
      </c>
      <c r="EH10" s="196">
        <f t="shared" si="128"/>
        <v>0</v>
      </c>
      <c r="EI10" s="28">
        <f t="shared" si="129"/>
        <v>0</v>
      </c>
      <c r="EJ10" s="347">
        <v>1</v>
      </c>
      <c r="EK10" s="196">
        <f t="shared" si="130"/>
        <v>0</v>
      </c>
      <c r="EL10" s="13"/>
      <c r="EM10" s="196">
        <f t="shared" si="131"/>
        <v>0</v>
      </c>
      <c r="EN10" s="196">
        <f t="shared" si="132"/>
        <v>0</v>
      </c>
      <c r="EO10" s="28">
        <f t="shared" si="133"/>
        <v>0</v>
      </c>
      <c r="EP10" s="347">
        <v>1</v>
      </c>
      <c r="EQ10" s="196">
        <f t="shared" si="134"/>
        <v>0</v>
      </c>
      <c r="ER10" s="13"/>
      <c r="ES10" s="196">
        <f t="shared" si="135"/>
        <v>0</v>
      </c>
      <c r="ET10" s="196">
        <f t="shared" si="136"/>
        <v>0</v>
      </c>
      <c r="EU10" s="28">
        <f t="shared" si="137"/>
        <v>0</v>
      </c>
      <c r="EV10" s="347">
        <v>1</v>
      </c>
      <c r="EW10" s="196">
        <f t="shared" si="138"/>
        <v>0</v>
      </c>
      <c r="EX10" s="13"/>
      <c r="EY10" s="196">
        <f t="shared" si="139"/>
        <v>0</v>
      </c>
      <c r="EZ10" s="196">
        <f t="shared" si="140"/>
        <v>0</v>
      </c>
      <c r="FA10" s="28">
        <f t="shared" si="141"/>
        <v>0</v>
      </c>
      <c r="FB10" s="347">
        <v>1</v>
      </c>
      <c r="FC10" s="196">
        <f t="shared" si="142"/>
        <v>0</v>
      </c>
      <c r="FD10" s="13"/>
      <c r="FE10" s="196">
        <f t="shared" si="143"/>
        <v>0</v>
      </c>
      <c r="FF10" s="196">
        <f t="shared" si="144"/>
        <v>0</v>
      </c>
      <c r="FG10" s="28">
        <f t="shared" si="145"/>
        <v>0</v>
      </c>
      <c r="FH10" s="347">
        <v>1</v>
      </c>
      <c r="FI10" s="196">
        <f t="shared" si="146"/>
        <v>0</v>
      </c>
      <c r="FJ10" s="13"/>
      <c r="FK10" s="196">
        <f t="shared" si="147"/>
        <v>0</v>
      </c>
      <c r="FL10" s="196">
        <f t="shared" si="148"/>
        <v>0</v>
      </c>
      <c r="FM10" s="28">
        <f t="shared" si="149"/>
        <v>0</v>
      </c>
      <c r="FN10" s="347">
        <v>1</v>
      </c>
      <c r="FO10" s="196">
        <f t="shared" si="150"/>
        <v>0</v>
      </c>
      <c r="FP10" s="13"/>
      <c r="FQ10" s="196">
        <f t="shared" si="151"/>
        <v>0</v>
      </c>
      <c r="FR10" s="196">
        <f t="shared" si="152"/>
        <v>0</v>
      </c>
      <c r="FS10" s="28">
        <f t="shared" si="153"/>
        <v>0</v>
      </c>
      <c r="FT10" s="347">
        <v>1</v>
      </c>
      <c r="FU10" s="196">
        <f t="shared" si="154"/>
        <v>0</v>
      </c>
      <c r="FV10" s="13"/>
      <c r="FW10" s="196">
        <f t="shared" si="155"/>
        <v>0</v>
      </c>
      <c r="FX10" s="196">
        <f t="shared" si="156"/>
        <v>0</v>
      </c>
      <c r="FY10" s="28">
        <f t="shared" si="157"/>
        <v>0</v>
      </c>
      <c r="FZ10" s="347">
        <v>1</v>
      </c>
      <c r="GA10" s="196">
        <f t="shared" si="158"/>
        <v>0</v>
      </c>
      <c r="GB10" s="13"/>
      <c r="GC10" s="196">
        <f t="shared" si="159"/>
        <v>0</v>
      </c>
      <c r="GD10" s="196">
        <f t="shared" si="160"/>
        <v>0</v>
      </c>
      <c r="GE10" s="28">
        <f t="shared" si="161"/>
        <v>0</v>
      </c>
      <c r="GF10" s="347">
        <v>1</v>
      </c>
      <c r="GG10" s="196">
        <f t="shared" si="162"/>
        <v>0</v>
      </c>
      <c r="GH10" s="13"/>
      <c r="GI10" s="196">
        <f t="shared" si="163"/>
        <v>0</v>
      </c>
      <c r="GJ10" s="196">
        <f t="shared" si="164"/>
        <v>0</v>
      </c>
      <c r="GK10" s="28">
        <f t="shared" si="165"/>
        <v>0</v>
      </c>
      <c r="GL10" s="347">
        <v>1</v>
      </c>
      <c r="GM10" s="196">
        <f t="shared" si="166"/>
        <v>0</v>
      </c>
      <c r="GN10" s="13"/>
      <c r="GO10" s="196">
        <f t="shared" si="167"/>
        <v>0</v>
      </c>
      <c r="GP10" s="196">
        <f t="shared" si="168"/>
        <v>0</v>
      </c>
      <c r="GQ10" s="28">
        <f t="shared" si="169"/>
        <v>0</v>
      </c>
      <c r="GR10" s="347">
        <v>1</v>
      </c>
      <c r="GS10" s="196">
        <f t="shared" si="170"/>
        <v>0</v>
      </c>
      <c r="GT10" s="13"/>
      <c r="GU10" s="196">
        <f t="shared" si="171"/>
        <v>0</v>
      </c>
      <c r="GV10" s="196">
        <f t="shared" si="172"/>
        <v>0</v>
      </c>
      <c r="GW10" s="28">
        <f t="shared" si="173"/>
        <v>0</v>
      </c>
      <c r="GX10" s="347">
        <v>1</v>
      </c>
      <c r="GY10" s="196">
        <f t="shared" si="174"/>
        <v>0</v>
      </c>
      <c r="GZ10" s="13"/>
      <c r="HA10" s="196">
        <f t="shared" si="175"/>
        <v>0</v>
      </c>
      <c r="HB10" s="196">
        <f t="shared" si="176"/>
        <v>0</v>
      </c>
      <c r="HC10" s="28">
        <f t="shared" si="177"/>
        <v>0</v>
      </c>
      <c r="HD10" s="347">
        <v>1</v>
      </c>
      <c r="HE10" s="196">
        <f t="shared" si="178"/>
        <v>0</v>
      </c>
      <c r="HF10" s="13"/>
      <c r="HG10" s="196">
        <f t="shared" si="179"/>
        <v>0</v>
      </c>
      <c r="HH10" s="196">
        <f t="shared" si="180"/>
        <v>0</v>
      </c>
      <c r="HI10" s="28">
        <f t="shared" si="181"/>
        <v>0</v>
      </c>
      <c r="HJ10" s="347">
        <v>1</v>
      </c>
      <c r="HK10" s="196">
        <f t="shared" si="182"/>
        <v>0</v>
      </c>
      <c r="HL10" s="13"/>
      <c r="HM10" s="196">
        <f t="shared" si="183"/>
        <v>0</v>
      </c>
      <c r="HN10" s="196">
        <f t="shared" si="184"/>
        <v>0</v>
      </c>
      <c r="HO10" s="28">
        <f t="shared" si="185"/>
        <v>0</v>
      </c>
      <c r="HP10" s="347">
        <v>1</v>
      </c>
      <c r="HQ10" s="196">
        <f t="shared" si="186"/>
        <v>0</v>
      </c>
      <c r="HR10" s="13"/>
      <c r="HS10" s="196">
        <f t="shared" si="187"/>
        <v>0</v>
      </c>
      <c r="HT10" s="196">
        <f t="shared" si="188"/>
        <v>0</v>
      </c>
      <c r="HU10" s="28">
        <f t="shared" si="189"/>
        <v>0</v>
      </c>
      <c r="HV10" s="347">
        <v>1</v>
      </c>
      <c r="HW10" s="196">
        <f t="shared" si="190"/>
        <v>0</v>
      </c>
      <c r="HX10" s="13"/>
      <c r="HY10" s="196">
        <f t="shared" si="191"/>
        <v>0</v>
      </c>
      <c r="HZ10" s="196">
        <f t="shared" si="192"/>
        <v>0</v>
      </c>
      <c r="IA10" s="28">
        <f t="shared" si="193"/>
        <v>0</v>
      </c>
      <c r="IB10" s="347">
        <v>1</v>
      </c>
      <c r="IC10" s="196">
        <f t="shared" si="194"/>
        <v>0</v>
      </c>
      <c r="ID10" s="13"/>
      <c r="IE10" s="196">
        <f t="shared" si="195"/>
        <v>0</v>
      </c>
      <c r="IF10" s="196">
        <f t="shared" si="196"/>
        <v>0</v>
      </c>
      <c r="IG10" s="28">
        <f t="shared" si="197"/>
        <v>0</v>
      </c>
      <c r="IH10" s="347">
        <v>1</v>
      </c>
      <c r="II10" s="196">
        <f t="shared" si="198"/>
        <v>0</v>
      </c>
      <c r="IJ10" s="13"/>
      <c r="IK10" s="196">
        <f t="shared" si="199"/>
        <v>0</v>
      </c>
      <c r="IL10" s="196">
        <f t="shared" si="200"/>
        <v>0</v>
      </c>
      <c r="IM10" s="28">
        <f t="shared" si="201"/>
        <v>0</v>
      </c>
      <c r="IN10" s="347">
        <v>1</v>
      </c>
      <c r="IO10" s="196">
        <f t="shared" si="202"/>
        <v>0</v>
      </c>
      <c r="IP10" s="13"/>
      <c r="IQ10" s="196">
        <f t="shared" si="203"/>
        <v>0</v>
      </c>
      <c r="IR10" s="196">
        <f t="shared" si="204"/>
        <v>0</v>
      </c>
      <c r="IS10" s="28">
        <f t="shared" si="205"/>
        <v>0</v>
      </c>
      <c r="IT10" s="347">
        <v>1</v>
      </c>
      <c r="IU10" s="196">
        <f t="shared" si="206"/>
        <v>0</v>
      </c>
      <c r="IV10" s="13"/>
      <c r="IW10" s="196">
        <f t="shared" si="207"/>
        <v>0</v>
      </c>
      <c r="IX10" s="196">
        <f t="shared" si="208"/>
        <v>0</v>
      </c>
      <c r="IY10" s="28">
        <f t="shared" si="209"/>
        <v>0</v>
      </c>
      <c r="IZ10" s="347">
        <v>1</v>
      </c>
      <c r="JA10" s="196">
        <f t="shared" si="210"/>
        <v>0</v>
      </c>
      <c r="JB10" s="13"/>
      <c r="JC10" s="196">
        <f t="shared" si="211"/>
        <v>0</v>
      </c>
      <c r="JD10" s="196">
        <f t="shared" si="212"/>
        <v>0</v>
      </c>
      <c r="JE10" s="28">
        <f t="shared" si="213"/>
        <v>0</v>
      </c>
      <c r="JF10" s="347">
        <v>1</v>
      </c>
      <c r="JG10" s="196">
        <f t="shared" si="214"/>
        <v>0</v>
      </c>
      <c r="JH10" s="13"/>
      <c r="JI10" s="196">
        <f t="shared" si="215"/>
        <v>0</v>
      </c>
      <c r="JJ10" s="196">
        <f t="shared" si="216"/>
        <v>0</v>
      </c>
      <c r="JK10" s="28">
        <f t="shared" si="217"/>
        <v>0</v>
      </c>
      <c r="JL10" s="347">
        <v>1</v>
      </c>
      <c r="JM10" s="196">
        <f t="shared" ref="JM10:JS10" si="240">$E10/$C$2*JL$2</f>
        <v>0</v>
      </c>
      <c r="JN10" s="13"/>
      <c r="JO10" s="196">
        <f t="shared" si="228"/>
        <v>0</v>
      </c>
      <c r="JP10" s="196">
        <f t="shared" si="229"/>
        <v>0</v>
      </c>
      <c r="JQ10" s="28">
        <f t="shared" si="230"/>
        <v>0</v>
      </c>
      <c r="JR10" s="347">
        <v>1</v>
      </c>
      <c r="JS10" s="196">
        <f t="shared" si="240"/>
        <v>0</v>
      </c>
      <c r="JT10" s="13"/>
      <c r="JU10" s="196">
        <f t="shared" si="231"/>
        <v>0</v>
      </c>
      <c r="JV10" s="196">
        <f t="shared" si="232"/>
        <v>0</v>
      </c>
      <c r="JW10" s="28">
        <f t="shared" si="233"/>
        <v>0</v>
      </c>
    </row>
    <row r="11" spans="1:283">
      <c r="A11" s="17" t="s">
        <v>16</v>
      </c>
      <c r="B11" s="239" t="s">
        <v>13</v>
      </c>
      <c r="C11" s="341">
        <v>42</v>
      </c>
      <c r="D11" s="12">
        <v>452135.88</v>
      </c>
      <c r="E11" s="74">
        <v>10765.14</v>
      </c>
      <c r="F11" s="89">
        <f t="shared" si="42"/>
        <v>488849.57516499475</v>
      </c>
      <c r="G11" s="131">
        <f t="shared" si="43"/>
        <v>381.72257109134779</v>
      </c>
      <c r="H11" s="74">
        <f t="shared" si="43"/>
        <v>9.0886326450320905</v>
      </c>
      <c r="I11" s="12">
        <f t="shared" si="44"/>
        <v>0</v>
      </c>
      <c r="J11" s="192">
        <f t="shared" si="45"/>
        <v>0</v>
      </c>
      <c r="K11" s="89">
        <f t="shared" si="226"/>
        <v>381.72257109134779</v>
      </c>
      <c r="L11" s="347"/>
      <c r="M11" s="196">
        <f t="shared" si="46"/>
        <v>11139.328094628616</v>
      </c>
      <c r="N11" s="13"/>
      <c r="O11" s="196">
        <f t="shared" si="47"/>
        <v>0</v>
      </c>
      <c r="P11" s="196"/>
      <c r="Q11" s="196">
        <f t="shared" si="48"/>
        <v>0</v>
      </c>
      <c r="R11" s="28">
        <f t="shared" si="49"/>
        <v>0</v>
      </c>
      <c r="S11" s="347"/>
      <c r="T11" s="196">
        <f t="shared" si="50"/>
        <v>11162.304157955257</v>
      </c>
      <c r="U11" s="13"/>
      <c r="V11" s="196">
        <f t="shared" si="51"/>
        <v>0</v>
      </c>
      <c r="W11" s="196"/>
      <c r="X11" s="196">
        <f t="shared" si="52"/>
        <v>0</v>
      </c>
      <c r="Y11" s="28">
        <f t="shared" si="53"/>
        <v>0</v>
      </c>
      <c r="Z11" s="347"/>
      <c r="AA11" s="196">
        <f t="shared" si="54"/>
        <v>11242.965772679918</v>
      </c>
      <c r="AB11" s="13"/>
      <c r="AC11" s="196">
        <f t="shared" si="55"/>
        <v>0</v>
      </c>
      <c r="AD11" s="196">
        <f t="shared" si="56"/>
        <v>0</v>
      </c>
      <c r="AE11" s="28">
        <f t="shared" si="57"/>
        <v>0</v>
      </c>
      <c r="AF11" s="347"/>
      <c r="AG11" s="196">
        <f t="shared" si="58"/>
        <v>11274.276112142052</v>
      </c>
      <c r="AH11" s="13"/>
      <c r="AI11" s="196">
        <f t="shared" si="59"/>
        <v>0</v>
      </c>
      <c r="AJ11" s="196">
        <f t="shared" si="60"/>
        <v>0</v>
      </c>
      <c r="AK11" s="28">
        <f t="shared" si="61"/>
        <v>0</v>
      </c>
      <c r="AL11" s="347"/>
      <c r="AM11" s="196">
        <f t="shared" si="62"/>
        <v>11335.169950863768</v>
      </c>
      <c r="AN11" s="13"/>
      <c r="AO11" s="196">
        <f t="shared" si="63"/>
        <v>0</v>
      </c>
      <c r="AP11" s="196">
        <f t="shared" si="64"/>
        <v>0</v>
      </c>
      <c r="AQ11" s="28">
        <f t="shared" si="65"/>
        <v>0</v>
      </c>
      <c r="AR11" s="347"/>
      <c r="AS11" s="196">
        <f t="shared" si="66"/>
        <v>11448.514288579963</v>
      </c>
      <c r="AT11" s="13"/>
      <c r="AU11" s="196">
        <f t="shared" si="67"/>
        <v>0</v>
      </c>
      <c r="AV11" s="196">
        <f t="shared" si="68"/>
        <v>0</v>
      </c>
      <c r="AW11" s="28">
        <f t="shared" si="69"/>
        <v>0</v>
      </c>
      <c r="AX11" s="347"/>
      <c r="AY11" s="196">
        <f t="shared" si="70"/>
        <v>11548.880058879051</v>
      </c>
      <c r="AZ11" s="13"/>
      <c r="BA11" s="196">
        <f t="shared" si="71"/>
        <v>0</v>
      </c>
      <c r="BB11" s="196">
        <f t="shared" si="72"/>
        <v>0</v>
      </c>
      <c r="BC11" s="28">
        <f t="shared" si="73"/>
        <v>0</v>
      </c>
      <c r="BD11" s="347"/>
      <c r="BE11" s="196">
        <f t="shared" si="74"/>
        <v>11639.275599166542</v>
      </c>
      <c r="BF11" s="13"/>
      <c r="BG11" s="196">
        <f t="shared" si="75"/>
        <v>0</v>
      </c>
      <c r="BH11" s="196">
        <f t="shared" si="76"/>
        <v>0</v>
      </c>
      <c r="BI11" s="28">
        <f t="shared" si="77"/>
        <v>0</v>
      </c>
      <c r="BJ11" s="347">
        <v>1</v>
      </c>
      <c r="BK11" s="196">
        <f t="shared" si="78"/>
        <v>0</v>
      </c>
      <c r="BL11" s="13"/>
      <c r="BM11" s="196">
        <f t="shared" si="79"/>
        <v>0</v>
      </c>
      <c r="BN11" s="196">
        <f t="shared" si="80"/>
        <v>0</v>
      </c>
      <c r="BO11" s="28">
        <f t="shared" si="81"/>
        <v>0</v>
      </c>
      <c r="BP11" s="347">
        <v>1</v>
      </c>
      <c r="BQ11" s="196">
        <f t="shared" si="82"/>
        <v>0</v>
      </c>
      <c r="BR11" s="13"/>
      <c r="BS11" s="196">
        <f t="shared" si="83"/>
        <v>0</v>
      </c>
      <c r="BT11" s="196">
        <f t="shared" si="84"/>
        <v>0</v>
      </c>
      <c r="BU11" s="28">
        <f t="shared" si="85"/>
        <v>0</v>
      </c>
      <c r="BV11" s="347">
        <v>1</v>
      </c>
      <c r="BW11" s="196">
        <f t="shared" si="86"/>
        <v>0</v>
      </c>
      <c r="BX11" s="13"/>
      <c r="BY11" s="196">
        <f t="shared" si="87"/>
        <v>0</v>
      </c>
      <c r="BZ11" s="196">
        <f t="shared" si="88"/>
        <v>0</v>
      </c>
      <c r="CA11" s="28">
        <f t="shared" si="89"/>
        <v>0</v>
      </c>
      <c r="CB11" s="347">
        <v>1</v>
      </c>
      <c r="CC11" s="196">
        <f t="shared" si="90"/>
        <v>0</v>
      </c>
      <c r="CD11" s="13"/>
      <c r="CE11" s="196">
        <f t="shared" si="91"/>
        <v>0</v>
      </c>
      <c r="CF11" s="196">
        <f t="shared" si="92"/>
        <v>0</v>
      </c>
      <c r="CG11" s="28">
        <f t="shared" si="93"/>
        <v>0</v>
      </c>
      <c r="CH11" s="347">
        <v>1</v>
      </c>
      <c r="CI11" s="196">
        <f t="shared" si="94"/>
        <v>0</v>
      </c>
      <c r="CJ11" s="13"/>
      <c r="CK11" s="196">
        <f t="shared" si="95"/>
        <v>0</v>
      </c>
      <c r="CL11" s="196">
        <f t="shared" si="96"/>
        <v>0</v>
      </c>
      <c r="CM11" s="28">
        <f t="shared" si="97"/>
        <v>0</v>
      </c>
      <c r="CN11" s="347">
        <v>1</v>
      </c>
      <c r="CO11" s="196">
        <f t="shared" si="98"/>
        <v>0</v>
      </c>
      <c r="CP11" s="13"/>
      <c r="CQ11" s="196">
        <f t="shared" si="99"/>
        <v>0</v>
      </c>
      <c r="CR11" s="196">
        <f t="shared" si="100"/>
        <v>0</v>
      </c>
      <c r="CS11" s="28">
        <f t="shared" si="101"/>
        <v>0</v>
      </c>
      <c r="CT11" s="347">
        <v>1</v>
      </c>
      <c r="CU11" s="196">
        <f t="shared" si="102"/>
        <v>0</v>
      </c>
      <c r="CV11" s="13"/>
      <c r="CW11" s="196">
        <f t="shared" si="103"/>
        <v>0</v>
      </c>
      <c r="CX11" s="196">
        <f t="shared" si="104"/>
        <v>0</v>
      </c>
      <c r="CY11" s="28">
        <f t="shared" si="105"/>
        <v>0</v>
      </c>
      <c r="CZ11" s="347">
        <v>1</v>
      </c>
      <c r="DA11" s="196">
        <f t="shared" si="106"/>
        <v>0</v>
      </c>
      <c r="DB11" s="13"/>
      <c r="DC11" s="196">
        <f t="shared" si="107"/>
        <v>0</v>
      </c>
      <c r="DD11" s="196">
        <f t="shared" si="108"/>
        <v>0</v>
      </c>
      <c r="DE11" s="28">
        <f t="shared" si="109"/>
        <v>0</v>
      </c>
      <c r="DF11" s="347">
        <v>1</v>
      </c>
      <c r="DG11" s="196">
        <f t="shared" si="110"/>
        <v>0</v>
      </c>
      <c r="DH11" s="13"/>
      <c r="DI11" s="196">
        <f t="shared" si="111"/>
        <v>0</v>
      </c>
      <c r="DJ11" s="196">
        <f t="shared" si="112"/>
        <v>0</v>
      </c>
      <c r="DK11" s="28">
        <f t="shared" si="113"/>
        <v>0</v>
      </c>
      <c r="DL11" s="347">
        <v>1</v>
      </c>
      <c r="DM11" s="196">
        <f t="shared" si="114"/>
        <v>0</v>
      </c>
      <c r="DN11" s="13"/>
      <c r="DO11" s="196">
        <f t="shared" si="115"/>
        <v>0</v>
      </c>
      <c r="DP11" s="196">
        <f t="shared" si="116"/>
        <v>0</v>
      </c>
      <c r="DQ11" s="28">
        <f t="shared" si="117"/>
        <v>0</v>
      </c>
      <c r="DR11" s="347">
        <v>1</v>
      </c>
      <c r="DS11" s="196">
        <f t="shared" si="118"/>
        <v>0</v>
      </c>
      <c r="DT11" s="13"/>
      <c r="DU11" s="196">
        <f t="shared" si="119"/>
        <v>0</v>
      </c>
      <c r="DV11" s="196">
        <f t="shared" si="120"/>
        <v>0</v>
      </c>
      <c r="DW11" s="28">
        <f t="shared" si="121"/>
        <v>0</v>
      </c>
      <c r="DX11" s="347">
        <v>1</v>
      </c>
      <c r="DY11" s="196">
        <f t="shared" si="122"/>
        <v>0</v>
      </c>
      <c r="DZ11" s="13"/>
      <c r="EA11" s="196">
        <f t="shared" si="123"/>
        <v>0</v>
      </c>
      <c r="EB11" s="196">
        <f t="shared" si="124"/>
        <v>0</v>
      </c>
      <c r="EC11" s="28">
        <f t="shared" si="125"/>
        <v>0</v>
      </c>
      <c r="ED11" s="347">
        <v>1</v>
      </c>
      <c r="EE11" s="196">
        <f t="shared" si="126"/>
        <v>0</v>
      </c>
      <c r="EF11" s="13"/>
      <c r="EG11" s="196">
        <f t="shared" si="127"/>
        <v>0</v>
      </c>
      <c r="EH11" s="196">
        <f t="shared" si="128"/>
        <v>0</v>
      </c>
      <c r="EI11" s="28">
        <f t="shared" si="129"/>
        <v>0</v>
      </c>
      <c r="EJ11" s="347">
        <v>1</v>
      </c>
      <c r="EK11" s="196">
        <f t="shared" si="130"/>
        <v>0</v>
      </c>
      <c r="EL11" s="13"/>
      <c r="EM11" s="196">
        <f t="shared" si="131"/>
        <v>0</v>
      </c>
      <c r="EN11" s="196">
        <f t="shared" si="132"/>
        <v>0</v>
      </c>
      <c r="EO11" s="28">
        <f t="shared" si="133"/>
        <v>0</v>
      </c>
      <c r="EP11" s="347">
        <v>1</v>
      </c>
      <c r="EQ11" s="196">
        <f t="shared" si="134"/>
        <v>0</v>
      </c>
      <c r="ER11" s="13"/>
      <c r="ES11" s="196">
        <f t="shared" si="135"/>
        <v>0</v>
      </c>
      <c r="ET11" s="196">
        <f t="shared" si="136"/>
        <v>0</v>
      </c>
      <c r="EU11" s="28">
        <f t="shared" si="137"/>
        <v>0</v>
      </c>
      <c r="EV11" s="347">
        <v>1</v>
      </c>
      <c r="EW11" s="196">
        <f t="shared" si="138"/>
        <v>0</v>
      </c>
      <c r="EX11" s="13"/>
      <c r="EY11" s="196">
        <f t="shared" si="139"/>
        <v>0</v>
      </c>
      <c r="EZ11" s="196">
        <f t="shared" si="140"/>
        <v>0</v>
      </c>
      <c r="FA11" s="28">
        <f t="shared" si="141"/>
        <v>0</v>
      </c>
      <c r="FB11" s="347">
        <v>1</v>
      </c>
      <c r="FC11" s="196">
        <f t="shared" si="142"/>
        <v>0</v>
      </c>
      <c r="FD11" s="13"/>
      <c r="FE11" s="196">
        <f t="shared" si="143"/>
        <v>0</v>
      </c>
      <c r="FF11" s="196">
        <f t="shared" si="144"/>
        <v>0</v>
      </c>
      <c r="FG11" s="28">
        <f t="shared" si="145"/>
        <v>0</v>
      </c>
      <c r="FH11" s="347">
        <v>1</v>
      </c>
      <c r="FI11" s="196">
        <f t="shared" si="146"/>
        <v>0</v>
      </c>
      <c r="FJ11" s="13"/>
      <c r="FK11" s="196">
        <f t="shared" si="147"/>
        <v>0</v>
      </c>
      <c r="FL11" s="196">
        <f t="shared" si="148"/>
        <v>0</v>
      </c>
      <c r="FM11" s="28">
        <f t="shared" si="149"/>
        <v>0</v>
      </c>
      <c r="FN11" s="347">
        <v>1</v>
      </c>
      <c r="FO11" s="196">
        <f t="shared" si="150"/>
        <v>0</v>
      </c>
      <c r="FP11" s="13"/>
      <c r="FQ11" s="196">
        <f t="shared" si="151"/>
        <v>0</v>
      </c>
      <c r="FR11" s="196">
        <f t="shared" si="152"/>
        <v>0</v>
      </c>
      <c r="FS11" s="28">
        <f t="shared" si="153"/>
        <v>0</v>
      </c>
      <c r="FT11" s="347">
        <v>1</v>
      </c>
      <c r="FU11" s="196">
        <f t="shared" si="154"/>
        <v>0</v>
      </c>
      <c r="FV11" s="13"/>
      <c r="FW11" s="196">
        <f t="shared" si="155"/>
        <v>0</v>
      </c>
      <c r="FX11" s="196">
        <f t="shared" si="156"/>
        <v>0</v>
      </c>
      <c r="FY11" s="28">
        <f t="shared" si="157"/>
        <v>0</v>
      </c>
      <c r="FZ11" s="347">
        <v>1</v>
      </c>
      <c r="GA11" s="196">
        <f t="shared" si="158"/>
        <v>0</v>
      </c>
      <c r="GB11" s="13"/>
      <c r="GC11" s="196">
        <f t="shared" si="159"/>
        <v>0</v>
      </c>
      <c r="GD11" s="196">
        <f t="shared" si="160"/>
        <v>0</v>
      </c>
      <c r="GE11" s="28">
        <f t="shared" si="161"/>
        <v>0</v>
      </c>
      <c r="GF11" s="347">
        <v>1</v>
      </c>
      <c r="GG11" s="196">
        <f t="shared" si="162"/>
        <v>0</v>
      </c>
      <c r="GH11" s="13"/>
      <c r="GI11" s="196">
        <f t="shared" si="163"/>
        <v>0</v>
      </c>
      <c r="GJ11" s="196">
        <f t="shared" si="164"/>
        <v>0</v>
      </c>
      <c r="GK11" s="28">
        <f t="shared" si="165"/>
        <v>0</v>
      </c>
      <c r="GL11" s="347">
        <v>1</v>
      </c>
      <c r="GM11" s="196">
        <f t="shared" si="166"/>
        <v>0</v>
      </c>
      <c r="GN11" s="13"/>
      <c r="GO11" s="196">
        <f t="shared" si="167"/>
        <v>0</v>
      </c>
      <c r="GP11" s="196">
        <f t="shared" si="168"/>
        <v>0</v>
      </c>
      <c r="GQ11" s="28">
        <f t="shared" si="169"/>
        <v>0</v>
      </c>
      <c r="GR11" s="347">
        <v>1</v>
      </c>
      <c r="GS11" s="196">
        <f t="shared" si="170"/>
        <v>0</v>
      </c>
      <c r="GT11" s="13"/>
      <c r="GU11" s="196">
        <f t="shared" si="171"/>
        <v>0</v>
      </c>
      <c r="GV11" s="196">
        <f t="shared" si="172"/>
        <v>0</v>
      </c>
      <c r="GW11" s="28">
        <f t="shared" si="173"/>
        <v>0</v>
      </c>
      <c r="GX11" s="347">
        <v>1</v>
      </c>
      <c r="GY11" s="196">
        <f t="shared" si="174"/>
        <v>0</v>
      </c>
      <c r="GZ11" s="13"/>
      <c r="HA11" s="196">
        <f t="shared" si="175"/>
        <v>0</v>
      </c>
      <c r="HB11" s="196">
        <f t="shared" si="176"/>
        <v>0</v>
      </c>
      <c r="HC11" s="28">
        <f t="shared" si="177"/>
        <v>0</v>
      </c>
      <c r="HD11" s="347">
        <v>1</v>
      </c>
      <c r="HE11" s="196">
        <f t="shared" si="178"/>
        <v>0</v>
      </c>
      <c r="HF11" s="13"/>
      <c r="HG11" s="196">
        <f t="shared" si="179"/>
        <v>0</v>
      </c>
      <c r="HH11" s="196">
        <f t="shared" si="180"/>
        <v>0</v>
      </c>
      <c r="HI11" s="28">
        <f t="shared" si="181"/>
        <v>0</v>
      </c>
      <c r="HJ11" s="347">
        <v>1</v>
      </c>
      <c r="HK11" s="196">
        <f t="shared" si="182"/>
        <v>0</v>
      </c>
      <c r="HL11" s="13"/>
      <c r="HM11" s="196">
        <f t="shared" si="183"/>
        <v>0</v>
      </c>
      <c r="HN11" s="196">
        <f t="shared" si="184"/>
        <v>0</v>
      </c>
      <c r="HO11" s="28">
        <f t="shared" si="185"/>
        <v>0</v>
      </c>
      <c r="HP11" s="347">
        <v>1</v>
      </c>
      <c r="HQ11" s="196">
        <f t="shared" si="186"/>
        <v>0</v>
      </c>
      <c r="HR11" s="13"/>
      <c r="HS11" s="196">
        <f t="shared" si="187"/>
        <v>0</v>
      </c>
      <c r="HT11" s="196">
        <f t="shared" si="188"/>
        <v>0</v>
      </c>
      <c r="HU11" s="28">
        <f t="shared" si="189"/>
        <v>0</v>
      </c>
      <c r="HV11" s="347">
        <v>1</v>
      </c>
      <c r="HW11" s="196">
        <f t="shared" si="190"/>
        <v>0</v>
      </c>
      <c r="HX11" s="13"/>
      <c r="HY11" s="196">
        <f t="shared" si="191"/>
        <v>0</v>
      </c>
      <c r="HZ11" s="196">
        <f t="shared" si="192"/>
        <v>0</v>
      </c>
      <c r="IA11" s="28">
        <f t="shared" si="193"/>
        <v>0</v>
      </c>
      <c r="IB11" s="347">
        <v>1</v>
      </c>
      <c r="IC11" s="196">
        <f t="shared" si="194"/>
        <v>0</v>
      </c>
      <c r="ID11" s="13"/>
      <c r="IE11" s="196">
        <f t="shared" si="195"/>
        <v>0</v>
      </c>
      <c r="IF11" s="196">
        <f t="shared" si="196"/>
        <v>0</v>
      </c>
      <c r="IG11" s="28">
        <f t="shared" si="197"/>
        <v>0</v>
      </c>
      <c r="IH11" s="347">
        <v>1</v>
      </c>
      <c r="II11" s="196">
        <f t="shared" si="198"/>
        <v>0</v>
      </c>
      <c r="IJ11" s="13"/>
      <c r="IK11" s="196">
        <f t="shared" si="199"/>
        <v>0</v>
      </c>
      <c r="IL11" s="196">
        <f t="shared" si="200"/>
        <v>0</v>
      </c>
      <c r="IM11" s="28">
        <f t="shared" si="201"/>
        <v>0</v>
      </c>
      <c r="IN11" s="347">
        <v>1</v>
      </c>
      <c r="IO11" s="196">
        <f t="shared" si="202"/>
        <v>0</v>
      </c>
      <c r="IP11" s="13"/>
      <c r="IQ11" s="196">
        <f t="shared" si="203"/>
        <v>0</v>
      </c>
      <c r="IR11" s="196">
        <f t="shared" si="204"/>
        <v>0</v>
      </c>
      <c r="IS11" s="28">
        <f t="shared" si="205"/>
        <v>0</v>
      </c>
      <c r="IT11" s="347">
        <v>1</v>
      </c>
      <c r="IU11" s="196">
        <f t="shared" si="206"/>
        <v>0</v>
      </c>
      <c r="IV11" s="13"/>
      <c r="IW11" s="196">
        <f t="shared" si="207"/>
        <v>0</v>
      </c>
      <c r="IX11" s="196">
        <f t="shared" si="208"/>
        <v>0</v>
      </c>
      <c r="IY11" s="28">
        <f t="shared" si="209"/>
        <v>0</v>
      </c>
      <c r="IZ11" s="347">
        <v>1</v>
      </c>
      <c r="JA11" s="196">
        <f t="shared" si="210"/>
        <v>0</v>
      </c>
      <c r="JB11" s="13"/>
      <c r="JC11" s="196">
        <f t="shared" si="211"/>
        <v>0</v>
      </c>
      <c r="JD11" s="196">
        <f t="shared" si="212"/>
        <v>0</v>
      </c>
      <c r="JE11" s="28">
        <f t="shared" si="213"/>
        <v>0</v>
      </c>
      <c r="JF11" s="347"/>
      <c r="JG11" s="196">
        <f t="shared" si="214"/>
        <v>0</v>
      </c>
      <c r="JH11" s="13"/>
      <c r="JI11" s="196">
        <f t="shared" si="215"/>
        <v>0</v>
      </c>
      <c r="JJ11" s="196">
        <f t="shared" si="216"/>
        <v>0</v>
      </c>
      <c r="JK11" s="28">
        <f t="shared" si="217"/>
        <v>0</v>
      </c>
      <c r="JL11" s="347"/>
      <c r="JM11" s="196">
        <f t="shared" ref="JM11:JS12" si="241">$E11/$C$2*JL$2</f>
        <v>0</v>
      </c>
      <c r="JN11" s="13"/>
      <c r="JO11" s="196">
        <f t="shared" si="228"/>
        <v>0</v>
      </c>
      <c r="JP11" s="196">
        <f t="shared" si="229"/>
        <v>0</v>
      </c>
      <c r="JQ11" s="28">
        <f t="shared" si="230"/>
        <v>0</v>
      </c>
      <c r="JR11" s="347"/>
      <c r="JS11" s="196">
        <f t="shared" ref="JS11" si="242">$E11/$C$2*JR$2</f>
        <v>0</v>
      </c>
      <c r="JT11" s="13"/>
      <c r="JU11" s="196">
        <f t="shared" si="231"/>
        <v>0</v>
      </c>
      <c r="JV11" s="196">
        <f t="shared" si="232"/>
        <v>0</v>
      </c>
      <c r="JW11" s="28">
        <f t="shared" si="233"/>
        <v>0</v>
      </c>
    </row>
    <row r="12" spans="1:283">
      <c r="A12" s="17" t="s">
        <v>27</v>
      </c>
      <c r="B12" s="239" t="s">
        <v>61</v>
      </c>
      <c r="C12" s="341">
        <v>42</v>
      </c>
      <c r="D12" s="12">
        <v>264788.15999999997</v>
      </c>
      <c r="E12" s="74">
        <v>6304.48</v>
      </c>
      <c r="F12" s="89">
        <f t="shared" si="42"/>
        <v>286289.11185885238</v>
      </c>
      <c r="G12" s="131">
        <f t="shared" si="43"/>
        <v>223.55141828104234</v>
      </c>
      <c r="H12" s="74">
        <f t="shared" si="43"/>
        <v>5.3226528162152942</v>
      </c>
      <c r="I12" s="12">
        <f t="shared" si="44"/>
        <v>0</v>
      </c>
      <c r="J12" s="192">
        <f t="shared" si="45"/>
        <v>0</v>
      </c>
      <c r="K12" s="89">
        <f t="shared" si="226"/>
        <v>223.55141828104234</v>
      </c>
      <c r="L12" s="347"/>
      <c r="M12" s="196">
        <f t="shared" si="46"/>
        <v>6523.6189390964</v>
      </c>
      <c r="N12" s="13"/>
      <c r="O12" s="196">
        <f t="shared" si="47"/>
        <v>0</v>
      </c>
      <c r="P12" s="196"/>
      <c r="Q12" s="196">
        <f t="shared" si="48"/>
        <v>0</v>
      </c>
      <c r="R12" s="28">
        <f t="shared" si="49"/>
        <v>0</v>
      </c>
      <c r="S12" s="347"/>
      <c r="T12" s="196">
        <f t="shared" si="50"/>
        <v>6537.0746054157926</v>
      </c>
      <c r="U12" s="13"/>
      <c r="V12" s="196">
        <f t="shared" si="51"/>
        <v>0</v>
      </c>
      <c r="W12" s="196"/>
      <c r="X12" s="196">
        <f t="shared" si="52"/>
        <v>0</v>
      </c>
      <c r="Y12" s="28">
        <f t="shared" si="53"/>
        <v>0</v>
      </c>
      <c r="Z12" s="347"/>
      <c r="AA12" s="196">
        <f t="shared" si="54"/>
        <v>6584.3131491597032</v>
      </c>
      <c r="AB12" s="13"/>
      <c r="AC12" s="196">
        <f t="shared" si="55"/>
        <v>0</v>
      </c>
      <c r="AD12" s="196">
        <f t="shared" si="56"/>
        <v>0</v>
      </c>
      <c r="AE12" s="28">
        <f t="shared" si="57"/>
        <v>0</v>
      </c>
      <c r="AF12" s="347"/>
      <c r="AG12" s="196">
        <f t="shared" si="58"/>
        <v>6602.6496881115645</v>
      </c>
      <c r="AH12" s="13"/>
      <c r="AI12" s="196">
        <f t="shared" si="59"/>
        <v>0</v>
      </c>
      <c r="AJ12" s="196">
        <f t="shared" si="60"/>
        <v>0</v>
      </c>
      <c r="AK12" s="28">
        <f t="shared" si="61"/>
        <v>0</v>
      </c>
      <c r="AL12" s="347"/>
      <c r="AM12" s="196">
        <f t="shared" si="62"/>
        <v>6638.3114619802072</v>
      </c>
      <c r="AN12" s="13"/>
      <c r="AO12" s="196">
        <f t="shared" si="63"/>
        <v>0</v>
      </c>
      <c r="AP12" s="196">
        <f t="shared" si="64"/>
        <v>0</v>
      </c>
      <c r="AQ12" s="28">
        <f t="shared" si="65"/>
        <v>0</v>
      </c>
      <c r="AR12" s="347"/>
      <c r="AS12" s="196">
        <f t="shared" si="66"/>
        <v>6704.6902652512281</v>
      </c>
      <c r="AT12" s="13"/>
      <c r="AU12" s="196">
        <f t="shared" si="67"/>
        <v>0</v>
      </c>
      <c r="AV12" s="196">
        <f t="shared" si="68"/>
        <v>0</v>
      </c>
      <c r="AW12" s="28">
        <f t="shared" si="69"/>
        <v>0</v>
      </c>
      <c r="AX12" s="347"/>
      <c r="AY12" s="196">
        <f t="shared" si="70"/>
        <v>6763.4683203006925</v>
      </c>
      <c r="AZ12" s="13"/>
      <c r="BA12" s="196">
        <f t="shared" si="71"/>
        <v>0</v>
      </c>
      <c r="BB12" s="196">
        <f t="shared" si="72"/>
        <v>0</v>
      </c>
      <c r="BC12" s="28">
        <f t="shared" si="73"/>
        <v>0</v>
      </c>
      <c r="BD12" s="347"/>
      <c r="BE12" s="196">
        <f t="shared" si="74"/>
        <v>6816.4074252107712</v>
      </c>
      <c r="BF12" s="13"/>
      <c r="BG12" s="196">
        <f t="shared" si="75"/>
        <v>0</v>
      </c>
      <c r="BH12" s="196">
        <f t="shared" si="76"/>
        <v>0</v>
      </c>
      <c r="BI12" s="28">
        <f t="shared" si="77"/>
        <v>0</v>
      </c>
      <c r="BJ12" s="347"/>
      <c r="BK12" s="196">
        <f t="shared" si="78"/>
        <v>0</v>
      </c>
      <c r="BL12" s="13"/>
      <c r="BM12" s="196">
        <f t="shared" si="79"/>
        <v>0</v>
      </c>
      <c r="BN12" s="196">
        <f t="shared" si="80"/>
        <v>0</v>
      </c>
      <c r="BO12" s="28">
        <f t="shared" si="81"/>
        <v>0</v>
      </c>
      <c r="BP12" s="347"/>
      <c r="BQ12" s="196">
        <f t="shared" si="82"/>
        <v>0</v>
      </c>
      <c r="BR12" s="13"/>
      <c r="BS12" s="196">
        <f t="shared" si="83"/>
        <v>0</v>
      </c>
      <c r="BT12" s="196">
        <f t="shared" si="84"/>
        <v>0</v>
      </c>
      <c r="BU12" s="28">
        <f t="shared" si="85"/>
        <v>0</v>
      </c>
      <c r="BV12" s="347">
        <v>1</v>
      </c>
      <c r="BW12" s="196">
        <f t="shared" si="86"/>
        <v>0</v>
      </c>
      <c r="BX12" s="13"/>
      <c r="BY12" s="196">
        <f t="shared" si="87"/>
        <v>0</v>
      </c>
      <c r="BZ12" s="196">
        <f t="shared" si="88"/>
        <v>0</v>
      </c>
      <c r="CA12" s="28">
        <f t="shared" si="89"/>
        <v>0</v>
      </c>
      <c r="CB12" s="347">
        <v>1</v>
      </c>
      <c r="CC12" s="196">
        <f t="shared" si="90"/>
        <v>0</v>
      </c>
      <c r="CD12" s="13"/>
      <c r="CE12" s="196">
        <f t="shared" si="91"/>
        <v>0</v>
      </c>
      <c r="CF12" s="196">
        <f t="shared" si="92"/>
        <v>0</v>
      </c>
      <c r="CG12" s="28">
        <f t="shared" si="93"/>
        <v>0</v>
      </c>
      <c r="CH12" s="347">
        <v>1</v>
      </c>
      <c r="CI12" s="196">
        <f t="shared" si="94"/>
        <v>0</v>
      </c>
      <c r="CJ12" s="13"/>
      <c r="CK12" s="196">
        <f t="shared" si="95"/>
        <v>0</v>
      </c>
      <c r="CL12" s="196">
        <f t="shared" si="96"/>
        <v>0</v>
      </c>
      <c r="CM12" s="28">
        <f t="shared" si="97"/>
        <v>0</v>
      </c>
      <c r="CN12" s="347">
        <v>1</v>
      </c>
      <c r="CO12" s="196">
        <f t="shared" si="98"/>
        <v>0</v>
      </c>
      <c r="CP12" s="13"/>
      <c r="CQ12" s="196">
        <f t="shared" si="99"/>
        <v>0</v>
      </c>
      <c r="CR12" s="196">
        <f t="shared" si="100"/>
        <v>0</v>
      </c>
      <c r="CS12" s="28">
        <f t="shared" si="101"/>
        <v>0</v>
      </c>
      <c r="CT12" s="347">
        <v>1</v>
      </c>
      <c r="CU12" s="196">
        <f t="shared" si="102"/>
        <v>0</v>
      </c>
      <c r="CV12" s="13"/>
      <c r="CW12" s="196">
        <f t="shared" si="103"/>
        <v>0</v>
      </c>
      <c r="CX12" s="196">
        <f t="shared" si="104"/>
        <v>0</v>
      </c>
      <c r="CY12" s="28">
        <f t="shared" si="105"/>
        <v>0</v>
      </c>
      <c r="CZ12" s="347">
        <v>1</v>
      </c>
      <c r="DA12" s="196">
        <f t="shared" si="106"/>
        <v>0</v>
      </c>
      <c r="DB12" s="13"/>
      <c r="DC12" s="196">
        <f t="shared" si="107"/>
        <v>0</v>
      </c>
      <c r="DD12" s="196">
        <f t="shared" si="108"/>
        <v>0</v>
      </c>
      <c r="DE12" s="28">
        <f t="shared" si="109"/>
        <v>0</v>
      </c>
      <c r="DF12" s="347">
        <v>1</v>
      </c>
      <c r="DG12" s="196">
        <f t="shared" si="110"/>
        <v>0</v>
      </c>
      <c r="DH12" s="13"/>
      <c r="DI12" s="196">
        <f t="shared" si="111"/>
        <v>0</v>
      </c>
      <c r="DJ12" s="196">
        <f t="shared" si="112"/>
        <v>0</v>
      </c>
      <c r="DK12" s="28">
        <f t="shared" si="113"/>
        <v>0</v>
      </c>
      <c r="DL12" s="347">
        <v>1</v>
      </c>
      <c r="DM12" s="196">
        <f t="shared" si="114"/>
        <v>0</v>
      </c>
      <c r="DN12" s="13"/>
      <c r="DO12" s="196">
        <f t="shared" si="115"/>
        <v>0</v>
      </c>
      <c r="DP12" s="196">
        <f t="shared" si="116"/>
        <v>0</v>
      </c>
      <c r="DQ12" s="28">
        <f t="shared" si="117"/>
        <v>0</v>
      </c>
      <c r="DR12" s="347">
        <v>1</v>
      </c>
      <c r="DS12" s="196">
        <f t="shared" si="118"/>
        <v>0</v>
      </c>
      <c r="DT12" s="13"/>
      <c r="DU12" s="196">
        <f t="shared" si="119"/>
        <v>0</v>
      </c>
      <c r="DV12" s="196">
        <f t="shared" si="120"/>
        <v>0</v>
      </c>
      <c r="DW12" s="28">
        <f t="shared" si="121"/>
        <v>0</v>
      </c>
      <c r="DX12" s="347">
        <v>1</v>
      </c>
      <c r="DY12" s="196">
        <f t="shared" si="122"/>
        <v>0</v>
      </c>
      <c r="DZ12" s="13"/>
      <c r="EA12" s="196">
        <f t="shared" si="123"/>
        <v>0</v>
      </c>
      <c r="EB12" s="196">
        <f t="shared" si="124"/>
        <v>0</v>
      </c>
      <c r="EC12" s="28">
        <f t="shared" si="125"/>
        <v>0</v>
      </c>
      <c r="ED12" s="347">
        <v>1</v>
      </c>
      <c r="EE12" s="196">
        <f t="shared" si="126"/>
        <v>0</v>
      </c>
      <c r="EF12" s="13"/>
      <c r="EG12" s="196">
        <f t="shared" si="127"/>
        <v>0</v>
      </c>
      <c r="EH12" s="196">
        <f t="shared" si="128"/>
        <v>0</v>
      </c>
      <c r="EI12" s="28">
        <f t="shared" si="129"/>
        <v>0</v>
      </c>
      <c r="EJ12" s="347">
        <v>1</v>
      </c>
      <c r="EK12" s="196">
        <f t="shared" si="130"/>
        <v>0</v>
      </c>
      <c r="EL12" s="13"/>
      <c r="EM12" s="196">
        <f t="shared" si="131"/>
        <v>0</v>
      </c>
      <c r="EN12" s="196">
        <f t="shared" si="132"/>
        <v>0</v>
      </c>
      <c r="EO12" s="28">
        <f t="shared" si="133"/>
        <v>0</v>
      </c>
      <c r="EP12" s="347">
        <v>1</v>
      </c>
      <c r="EQ12" s="196">
        <f t="shared" si="134"/>
        <v>0</v>
      </c>
      <c r="ER12" s="13"/>
      <c r="ES12" s="196">
        <f t="shared" si="135"/>
        <v>0</v>
      </c>
      <c r="ET12" s="196">
        <f t="shared" si="136"/>
        <v>0</v>
      </c>
      <c r="EU12" s="28">
        <f t="shared" si="137"/>
        <v>0</v>
      </c>
      <c r="EV12" s="347">
        <v>1</v>
      </c>
      <c r="EW12" s="196">
        <f t="shared" si="138"/>
        <v>0</v>
      </c>
      <c r="EX12" s="13"/>
      <c r="EY12" s="196">
        <f t="shared" si="139"/>
        <v>0</v>
      </c>
      <c r="EZ12" s="196">
        <f t="shared" si="140"/>
        <v>0</v>
      </c>
      <c r="FA12" s="28">
        <f t="shared" si="141"/>
        <v>0</v>
      </c>
      <c r="FB12" s="347">
        <v>1</v>
      </c>
      <c r="FC12" s="196">
        <f t="shared" si="142"/>
        <v>0</v>
      </c>
      <c r="FD12" s="13"/>
      <c r="FE12" s="196">
        <f t="shared" si="143"/>
        <v>0</v>
      </c>
      <c r="FF12" s="196">
        <f t="shared" si="144"/>
        <v>0</v>
      </c>
      <c r="FG12" s="28">
        <f t="shared" si="145"/>
        <v>0</v>
      </c>
      <c r="FH12" s="347">
        <v>1</v>
      </c>
      <c r="FI12" s="196">
        <f t="shared" si="146"/>
        <v>0</v>
      </c>
      <c r="FJ12" s="13"/>
      <c r="FK12" s="196">
        <f t="shared" si="147"/>
        <v>0</v>
      </c>
      <c r="FL12" s="196">
        <f t="shared" si="148"/>
        <v>0</v>
      </c>
      <c r="FM12" s="28">
        <f t="shared" si="149"/>
        <v>0</v>
      </c>
      <c r="FN12" s="347">
        <v>1</v>
      </c>
      <c r="FO12" s="196">
        <f t="shared" si="150"/>
        <v>0</v>
      </c>
      <c r="FP12" s="13"/>
      <c r="FQ12" s="196">
        <f t="shared" si="151"/>
        <v>0</v>
      </c>
      <c r="FR12" s="196">
        <f t="shared" si="152"/>
        <v>0</v>
      </c>
      <c r="FS12" s="28">
        <f t="shared" si="153"/>
        <v>0</v>
      </c>
      <c r="FT12" s="347">
        <v>1</v>
      </c>
      <c r="FU12" s="196">
        <f t="shared" si="154"/>
        <v>0</v>
      </c>
      <c r="FV12" s="13"/>
      <c r="FW12" s="196">
        <f t="shared" si="155"/>
        <v>0</v>
      </c>
      <c r="FX12" s="196">
        <f t="shared" si="156"/>
        <v>0</v>
      </c>
      <c r="FY12" s="28">
        <f t="shared" si="157"/>
        <v>0</v>
      </c>
      <c r="FZ12" s="347">
        <v>1</v>
      </c>
      <c r="GA12" s="196">
        <f t="shared" si="158"/>
        <v>0</v>
      </c>
      <c r="GB12" s="13"/>
      <c r="GC12" s="196">
        <f t="shared" si="159"/>
        <v>0</v>
      </c>
      <c r="GD12" s="196">
        <f t="shared" si="160"/>
        <v>0</v>
      </c>
      <c r="GE12" s="28">
        <f t="shared" si="161"/>
        <v>0</v>
      </c>
      <c r="GF12" s="347">
        <v>1</v>
      </c>
      <c r="GG12" s="196">
        <f t="shared" si="162"/>
        <v>0</v>
      </c>
      <c r="GH12" s="13"/>
      <c r="GI12" s="196">
        <f t="shared" si="163"/>
        <v>0</v>
      </c>
      <c r="GJ12" s="196">
        <f t="shared" si="164"/>
        <v>0</v>
      </c>
      <c r="GK12" s="28">
        <f t="shared" si="165"/>
        <v>0</v>
      </c>
      <c r="GL12" s="347">
        <v>1</v>
      </c>
      <c r="GM12" s="196">
        <f t="shared" si="166"/>
        <v>0</v>
      </c>
      <c r="GN12" s="13"/>
      <c r="GO12" s="196">
        <f t="shared" si="167"/>
        <v>0</v>
      </c>
      <c r="GP12" s="196">
        <f t="shared" si="168"/>
        <v>0</v>
      </c>
      <c r="GQ12" s="28">
        <f t="shared" si="169"/>
        <v>0</v>
      </c>
      <c r="GR12" s="347">
        <v>1</v>
      </c>
      <c r="GS12" s="196">
        <f t="shared" si="170"/>
        <v>0</v>
      </c>
      <c r="GT12" s="13"/>
      <c r="GU12" s="196">
        <f t="shared" si="171"/>
        <v>0</v>
      </c>
      <c r="GV12" s="196">
        <f t="shared" si="172"/>
        <v>0</v>
      </c>
      <c r="GW12" s="28">
        <f t="shared" si="173"/>
        <v>0</v>
      </c>
      <c r="GX12" s="347">
        <v>1</v>
      </c>
      <c r="GY12" s="196">
        <f t="shared" si="174"/>
        <v>0</v>
      </c>
      <c r="GZ12" s="13"/>
      <c r="HA12" s="196">
        <f t="shared" si="175"/>
        <v>0</v>
      </c>
      <c r="HB12" s="196">
        <f t="shared" si="176"/>
        <v>0</v>
      </c>
      <c r="HC12" s="28">
        <f t="shared" si="177"/>
        <v>0</v>
      </c>
      <c r="HD12" s="347">
        <v>1</v>
      </c>
      <c r="HE12" s="196">
        <f t="shared" si="178"/>
        <v>0</v>
      </c>
      <c r="HF12" s="13"/>
      <c r="HG12" s="196">
        <f t="shared" si="179"/>
        <v>0</v>
      </c>
      <c r="HH12" s="196">
        <f t="shared" si="180"/>
        <v>0</v>
      </c>
      <c r="HI12" s="28">
        <f t="shared" si="181"/>
        <v>0</v>
      </c>
      <c r="HJ12" s="347">
        <v>1</v>
      </c>
      <c r="HK12" s="196">
        <f t="shared" si="182"/>
        <v>0</v>
      </c>
      <c r="HL12" s="13"/>
      <c r="HM12" s="196">
        <f t="shared" si="183"/>
        <v>0</v>
      </c>
      <c r="HN12" s="196">
        <f t="shared" si="184"/>
        <v>0</v>
      </c>
      <c r="HO12" s="28">
        <f t="shared" si="185"/>
        <v>0</v>
      </c>
      <c r="HP12" s="347">
        <v>1</v>
      </c>
      <c r="HQ12" s="196">
        <f t="shared" si="186"/>
        <v>0</v>
      </c>
      <c r="HR12" s="13"/>
      <c r="HS12" s="196">
        <f t="shared" si="187"/>
        <v>0</v>
      </c>
      <c r="HT12" s="196">
        <f t="shared" si="188"/>
        <v>0</v>
      </c>
      <c r="HU12" s="28">
        <f t="shared" si="189"/>
        <v>0</v>
      </c>
      <c r="HV12" s="347">
        <v>1</v>
      </c>
      <c r="HW12" s="196">
        <f t="shared" si="190"/>
        <v>0</v>
      </c>
      <c r="HX12" s="13"/>
      <c r="HY12" s="196">
        <f t="shared" si="191"/>
        <v>0</v>
      </c>
      <c r="HZ12" s="196">
        <f t="shared" si="192"/>
        <v>0</v>
      </c>
      <c r="IA12" s="28">
        <f t="shared" si="193"/>
        <v>0</v>
      </c>
      <c r="IB12" s="347">
        <v>1</v>
      </c>
      <c r="IC12" s="196">
        <f t="shared" si="194"/>
        <v>0</v>
      </c>
      <c r="ID12" s="13"/>
      <c r="IE12" s="196">
        <f t="shared" si="195"/>
        <v>0</v>
      </c>
      <c r="IF12" s="196">
        <f t="shared" si="196"/>
        <v>0</v>
      </c>
      <c r="IG12" s="28">
        <f t="shared" si="197"/>
        <v>0</v>
      </c>
      <c r="IH12" s="347">
        <v>1</v>
      </c>
      <c r="II12" s="196">
        <f t="shared" si="198"/>
        <v>0</v>
      </c>
      <c r="IJ12" s="13"/>
      <c r="IK12" s="196">
        <f t="shared" si="199"/>
        <v>0</v>
      </c>
      <c r="IL12" s="196">
        <f t="shared" si="200"/>
        <v>0</v>
      </c>
      <c r="IM12" s="28">
        <f t="shared" si="201"/>
        <v>0</v>
      </c>
      <c r="IN12" s="347">
        <v>1</v>
      </c>
      <c r="IO12" s="196">
        <f t="shared" si="202"/>
        <v>0</v>
      </c>
      <c r="IP12" s="13"/>
      <c r="IQ12" s="196">
        <f t="shared" si="203"/>
        <v>0</v>
      </c>
      <c r="IR12" s="196">
        <f t="shared" si="204"/>
        <v>0</v>
      </c>
      <c r="IS12" s="28">
        <f t="shared" si="205"/>
        <v>0</v>
      </c>
      <c r="IT12" s="347">
        <v>1</v>
      </c>
      <c r="IU12" s="196">
        <f t="shared" si="206"/>
        <v>0</v>
      </c>
      <c r="IV12" s="13"/>
      <c r="IW12" s="196">
        <f t="shared" si="207"/>
        <v>0</v>
      </c>
      <c r="IX12" s="196">
        <f t="shared" si="208"/>
        <v>0</v>
      </c>
      <c r="IY12" s="28">
        <f t="shared" si="209"/>
        <v>0</v>
      </c>
      <c r="IZ12" s="347">
        <v>1</v>
      </c>
      <c r="JA12" s="196">
        <f t="shared" si="210"/>
        <v>0</v>
      </c>
      <c r="JB12" s="13"/>
      <c r="JC12" s="196">
        <f t="shared" si="211"/>
        <v>0</v>
      </c>
      <c r="JD12" s="196">
        <f t="shared" si="212"/>
        <v>0</v>
      </c>
      <c r="JE12" s="28">
        <f t="shared" si="213"/>
        <v>0</v>
      </c>
      <c r="JF12" s="347"/>
      <c r="JG12" s="196">
        <f t="shared" si="214"/>
        <v>0</v>
      </c>
      <c r="JH12" s="13"/>
      <c r="JI12" s="196">
        <f t="shared" si="215"/>
        <v>0</v>
      </c>
      <c r="JJ12" s="196">
        <f t="shared" si="216"/>
        <v>0</v>
      </c>
      <c r="JK12" s="28">
        <f t="shared" si="217"/>
        <v>0</v>
      </c>
      <c r="JL12" s="347"/>
      <c r="JM12" s="196">
        <f t="shared" si="241"/>
        <v>0</v>
      </c>
      <c r="JN12" s="13"/>
      <c r="JO12" s="196">
        <f t="shared" si="228"/>
        <v>0</v>
      </c>
      <c r="JP12" s="196">
        <f t="shared" si="229"/>
        <v>0</v>
      </c>
      <c r="JQ12" s="28">
        <f t="shared" si="230"/>
        <v>0</v>
      </c>
      <c r="JR12" s="347"/>
      <c r="JS12" s="196">
        <f t="shared" si="241"/>
        <v>0</v>
      </c>
      <c r="JT12" s="13"/>
      <c r="JU12" s="196">
        <f t="shared" si="231"/>
        <v>0</v>
      </c>
      <c r="JV12" s="196">
        <f t="shared" si="232"/>
        <v>0</v>
      </c>
      <c r="JW12" s="28">
        <f t="shared" si="233"/>
        <v>0</v>
      </c>
    </row>
    <row r="13" spans="1:283">
      <c r="A13" s="17" t="s">
        <v>18</v>
      </c>
      <c r="B13" s="239" t="s">
        <v>62</v>
      </c>
      <c r="C13" s="341">
        <v>42</v>
      </c>
      <c r="D13" s="12">
        <v>358230.6</v>
      </c>
      <c r="E13" s="74">
        <v>8529.2999999999993</v>
      </c>
      <c r="F13" s="89">
        <f t="shared" si="42"/>
        <v>313544.05929797661</v>
      </c>
      <c r="G13" s="131">
        <f t="shared" si="43"/>
        <v>302.44161484285689</v>
      </c>
      <c r="H13" s="74">
        <f t="shared" si="43"/>
        <v>7.2009908295918308</v>
      </c>
      <c r="I13" s="12">
        <f t="shared" si="44"/>
        <v>57.607926636734646</v>
      </c>
      <c r="J13" s="192">
        <f t="shared" si="45"/>
        <v>0</v>
      </c>
      <c r="K13" s="89">
        <f t="shared" si="226"/>
        <v>244.83368820612225</v>
      </c>
      <c r="L13" s="347">
        <v>1</v>
      </c>
      <c r="M13" s="196">
        <f t="shared" si="46"/>
        <v>8825.7719934451252</v>
      </c>
      <c r="N13" s="13"/>
      <c r="O13" s="196">
        <f t="shared" si="47"/>
        <v>0</v>
      </c>
      <c r="P13" s="196" t="s">
        <v>357</v>
      </c>
      <c r="Q13" s="196">
        <f t="shared" si="48"/>
        <v>7.2009908295918299</v>
      </c>
      <c r="R13" s="28">
        <f t="shared" si="49"/>
        <v>8825.7719934451234</v>
      </c>
      <c r="S13" s="347">
        <v>1</v>
      </c>
      <c r="T13" s="196">
        <f t="shared" si="50"/>
        <v>8843.976098262332</v>
      </c>
      <c r="U13" s="13"/>
      <c r="V13" s="196">
        <f t="shared" si="51"/>
        <v>0</v>
      </c>
      <c r="W13" s="196" t="s">
        <v>357</v>
      </c>
      <c r="X13" s="196">
        <f t="shared" si="52"/>
        <v>7.2009908295918317</v>
      </c>
      <c r="Y13" s="28">
        <f t="shared" si="53"/>
        <v>8843.9760982623338</v>
      </c>
      <c r="Z13" s="347">
        <v>1</v>
      </c>
      <c r="AA13" s="196">
        <f t="shared" si="54"/>
        <v>8907.8848918749609</v>
      </c>
      <c r="AB13" s="13"/>
      <c r="AC13" s="196">
        <f t="shared" si="55"/>
        <v>0</v>
      </c>
      <c r="AD13" s="196">
        <f t="shared" si="56"/>
        <v>7.2009908295918308</v>
      </c>
      <c r="AE13" s="28">
        <f t="shared" si="57"/>
        <v>8907.8848918749609</v>
      </c>
      <c r="AF13" s="347">
        <v>1</v>
      </c>
      <c r="AG13" s="196">
        <f t="shared" si="58"/>
        <v>8932.6923052829043</v>
      </c>
      <c r="AH13" s="13"/>
      <c r="AI13" s="196">
        <f t="shared" si="59"/>
        <v>0</v>
      </c>
      <c r="AJ13" s="196">
        <f t="shared" si="60"/>
        <v>7.2009908295918308</v>
      </c>
      <c r="AK13" s="28">
        <f t="shared" si="61"/>
        <v>8932.6923052829043</v>
      </c>
      <c r="AL13" s="347">
        <v>1</v>
      </c>
      <c r="AM13" s="196">
        <f t="shared" si="62"/>
        <v>8980.938943841169</v>
      </c>
      <c r="AN13" s="13"/>
      <c r="AO13" s="196">
        <f t="shared" si="63"/>
        <v>0</v>
      </c>
      <c r="AP13" s="196">
        <f t="shared" si="64"/>
        <v>7.2009908295918317</v>
      </c>
      <c r="AQ13" s="28">
        <f t="shared" si="65"/>
        <v>8980.9389438411708</v>
      </c>
      <c r="AR13" s="347">
        <v>1</v>
      </c>
      <c r="AS13" s="196">
        <f t="shared" si="66"/>
        <v>9070.7425004770084</v>
      </c>
      <c r="AT13" s="13"/>
      <c r="AU13" s="196">
        <f t="shared" si="67"/>
        <v>0</v>
      </c>
      <c r="AV13" s="196">
        <f t="shared" si="68"/>
        <v>7.2009908295918317</v>
      </c>
      <c r="AW13" s="28">
        <f t="shared" si="69"/>
        <v>9070.7425004770103</v>
      </c>
      <c r="AX13" s="347">
        <v>1</v>
      </c>
      <c r="AY13" s="196">
        <f t="shared" si="70"/>
        <v>9150.2630422081911</v>
      </c>
      <c r="AZ13" s="13"/>
      <c r="BA13" s="196">
        <f t="shared" si="71"/>
        <v>0</v>
      </c>
      <c r="BB13" s="196">
        <f t="shared" si="72"/>
        <v>7.2009908295918308</v>
      </c>
      <c r="BC13" s="28">
        <f t="shared" si="73"/>
        <v>9150.2630422081911</v>
      </c>
      <c r="BD13" s="347">
        <v>1</v>
      </c>
      <c r="BE13" s="196">
        <f t="shared" si="74"/>
        <v>9221.8840969993125</v>
      </c>
      <c r="BF13" s="13"/>
      <c r="BG13" s="196">
        <f t="shared" si="75"/>
        <v>0</v>
      </c>
      <c r="BH13" s="196">
        <f t="shared" si="76"/>
        <v>7.2009908295918308</v>
      </c>
      <c r="BI13" s="28">
        <f t="shared" si="77"/>
        <v>9221.8840969993125</v>
      </c>
      <c r="BJ13" s="347">
        <v>1</v>
      </c>
      <c r="BK13" s="196">
        <f t="shared" si="78"/>
        <v>0</v>
      </c>
      <c r="BL13" s="13"/>
      <c r="BM13" s="196">
        <f t="shared" si="79"/>
        <v>0</v>
      </c>
      <c r="BN13" s="196">
        <f t="shared" si="80"/>
        <v>0</v>
      </c>
      <c r="BO13" s="28">
        <f t="shared" si="81"/>
        <v>0</v>
      </c>
      <c r="BP13" s="347">
        <v>1</v>
      </c>
      <c r="BQ13" s="196">
        <f t="shared" si="82"/>
        <v>0</v>
      </c>
      <c r="BR13" s="13"/>
      <c r="BS13" s="196">
        <f t="shared" si="83"/>
        <v>0</v>
      </c>
      <c r="BT13" s="196">
        <f t="shared" si="84"/>
        <v>0</v>
      </c>
      <c r="BU13" s="28">
        <f t="shared" si="85"/>
        <v>0</v>
      </c>
      <c r="BV13" s="347">
        <v>1</v>
      </c>
      <c r="BW13" s="196">
        <f t="shared" si="86"/>
        <v>0</v>
      </c>
      <c r="BX13" s="13"/>
      <c r="BY13" s="196">
        <f t="shared" si="87"/>
        <v>0</v>
      </c>
      <c r="BZ13" s="196">
        <f t="shared" si="88"/>
        <v>0</v>
      </c>
      <c r="CA13" s="28">
        <f t="shared" si="89"/>
        <v>0</v>
      </c>
      <c r="CB13" s="347">
        <v>1</v>
      </c>
      <c r="CC13" s="196">
        <f t="shared" si="90"/>
        <v>0</v>
      </c>
      <c r="CD13" s="13"/>
      <c r="CE13" s="196">
        <f t="shared" si="91"/>
        <v>0</v>
      </c>
      <c r="CF13" s="196">
        <f t="shared" si="92"/>
        <v>0</v>
      </c>
      <c r="CG13" s="28">
        <f t="shared" si="93"/>
        <v>0</v>
      </c>
      <c r="CH13" s="347">
        <v>1</v>
      </c>
      <c r="CI13" s="196">
        <f t="shared" si="94"/>
        <v>0</v>
      </c>
      <c r="CJ13" s="13"/>
      <c r="CK13" s="196">
        <f t="shared" si="95"/>
        <v>0</v>
      </c>
      <c r="CL13" s="196">
        <f t="shared" si="96"/>
        <v>0</v>
      </c>
      <c r="CM13" s="28">
        <f t="shared" si="97"/>
        <v>0</v>
      </c>
      <c r="CN13" s="347">
        <v>1</v>
      </c>
      <c r="CO13" s="196">
        <f t="shared" si="98"/>
        <v>0</v>
      </c>
      <c r="CP13" s="13"/>
      <c r="CQ13" s="196">
        <f t="shared" si="99"/>
        <v>0</v>
      </c>
      <c r="CR13" s="196">
        <f t="shared" si="100"/>
        <v>0</v>
      </c>
      <c r="CS13" s="28">
        <f t="shared" si="101"/>
        <v>0</v>
      </c>
      <c r="CT13" s="347">
        <v>1</v>
      </c>
      <c r="CU13" s="196">
        <f t="shared" si="102"/>
        <v>0</v>
      </c>
      <c r="CV13" s="13"/>
      <c r="CW13" s="196">
        <f t="shared" si="103"/>
        <v>0</v>
      </c>
      <c r="CX13" s="196">
        <f t="shared" si="104"/>
        <v>0</v>
      </c>
      <c r="CY13" s="28">
        <f t="shared" si="105"/>
        <v>0</v>
      </c>
      <c r="CZ13" s="347">
        <v>1</v>
      </c>
      <c r="DA13" s="196">
        <f t="shared" si="106"/>
        <v>0</v>
      </c>
      <c r="DB13" s="13"/>
      <c r="DC13" s="196">
        <f t="shared" si="107"/>
        <v>0</v>
      </c>
      <c r="DD13" s="196">
        <f t="shared" si="108"/>
        <v>0</v>
      </c>
      <c r="DE13" s="28">
        <f t="shared" si="109"/>
        <v>0</v>
      </c>
      <c r="DF13" s="347">
        <v>1</v>
      </c>
      <c r="DG13" s="196">
        <f t="shared" si="110"/>
        <v>0</v>
      </c>
      <c r="DH13" s="13"/>
      <c r="DI13" s="196">
        <f t="shared" si="111"/>
        <v>0</v>
      </c>
      <c r="DJ13" s="196">
        <f t="shared" si="112"/>
        <v>0</v>
      </c>
      <c r="DK13" s="28">
        <f t="shared" si="113"/>
        <v>0</v>
      </c>
      <c r="DL13" s="347">
        <v>1</v>
      </c>
      <c r="DM13" s="196">
        <f t="shared" si="114"/>
        <v>0</v>
      </c>
      <c r="DN13" s="13"/>
      <c r="DO13" s="196">
        <f t="shared" si="115"/>
        <v>0</v>
      </c>
      <c r="DP13" s="196">
        <f t="shared" si="116"/>
        <v>0</v>
      </c>
      <c r="DQ13" s="28">
        <f t="shared" si="117"/>
        <v>0</v>
      </c>
      <c r="DR13" s="347">
        <v>1</v>
      </c>
      <c r="DS13" s="196">
        <f t="shared" si="118"/>
        <v>0</v>
      </c>
      <c r="DT13" s="13"/>
      <c r="DU13" s="196">
        <f t="shared" si="119"/>
        <v>0</v>
      </c>
      <c r="DV13" s="196">
        <f t="shared" si="120"/>
        <v>0</v>
      </c>
      <c r="DW13" s="28">
        <f t="shared" si="121"/>
        <v>0</v>
      </c>
      <c r="DX13" s="347">
        <v>1</v>
      </c>
      <c r="DY13" s="196">
        <f t="shared" si="122"/>
        <v>0</v>
      </c>
      <c r="DZ13" s="13"/>
      <c r="EA13" s="196">
        <f t="shared" si="123"/>
        <v>0</v>
      </c>
      <c r="EB13" s="196">
        <f t="shared" si="124"/>
        <v>0</v>
      </c>
      <c r="EC13" s="28">
        <f t="shared" si="125"/>
        <v>0</v>
      </c>
      <c r="ED13" s="347">
        <v>1</v>
      </c>
      <c r="EE13" s="196">
        <f t="shared" si="126"/>
        <v>0</v>
      </c>
      <c r="EF13" s="13"/>
      <c r="EG13" s="196">
        <f t="shared" si="127"/>
        <v>0</v>
      </c>
      <c r="EH13" s="196">
        <f t="shared" si="128"/>
        <v>0</v>
      </c>
      <c r="EI13" s="28">
        <f t="shared" si="129"/>
        <v>0</v>
      </c>
      <c r="EJ13" s="347">
        <v>1</v>
      </c>
      <c r="EK13" s="196">
        <f t="shared" si="130"/>
        <v>0</v>
      </c>
      <c r="EL13" s="13"/>
      <c r="EM13" s="196">
        <f t="shared" si="131"/>
        <v>0</v>
      </c>
      <c r="EN13" s="196">
        <f t="shared" si="132"/>
        <v>0</v>
      </c>
      <c r="EO13" s="28">
        <f t="shared" si="133"/>
        <v>0</v>
      </c>
      <c r="EP13" s="347">
        <v>1</v>
      </c>
      <c r="EQ13" s="196">
        <f t="shared" si="134"/>
        <v>0</v>
      </c>
      <c r="ER13" s="13"/>
      <c r="ES13" s="196">
        <f t="shared" si="135"/>
        <v>0</v>
      </c>
      <c r="ET13" s="196">
        <f t="shared" si="136"/>
        <v>0</v>
      </c>
      <c r="EU13" s="28">
        <f t="shared" si="137"/>
        <v>0</v>
      </c>
      <c r="EV13" s="347">
        <v>1</v>
      </c>
      <c r="EW13" s="196">
        <f t="shared" si="138"/>
        <v>0</v>
      </c>
      <c r="EX13" s="13"/>
      <c r="EY13" s="196">
        <f t="shared" si="139"/>
        <v>0</v>
      </c>
      <c r="EZ13" s="196">
        <f t="shared" si="140"/>
        <v>0</v>
      </c>
      <c r="FA13" s="28">
        <f t="shared" si="141"/>
        <v>0</v>
      </c>
      <c r="FB13" s="347">
        <v>1</v>
      </c>
      <c r="FC13" s="196">
        <f t="shared" si="142"/>
        <v>0</v>
      </c>
      <c r="FD13" s="13"/>
      <c r="FE13" s="196">
        <f t="shared" si="143"/>
        <v>0</v>
      </c>
      <c r="FF13" s="196">
        <f t="shared" si="144"/>
        <v>0</v>
      </c>
      <c r="FG13" s="28">
        <f t="shared" si="145"/>
        <v>0</v>
      </c>
      <c r="FH13" s="347">
        <v>1</v>
      </c>
      <c r="FI13" s="196">
        <f t="shared" si="146"/>
        <v>0</v>
      </c>
      <c r="FJ13" s="13"/>
      <c r="FK13" s="196">
        <f t="shared" si="147"/>
        <v>0</v>
      </c>
      <c r="FL13" s="196">
        <f t="shared" si="148"/>
        <v>0</v>
      </c>
      <c r="FM13" s="28">
        <f t="shared" si="149"/>
        <v>0</v>
      </c>
      <c r="FN13" s="347">
        <v>1</v>
      </c>
      <c r="FO13" s="196">
        <f t="shared" si="150"/>
        <v>0</v>
      </c>
      <c r="FP13" s="13"/>
      <c r="FQ13" s="196">
        <f t="shared" si="151"/>
        <v>0</v>
      </c>
      <c r="FR13" s="196">
        <f t="shared" si="152"/>
        <v>0</v>
      </c>
      <c r="FS13" s="28">
        <f t="shared" si="153"/>
        <v>0</v>
      </c>
      <c r="FT13" s="347">
        <v>1</v>
      </c>
      <c r="FU13" s="196">
        <f t="shared" si="154"/>
        <v>0</v>
      </c>
      <c r="FV13" s="13"/>
      <c r="FW13" s="196">
        <f t="shared" si="155"/>
        <v>0</v>
      </c>
      <c r="FX13" s="196">
        <f t="shared" si="156"/>
        <v>0</v>
      </c>
      <c r="FY13" s="28">
        <f t="shared" si="157"/>
        <v>0</v>
      </c>
      <c r="FZ13" s="347">
        <v>1</v>
      </c>
      <c r="GA13" s="196">
        <f t="shared" si="158"/>
        <v>0</v>
      </c>
      <c r="GB13" s="13"/>
      <c r="GC13" s="196">
        <f t="shared" si="159"/>
        <v>0</v>
      </c>
      <c r="GD13" s="196">
        <f t="shared" si="160"/>
        <v>0</v>
      </c>
      <c r="GE13" s="28">
        <f t="shared" si="161"/>
        <v>0</v>
      </c>
      <c r="GF13" s="347">
        <v>1</v>
      </c>
      <c r="GG13" s="196">
        <f t="shared" si="162"/>
        <v>0</v>
      </c>
      <c r="GH13" s="13"/>
      <c r="GI13" s="196">
        <f t="shared" si="163"/>
        <v>0</v>
      </c>
      <c r="GJ13" s="196">
        <f t="shared" si="164"/>
        <v>0</v>
      </c>
      <c r="GK13" s="28">
        <f t="shared" si="165"/>
        <v>0</v>
      </c>
      <c r="GL13" s="347">
        <v>1</v>
      </c>
      <c r="GM13" s="196">
        <f t="shared" si="166"/>
        <v>0</v>
      </c>
      <c r="GN13" s="13"/>
      <c r="GO13" s="196">
        <f t="shared" si="167"/>
        <v>0</v>
      </c>
      <c r="GP13" s="196">
        <f t="shared" si="168"/>
        <v>0</v>
      </c>
      <c r="GQ13" s="28">
        <f t="shared" si="169"/>
        <v>0</v>
      </c>
      <c r="GR13" s="347">
        <v>1</v>
      </c>
      <c r="GS13" s="196">
        <f t="shared" si="170"/>
        <v>0</v>
      </c>
      <c r="GT13" s="13"/>
      <c r="GU13" s="196">
        <f t="shared" si="171"/>
        <v>0</v>
      </c>
      <c r="GV13" s="196">
        <f t="shared" si="172"/>
        <v>0</v>
      </c>
      <c r="GW13" s="28">
        <f t="shared" si="173"/>
        <v>0</v>
      </c>
      <c r="GX13" s="347">
        <v>1</v>
      </c>
      <c r="GY13" s="196">
        <f t="shared" si="174"/>
        <v>0</v>
      </c>
      <c r="GZ13" s="13"/>
      <c r="HA13" s="196">
        <f t="shared" si="175"/>
        <v>0</v>
      </c>
      <c r="HB13" s="196">
        <f t="shared" si="176"/>
        <v>0</v>
      </c>
      <c r="HC13" s="28">
        <f t="shared" si="177"/>
        <v>0</v>
      </c>
      <c r="HD13" s="347">
        <v>1</v>
      </c>
      <c r="HE13" s="196">
        <f t="shared" si="178"/>
        <v>0</v>
      </c>
      <c r="HF13" s="13"/>
      <c r="HG13" s="196">
        <f t="shared" si="179"/>
        <v>0</v>
      </c>
      <c r="HH13" s="196">
        <f t="shared" si="180"/>
        <v>0</v>
      </c>
      <c r="HI13" s="28">
        <f t="shared" si="181"/>
        <v>0</v>
      </c>
      <c r="HJ13" s="347">
        <v>1</v>
      </c>
      <c r="HK13" s="196">
        <f t="shared" si="182"/>
        <v>0</v>
      </c>
      <c r="HL13" s="13"/>
      <c r="HM13" s="196">
        <f t="shared" si="183"/>
        <v>0</v>
      </c>
      <c r="HN13" s="196">
        <f t="shared" si="184"/>
        <v>0</v>
      </c>
      <c r="HO13" s="28">
        <f t="shared" si="185"/>
        <v>0</v>
      </c>
      <c r="HP13" s="347">
        <v>1</v>
      </c>
      <c r="HQ13" s="196">
        <f t="shared" si="186"/>
        <v>0</v>
      </c>
      <c r="HR13" s="13"/>
      <c r="HS13" s="196">
        <f t="shared" si="187"/>
        <v>0</v>
      </c>
      <c r="HT13" s="196">
        <f t="shared" si="188"/>
        <v>0</v>
      </c>
      <c r="HU13" s="28">
        <f t="shared" si="189"/>
        <v>0</v>
      </c>
      <c r="HV13" s="347">
        <v>1</v>
      </c>
      <c r="HW13" s="196">
        <f t="shared" si="190"/>
        <v>0</v>
      </c>
      <c r="HX13" s="13"/>
      <c r="HY13" s="196">
        <f t="shared" si="191"/>
        <v>0</v>
      </c>
      <c r="HZ13" s="196">
        <f t="shared" si="192"/>
        <v>0</v>
      </c>
      <c r="IA13" s="28">
        <f t="shared" si="193"/>
        <v>0</v>
      </c>
      <c r="IB13" s="347">
        <v>1</v>
      </c>
      <c r="IC13" s="196">
        <f t="shared" si="194"/>
        <v>0</v>
      </c>
      <c r="ID13" s="13"/>
      <c r="IE13" s="196">
        <f t="shared" si="195"/>
        <v>0</v>
      </c>
      <c r="IF13" s="196">
        <f t="shared" si="196"/>
        <v>0</v>
      </c>
      <c r="IG13" s="28">
        <f t="shared" si="197"/>
        <v>0</v>
      </c>
      <c r="IH13" s="347">
        <v>1</v>
      </c>
      <c r="II13" s="196">
        <f t="shared" si="198"/>
        <v>0</v>
      </c>
      <c r="IJ13" s="13"/>
      <c r="IK13" s="196">
        <f t="shared" si="199"/>
        <v>0</v>
      </c>
      <c r="IL13" s="196">
        <f t="shared" si="200"/>
        <v>0</v>
      </c>
      <c r="IM13" s="28">
        <f t="shared" si="201"/>
        <v>0</v>
      </c>
      <c r="IN13" s="347">
        <v>1</v>
      </c>
      <c r="IO13" s="196">
        <f t="shared" si="202"/>
        <v>0</v>
      </c>
      <c r="IP13" s="13"/>
      <c r="IQ13" s="196">
        <f t="shared" si="203"/>
        <v>0</v>
      </c>
      <c r="IR13" s="196">
        <f t="shared" si="204"/>
        <v>0</v>
      </c>
      <c r="IS13" s="28">
        <f t="shared" si="205"/>
        <v>0</v>
      </c>
      <c r="IT13" s="347">
        <v>1</v>
      </c>
      <c r="IU13" s="196">
        <f t="shared" si="206"/>
        <v>0</v>
      </c>
      <c r="IV13" s="13"/>
      <c r="IW13" s="196">
        <f t="shared" si="207"/>
        <v>0</v>
      </c>
      <c r="IX13" s="196">
        <f t="shared" si="208"/>
        <v>0</v>
      </c>
      <c r="IY13" s="28">
        <f t="shared" si="209"/>
        <v>0</v>
      </c>
      <c r="IZ13" s="347">
        <v>1</v>
      </c>
      <c r="JA13" s="196">
        <f t="shared" si="210"/>
        <v>0</v>
      </c>
      <c r="JB13" s="13"/>
      <c r="JC13" s="196">
        <f t="shared" si="211"/>
        <v>0</v>
      </c>
      <c r="JD13" s="196">
        <f t="shared" si="212"/>
        <v>0</v>
      </c>
      <c r="JE13" s="28">
        <f t="shared" si="213"/>
        <v>0</v>
      </c>
      <c r="JF13" s="347">
        <v>1</v>
      </c>
      <c r="JG13" s="196">
        <f t="shared" si="214"/>
        <v>0</v>
      </c>
      <c r="JH13" s="13"/>
      <c r="JI13" s="196">
        <f t="shared" si="215"/>
        <v>0</v>
      </c>
      <c r="JJ13" s="196">
        <f t="shared" si="216"/>
        <v>0</v>
      </c>
      <c r="JK13" s="28">
        <f t="shared" si="217"/>
        <v>0</v>
      </c>
      <c r="JL13" s="347">
        <v>1</v>
      </c>
      <c r="JM13" s="196">
        <f t="shared" ref="JM13" si="243">$E13/$C$2*JL$2</f>
        <v>0</v>
      </c>
      <c r="JN13" s="13"/>
      <c r="JO13" s="196">
        <f t="shared" si="228"/>
        <v>0</v>
      </c>
      <c r="JP13" s="196">
        <f t="shared" si="229"/>
        <v>0</v>
      </c>
      <c r="JQ13" s="28">
        <f t="shared" si="230"/>
        <v>0</v>
      </c>
      <c r="JR13" s="347">
        <v>1</v>
      </c>
      <c r="JS13" s="196">
        <f t="shared" ref="JS13" si="244">$E13/$C$2*JR$2</f>
        <v>0</v>
      </c>
      <c r="JT13" s="13"/>
      <c r="JU13" s="196">
        <f t="shared" si="231"/>
        <v>0</v>
      </c>
      <c r="JV13" s="196">
        <f t="shared" si="232"/>
        <v>0</v>
      </c>
      <c r="JW13" s="28">
        <f t="shared" si="233"/>
        <v>0</v>
      </c>
    </row>
    <row r="14" spans="1:283" ht="15" thickBot="1">
      <c r="A14" s="19" t="s">
        <v>20</v>
      </c>
      <c r="B14" s="20" t="s">
        <v>172</v>
      </c>
      <c r="C14" s="342">
        <v>42</v>
      </c>
      <c r="D14" s="41">
        <v>534333.66</v>
      </c>
      <c r="E14" s="142">
        <v>12722.23</v>
      </c>
      <c r="F14" s="141">
        <f t="shared" si="42"/>
        <v>467679.602959504</v>
      </c>
      <c r="G14" s="163">
        <f t="shared" si="43"/>
        <v>451.11929297858438</v>
      </c>
      <c r="H14" s="142">
        <f t="shared" si="43"/>
        <v>10.740935547109151</v>
      </c>
      <c r="I14" s="41">
        <f t="shared" si="44"/>
        <v>85.92748437687321</v>
      </c>
      <c r="J14" s="364">
        <f t="shared" si="45"/>
        <v>0</v>
      </c>
      <c r="K14" s="141">
        <f t="shared" si="226"/>
        <v>365.19180860171116</v>
      </c>
      <c r="L14" s="354">
        <v>1</v>
      </c>
      <c r="M14" s="198">
        <f t="shared" si="46"/>
        <v>13164.44505741003</v>
      </c>
      <c r="N14" s="13"/>
      <c r="O14" s="196">
        <f t="shared" si="47"/>
        <v>0</v>
      </c>
      <c r="P14" s="196" t="s">
        <v>358</v>
      </c>
      <c r="Q14" s="196">
        <f t="shared" si="48"/>
        <v>10.740935547109153</v>
      </c>
      <c r="R14" s="28">
        <f t="shared" si="49"/>
        <v>13164.445057410032</v>
      </c>
      <c r="S14" s="354">
        <v>1</v>
      </c>
      <c r="T14" s="198">
        <f t="shared" si="50"/>
        <v>13191.598142473124</v>
      </c>
      <c r="U14" s="13"/>
      <c r="V14" s="196">
        <f t="shared" si="51"/>
        <v>0</v>
      </c>
      <c r="W14" s="196" t="s">
        <v>358</v>
      </c>
      <c r="X14" s="196">
        <f t="shared" si="52"/>
        <v>10.740935547109151</v>
      </c>
      <c r="Y14" s="28">
        <f t="shared" si="53"/>
        <v>13191.598142473124</v>
      </c>
      <c r="Z14" s="354">
        <v>1</v>
      </c>
      <c r="AA14" s="198">
        <f t="shared" si="54"/>
        <v>13286.923945453716</v>
      </c>
      <c r="AB14" s="13"/>
      <c r="AC14" s="196">
        <f t="shared" si="55"/>
        <v>0</v>
      </c>
      <c r="AD14" s="196">
        <f t="shared" si="56"/>
        <v>10.740935547109151</v>
      </c>
      <c r="AE14" s="28">
        <f t="shared" si="57"/>
        <v>13286.923945453716</v>
      </c>
      <c r="AF14" s="354">
        <v>1</v>
      </c>
      <c r="AG14" s="198">
        <f t="shared" si="58"/>
        <v>13323.926468413507</v>
      </c>
      <c r="AH14" s="13"/>
      <c r="AI14" s="196">
        <f t="shared" si="59"/>
        <v>0</v>
      </c>
      <c r="AJ14" s="196">
        <f t="shared" si="60"/>
        <v>10.740935547109151</v>
      </c>
      <c r="AK14" s="28">
        <f t="shared" si="61"/>
        <v>13323.926468413507</v>
      </c>
      <c r="AL14" s="354">
        <v>1</v>
      </c>
      <c r="AM14" s="198">
        <f t="shared" si="62"/>
        <v>13395.890736579138</v>
      </c>
      <c r="AN14" s="13"/>
      <c r="AO14" s="196">
        <f t="shared" si="63"/>
        <v>0</v>
      </c>
      <c r="AP14" s="196">
        <f t="shared" si="64"/>
        <v>10.740935547109153</v>
      </c>
      <c r="AQ14" s="28">
        <f t="shared" si="65"/>
        <v>13395.89073657914</v>
      </c>
      <c r="AR14" s="354">
        <v>1</v>
      </c>
      <c r="AS14" s="198">
        <f t="shared" si="66"/>
        <v>13529.840943787138</v>
      </c>
      <c r="AT14" s="13"/>
      <c r="AU14" s="196">
        <f t="shared" si="67"/>
        <v>0</v>
      </c>
      <c r="AV14" s="196">
        <f t="shared" si="68"/>
        <v>10.740935547109151</v>
      </c>
      <c r="AW14" s="28">
        <f t="shared" si="69"/>
        <v>13529.840943787136</v>
      </c>
      <c r="AX14" s="354">
        <v>1</v>
      </c>
      <c r="AY14" s="198">
        <f t="shared" si="70"/>
        <v>13648.453095033863</v>
      </c>
      <c r="AZ14" s="13"/>
      <c r="BA14" s="196">
        <f t="shared" si="71"/>
        <v>0</v>
      </c>
      <c r="BB14" s="196">
        <f t="shared" si="72"/>
        <v>10.740935547109151</v>
      </c>
      <c r="BC14" s="28">
        <f t="shared" si="73"/>
        <v>13648.453095033861</v>
      </c>
      <c r="BD14" s="354">
        <v>1</v>
      </c>
      <c r="BE14" s="198">
        <f t="shared" si="74"/>
        <v>13755.282439985411</v>
      </c>
      <c r="BF14" s="13"/>
      <c r="BG14" s="196">
        <f t="shared" si="75"/>
        <v>0</v>
      </c>
      <c r="BH14" s="196">
        <f t="shared" si="76"/>
        <v>10.740935547109151</v>
      </c>
      <c r="BI14" s="28">
        <f t="shared" si="77"/>
        <v>13755.282439985411</v>
      </c>
      <c r="BJ14" s="354">
        <v>1</v>
      </c>
      <c r="BK14" s="198">
        <f t="shared" si="78"/>
        <v>0</v>
      </c>
      <c r="BL14" s="13"/>
      <c r="BM14" s="196">
        <f t="shared" si="79"/>
        <v>0</v>
      </c>
      <c r="BN14" s="196">
        <f t="shared" si="80"/>
        <v>0</v>
      </c>
      <c r="BO14" s="28">
        <f t="shared" si="81"/>
        <v>0</v>
      </c>
      <c r="BP14" s="354">
        <v>1</v>
      </c>
      <c r="BQ14" s="198">
        <f t="shared" si="82"/>
        <v>0</v>
      </c>
      <c r="BR14" s="13"/>
      <c r="BS14" s="196">
        <f t="shared" si="83"/>
        <v>0</v>
      </c>
      <c r="BT14" s="196">
        <f t="shared" si="84"/>
        <v>0</v>
      </c>
      <c r="BU14" s="28">
        <f t="shared" si="85"/>
        <v>0</v>
      </c>
      <c r="BV14" s="354">
        <v>1</v>
      </c>
      <c r="BW14" s="198">
        <f t="shared" si="86"/>
        <v>0</v>
      </c>
      <c r="BX14" s="13"/>
      <c r="BY14" s="196">
        <f t="shared" si="87"/>
        <v>0</v>
      </c>
      <c r="BZ14" s="196">
        <f t="shared" si="88"/>
        <v>0</v>
      </c>
      <c r="CA14" s="28">
        <f t="shared" si="89"/>
        <v>0</v>
      </c>
      <c r="CB14" s="354">
        <v>1</v>
      </c>
      <c r="CC14" s="198">
        <f t="shared" si="90"/>
        <v>0</v>
      </c>
      <c r="CD14" s="13"/>
      <c r="CE14" s="196">
        <f t="shared" si="91"/>
        <v>0</v>
      </c>
      <c r="CF14" s="196">
        <f t="shared" si="92"/>
        <v>0</v>
      </c>
      <c r="CG14" s="28">
        <f t="shared" si="93"/>
        <v>0</v>
      </c>
      <c r="CH14" s="354">
        <v>1</v>
      </c>
      <c r="CI14" s="198">
        <f t="shared" si="94"/>
        <v>0</v>
      </c>
      <c r="CJ14" s="13"/>
      <c r="CK14" s="196">
        <f t="shared" si="95"/>
        <v>0</v>
      </c>
      <c r="CL14" s="196">
        <f t="shared" si="96"/>
        <v>0</v>
      </c>
      <c r="CM14" s="28">
        <f t="shared" si="97"/>
        <v>0</v>
      </c>
      <c r="CN14" s="354">
        <v>1</v>
      </c>
      <c r="CO14" s="198">
        <f t="shared" si="98"/>
        <v>0</v>
      </c>
      <c r="CP14" s="13"/>
      <c r="CQ14" s="196">
        <f t="shared" si="99"/>
        <v>0</v>
      </c>
      <c r="CR14" s="196">
        <f t="shared" si="100"/>
        <v>0</v>
      </c>
      <c r="CS14" s="28">
        <f t="shared" si="101"/>
        <v>0</v>
      </c>
      <c r="CT14" s="354">
        <v>1</v>
      </c>
      <c r="CU14" s="198">
        <f t="shared" si="102"/>
        <v>0</v>
      </c>
      <c r="CV14" s="13"/>
      <c r="CW14" s="196">
        <f t="shared" si="103"/>
        <v>0</v>
      </c>
      <c r="CX14" s="196">
        <f t="shared" si="104"/>
        <v>0</v>
      </c>
      <c r="CY14" s="28">
        <f t="shared" si="105"/>
        <v>0</v>
      </c>
      <c r="CZ14" s="354">
        <v>1</v>
      </c>
      <c r="DA14" s="198">
        <f t="shared" si="106"/>
        <v>0</v>
      </c>
      <c r="DB14" s="13"/>
      <c r="DC14" s="196">
        <f t="shared" si="107"/>
        <v>0</v>
      </c>
      <c r="DD14" s="196">
        <f t="shared" si="108"/>
        <v>0</v>
      </c>
      <c r="DE14" s="28">
        <f t="shared" si="109"/>
        <v>0</v>
      </c>
      <c r="DF14" s="354">
        <v>1</v>
      </c>
      <c r="DG14" s="198">
        <f t="shared" si="110"/>
        <v>0</v>
      </c>
      <c r="DH14" s="13"/>
      <c r="DI14" s="196">
        <f t="shared" si="111"/>
        <v>0</v>
      </c>
      <c r="DJ14" s="196">
        <f t="shared" si="112"/>
        <v>0</v>
      </c>
      <c r="DK14" s="28">
        <f t="shared" si="113"/>
        <v>0</v>
      </c>
      <c r="DL14" s="354">
        <v>1</v>
      </c>
      <c r="DM14" s="198">
        <f t="shared" si="114"/>
        <v>0</v>
      </c>
      <c r="DN14" s="13"/>
      <c r="DO14" s="196">
        <f t="shared" si="115"/>
        <v>0</v>
      </c>
      <c r="DP14" s="196">
        <f t="shared" si="116"/>
        <v>0</v>
      </c>
      <c r="DQ14" s="28">
        <f t="shared" si="117"/>
        <v>0</v>
      </c>
      <c r="DR14" s="354">
        <v>1</v>
      </c>
      <c r="DS14" s="198">
        <f t="shared" si="118"/>
        <v>0</v>
      </c>
      <c r="DT14" s="13"/>
      <c r="DU14" s="196">
        <f t="shared" si="119"/>
        <v>0</v>
      </c>
      <c r="DV14" s="196">
        <f t="shared" si="120"/>
        <v>0</v>
      </c>
      <c r="DW14" s="28">
        <f t="shared" si="121"/>
        <v>0</v>
      </c>
      <c r="DX14" s="354">
        <v>1</v>
      </c>
      <c r="DY14" s="198">
        <f t="shared" si="122"/>
        <v>0</v>
      </c>
      <c r="DZ14" s="13"/>
      <c r="EA14" s="196">
        <f t="shared" si="123"/>
        <v>0</v>
      </c>
      <c r="EB14" s="196">
        <f t="shared" si="124"/>
        <v>0</v>
      </c>
      <c r="EC14" s="28">
        <f t="shared" si="125"/>
        <v>0</v>
      </c>
      <c r="ED14" s="354">
        <v>1</v>
      </c>
      <c r="EE14" s="198">
        <f t="shared" si="126"/>
        <v>0</v>
      </c>
      <c r="EF14" s="13"/>
      <c r="EG14" s="196">
        <f t="shared" si="127"/>
        <v>0</v>
      </c>
      <c r="EH14" s="196">
        <f t="shared" si="128"/>
        <v>0</v>
      </c>
      <c r="EI14" s="28">
        <f t="shared" si="129"/>
        <v>0</v>
      </c>
      <c r="EJ14" s="354">
        <v>1</v>
      </c>
      <c r="EK14" s="198">
        <f t="shared" si="130"/>
        <v>0</v>
      </c>
      <c r="EL14" s="13"/>
      <c r="EM14" s="196">
        <f t="shared" si="131"/>
        <v>0</v>
      </c>
      <c r="EN14" s="196">
        <f t="shared" si="132"/>
        <v>0</v>
      </c>
      <c r="EO14" s="28">
        <f t="shared" si="133"/>
        <v>0</v>
      </c>
      <c r="EP14" s="354">
        <v>1</v>
      </c>
      <c r="EQ14" s="198">
        <f t="shared" si="134"/>
        <v>0</v>
      </c>
      <c r="ER14" s="13"/>
      <c r="ES14" s="196">
        <f t="shared" si="135"/>
        <v>0</v>
      </c>
      <c r="ET14" s="196">
        <f t="shared" si="136"/>
        <v>0</v>
      </c>
      <c r="EU14" s="28">
        <f t="shared" si="137"/>
        <v>0</v>
      </c>
      <c r="EV14" s="354">
        <v>1</v>
      </c>
      <c r="EW14" s="198">
        <f t="shared" si="138"/>
        <v>0</v>
      </c>
      <c r="EX14" s="13"/>
      <c r="EY14" s="196">
        <f t="shared" si="139"/>
        <v>0</v>
      </c>
      <c r="EZ14" s="196">
        <f t="shared" si="140"/>
        <v>0</v>
      </c>
      <c r="FA14" s="28">
        <f t="shared" si="141"/>
        <v>0</v>
      </c>
      <c r="FB14" s="354">
        <v>1</v>
      </c>
      <c r="FC14" s="198">
        <f t="shared" si="142"/>
        <v>0</v>
      </c>
      <c r="FD14" s="13"/>
      <c r="FE14" s="196">
        <f t="shared" si="143"/>
        <v>0</v>
      </c>
      <c r="FF14" s="196">
        <f t="shared" si="144"/>
        <v>0</v>
      </c>
      <c r="FG14" s="28">
        <f t="shared" si="145"/>
        <v>0</v>
      </c>
      <c r="FH14" s="354">
        <v>1</v>
      </c>
      <c r="FI14" s="198">
        <f t="shared" si="146"/>
        <v>0</v>
      </c>
      <c r="FJ14" s="13"/>
      <c r="FK14" s="196">
        <f t="shared" si="147"/>
        <v>0</v>
      </c>
      <c r="FL14" s="196">
        <f t="shared" si="148"/>
        <v>0</v>
      </c>
      <c r="FM14" s="28">
        <f t="shared" si="149"/>
        <v>0</v>
      </c>
      <c r="FN14" s="354">
        <v>1</v>
      </c>
      <c r="FO14" s="198">
        <f t="shared" si="150"/>
        <v>0</v>
      </c>
      <c r="FP14" s="13"/>
      <c r="FQ14" s="196">
        <f t="shared" si="151"/>
        <v>0</v>
      </c>
      <c r="FR14" s="196">
        <f t="shared" si="152"/>
        <v>0</v>
      </c>
      <c r="FS14" s="28">
        <f t="shared" si="153"/>
        <v>0</v>
      </c>
      <c r="FT14" s="354">
        <v>1</v>
      </c>
      <c r="FU14" s="198">
        <f t="shared" si="154"/>
        <v>0</v>
      </c>
      <c r="FV14" s="13"/>
      <c r="FW14" s="196">
        <f t="shared" si="155"/>
        <v>0</v>
      </c>
      <c r="FX14" s="196">
        <f t="shared" si="156"/>
        <v>0</v>
      </c>
      <c r="FY14" s="28">
        <f t="shared" si="157"/>
        <v>0</v>
      </c>
      <c r="FZ14" s="354">
        <v>1</v>
      </c>
      <c r="GA14" s="198">
        <f t="shared" si="158"/>
        <v>0</v>
      </c>
      <c r="GB14" s="13"/>
      <c r="GC14" s="196">
        <f t="shared" si="159"/>
        <v>0</v>
      </c>
      <c r="GD14" s="196">
        <f t="shared" si="160"/>
        <v>0</v>
      </c>
      <c r="GE14" s="28">
        <f t="shared" si="161"/>
        <v>0</v>
      </c>
      <c r="GF14" s="354">
        <v>1</v>
      </c>
      <c r="GG14" s="198">
        <f t="shared" si="162"/>
        <v>0</v>
      </c>
      <c r="GH14" s="13"/>
      <c r="GI14" s="196">
        <f t="shared" si="163"/>
        <v>0</v>
      </c>
      <c r="GJ14" s="196">
        <f t="shared" si="164"/>
        <v>0</v>
      </c>
      <c r="GK14" s="28">
        <f t="shared" si="165"/>
        <v>0</v>
      </c>
      <c r="GL14" s="354">
        <v>1</v>
      </c>
      <c r="GM14" s="198">
        <f t="shared" si="166"/>
        <v>0</v>
      </c>
      <c r="GN14" s="13"/>
      <c r="GO14" s="196">
        <f t="shared" si="167"/>
        <v>0</v>
      </c>
      <c r="GP14" s="196">
        <f t="shared" si="168"/>
        <v>0</v>
      </c>
      <c r="GQ14" s="28">
        <f t="shared" si="169"/>
        <v>0</v>
      </c>
      <c r="GR14" s="354">
        <v>1</v>
      </c>
      <c r="GS14" s="198">
        <f t="shared" si="170"/>
        <v>0</v>
      </c>
      <c r="GT14" s="13"/>
      <c r="GU14" s="196">
        <f t="shared" si="171"/>
        <v>0</v>
      </c>
      <c r="GV14" s="196">
        <f t="shared" si="172"/>
        <v>0</v>
      </c>
      <c r="GW14" s="28">
        <f t="shared" si="173"/>
        <v>0</v>
      </c>
      <c r="GX14" s="354">
        <v>1</v>
      </c>
      <c r="GY14" s="198">
        <f t="shared" si="174"/>
        <v>0</v>
      </c>
      <c r="GZ14" s="13"/>
      <c r="HA14" s="196">
        <f t="shared" si="175"/>
        <v>0</v>
      </c>
      <c r="HB14" s="196">
        <f t="shared" si="176"/>
        <v>0</v>
      </c>
      <c r="HC14" s="28">
        <f t="shared" si="177"/>
        <v>0</v>
      </c>
      <c r="HD14" s="354">
        <v>1</v>
      </c>
      <c r="HE14" s="198">
        <f t="shared" si="178"/>
        <v>0</v>
      </c>
      <c r="HF14" s="13"/>
      <c r="HG14" s="196">
        <f t="shared" si="179"/>
        <v>0</v>
      </c>
      <c r="HH14" s="196">
        <f t="shared" si="180"/>
        <v>0</v>
      </c>
      <c r="HI14" s="28">
        <f t="shared" si="181"/>
        <v>0</v>
      </c>
      <c r="HJ14" s="354">
        <v>1</v>
      </c>
      <c r="HK14" s="198">
        <f t="shared" si="182"/>
        <v>0</v>
      </c>
      <c r="HL14" s="13"/>
      <c r="HM14" s="196">
        <f t="shared" si="183"/>
        <v>0</v>
      </c>
      <c r="HN14" s="196">
        <f t="shared" si="184"/>
        <v>0</v>
      </c>
      <c r="HO14" s="28">
        <f t="shared" si="185"/>
        <v>0</v>
      </c>
      <c r="HP14" s="354">
        <v>1</v>
      </c>
      <c r="HQ14" s="198">
        <f t="shared" si="186"/>
        <v>0</v>
      </c>
      <c r="HR14" s="13"/>
      <c r="HS14" s="196">
        <f t="shared" si="187"/>
        <v>0</v>
      </c>
      <c r="HT14" s="196">
        <f t="shared" si="188"/>
        <v>0</v>
      </c>
      <c r="HU14" s="28">
        <f t="shared" si="189"/>
        <v>0</v>
      </c>
      <c r="HV14" s="354">
        <v>1</v>
      </c>
      <c r="HW14" s="198">
        <f t="shared" si="190"/>
        <v>0</v>
      </c>
      <c r="HX14" s="13"/>
      <c r="HY14" s="196">
        <f t="shared" si="191"/>
        <v>0</v>
      </c>
      <c r="HZ14" s="196">
        <f t="shared" si="192"/>
        <v>0</v>
      </c>
      <c r="IA14" s="28">
        <f t="shared" si="193"/>
        <v>0</v>
      </c>
      <c r="IB14" s="354">
        <v>1</v>
      </c>
      <c r="IC14" s="198">
        <f t="shared" si="194"/>
        <v>0</v>
      </c>
      <c r="ID14" s="13"/>
      <c r="IE14" s="196">
        <f t="shared" si="195"/>
        <v>0</v>
      </c>
      <c r="IF14" s="196">
        <f t="shared" si="196"/>
        <v>0</v>
      </c>
      <c r="IG14" s="28">
        <f t="shared" si="197"/>
        <v>0</v>
      </c>
      <c r="IH14" s="354">
        <v>1</v>
      </c>
      <c r="II14" s="198">
        <f t="shared" si="198"/>
        <v>0</v>
      </c>
      <c r="IJ14" s="13"/>
      <c r="IK14" s="196">
        <f t="shared" si="199"/>
        <v>0</v>
      </c>
      <c r="IL14" s="196">
        <f t="shared" si="200"/>
        <v>0</v>
      </c>
      <c r="IM14" s="28">
        <f t="shared" si="201"/>
        <v>0</v>
      </c>
      <c r="IN14" s="354">
        <v>1</v>
      </c>
      <c r="IO14" s="198">
        <f t="shared" si="202"/>
        <v>0</v>
      </c>
      <c r="IP14" s="13"/>
      <c r="IQ14" s="196">
        <f t="shared" si="203"/>
        <v>0</v>
      </c>
      <c r="IR14" s="196">
        <f t="shared" si="204"/>
        <v>0</v>
      </c>
      <c r="IS14" s="28">
        <f t="shared" si="205"/>
        <v>0</v>
      </c>
      <c r="IT14" s="354">
        <v>1</v>
      </c>
      <c r="IU14" s="198">
        <f t="shared" si="206"/>
        <v>0</v>
      </c>
      <c r="IV14" s="13"/>
      <c r="IW14" s="196">
        <f t="shared" si="207"/>
        <v>0</v>
      </c>
      <c r="IX14" s="196">
        <f t="shared" si="208"/>
        <v>0</v>
      </c>
      <c r="IY14" s="28">
        <f t="shared" si="209"/>
        <v>0</v>
      </c>
      <c r="IZ14" s="354">
        <v>1</v>
      </c>
      <c r="JA14" s="198">
        <f t="shared" si="210"/>
        <v>0</v>
      </c>
      <c r="JB14" s="13"/>
      <c r="JC14" s="196">
        <f t="shared" si="211"/>
        <v>0</v>
      </c>
      <c r="JD14" s="196">
        <f t="shared" si="212"/>
        <v>0</v>
      </c>
      <c r="JE14" s="28">
        <f t="shared" si="213"/>
        <v>0</v>
      </c>
      <c r="JF14" s="354">
        <v>1</v>
      </c>
      <c r="JG14" s="198">
        <f t="shared" si="214"/>
        <v>0</v>
      </c>
      <c r="JH14" s="13"/>
      <c r="JI14" s="196">
        <f t="shared" si="215"/>
        <v>0</v>
      </c>
      <c r="JJ14" s="196">
        <f t="shared" si="216"/>
        <v>0</v>
      </c>
      <c r="JK14" s="28">
        <f t="shared" si="217"/>
        <v>0</v>
      </c>
      <c r="JL14" s="354">
        <v>1</v>
      </c>
      <c r="JM14" s="198">
        <f t="shared" ref="JM14" si="245">$E14/$C$2*JL$2</f>
        <v>0</v>
      </c>
      <c r="JN14" s="13"/>
      <c r="JO14" s="196">
        <f t="shared" si="228"/>
        <v>0</v>
      </c>
      <c r="JP14" s="196">
        <f t="shared" si="229"/>
        <v>0</v>
      </c>
      <c r="JQ14" s="28">
        <f t="shared" si="230"/>
        <v>0</v>
      </c>
      <c r="JR14" s="354">
        <v>1</v>
      </c>
      <c r="JS14" s="198">
        <f t="shared" ref="JS14" si="246">$E14/$C$2*JR$2</f>
        <v>0</v>
      </c>
      <c r="JT14" s="13"/>
      <c r="JU14" s="196">
        <f t="shared" si="231"/>
        <v>0</v>
      </c>
      <c r="JV14" s="196">
        <f t="shared" si="232"/>
        <v>0</v>
      </c>
      <c r="JW14" s="28">
        <f t="shared" si="233"/>
        <v>0</v>
      </c>
    </row>
    <row r="15" spans="1:283" ht="16.2" thickBot="1">
      <c r="D15" s="246">
        <f t="shared" ref="D15:K15" si="247">SUM(D5:D14)</f>
        <v>8378548.2500000009</v>
      </c>
      <c r="E15" s="243">
        <f t="shared" si="247"/>
        <v>200837.24</v>
      </c>
      <c r="F15" s="353">
        <f t="shared" si="247"/>
        <v>8253875.9745094832</v>
      </c>
      <c r="G15" s="246">
        <f t="shared" si="247"/>
        <v>7073.7163792506653</v>
      </c>
      <c r="H15" s="243">
        <f t="shared" si="247"/>
        <v>169.55988457206732</v>
      </c>
      <c r="I15" s="243">
        <f t="shared" si="247"/>
        <v>628.60336591634007</v>
      </c>
      <c r="J15" s="243">
        <f t="shared" si="247"/>
        <v>0</v>
      </c>
      <c r="K15" s="244">
        <f t="shared" si="247"/>
        <v>6445.113013334324</v>
      </c>
      <c r="L15" s="246"/>
      <c r="M15" s="243">
        <f>SUM(M5:M14)</f>
        <v>207818.19000771659</v>
      </c>
      <c r="N15" s="243">
        <f>SUM(N5:N14)</f>
        <v>0</v>
      </c>
      <c r="O15" s="243">
        <f>SUM(O5:O14)</f>
        <v>0</v>
      </c>
      <c r="P15" s="243"/>
      <c r="Q15" s="243">
        <f>SUM(Q5:Q14)</f>
        <v>78.575420739542523</v>
      </c>
      <c r="R15" s="328">
        <f>SUM(R5:R14)</f>
        <v>96304.628647267717</v>
      </c>
      <c r="S15" s="246"/>
      <c r="T15" s="243">
        <f t="shared" ref="T15:Y15" si="248">SUM(T5:T14)</f>
        <v>208246.83739591474</v>
      </c>
      <c r="U15" s="243">
        <f t="shared" si="248"/>
        <v>0</v>
      </c>
      <c r="V15" s="243">
        <f t="shared" si="248"/>
        <v>0</v>
      </c>
      <c r="W15" s="243"/>
      <c r="X15" s="243">
        <f t="shared" si="248"/>
        <v>78.575420739542523</v>
      </c>
      <c r="Y15" s="328">
        <f t="shared" si="248"/>
        <v>96503.267310897281</v>
      </c>
      <c r="Z15" s="246"/>
      <c r="AA15" s="243">
        <f t="shared" ref="AA15:AE15" si="249">SUM(AA5:AA14)</f>
        <v>209751.68137149193</v>
      </c>
      <c r="AB15" s="243">
        <f t="shared" si="249"/>
        <v>0</v>
      </c>
      <c r="AC15" s="243">
        <f t="shared" si="249"/>
        <v>0</v>
      </c>
      <c r="AD15" s="243">
        <f t="shared" si="249"/>
        <v>78.575420739542508</v>
      </c>
      <c r="AE15" s="328">
        <f t="shared" si="249"/>
        <v>97200.624169960705</v>
      </c>
      <c r="AF15" s="246"/>
      <c r="AG15" s="243">
        <f t="shared" ref="AG15:AK15" si="250">SUM(AG5:AG14)</f>
        <v>210335.81517384262</v>
      </c>
      <c r="AH15" s="243">
        <f t="shared" si="250"/>
        <v>0</v>
      </c>
      <c r="AI15" s="243">
        <f t="shared" si="250"/>
        <v>0</v>
      </c>
      <c r="AJ15" s="243">
        <f t="shared" si="250"/>
        <v>78.575420739542508</v>
      </c>
      <c r="AK15" s="328">
        <f t="shared" si="250"/>
        <v>97471.316494408442</v>
      </c>
      <c r="AL15" s="246"/>
      <c r="AM15" s="243">
        <f t="shared" ref="AM15:AQ15" si="251">SUM(AM5:AM14)</f>
        <v>211471.86640047553</v>
      </c>
      <c r="AN15" s="243">
        <f t="shared" si="251"/>
        <v>0</v>
      </c>
      <c r="AO15" s="243">
        <f t="shared" si="251"/>
        <v>0</v>
      </c>
      <c r="AP15" s="243">
        <f t="shared" si="251"/>
        <v>78.575420739542523</v>
      </c>
      <c r="AQ15" s="328">
        <f t="shared" si="251"/>
        <v>97997.771813363375</v>
      </c>
      <c r="AR15" s="246"/>
      <c r="AS15" s="243">
        <f t="shared" ref="AS15:AW15" si="252">SUM(AS5:AS14)</f>
        <v>213586.44772097375</v>
      </c>
      <c r="AT15" s="243">
        <f t="shared" si="252"/>
        <v>0</v>
      </c>
      <c r="AU15" s="243">
        <f t="shared" si="252"/>
        <v>0</v>
      </c>
      <c r="AV15" s="243">
        <f t="shared" si="252"/>
        <v>78.575420739542508</v>
      </c>
      <c r="AW15" s="328">
        <f t="shared" si="252"/>
        <v>98977.685885406201</v>
      </c>
      <c r="AX15" s="246"/>
      <c r="AY15" s="243">
        <f t="shared" ref="AY15:BC15" si="253">SUM(AY5:AY14)</f>
        <v>215458.89752630307</v>
      </c>
      <c r="AZ15" s="243">
        <f t="shared" si="253"/>
        <v>0</v>
      </c>
      <c r="BA15" s="243">
        <f t="shared" si="253"/>
        <v>0</v>
      </c>
      <c r="BB15" s="243">
        <f t="shared" si="253"/>
        <v>78.575420739542508</v>
      </c>
      <c r="BC15" s="328">
        <f t="shared" si="253"/>
        <v>99845.394256632964</v>
      </c>
      <c r="BD15" s="246"/>
      <c r="BE15" s="243">
        <f t="shared" ref="BE15:BI15" si="254">SUM(BE5:BE14)</f>
        <v>217145.3401382569</v>
      </c>
      <c r="BF15" s="243">
        <f t="shared" si="254"/>
        <v>0</v>
      </c>
      <c r="BG15" s="243">
        <f t="shared" si="254"/>
        <v>0</v>
      </c>
      <c r="BH15" s="243">
        <f t="shared" si="254"/>
        <v>78.575420739542508</v>
      </c>
      <c r="BI15" s="244">
        <f t="shared" si="254"/>
        <v>100626.90539130848</v>
      </c>
      <c r="BJ15" s="246"/>
      <c r="BK15" s="243">
        <f t="shared" ref="BK15:BO15" si="255">SUM(BK5:BK14)</f>
        <v>0</v>
      </c>
      <c r="BL15" s="243">
        <f t="shared" si="255"/>
        <v>0</v>
      </c>
      <c r="BM15" s="243">
        <f t="shared" si="255"/>
        <v>0</v>
      </c>
      <c r="BN15" s="243">
        <f t="shared" si="255"/>
        <v>0</v>
      </c>
      <c r="BO15" s="244">
        <f t="shared" si="255"/>
        <v>0</v>
      </c>
      <c r="BP15" s="246"/>
      <c r="BQ15" s="243">
        <f t="shared" ref="BQ15:BU15" si="256">SUM(BQ5:BQ14)</f>
        <v>0</v>
      </c>
      <c r="BR15" s="243">
        <f t="shared" si="256"/>
        <v>0</v>
      </c>
      <c r="BS15" s="243">
        <f t="shared" si="256"/>
        <v>0</v>
      </c>
      <c r="BT15" s="243">
        <f t="shared" si="256"/>
        <v>0</v>
      </c>
      <c r="BU15" s="244">
        <f t="shared" si="256"/>
        <v>0</v>
      </c>
      <c r="BV15" s="246"/>
      <c r="BW15" s="243">
        <f t="shared" ref="BW15:CA15" si="257">SUM(BW5:BW14)</f>
        <v>0</v>
      </c>
      <c r="BX15" s="243">
        <f t="shared" si="257"/>
        <v>0</v>
      </c>
      <c r="BY15" s="243">
        <f t="shared" si="257"/>
        <v>0</v>
      </c>
      <c r="BZ15" s="243">
        <f t="shared" si="257"/>
        <v>0</v>
      </c>
      <c r="CA15" s="244">
        <f t="shared" si="257"/>
        <v>0</v>
      </c>
      <c r="CB15" s="246"/>
      <c r="CC15" s="243">
        <f t="shared" ref="CC15:CG15" si="258">SUM(CC5:CC14)</f>
        <v>0</v>
      </c>
      <c r="CD15" s="243">
        <f t="shared" si="258"/>
        <v>0</v>
      </c>
      <c r="CE15" s="243">
        <f t="shared" si="258"/>
        <v>0</v>
      </c>
      <c r="CF15" s="243">
        <f t="shared" si="258"/>
        <v>0</v>
      </c>
      <c r="CG15" s="244">
        <f t="shared" si="258"/>
        <v>0</v>
      </c>
      <c r="CH15" s="246"/>
      <c r="CI15" s="243">
        <f t="shared" ref="CI15:CM15" si="259">SUM(CI5:CI14)</f>
        <v>0</v>
      </c>
      <c r="CJ15" s="243">
        <f t="shared" si="259"/>
        <v>0</v>
      </c>
      <c r="CK15" s="243">
        <f t="shared" si="259"/>
        <v>0</v>
      </c>
      <c r="CL15" s="243">
        <f t="shared" si="259"/>
        <v>0</v>
      </c>
      <c r="CM15" s="244">
        <f t="shared" si="259"/>
        <v>0</v>
      </c>
      <c r="CN15" s="246"/>
      <c r="CO15" s="243">
        <f t="shared" ref="CO15:CS15" si="260">SUM(CO5:CO14)</f>
        <v>0</v>
      </c>
      <c r="CP15" s="243">
        <f t="shared" si="260"/>
        <v>0</v>
      </c>
      <c r="CQ15" s="243">
        <f t="shared" si="260"/>
        <v>0</v>
      </c>
      <c r="CR15" s="243">
        <f t="shared" si="260"/>
        <v>0</v>
      </c>
      <c r="CS15" s="244">
        <f t="shared" si="260"/>
        <v>0</v>
      </c>
      <c r="CT15" s="246"/>
      <c r="CU15" s="243">
        <f t="shared" ref="CU15:CY15" si="261">SUM(CU5:CU14)</f>
        <v>0</v>
      </c>
      <c r="CV15" s="243">
        <f t="shared" si="261"/>
        <v>0</v>
      </c>
      <c r="CW15" s="243">
        <f t="shared" si="261"/>
        <v>0</v>
      </c>
      <c r="CX15" s="243">
        <f t="shared" si="261"/>
        <v>0</v>
      </c>
      <c r="CY15" s="244">
        <f t="shared" si="261"/>
        <v>0</v>
      </c>
      <c r="CZ15" s="246"/>
      <c r="DA15" s="243">
        <f t="shared" ref="DA15:DE15" si="262">SUM(DA5:DA14)</f>
        <v>0</v>
      </c>
      <c r="DB15" s="243">
        <f t="shared" si="262"/>
        <v>0</v>
      </c>
      <c r="DC15" s="243">
        <f t="shared" si="262"/>
        <v>0</v>
      </c>
      <c r="DD15" s="243">
        <f t="shared" si="262"/>
        <v>0</v>
      </c>
      <c r="DE15" s="244">
        <f t="shared" si="262"/>
        <v>0</v>
      </c>
      <c r="DF15" s="246"/>
      <c r="DG15" s="243">
        <f t="shared" ref="DG15:DK15" si="263">SUM(DG5:DG14)</f>
        <v>0</v>
      </c>
      <c r="DH15" s="243">
        <f t="shared" si="263"/>
        <v>0</v>
      </c>
      <c r="DI15" s="243">
        <f t="shared" si="263"/>
        <v>0</v>
      </c>
      <c r="DJ15" s="243">
        <f t="shared" si="263"/>
        <v>0</v>
      </c>
      <c r="DK15" s="244">
        <f t="shared" si="263"/>
        <v>0</v>
      </c>
      <c r="DL15" s="246"/>
      <c r="DM15" s="243">
        <f t="shared" ref="DM15:DQ15" si="264">SUM(DM5:DM14)</f>
        <v>0</v>
      </c>
      <c r="DN15" s="243">
        <f t="shared" si="264"/>
        <v>0</v>
      </c>
      <c r="DO15" s="243">
        <f t="shared" si="264"/>
        <v>0</v>
      </c>
      <c r="DP15" s="243">
        <f t="shared" si="264"/>
        <v>0</v>
      </c>
      <c r="DQ15" s="244">
        <f t="shared" si="264"/>
        <v>0</v>
      </c>
      <c r="DR15" s="246"/>
      <c r="DS15" s="243">
        <f t="shared" ref="DS15:DW15" si="265">SUM(DS5:DS14)</f>
        <v>0</v>
      </c>
      <c r="DT15" s="243">
        <f t="shared" si="265"/>
        <v>0</v>
      </c>
      <c r="DU15" s="243">
        <f t="shared" si="265"/>
        <v>0</v>
      </c>
      <c r="DV15" s="243">
        <f t="shared" si="265"/>
        <v>0</v>
      </c>
      <c r="DW15" s="244">
        <f t="shared" si="265"/>
        <v>0</v>
      </c>
      <c r="DX15" s="246"/>
      <c r="DY15" s="243">
        <f t="shared" ref="DY15:EC15" si="266">SUM(DY5:DY14)</f>
        <v>0</v>
      </c>
      <c r="DZ15" s="243">
        <f t="shared" si="266"/>
        <v>0</v>
      </c>
      <c r="EA15" s="243">
        <f t="shared" si="266"/>
        <v>0</v>
      </c>
      <c r="EB15" s="243">
        <f t="shared" si="266"/>
        <v>0</v>
      </c>
      <c r="EC15" s="244">
        <f t="shared" si="266"/>
        <v>0</v>
      </c>
      <c r="ED15" s="246"/>
      <c r="EE15" s="243">
        <f t="shared" ref="EE15:EI15" si="267">SUM(EE5:EE14)</f>
        <v>0</v>
      </c>
      <c r="EF15" s="243">
        <f t="shared" si="267"/>
        <v>0</v>
      </c>
      <c r="EG15" s="243">
        <f t="shared" si="267"/>
        <v>0</v>
      </c>
      <c r="EH15" s="243">
        <f t="shared" si="267"/>
        <v>0</v>
      </c>
      <c r="EI15" s="244">
        <f t="shared" si="267"/>
        <v>0</v>
      </c>
      <c r="EJ15" s="246"/>
      <c r="EK15" s="243">
        <f t="shared" ref="EK15:EO15" si="268">SUM(EK5:EK14)</f>
        <v>0</v>
      </c>
      <c r="EL15" s="243">
        <f t="shared" si="268"/>
        <v>0</v>
      </c>
      <c r="EM15" s="243">
        <f t="shared" si="268"/>
        <v>0</v>
      </c>
      <c r="EN15" s="243">
        <f t="shared" si="268"/>
        <v>0</v>
      </c>
      <c r="EO15" s="244">
        <f t="shared" si="268"/>
        <v>0</v>
      </c>
      <c r="EP15" s="246"/>
      <c r="EQ15" s="243">
        <f t="shared" ref="EQ15:EU15" si="269">SUM(EQ5:EQ14)</f>
        <v>0</v>
      </c>
      <c r="ER15" s="243">
        <f t="shared" si="269"/>
        <v>0</v>
      </c>
      <c r="ES15" s="243">
        <f t="shared" si="269"/>
        <v>0</v>
      </c>
      <c r="ET15" s="243">
        <f t="shared" si="269"/>
        <v>0</v>
      </c>
      <c r="EU15" s="244">
        <f t="shared" si="269"/>
        <v>0</v>
      </c>
      <c r="EV15" s="246"/>
      <c r="EW15" s="243">
        <f t="shared" ref="EW15:FA15" si="270">SUM(EW5:EW14)</f>
        <v>0</v>
      </c>
      <c r="EX15" s="243">
        <f t="shared" si="270"/>
        <v>0</v>
      </c>
      <c r="EY15" s="243">
        <f t="shared" si="270"/>
        <v>0</v>
      </c>
      <c r="EZ15" s="243">
        <f t="shared" si="270"/>
        <v>0</v>
      </c>
      <c r="FA15" s="244">
        <f t="shared" si="270"/>
        <v>0</v>
      </c>
      <c r="FB15" s="246"/>
      <c r="FC15" s="243">
        <f t="shared" ref="FC15:FG15" si="271">SUM(FC5:FC14)</f>
        <v>0</v>
      </c>
      <c r="FD15" s="243">
        <f t="shared" si="271"/>
        <v>0</v>
      </c>
      <c r="FE15" s="243">
        <f t="shared" si="271"/>
        <v>0</v>
      </c>
      <c r="FF15" s="243">
        <f t="shared" si="271"/>
        <v>0</v>
      </c>
      <c r="FG15" s="244">
        <f t="shared" si="271"/>
        <v>0</v>
      </c>
      <c r="FH15" s="246"/>
      <c r="FI15" s="243">
        <f t="shared" ref="FI15:FM15" si="272">SUM(FI5:FI14)</f>
        <v>0</v>
      </c>
      <c r="FJ15" s="243">
        <f t="shared" si="272"/>
        <v>0</v>
      </c>
      <c r="FK15" s="243">
        <f t="shared" si="272"/>
        <v>0</v>
      </c>
      <c r="FL15" s="243">
        <f t="shared" si="272"/>
        <v>0</v>
      </c>
      <c r="FM15" s="244">
        <f t="shared" si="272"/>
        <v>0</v>
      </c>
      <c r="FN15" s="246"/>
      <c r="FO15" s="243">
        <f t="shared" ref="FO15:FS15" si="273">SUM(FO5:FO14)</f>
        <v>0</v>
      </c>
      <c r="FP15" s="243">
        <f t="shared" si="273"/>
        <v>0</v>
      </c>
      <c r="FQ15" s="243">
        <f t="shared" si="273"/>
        <v>0</v>
      </c>
      <c r="FR15" s="243">
        <f t="shared" si="273"/>
        <v>0</v>
      </c>
      <c r="FS15" s="244">
        <f t="shared" si="273"/>
        <v>0</v>
      </c>
      <c r="FT15" s="246"/>
      <c r="FU15" s="243">
        <f t="shared" ref="FU15:FY15" si="274">SUM(FU5:FU14)</f>
        <v>0</v>
      </c>
      <c r="FV15" s="243">
        <f t="shared" si="274"/>
        <v>0</v>
      </c>
      <c r="FW15" s="243">
        <f t="shared" si="274"/>
        <v>0</v>
      </c>
      <c r="FX15" s="243">
        <f t="shared" si="274"/>
        <v>0</v>
      </c>
      <c r="FY15" s="244">
        <f t="shared" si="274"/>
        <v>0</v>
      </c>
      <c r="FZ15" s="246"/>
      <c r="GA15" s="243">
        <f t="shared" ref="GA15:GE15" si="275">SUM(GA5:GA14)</f>
        <v>0</v>
      </c>
      <c r="GB15" s="243">
        <f t="shared" si="275"/>
        <v>0</v>
      </c>
      <c r="GC15" s="243">
        <f t="shared" si="275"/>
        <v>0</v>
      </c>
      <c r="GD15" s="243">
        <f t="shared" si="275"/>
        <v>0</v>
      </c>
      <c r="GE15" s="244">
        <f t="shared" si="275"/>
        <v>0</v>
      </c>
      <c r="GF15" s="246"/>
      <c r="GG15" s="243">
        <f t="shared" ref="GG15:GK15" si="276">SUM(GG5:GG14)</f>
        <v>0</v>
      </c>
      <c r="GH15" s="243">
        <f t="shared" si="276"/>
        <v>0</v>
      </c>
      <c r="GI15" s="243">
        <f t="shared" si="276"/>
        <v>0</v>
      </c>
      <c r="GJ15" s="243">
        <f t="shared" si="276"/>
        <v>0</v>
      </c>
      <c r="GK15" s="244">
        <f t="shared" si="276"/>
        <v>0</v>
      </c>
      <c r="GL15" s="246"/>
      <c r="GM15" s="243">
        <f t="shared" ref="GM15:GQ15" si="277">SUM(GM5:GM14)</f>
        <v>0</v>
      </c>
      <c r="GN15" s="243">
        <f t="shared" si="277"/>
        <v>0</v>
      </c>
      <c r="GO15" s="243">
        <f t="shared" si="277"/>
        <v>0</v>
      </c>
      <c r="GP15" s="243">
        <f t="shared" si="277"/>
        <v>0</v>
      </c>
      <c r="GQ15" s="244">
        <f t="shared" si="277"/>
        <v>0</v>
      </c>
      <c r="GR15" s="246"/>
      <c r="GS15" s="243">
        <f t="shared" ref="GS15:GW15" si="278">SUM(GS5:GS14)</f>
        <v>0</v>
      </c>
      <c r="GT15" s="243">
        <f t="shared" si="278"/>
        <v>0</v>
      </c>
      <c r="GU15" s="243">
        <f t="shared" si="278"/>
        <v>0</v>
      </c>
      <c r="GV15" s="243">
        <f t="shared" si="278"/>
        <v>0</v>
      </c>
      <c r="GW15" s="244">
        <f t="shared" si="278"/>
        <v>0</v>
      </c>
      <c r="GX15" s="246"/>
      <c r="GY15" s="243">
        <f t="shared" ref="GY15:HC15" si="279">SUM(GY5:GY14)</f>
        <v>0</v>
      </c>
      <c r="GZ15" s="243">
        <f t="shared" si="279"/>
        <v>0</v>
      </c>
      <c r="HA15" s="243">
        <f t="shared" si="279"/>
        <v>0</v>
      </c>
      <c r="HB15" s="243">
        <f t="shared" si="279"/>
        <v>0</v>
      </c>
      <c r="HC15" s="244">
        <f t="shared" si="279"/>
        <v>0</v>
      </c>
      <c r="HD15" s="246"/>
      <c r="HE15" s="243">
        <f t="shared" ref="HE15:HI15" si="280">SUM(HE5:HE14)</f>
        <v>0</v>
      </c>
      <c r="HF15" s="243">
        <f t="shared" si="280"/>
        <v>0</v>
      </c>
      <c r="HG15" s="243">
        <f t="shared" si="280"/>
        <v>0</v>
      </c>
      <c r="HH15" s="243">
        <f t="shared" si="280"/>
        <v>0</v>
      </c>
      <c r="HI15" s="244">
        <f t="shared" si="280"/>
        <v>0</v>
      </c>
      <c r="HJ15" s="246"/>
      <c r="HK15" s="243">
        <f t="shared" ref="HK15:HO15" si="281">SUM(HK5:HK14)</f>
        <v>0</v>
      </c>
      <c r="HL15" s="243">
        <f t="shared" si="281"/>
        <v>0</v>
      </c>
      <c r="HM15" s="243">
        <f t="shared" si="281"/>
        <v>0</v>
      </c>
      <c r="HN15" s="243">
        <f t="shared" si="281"/>
        <v>0</v>
      </c>
      <c r="HO15" s="244">
        <f t="shared" si="281"/>
        <v>0</v>
      </c>
      <c r="HP15" s="246"/>
      <c r="HQ15" s="243">
        <f t="shared" ref="HQ15:HU15" si="282">SUM(HQ5:HQ14)</f>
        <v>0</v>
      </c>
      <c r="HR15" s="243">
        <f t="shared" si="282"/>
        <v>0</v>
      </c>
      <c r="HS15" s="243">
        <f t="shared" si="282"/>
        <v>0</v>
      </c>
      <c r="HT15" s="243">
        <f t="shared" si="282"/>
        <v>0</v>
      </c>
      <c r="HU15" s="244">
        <f t="shared" si="282"/>
        <v>0</v>
      </c>
      <c r="HV15" s="246"/>
      <c r="HW15" s="243">
        <f t="shared" ref="HW15:IA15" si="283">SUM(HW5:HW14)</f>
        <v>0</v>
      </c>
      <c r="HX15" s="243">
        <f t="shared" si="283"/>
        <v>0</v>
      </c>
      <c r="HY15" s="243">
        <f t="shared" si="283"/>
        <v>0</v>
      </c>
      <c r="HZ15" s="243">
        <f t="shared" si="283"/>
        <v>0</v>
      </c>
      <c r="IA15" s="244">
        <f t="shared" si="283"/>
        <v>0</v>
      </c>
      <c r="IB15" s="246"/>
      <c r="IC15" s="243">
        <f t="shared" ref="IC15:IG15" si="284">SUM(IC5:IC14)</f>
        <v>0</v>
      </c>
      <c r="ID15" s="243">
        <f t="shared" si="284"/>
        <v>0</v>
      </c>
      <c r="IE15" s="243">
        <f t="shared" si="284"/>
        <v>0</v>
      </c>
      <c r="IF15" s="243">
        <f t="shared" si="284"/>
        <v>0</v>
      </c>
      <c r="IG15" s="244">
        <f t="shared" si="284"/>
        <v>0</v>
      </c>
      <c r="IH15" s="246"/>
      <c r="II15" s="243">
        <f t="shared" ref="II15:IM15" si="285">SUM(II5:II14)</f>
        <v>0</v>
      </c>
      <c r="IJ15" s="243">
        <f t="shared" si="285"/>
        <v>0</v>
      </c>
      <c r="IK15" s="243">
        <f t="shared" si="285"/>
        <v>0</v>
      </c>
      <c r="IL15" s="243">
        <f t="shared" si="285"/>
        <v>0</v>
      </c>
      <c r="IM15" s="244">
        <f t="shared" si="285"/>
        <v>0</v>
      </c>
      <c r="IN15" s="246"/>
      <c r="IO15" s="243">
        <f t="shared" ref="IO15:IS15" si="286">SUM(IO5:IO14)</f>
        <v>0</v>
      </c>
      <c r="IP15" s="243">
        <f t="shared" si="286"/>
        <v>0</v>
      </c>
      <c r="IQ15" s="243">
        <f t="shared" si="286"/>
        <v>0</v>
      </c>
      <c r="IR15" s="243">
        <f t="shared" si="286"/>
        <v>0</v>
      </c>
      <c r="IS15" s="244">
        <f t="shared" si="286"/>
        <v>0</v>
      </c>
      <c r="IT15" s="246"/>
      <c r="IU15" s="243">
        <f t="shared" ref="IU15:IY15" si="287">SUM(IU5:IU14)</f>
        <v>0</v>
      </c>
      <c r="IV15" s="243">
        <f t="shared" si="287"/>
        <v>0</v>
      </c>
      <c r="IW15" s="243">
        <f t="shared" si="287"/>
        <v>0</v>
      </c>
      <c r="IX15" s="243">
        <f t="shared" si="287"/>
        <v>0</v>
      </c>
      <c r="IY15" s="244">
        <f t="shared" si="287"/>
        <v>0</v>
      </c>
      <c r="IZ15" s="246"/>
      <c r="JA15" s="243">
        <f t="shared" ref="JA15:JE15" si="288">SUM(JA5:JA14)</f>
        <v>0</v>
      </c>
      <c r="JB15" s="243">
        <f t="shared" si="288"/>
        <v>0</v>
      </c>
      <c r="JC15" s="243">
        <f t="shared" si="288"/>
        <v>0</v>
      </c>
      <c r="JD15" s="243">
        <f t="shared" si="288"/>
        <v>0</v>
      </c>
      <c r="JE15" s="244">
        <f t="shared" si="288"/>
        <v>0</v>
      </c>
      <c r="JF15" s="246"/>
      <c r="JG15" s="243">
        <f t="shared" ref="JG15" si="289">SUM(JG5:JG14)</f>
        <v>0</v>
      </c>
      <c r="JH15" s="243">
        <f t="shared" ref="JH15" si="290">SUM(JH5:JH14)</f>
        <v>0</v>
      </c>
      <c r="JI15" s="243">
        <f t="shared" ref="JI15" si="291">SUM(JI5:JI14)</f>
        <v>0</v>
      </c>
      <c r="JJ15" s="243">
        <f t="shared" ref="JJ15" si="292">SUM(JJ5:JJ14)</f>
        <v>0</v>
      </c>
      <c r="JK15" s="244">
        <f t="shared" ref="JK15" si="293">SUM(JK5:JK14)</f>
        <v>0</v>
      </c>
      <c r="JL15" s="246"/>
      <c r="JM15" s="243">
        <f t="shared" ref="JM15" si="294">SUM(JM5:JM14)</f>
        <v>0</v>
      </c>
      <c r="JN15" s="243">
        <f t="shared" ref="JN15" si="295">SUM(JN5:JN14)</f>
        <v>0</v>
      </c>
      <c r="JO15" s="243">
        <f t="shared" ref="JO15" si="296">SUM(JO5:JO14)</f>
        <v>0</v>
      </c>
      <c r="JP15" s="243">
        <f t="shared" ref="JP15" si="297">SUM(JP5:JP14)</f>
        <v>0</v>
      </c>
      <c r="JQ15" s="244">
        <f t="shared" ref="JQ15" si="298">SUM(JQ5:JQ14)</f>
        <v>0</v>
      </c>
      <c r="JR15" s="246"/>
      <c r="JS15" s="243">
        <f t="shared" ref="JS15" si="299">SUM(JS5:JS14)</f>
        <v>0</v>
      </c>
      <c r="JT15" s="243">
        <f t="shared" ref="JT15" si="300">SUM(JT5:JT14)</f>
        <v>0</v>
      </c>
      <c r="JU15" s="243">
        <f t="shared" ref="JU15" si="301">SUM(JU5:JU14)</f>
        <v>0</v>
      </c>
      <c r="JV15" s="243">
        <f t="shared" ref="JV15" si="302">SUM(JV5:JV14)</f>
        <v>0</v>
      </c>
      <c r="JW15" s="244">
        <f t="shared" ref="JW15" si="303">SUM(JW5:JW14)</f>
        <v>0</v>
      </c>
    </row>
    <row r="16" spans="1:283">
      <c r="E16" s="9"/>
      <c r="F16" s="9"/>
    </row>
    <row r="17" spans="2:139">
      <c r="B17" s="60"/>
      <c r="E17" s="9"/>
      <c r="F17" s="9"/>
      <c r="AK17" s="82"/>
      <c r="AX17" s="82"/>
      <c r="BE17" s="9"/>
      <c r="BF17" s="9"/>
      <c r="BG17" s="9"/>
      <c r="BH17" s="9"/>
      <c r="BI17" s="9"/>
      <c r="BJ17" s="9"/>
      <c r="BK17" s="9"/>
    </row>
    <row r="18" spans="2:139" ht="15" thickBot="1">
      <c r="E18" s="9"/>
      <c r="F18" s="9"/>
      <c r="V18" s="59"/>
      <c r="W18" s="59"/>
      <c r="AA18" s="59"/>
      <c r="AD18" s="59"/>
      <c r="BE18" s="9"/>
      <c r="BF18" s="9"/>
      <c r="BG18" s="9"/>
      <c r="BH18" s="9"/>
      <c r="BI18" s="9"/>
      <c r="BJ18" s="9"/>
      <c r="BK18" s="9"/>
      <c r="EI18" s="59"/>
    </row>
    <row r="19" spans="2:139" ht="15" thickBot="1">
      <c r="B19" s="59"/>
      <c r="D19" s="9"/>
      <c r="E19" s="9"/>
      <c r="F19" s="9"/>
      <c r="G19" s="61"/>
      <c r="H19" s="9"/>
      <c r="I19" s="9"/>
      <c r="J19" s="9"/>
      <c r="K19" s="60"/>
      <c r="L19" s="9"/>
      <c r="M19" s="9"/>
      <c r="N19" s="368" t="s">
        <v>275</v>
      </c>
      <c r="O19" s="369" t="s">
        <v>276</v>
      </c>
      <c r="P19" s="369"/>
      <c r="Q19" s="369" t="s">
        <v>56</v>
      </c>
      <c r="R19" s="370" t="s">
        <v>277</v>
      </c>
      <c r="S19" s="371">
        <v>45950</v>
      </c>
      <c r="T19" s="371">
        <v>47330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</row>
    <row r="20" spans="2:139" ht="15" thickBot="1">
      <c r="E20" s="9"/>
      <c r="F20" s="9"/>
      <c r="I20" s="59"/>
      <c r="J20" s="59"/>
      <c r="N20" s="365" t="s">
        <v>278</v>
      </c>
      <c r="O20" s="366" t="s">
        <v>276</v>
      </c>
      <c r="P20" s="366"/>
      <c r="Q20" s="366" t="s">
        <v>56</v>
      </c>
      <c r="R20" s="357" t="s">
        <v>277</v>
      </c>
      <c r="S20" s="367">
        <v>46054</v>
      </c>
      <c r="T20" s="367">
        <v>47330</v>
      </c>
      <c r="U20" s="8"/>
      <c r="V20" s="59"/>
      <c r="W20" s="59"/>
      <c r="AA20" s="59"/>
      <c r="AD20" s="59"/>
    </row>
    <row r="21" spans="2:139" ht="15" thickBot="1">
      <c r="E21" s="9"/>
      <c r="F21" s="9"/>
      <c r="N21" s="365" t="s">
        <v>279</v>
      </c>
      <c r="O21" s="366" t="s">
        <v>276</v>
      </c>
      <c r="P21" s="366"/>
      <c r="Q21" s="366" t="s">
        <v>280</v>
      </c>
      <c r="R21" s="372" t="s">
        <v>277</v>
      </c>
      <c r="S21" s="367">
        <v>45992</v>
      </c>
      <c r="T21" s="367">
        <v>47330</v>
      </c>
      <c r="U21" s="8"/>
    </row>
    <row r="22" spans="2:139" ht="15" thickBot="1">
      <c r="E22" s="9"/>
      <c r="F22" s="9"/>
      <c r="N22" s="359" t="s">
        <v>281</v>
      </c>
      <c r="O22" s="360" t="s">
        <v>276</v>
      </c>
      <c r="P22" s="360"/>
      <c r="Q22" s="360" t="s">
        <v>110</v>
      </c>
      <c r="R22" s="361" t="s">
        <v>282</v>
      </c>
      <c r="S22" s="362">
        <v>46143</v>
      </c>
      <c r="T22" s="362">
        <v>47269</v>
      </c>
    </row>
    <row r="23" spans="2:139" ht="15" thickBot="1">
      <c r="E23" s="9"/>
      <c r="F23" s="9"/>
      <c r="N23" s="355" t="s">
        <v>283</v>
      </c>
      <c r="O23" s="356" t="s">
        <v>276</v>
      </c>
      <c r="P23" s="356"/>
      <c r="Q23" s="356" t="s">
        <v>284</v>
      </c>
      <c r="R23" s="357" t="s">
        <v>285</v>
      </c>
      <c r="S23" s="358">
        <v>45962</v>
      </c>
      <c r="T23" s="358">
        <v>47330</v>
      </c>
    </row>
    <row r="24" spans="2:139" ht="15" thickBot="1">
      <c r="E24" s="9"/>
      <c r="F24" s="9"/>
      <c r="N24" s="355" t="s">
        <v>286</v>
      </c>
      <c r="O24" s="356" t="s">
        <v>276</v>
      </c>
      <c r="P24" s="356"/>
      <c r="Q24" s="356" t="s">
        <v>284</v>
      </c>
      <c r="R24" s="357" t="s">
        <v>285</v>
      </c>
      <c r="S24" s="358">
        <v>45962</v>
      </c>
      <c r="T24" s="358">
        <v>47330</v>
      </c>
    </row>
    <row r="25" spans="2:139" ht="15" thickBot="1">
      <c r="E25" s="9"/>
      <c r="F25" s="9"/>
      <c r="N25" s="355" t="s">
        <v>287</v>
      </c>
      <c r="O25" s="356" t="s">
        <v>276</v>
      </c>
      <c r="P25" s="356"/>
      <c r="Q25" s="356" t="s">
        <v>284</v>
      </c>
      <c r="R25" s="357" t="s">
        <v>285</v>
      </c>
      <c r="S25" s="363"/>
      <c r="T25" s="363"/>
    </row>
    <row r="26" spans="2:139" ht="15" thickBot="1">
      <c r="E26" s="9"/>
      <c r="F26" s="9"/>
      <c r="N26" s="355" t="s">
        <v>288</v>
      </c>
      <c r="O26" s="356" t="s">
        <v>276</v>
      </c>
      <c r="P26" s="356"/>
      <c r="Q26" s="356" t="s">
        <v>284</v>
      </c>
      <c r="R26" s="357" t="s">
        <v>285</v>
      </c>
      <c r="S26" s="363"/>
      <c r="T26" s="363"/>
    </row>
    <row r="27" spans="2:139" ht="15" thickBot="1">
      <c r="E27" s="9"/>
      <c r="F27" s="9"/>
      <c r="N27" s="355" t="s">
        <v>289</v>
      </c>
      <c r="O27" s="356" t="s">
        <v>276</v>
      </c>
      <c r="P27" s="356"/>
      <c r="Q27" s="356" t="s">
        <v>284</v>
      </c>
      <c r="R27" s="357" t="s">
        <v>285</v>
      </c>
      <c r="S27" s="358">
        <v>46296</v>
      </c>
      <c r="T27" s="358">
        <v>47238</v>
      </c>
    </row>
    <row r="28" spans="2:139" ht="15" thickBot="1">
      <c r="E28" s="9"/>
      <c r="F28" s="9"/>
      <c r="N28" s="355" t="s">
        <v>290</v>
      </c>
      <c r="O28" s="356" t="s">
        <v>276</v>
      </c>
      <c r="P28" s="356"/>
      <c r="Q28" s="356" t="s">
        <v>284</v>
      </c>
      <c r="R28" s="357" t="s">
        <v>285</v>
      </c>
      <c r="S28" s="358">
        <v>46296</v>
      </c>
      <c r="T28" s="358">
        <v>47238</v>
      </c>
    </row>
    <row r="29" spans="2:139" ht="15" thickBot="1">
      <c r="E29" s="9"/>
      <c r="F29" s="9"/>
      <c r="N29" s="355" t="s">
        <v>291</v>
      </c>
      <c r="O29" s="356" t="s">
        <v>276</v>
      </c>
      <c r="P29" s="356"/>
      <c r="Q29" s="356" t="s">
        <v>284</v>
      </c>
      <c r="R29" s="357" t="s">
        <v>285</v>
      </c>
      <c r="S29" s="358">
        <v>46539</v>
      </c>
      <c r="T29" s="358">
        <v>47238</v>
      </c>
    </row>
    <row r="30" spans="2:139" ht="15" thickBot="1">
      <c r="E30" s="9"/>
      <c r="F30" s="9"/>
      <c r="N30" s="365" t="s">
        <v>292</v>
      </c>
      <c r="O30" s="366" t="s">
        <v>276</v>
      </c>
      <c r="P30" s="366"/>
      <c r="Q30" s="366" t="s">
        <v>7</v>
      </c>
      <c r="R30" s="357" t="s">
        <v>282</v>
      </c>
      <c r="S30" s="367">
        <v>45946</v>
      </c>
      <c r="T30" s="367">
        <v>47299</v>
      </c>
    </row>
    <row r="31" spans="2:139" ht="15" thickBot="1">
      <c r="E31" s="9"/>
      <c r="F31" s="9"/>
      <c r="N31" s="365" t="s">
        <v>293</v>
      </c>
      <c r="O31" s="366" t="s">
        <v>276</v>
      </c>
      <c r="P31" s="366"/>
      <c r="Q31" s="366" t="s">
        <v>7</v>
      </c>
      <c r="R31" s="357" t="s">
        <v>277</v>
      </c>
      <c r="S31" s="367">
        <v>45946</v>
      </c>
      <c r="T31" s="367">
        <v>47238</v>
      </c>
    </row>
    <row r="32" spans="2:139" ht="15" thickBot="1">
      <c r="E32" s="9"/>
      <c r="F32" s="9"/>
      <c r="N32" s="365" t="s">
        <v>294</v>
      </c>
      <c r="O32" s="366" t="s">
        <v>276</v>
      </c>
      <c r="P32" s="366"/>
      <c r="Q32" s="366" t="s">
        <v>171</v>
      </c>
      <c r="R32" s="357" t="s">
        <v>282</v>
      </c>
      <c r="S32" s="367">
        <v>46023</v>
      </c>
      <c r="T32" s="367">
        <v>47299</v>
      </c>
    </row>
    <row r="33" spans="1:20" ht="15" thickBot="1">
      <c r="E33" s="9"/>
      <c r="F33" s="9"/>
      <c r="N33" s="365" t="s">
        <v>295</v>
      </c>
      <c r="O33" s="366" t="s">
        <v>276</v>
      </c>
      <c r="P33" s="366"/>
      <c r="Q33" s="366" t="s">
        <v>171</v>
      </c>
      <c r="R33" s="357" t="s">
        <v>282</v>
      </c>
      <c r="S33" s="367">
        <v>46054</v>
      </c>
      <c r="T33" s="367">
        <v>47269</v>
      </c>
    </row>
    <row r="34" spans="1:20" ht="15" thickBot="1">
      <c r="E34" s="9"/>
      <c r="F34" s="9"/>
      <c r="N34" s="365" t="s">
        <v>296</v>
      </c>
      <c r="O34" s="366" t="s">
        <v>276</v>
      </c>
      <c r="P34" s="366"/>
      <c r="Q34" s="366" t="s">
        <v>171</v>
      </c>
      <c r="R34" s="357" t="s">
        <v>282</v>
      </c>
      <c r="S34" s="367">
        <v>46447</v>
      </c>
      <c r="T34" s="367">
        <v>47238</v>
      </c>
    </row>
    <row r="35" spans="1:20" ht="15" thickBot="1">
      <c r="E35" s="9"/>
      <c r="F35" s="9"/>
      <c r="N35" s="365" t="s">
        <v>297</v>
      </c>
      <c r="O35" s="366" t="s">
        <v>276</v>
      </c>
      <c r="P35" s="366"/>
      <c r="Q35" s="366" t="s">
        <v>13</v>
      </c>
      <c r="R35" s="357" t="s">
        <v>282</v>
      </c>
      <c r="S35" s="367">
        <v>45962</v>
      </c>
      <c r="T35" s="367">
        <v>47269</v>
      </c>
    </row>
    <row r="36" spans="1:20" ht="15" thickBot="1">
      <c r="E36" s="9"/>
      <c r="F36" s="9"/>
      <c r="N36" s="365" t="s">
        <v>298</v>
      </c>
      <c r="O36" s="366" t="s">
        <v>276</v>
      </c>
      <c r="P36" s="366"/>
      <c r="Q36" s="366" t="s">
        <v>61</v>
      </c>
      <c r="R36" s="357" t="s">
        <v>282</v>
      </c>
      <c r="S36" s="367">
        <v>46296</v>
      </c>
      <c r="T36" s="367">
        <v>47269</v>
      </c>
    </row>
    <row r="37" spans="1:20">
      <c r="E37" s="9"/>
      <c r="F37" s="9"/>
    </row>
    <row r="38" spans="1:20">
      <c r="E38" s="9"/>
      <c r="F38" s="9"/>
    </row>
    <row r="39" spans="1:20" ht="15.6">
      <c r="A39" s="565" t="s">
        <v>314</v>
      </c>
      <c r="B39" s="565"/>
      <c r="C39" s="373" t="s">
        <v>302</v>
      </c>
      <c r="D39" s="374" t="s">
        <v>303</v>
      </c>
      <c r="E39" s="374" t="s">
        <v>304</v>
      </c>
      <c r="F39" s="374" t="s">
        <v>305</v>
      </c>
      <c r="G39" s="374" t="s">
        <v>306</v>
      </c>
      <c r="H39" s="374" t="s">
        <v>307</v>
      </c>
      <c r="I39" s="374" t="s">
        <v>308</v>
      </c>
      <c r="J39" s="374" t="s">
        <v>309</v>
      </c>
      <c r="K39" s="374" t="s">
        <v>310</v>
      </c>
      <c r="L39" s="374" t="s">
        <v>311</v>
      </c>
      <c r="M39" s="374" t="s">
        <v>312</v>
      </c>
      <c r="N39" s="375" t="s">
        <v>313</v>
      </c>
      <c r="O39" s="376"/>
      <c r="P39" s="376"/>
      <c r="Q39" s="377"/>
      <c r="R39" s="376"/>
    </row>
    <row r="40" spans="1:20" ht="15.6">
      <c r="A40" s="565"/>
      <c r="B40" s="565"/>
      <c r="C40" s="378">
        <v>45962</v>
      </c>
      <c r="D40" s="378">
        <f>EDATE(C40,1)</f>
        <v>45992</v>
      </c>
      <c r="E40" s="378">
        <f t="shared" ref="E40:M40" si="304">EDATE(D40,1)</f>
        <v>46023</v>
      </c>
      <c r="F40" s="378">
        <f t="shared" si="304"/>
        <v>46054</v>
      </c>
      <c r="G40" s="378">
        <f t="shared" si="304"/>
        <v>46082</v>
      </c>
      <c r="H40" s="378">
        <f t="shared" si="304"/>
        <v>46113</v>
      </c>
      <c r="I40" s="378">
        <f t="shared" si="304"/>
        <v>46143</v>
      </c>
      <c r="J40" s="378">
        <f t="shared" si="304"/>
        <v>46174</v>
      </c>
      <c r="K40" s="378">
        <f t="shared" si="304"/>
        <v>46204</v>
      </c>
      <c r="L40" s="378">
        <f t="shared" si="304"/>
        <v>46235</v>
      </c>
      <c r="M40" s="378">
        <f t="shared" si="304"/>
        <v>46266</v>
      </c>
      <c r="N40" s="379"/>
      <c r="O40" s="380"/>
      <c r="P40" s="380"/>
      <c r="Q40" s="381"/>
      <c r="R40" s="380"/>
    </row>
    <row r="41" spans="1:20" ht="15.6">
      <c r="A41" s="565"/>
      <c r="B41" s="565"/>
      <c r="C41" s="382"/>
      <c r="D41" s="382"/>
      <c r="E41" s="382"/>
      <c r="F41" s="382"/>
      <c r="G41" s="382"/>
      <c r="H41" s="382"/>
      <c r="I41" s="382"/>
      <c r="J41" s="382"/>
      <c r="K41" s="382"/>
      <c r="L41" s="382"/>
      <c r="M41" s="382"/>
      <c r="N41" s="383"/>
      <c r="O41" s="380"/>
      <c r="P41" s="380"/>
      <c r="Q41" s="381"/>
      <c r="R41" s="380"/>
    </row>
    <row r="42" spans="1:20" ht="15.6">
      <c r="A42" s="558">
        <v>1</v>
      </c>
      <c r="B42" s="559" t="s">
        <v>55</v>
      </c>
      <c r="C42" s="384">
        <v>1</v>
      </c>
      <c r="D42" s="385">
        <v>1</v>
      </c>
      <c r="E42" s="385">
        <v>1</v>
      </c>
      <c r="F42" s="386">
        <v>1</v>
      </c>
      <c r="G42" s="386">
        <v>1</v>
      </c>
      <c r="H42" s="386">
        <v>1</v>
      </c>
      <c r="I42" s="386">
        <v>1</v>
      </c>
      <c r="J42" s="386">
        <v>1</v>
      </c>
      <c r="K42" s="386">
        <v>1</v>
      </c>
      <c r="L42" s="386">
        <v>1</v>
      </c>
      <c r="M42" s="386">
        <v>1</v>
      </c>
      <c r="N42" s="560">
        <f>SUM(C42:M42)</f>
        <v>11</v>
      </c>
      <c r="O42" s="380"/>
      <c r="P42" s="380"/>
      <c r="Q42" s="387">
        <v>28614.22</v>
      </c>
      <c r="R42" s="388">
        <f>SUM(C43:M43)</f>
        <v>314756.42000000004</v>
      </c>
    </row>
    <row r="43" spans="1:20" ht="15.6">
      <c r="A43" s="555"/>
      <c r="B43" s="557"/>
      <c r="C43" s="389">
        <f t="shared" ref="C43:M43" si="305">C42*$Q42</f>
        <v>28614.22</v>
      </c>
      <c r="D43" s="390">
        <f t="shared" si="305"/>
        <v>28614.22</v>
      </c>
      <c r="E43" s="390">
        <f t="shared" si="305"/>
        <v>28614.22</v>
      </c>
      <c r="F43" s="390">
        <f t="shared" si="305"/>
        <v>28614.22</v>
      </c>
      <c r="G43" s="390">
        <f t="shared" si="305"/>
        <v>28614.22</v>
      </c>
      <c r="H43" s="390">
        <f t="shared" si="305"/>
        <v>28614.22</v>
      </c>
      <c r="I43" s="390">
        <f t="shared" si="305"/>
        <v>28614.22</v>
      </c>
      <c r="J43" s="390">
        <f t="shared" si="305"/>
        <v>28614.22</v>
      </c>
      <c r="K43" s="390">
        <f t="shared" si="305"/>
        <v>28614.22</v>
      </c>
      <c r="L43" s="390">
        <f t="shared" si="305"/>
        <v>28614.22</v>
      </c>
      <c r="M43" s="390">
        <f t="shared" si="305"/>
        <v>28614.22</v>
      </c>
      <c r="N43" s="561"/>
      <c r="O43" s="380"/>
      <c r="P43" s="380"/>
      <c r="Q43" s="381"/>
      <c r="R43" s="380"/>
    </row>
    <row r="44" spans="1:20" ht="15.6">
      <c r="A44" s="554">
        <f>A42+1</f>
        <v>2</v>
      </c>
      <c r="B44" s="556" t="s">
        <v>56</v>
      </c>
      <c r="C44" s="391">
        <v>1</v>
      </c>
      <c r="D44" s="391">
        <v>1</v>
      </c>
      <c r="E44" s="391">
        <v>1</v>
      </c>
      <c r="F44" s="391">
        <v>1</v>
      </c>
      <c r="G44" s="391">
        <v>1</v>
      </c>
      <c r="H44" s="391">
        <v>1</v>
      </c>
      <c r="I44" s="391">
        <v>2</v>
      </c>
      <c r="J44" s="391">
        <v>2</v>
      </c>
      <c r="K44" s="391">
        <v>2</v>
      </c>
      <c r="L44" s="391">
        <v>2</v>
      </c>
      <c r="M44" s="391">
        <v>2</v>
      </c>
      <c r="N44" s="562">
        <f>SUM(C44:M44)</f>
        <v>16</v>
      </c>
      <c r="O44" s="380"/>
      <c r="P44" s="380"/>
      <c r="Q44" s="387">
        <v>20873.330000000002</v>
      </c>
      <c r="R44" s="388">
        <f>SUM(C45:M45)</f>
        <v>333973.28000000003</v>
      </c>
    </row>
    <row r="45" spans="1:20" ht="15.6">
      <c r="A45" s="555"/>
      <c r="B45" s="557"/>
      <c r="C45" s="389">
        <f t="shared" ref="C45:M45" si="306">C44*$Q44</f>
        <v>20873.330000000002</v>
      </c>
      <c r="D45" s="390">
        <f t="shared" si="306"/>
        <v>20873.330000000002</v>
      </c>
      <c r="E45" s="390">
        <f t="shared" si="306"/>
        <v>20873.330000000002</v>
      </c>
      <c r="F45" s="390">
        <f t="shared" si="306"/>
        <v>20873.330000000002</v>
      </c>
      <c r="G45" s="390">
        <f t="shared" si="306"/>
        <v>20873.330000000002</v>
      </c>
      <c r="H45" s="390">
        <f t="shared" si="306"/>
        <v>20873.330000000002</v>
      </c>
      <c r="I45" s="390">
        <f t="shared" si="306"/>
        <v>41746.660000000003</v>
      </c>
      <c r="J45" s="390">
        <f t="shared" si="306"/>
        <v>41746.660000000003</v>
      </c>
      <c r="K45" s="390">
        <f t="shared" si="306"/>
        <v>41746.660000000003</v>
      </c>
      <c r="L45" s="390">
        <f t="shared" si="306"/>
        <v>41746.660000000003</v>
      </c>
      <c r="M45" s="390">
        <f t="shared" si="306"/>
        <v>41746.660000000003</v>
      </c>
      <c r="N45" s="561"/>
      <c r="O45" s="380"/>
      <c r="P45" s="380"/>
      <c r="Q45" s="381"/>
      <c r="R45" s="380"/>
    </row>
    <row r="46" spans="1:20" ht="15.6">
      <c r="A46" s="554">
        <f>A44+1</f>
        <v>3</v>
      </c>
      <c r="B46" s="556" t="s">
        <v>62</v>
      </c>
      <c r="C46" s="392">
        <v>1</v>
      </c>
      <c r="D46" s="391">
        <v>1</v>
      </c>
      <c r="E46" s="391">
        <v>1</v>
      </c>
      <c r="F46" s="391">
        <v>1</v>
      </c>
      <c r="G46" s="391">
        <v>1</v>
      </c>
      <c r="H46" s="391">
        <v>1</v>
      </c>
      <c r="I46" s="391">
        <v>1</v>
      </c>
      <c r="J46" s="391">
        <v>1</v>
      </c>
      <c r="K46" s="391">
        <v>1</v>
      </c>
      <c r="L46" s="391">
        <v>1</v>
      </c>
      <c r="M46" s="391">
        <v>1</v>
      </c>
      <c r="N46" s="562">
        <f>SUM(C46:M46)</f>
        <v>11</v>
      </c>
      <c r="O46" s="380"/>
      <c r="P46" s="380"/>
      <c r="Q46" s="387">
        <v>8529.2999999999993</v>
      </c>
      <c r="R46" s="388">
        <f>SUM(C47:M47)</f>
        <v>93822.300000000017</v>
      </c>
    </row>
    <row r="47" spans="1:20" ht="15.6">
      <c r="A47" s="555"/>
      <c r="B47" s="557"/>
      <c r="C47" s="389">
        <f>C46*$Q46</f>
        <v>8529.2999999999993</v>
      </c>
      <c r="D47" s="390">
        <v>8529.2999999999993</v>
      </c>
      <c r="E47" s="390">
        <v>8529.2999999999993</v>
      </c>
      <c r="F47" s="390">
        <v>8529.2999999999993</v>
      </c>
      <c r="G47" s="390">
        <v>8529.2999999999993</v>
      </c>
      <c r="H47" s="390">
        <v>8529.2999999999993</v>
      </c>
      <c r="I47" s="390">
        <v>8529.2999999999993</v>
      </c>
      <c r="J47" s="390">
        <v>8529.2999999999993</v>
      </c>
      <c r="K47" s="390">
        <v>8529.2999999999993</v>
      </c>
      <c r="L47" s="390">
        <v>8529.2999999999993</v>
      </c>
      <c r="M47" s="390">
        <v>8529.2999999999993</v>
      </c>
      <c r="N47" s="561"/>
      <c r="O47" s="380"/>
      <c r="P47" s="380"/>
      <c r="Q47" s="381"/>
      <c r="R47" s="380"/>
    </row>
    <row r="48" spans="1:20" ht="15.6">
      <c r="A48" s="554">
        <f>A46+1</f>
        <v>4</v>
      </c>
      <c r="B48" s="556" t="s">
        <v>112</v>
      </c>
      <c r="C48" s="392">
        <v>1</v>
      </c>
      <c r="D48" s="391">
        <v>1</v>
      </c>
      <c r="E48" s="391">
        <v>1</v>
      </c>
      <c r="F48" s="391">
        <v>1</v>
      </c>
      <c r="G48" s="391">
        <v>1</v>
      </c>
      <c r="H48" s="391">
        <v>1</v>
      </c>
      <c r="I48" s="391">
        <v>1</v>
      </c>
      <c r="J48" s="391">
        <v>1</v>
      </c>
      <c r="K48" s="391">
        <v>1</v>
      </c>
      <c r="L48" s="391">
        <v>1</v>
      </c>
      <c r="M48" s="391">
        <v>1</v>
      </c>
      <c r="N48" s="562">
        <f>SUM(C48:M48)</f>
        <v>11</v>
      </c>
      <c r="O48" s="380"/>
      <c r="P48" s="380"/>
      <c r="Q48" s="387">
        <v>11468.87</v>
      </c>
      <c r="R48" s="388">
        <f>SUM(C49:M49)</f>
        <v>126157.56999999998</v>
      </c>
    </row>
    <row r="49" spans="1:18" ht="15.6">
      <c r="A49" s="555"/>
      <c r="B49" s="557"/>
      <c r="C49" s="389">
        <f t="shared" ref="C49:M49" si="307">C48*$Q48</f>
        <v>11468.87</v>
      </c>
      <c r="D49" s="390">
        <f t="shared" si="307"/>
        <v>11468.87</v>
      </c>
      <c r="E49" s="390">
        <f t="shared" si="307"/>
        <v>11468.87</v>
      </c>
      <c r="F49" s="390">
        <f t="shared" si="307"/>
        <v>11468.87</v>
      </c>
      <c r="G49" s="390">
        <f t="shared" si="307"/>
        <v>11468.87</v>
      </c>
      <c r="H49" s="390">
        <f t="shared" si="307"/>
        <v>11468.87</v>
      </c>
      <c r="I49" s="390">
        <f t="shared" si="307"/>
        <v>11468.87</v>
      </c>
      <c r="J49" s="390">
        <f t="shared" si="307"/>
        <v>11468.87</v>
      </c>
      <c r="K49" s="390">
        <f t="shared" si="307"/>
        <v>11468.87</v>
      </c>
      <c r="L49" s="390">
        <f t="shared" si="307"/>
        <v>11468.87</v>
      </c>
      <c r="M49" s="390">
        <f t="shared" si="307"/>
        <v>11468.87</v>
      </c>
      <c r="N49" s="561"/>
      <c r="O49" s="380"/>
      <c r="P49" s="380"/>
      <c r="Q49" s="381"/>
      <c r="R49" s="380"/>
    </row>
    <row r="50" spans="1:18" ht="15.6">
      <c r="A50" s="554">
        <f>A48+1</f>
        <v>5</v>
      </c>
      <c r="B50" s="556" t="s">
        <v>299</v>
      </c>
      <c r="C50" s="393">
        <v>2</v>
      </c>
      <c r="D50" s="394">
        <v>2</v>
      </c>
      <c r="E50" s="394">
        <v>2</v>
      </c>
      <c r="F50" s="391">
        <v>2</v>
      </c>
      <c r="G50" s="391">
        <v>2</v>
      </c>
      <c r="H50" s="391">
        <v>2</v>
      </c>
      <c r="I50" s="391">
        <v>4</v>
      </c>
      <c r="J50" s="391">
        <v>4</v>
      </c>
      <c r="K50" s="391">
        <v>4</v>
      </c>
      <c r="L50" s="391">
        <v>4</v>
      </c>
      <c r="M50" s="391">
        <v>4</v>
      </c>
      <c r="N50" s="562">
        <f>SUM(C50:M50)</f>
        <v>32</v>
      </c>
      <c r="O50" s="380"/>
      <c r="P50" s="380"/>
      <c r="Q50" s="387">
        <v>2672.15</v>
      </c>
      <c r="R50" s="388">
        <f>SUM(C51:M51)</f>
        <v>85508.800000000003</v>
      </c>
    </row>
    <row r="51" spans="1:18" ht="15.6">
      <c r="A51" s="555"/>
      <c r="B51" s="559"/>
      <c r="C51" s="389">
        <f t="shared" ref="C51:M51" si="308">C50*$Q50</f>
        <v>5344.3</v>
      </c>
      <c r="D51" s="390">
        <f t="shared" si="308"/>
        <v>5344.3</v>
      </c>
      <c r="E51" s="390">
        <f t="shared" si="308"/>
        <v>5344.3</v>
      </c>
      <c r="F51" s="390">
        <f t="shared" si="308"/>
        <v>5344.3</v>
      </c>
      <c r="G51" s="390">
        <f t="shared" si="308"/>
        <v>5344.3</v>
      </c>
      <c r="H51" s="390">
        <f t="shared" si="308"/>
        <v>5344.3</v>
      </c>
      <c r="I51" s="390">
        <f t="shared" si="308"/>
        <v>10688.6</v>
      </c>
      <c r="J51" s="390">
        <f t="shared" si="308"/>
        <v>10688.6</v>
      </c>
      <c r="K51" s="390">
        <f t="shared" si="308"/>
        <v>10688.6</v>
      </c>
      <c r="L51" s="390">
        <f t="shared" si="308"/>
        <v>10688.6</v>
      </c>
      <c r="M51" s="390">
        <f t="shared" si="308"/>
        <v>10688.6</v>
      </c>
      <c r="N51" s="561"/>
      <c r="O51" s="380"/>
      <c r="P51" s="380"/>
      <c r="Q51" s="381"/>
      <c r="R51" s="388"/>
    </row>
    <row r="52" spans="1:18" ht="15.6">
      <c r="A52" s="554">
        <f>A50+1</f>
        <v>6</v>
      </c>
      <c r="B52" s="556" t="s">
        <v>7</v>
      </c>
      <c r="C52" s="391">
        <v>1</v>
      </c>
      <c r="D52" s="391">
        <v>1</v>
      </c>
      <c r="E52" s="391">
        <v>1</v>
      </c>
      <c r="F52" s="391">
        <v>1</v>
      </c>
      <c r="G52" s="391">
        <v>1</v>
      </c>
      <c r="H52" s="391">
        <v>1</v>
      </c>
      <c r="I52" s="391">
        <v>1</v>
      </c>
      <c r="J52" s="391">
        <v>1</v>
      </c>
      <c r="K52" s="391">
        <v>1</v>
      </c>
      <c r="L52" s="391">
        <v>1</v>
      </c>
      <c r="M52" s="391">
        <v>1</v>
      </c>
      <c r="N52" s="562">
        <f>SUM(C52:M52)</f>
        <v>11</v>
      </c>
      <c r="O52" s="380"/>
      <c r="P52" s="380"/>
      <c r="Q52" s="387">
        <v>22496.61</v>
      </c>
      <c r="R52" s="388">
        <f>SUM(C53:M53)</f>
        <v>247462.70999999996</v>
      </c>
    </row>
    <row r="53" spans="1:18" ht="15.6">
      <c r="A53" s="555"/>
      <c r="B53" s="557"/>
      <c r="C53" s="389">
        <f t="shared" ref="C53:M53" si="309">C52*$Q52</f>
        <v>22496.61</v>
      </c>
      <c r="D53" s="390">
        <f t="shared" si="309"/>
        <v>22496.61</v>
      </c>
      <c r="E53" s="390">
        <f t="shared" si="309"/>
        <v>22496.61</v>
      </c>
      <c r="F53" s="390">
        <f t="shared" si="309"/>
        <v>22496.61</v>
      </c>
      <c r="G53" s="390">
        <f t="shared" si="309"/>
        <v>22496.61</v>
      </c>
      <c r="H53" s="390">
        <f t="shared" si="309"/>
        <v>22496.61</v>
      </c>
      <c r="I53" s="390">
        <f t="shared" si="309"/>
        <v>22496.61</v>
      </c>
      <c r="J53" s="390">
        <f t="shared" si="309"/>
        <v>22496.61</v>
      </c>
      <c r="K53" s="390">
        <f t="shared" si="309"/>
        <v>22496.61</v>
      </c>
      <c r="L53" s="390">
        <f t="shared" si="309"/>
        <v>22496.61</v>
      </c>
      <c r="M53" s="390">
        <f t="shared" si="309"/>
        <v>22496.61</v>
      </c>
      <c r="N53" s="563"/>
      <c r="O53" s="380"/>
      <c r="P53" s="380"/>
      <c r="Q53" s="381"/>
      <c r="R53" s="380"/>
    </row>
    <row r="54" spans="1:18" ht="15.6">
      <c r="A54" s="554">
        <f>A52+1</f>
        <v>7</v>
      </c>
      <c r="B54" s="556" t="s">
        <v>300</v>
      </c>
      <c r="C54" s="391">
        <v>1</v>
      </c>
      <c r="D54" s="391">
        <v>1</v>
      </c>
      <c r="E54" s="391">
        <v>1</v>
      </c>
      <c r="F54" s="391">
        <v>1</v>
      </c>
      <c r="G54" s="391">
        <v>1</v>
      </c>
      <c r="H54" s="391">
        <v>1</v>
      </c>
      <c r="I54" s="391">
        <v>1</v>
      </c>
      <c r="J54" s="391">
        <v>1</v>
      </c>
      <c r="K54" s="391">
        <v>1</v>
      </c>
      <c r="L54" s="391">
        <v>1</v>
      </c>
      <c r="M54" s="391">
        <v>1</v>
      </c>
      <c r="N54" s="562">
        <f>SUM(C54:M54)</f>
        <v>11</v>
      </c>
      <c r="O54" s="380"/>
      <c r="P54" s="380"/>
      <c r="Q54" s="387">
        <v>9830.11</v>
      </c>
      <c r="R54" s="388">
        <f>SUM(C55:M55)</f>
        <v>108131.21</v>
      </c>
    </row>
    <row r="55" spans="1:18" ht="15.6">
      <c r="A55" s="555"/>
      <c r="B55" s="557"/>
      <c r="C55" s="390">
        <f t="shared" ref="C55:M55" si="310">C54*$Q54</f>
        <v>9830.11</v>
      </c>
      <c r="D55" s="390">
        <f t="shared" si="310"/>
        <v>9830.11</v>
      </c>
      <c r="E55" s="390">
        <f t="shared" si="310"/>
        <v>9830.11</v>
      </c>
      <c r="F55" s="390">
        <f t="shared" si="310"/>
        <v>9830.11</v>
      </c>
      <c r="G55" s="390">
        <f t="shared" si="310"/>
        <v>9830.11</v>
      </c>
      <c r="H55" s="390">
        <f t="shared" si="310"/>
        <v>9830.11</v>
      </c>
      <c r="I55" s="390">
        <f t="shared" si="310"/>
        <v>9830.11</v>
      </c>
      <c r="J55" s="390">
        <f t="shared" si="310"/>
        <v>9830.11</v>
      </c>
      <c r="K55" s="390">
        <f t="shared" si="310"/>
        <v>9830.11</v>
      </c>
      <c r="L55" s="390">
        <f t="shared" si="310"/>
        <v>9830.11</v>
      </c>
      <c r="M55" s="390">
        <f t="shared" si="310"/>
        <v>9830.11</v>
      </c>
      <c r="N55" s="563"/>
      <c r="O55" s="380"/>
      <c r="P55" s="380"/>
      <c r="Q55" s="381"/>
      <c r="R55" s="380"/>
    </row>
    <row r="56" spans="1:18" ht="15.6">
      <c r="A56" s="554">
        <v>8</v>
      </c>
      <c r="B56" s="556" t="s">
        <v>13</v>
      </c>
      <c r="C56" s="395">
        <v>1</v>
      </c>
      <c r="D56" s="396">
        <v>1</v>
      </c>
      <c r="E56" s="396">
        <v>1</v>
      </c>
      <c r="F56" s="396">
        <v>1</v>
      </c>
      <c r="G56" s="396">
        <v>1</v>
      </c>
      <c r="H56" s="396">
        <v>1</v>
      </c>
      <c r="I56" s="396">
        <v>1</v>
      </c>
      <c r="J56" s="396">
        <v>1</v>
      </c>
      <c r="K56" s="396">
        <v>1</v>
      </c>
      <c r="L56" s="396">
        <v>1</v>
      </c>
      <c r="M56" s="396">
        <v>1</v>
      </c>
      <c r="N56" s="564">
        <f>SUM(C56:M56)</f>
        <v>11</v>
      </c>
      <c r="O56" s="380"/>
      <c r="P56" s="380"/>
      <c r="Q56" s="387">
        <v>10765.14</v>
      </c>
      <c r="R56" s="388">
        <f>SUM(C57:M57)</f>
        <v>118416.54</v>
      </c>
    </row>
    <row r="57" spans="1:18" ht="15.6">
      <c r="A57" s="555"/>
      <c r="B57" s="557"/>
      <c r="C57" s="397">
        <f t="shared" ref="C57:M57" si="311">C56*$Q56</f>
        <v>10765.14</v>
      </c>
      <c r="D57" s="390">
        <f t="shared" si="311"/>
        <v>10765.14</v>
      </c>
      <c r="E57" s="390">
        <f t="shared" si="311"/>
        <v>10765.14</v>
      </c>
      <c r="F57" s="390">
        <f t="shared" si="311"/>
        <v>10765.14</v>
      </c>
      <c r="G57" s="390">
        <f t="shared" si="311"/>
        <v>10765.14</v>
      </c>
      <c r="H57" s="390">
        <f t="shared" si="311"/>
        <v>10765.14</v>
      </c>
      <c r="I57" s="390">
        <f t="shared" si="311"/>
        <v>10765.14</v>
      </c>
      <c r="J57" s="390">
        <f t="shared" si="311"/>
        <v>10765.14</v>
      </c>
      <c r="K57" s="390">
        <f t="shared" si="311"/>
        <v>10765.14</v>
      </c>
      <c r="L57" s="390">
        <f t="shared" si="311"/>
        <v>10765.14</v>
      </c>
      <c r="M57" s="390">
        <f t="shared" si="311"/>
        <v>10765.14</v>
      </c>
      <c r="N57" s="564"/>
      <c r="O57" s="380"/>
      <c r="P57" s="380"/>
      <c r="Q57" s="381"/>
      <c r="R57" s="380"/>
    </row>
    <row r="58" spans="1:18" ht="15.6">
      <c r="A58" s="554">
        <v>9</v>
      </c>
      <c r="B58" s="556" t="s">
        <v>301</v>
      </c>
      <c r="C58" s="398">
        <v>1</v>
      </c>
      <c r="D58" s="391">
        <v>1</v>
      </c>
      <c r="E58" s="391">
        <v>1</v>
      </c>
      <c r="F58" s="391">
        <v>1</v>
      </c>
      <c r="G58" s="391">
        <v>1</v>
      </c>
      <c r="H58" s="391">
        <v>1</v>
      </c>
      <c r="I58" s="391">
        <v>1</v>
      </c>
      <c r="J58" s="391">
        <v>1</v>
      </c>
      <c r="K58" s="391">
        <v>1</v>
      </c>
      <c r="L58" s="391">
        <v>1</v>
      </c>
      <c r="M58" s="391">
        <v>1</v>
      </c>
      <c r="N58" s="564">
        <f>SUM(C58:M58)</f>
        <v>11</v>
      </c>
      <c r="O58" s="380"/>
      <c r="P58" s="380"/>
      <c r="Q58" s="387">
        <v>12722.23</v>
      </c>
      <c r="R58" s="388">
        <f>SUM(C59:M59)</f>
        <v>139944.52999999997</v>
      </c>
    </row>
    <row r="59" spans="1:18" ht="15.6">
      <c r="A59" s="555"/>
      <c r="B59" s="557"/>
      <c r="C59" s="397">
        <f t="shared" ref="C59:M59" si="312">C58*$Q58</f>
        <v>12722.23</v>
      </c>
      <c r="D59" s="390">
        <f t="shared" si="312"/>
        <v>12722.23</v>
      </c>
      <c r="E59" s="390">
        <f t="shared" si="312"/>
        <v>12722.23</v>
      </c>
      <c r="F59" s="390">
        <f t="shared" si="312"/>
        <v>12722.23</v>
      </c>
      <c r="G59" s="390">
        <f t="shared" si="312"/>
        <v>12722.23</v>
      </c>
      <c r="H59" s="390">
        <f t="shared" si="312"/>
        <v>12722.23</v>
      </c>
      <c r="I59" s="390">
        <f t="shared" si="312"/>
        <v>12722.23</v>
      </c>
      <c r="J59" s="390">
        <f t="shared" si="312"/>
        <v>12722.23</v>
      </c>
      <c r="K59" s="390">
        <f t="shared" si="312"/>
        <v>12722.23</v>
      </c>
      <c r="L59" s="390">
        <f t="shared" si="312"/>
        <v>12722.23</v>
      </c>
      <c r="M59" s="390">
        <f t="shared" si="312"/>
        <v>12722.23</v>
      </c>
      <c r="N59" s="564"/>
      <c r="O59" s="380"/>
      <c r="P59" s="380"/>
      <c r="Q59" s="381"/>
      <c r="R59" s="380"/>
    </row>
    <row r="60" spans="1:18" ht="15.6">
      <c r="A60" s="554">
        <v>10</v>
      </c>
      <c r="B60" s="556" t="s">
        <v>61</v>
      </c>
      <c r="C60" s="398"/>
      <c r="D60" s="391"/>
      <c r="E60" s="391"/>
      <c r="F60" s="391"/>
      <c r="G60" s="391"/>
      <c r="H60" s="391"/>
      <c r="I60" s="391"/>
      <c r="J60" s="391"/>
      <c r="K60" s="391"/>
      <c r="L60" s="391"/>
      <c r="M60" s="391"/>
      <c r="N60" s="564">
        <f>SUM(C60:M60)</f>
        <v>0</v>
      </c>
      <c r="O60" s="380"/>
      <c r="P60" s="380"/>
      <c r="Q60" s="387">
        <v>6304.48</v>
      </c>
      <c r="R60" s="388">
        <f>SUM(C61:M61)</f>
        <v>0</v>
      </c>
    </row>
    <row r="61" spans="1:18" ht="15.6">
      <c r="A61" s="558"/>
      <c r="B61" s="559"/>
      <c r="C61" s="399">
        <f t="shared" ref="C61:M61" si="313">C60*$S60</f>
        <v>0</v>
      </c>
      <c r="D61" s="400">
        <f t="shared" si="313"/>
        <v>0</v>
      </c>
      <c r="E61" s="400">
        <f t="shared" si="313"/>
        <v>0</v>
      </c>
      <c r="F61" s="400">
        <f t="shared" si="313"/>
        <v>0</v>
      </c>
      <c r="G61" s="400">
        <f t="shared" si="313"/>
        <v>0</v>
      </c>
      <c r="H61" s="400">
        <f t="shared" si="313"/>
        <v>0</v>
      </c>
      <c r="I61" s="400">
        <f t="shared" si="313"/>
        <v>0</v>
      </c>
      <c r="J61" s="400">
        <f t="shared" si="313"/>
        <v>0</v>
      </c>
      <c r="K61" s="400">
        <f t="shared" si="313"/>
        <v>0</v>
      </c>
      <c r="L61" s="400">
        <f t="shared" si="313"/>
        <v>0</v>
      </c>
      <c r="M61" s="400">
        <f t="shared" si="313"/>
        <v>0</v>
      </c>
      <c r="N61" s="562"/>
      <c r="O61" s="380"/>
      <c r="P61" s="380"/>
      <c r="Q61" s="381"/>
      <c r="R61" s="380"/>
    </row>
    <row r="62" spans="1:18" ht="15.6">
      <c r="C62" s="401"/>
      <c r="D62" s="401"/>
      <c r="E62" s="401"/>
      <c r="F62" s="401"/>
      <c r="G62" s="401"/>
      <c r="H62" s="401"/>
      <c r="I62" s="401"/>
      <c r="J62" s="401"/>
      <c r="K62" s="401"/>
      <c r="L62" s="401"/>
      <c r="M62" s="401"/>
      <c r="N62" s="401"/>
      <c r="O62" s="380"/>
      <c r="P62" s="380"/>
      <c r="Q62" s="381"/>
      <c r="R62" s="380"/>
    </row>
    <row r="63" spans="1:18" ht="15.6">
      <c r="C63" s="402">
        <f>C43+C45+C47+C49+C51+C53+C55+C57+C59</f>
        <v>130644.11</v>
      </c>
      <c r="D63" s="402">
        <f t="shared" ref="D63:M63" si="314">D43+D45+D47+D49+D51+D53+D55+D57+D59</f>
        <v>130644.11</v>
      </c>
      <c r="E63" s="402">
        <f t="shared" si="314"/>
        <v>130644.11</v>
      </c>
      <c r="F63" s="402">
        <f t="shared" si="314"/>
        <v>130644.11</v>
      </c>
      <c r="G63" s="402">
        <f t="shared" si="314"/>
        <v>130644.11</v>
      </c>
      <c r="H63" s="402">
        <f t="shared" si="314"/>
        <v>130644.11</v>
      </c>
      <c r="I63" s="402">
        <f t="shared" si="314"/>
        <v>156861.74000000002</v>
      </c>
      <c r="J63" s="402">
        <f t="shared" si="314"/>
        <v>156861.74000000002</v>
      </c>
      <c r="K63" s="402">
        <f t="shared" si="314"/>
        <v>156861.74000000002</v>
      </c>
      <c r="L63" s="402">
        <f t="shared" si="314"/>
        <v>156861.74000000002</v>
      </c>
      <c r="M63" s="402">
        <f t="shared" si="314"/>
        <v>156861.74000000002</v>
      </c>
      <c r="N63" s="403">
        <f>SUM(C63:M63)</f>
        <v>1568173.36</v>
      </c>
      <c r="O63" s="380"/>
      <c r="P63" s="380"/>
      <c r="Q63" s="381"/>
      <c r="R63" s="404"/>
    </row>
    <row r="65" spans="1:42" ht="15.6">
      <c r="A65" s="565" t="s">
        <v>315</v>
      </c>
      <c r="B65" s="565"/>
      <c r="C65" s="373" t="s">
        <v>316</v>
      </c>
      <c r="D65" s="373" t="s">
        <v>317</v>
      </c>
      <c r="E65" s="373" t="s">
        <v>318</v>
      </c>
      <c r="F65" s="373" t="s">
        <v>319</v>
      </c>
      <c r="G65" s="373" t="s">
        <v>320</v>
      </c>
      <c r="H65" s="373" t="s">
        <v>321</v>
      </c>
      <c r="I65" s="373" t="s">
        <v>322</v>
      </c>
      <c r="J65" s="373" t="s">
        <v>323</v>
      </c>
      <c r="K65" s="373" t="s">
        <v>324</v>
      </c>
      <c r="L65" s="373" t="s">
        <v>325</v>
      </c>
      <c r="M65" s="373" t="s">
        <v>326</v>
      </c>
      <c r="N65" s="373" t="s">
        <v>327</v>
      </c>
      <c r="O65" s="373" t="s">
        <v>328</v>
      </c>
      <c r="P65" s="373"/>
      <c r="Q65" s="373" t="s">
        <v>329</v>
      </c>
      <c r="R65" s="373" t="s">
        <v>330</v>
      </c>
      <c r="S65" s="373" t="s">
        <v>331</v>
      </c>
      <c r="T65" s="373" t="s">
        <v>332</v>
      </c>
      <c r="U65" s="373" t="s">
        <v>333</v>
      </c>
      <c r="V65" s="373" t="s">
        <v>334</v>
      </c>
      <c r="W65" s="373"/>
      <c r="X65" s="373" t="s">
        <v>335</v>
      </c>
      <c r="Y65" s="373" t="s">
        <v>336</v>
      </c>
      <c r="Z65" s="373" t="s">
        <v>337</v>
      </c>
      <c r="AA65" s="373" t="s">
        <v>338</v>
      </c>
      <c r="AB65" s="373" t="s">
        <v>339</v>
      </c>
      <c r="AC65" s="373" t="s">
        <v>340</v>
      </c>
      <c r="AD65" s="373" t="s">
        <v>341</v>
      </c>
      <c r="AE65" s="373" t="s">
        <v>342</v>
      </c>
      <c r="AF65" s="373" t="s">
        <v>343</v>
      </c>
      <c r="AG65" s="373" t="s">
        <v>344</v>
      </c>
      <c r="AH65" s="373" t="s">
        <v>345</v>
      </c>
      <c r="AI65" s="373" t="s">
        <v>346</v>
      </c>
      <c r="AJ65" s="373" t="s">
        <v>347</v>
      </c>
      <c r="AK65" s="373" t="s">
        <v>348</v>
      </c>
      <c r="AL65" s="373" t="s">
        <v>349</v>
      </c>
      <c r="AM65" s="375" t="s">
        <v>313</v>
      </c>
      <c r="AN65" s="376"/>
      <c r="AO65" s="377"/>
      <c r="AP65" s="376"/>
    </row>
    <row r="66" spans="1:42" ht="15.6">
      <c r="A66" s="565"/>
      <c r="B66" s="565"/>
      <c r="C66" s="378">
        <v>46296</v>
      </c>
      <c r="D66" s="378">
        <f>EDATE(C66,1)</f>
        <v>46327</v>
      </c>
      <c r="E66" s="378">
        <f t="shared" ref="E66:AL66" si="315">EDATE(D66,1)</f>
        <v>46357</v>
      </c>
      <c r="F66" s="378">
        <f t="shared" si="315"/>
        <v>46388</v>
      </c>
      <c r="G66" s="378">
        <f t="shared" si="315"/>
        <v>46419</v>
      </c>
      <c r="H66" s="378">
        <f t="shared" si="315"/>
        <v>46447</v>
      </c>
      <c r="I66" s="378">
        <f t="shared" si="315"/>
        <v>46478</v>
      </c>
      <c r="J66" s="378">
        <f t="shared" si="315"/>
        <v>46508</v>
      </c>
      <c r="K66" s="378">
        <f t="shared" si="315"/>
        <v>46539</v>
      </c>
      <c r="L66" s="378">
        <f t="shared" si="315"/>
        <v>46569</v>
      </c>
      <c r="M66" s="378">
        <f t="shared" si="315"/>
        <v>46600</v>
      </c>
      <c r="N66" s="378">
        <f t="shared" si="315"/>
        <v>46631</v>
      </c>
      <c r="O66" s="378">
        <f>EDATE(N66,1)</f>
        <v>46661</v>
      </c>
      <c r="P66" s="378"/>
      <c r="Q66" s="378">
        <f>EDATE(O66,1)</f>
        <v>46692</v>
      </c>
      <c r="R66" s="378">
        <f t="shared" si="315"/>
        <v>46722</v>
      </c>
      <c r="S66" s="378">
        <f t="shared" si="315"/>
        <v>46753</v>
      </c>
      <c r="T66" s="378">
        <f t="shared" si="315"/>
        <v>46784</v>
      </c>
      <c r="U66" s="378">
        <f t="shared" si="315"/>
        <v>46813</v>
      </c>
      <c r="V66" s="378">
        <f>EDATE(U66,1)</f>
        <v>46844</v>
      </c>
      <c r="W66" s="378"/>
      <c r="X66" s="378">
        <f>EDATE(V66,1)</f>
        <v>46874</v>
      </c>
      <c r="Y66" s="378">
        <f t="shared" si="315"/>
        <v>46905</v>
      </c>
      <c r="Z66" s="378">
        <f t="shared" si="315"/>
        <v>46935</v>
      </c>
      <c r="AA66" s="378">
        <f t="shared" si="315"/>
        <v>46966</v>
      </c>
      <c r="AB66" s="378">
        <f t="shared" si="315"/>
        <v>46997</v>
      </c>
      <c r="AC66" s="378">
        <f t="shared" si="315"/>
        <v>47027</v>
      </c>
      <c r="AD66" s="378">
        <f t="shared" si="315"/>
        <v>47058</v>
      </c>
      <c r="AE66" s="378">
        <f t="shared" si="315"/>
        <v>47088</v>
      </c>
      <c r="AF66" s="378">
        <f t="shared" si="315"/>
        <v>47119</v>
      </c>
      <c r="AG66" s="378">
        <f t="shared" si="315"/>
        <v>47150</v>
      </c>
      <c r="AH66" s="378">
        <f t="shared" si="315"/>
        <v>47178</v>
      </c>
      <c r="AI66" s="378">
        <f t="shared" si="315"/>
        <v>47209</v>
      </c>
      <c r="AJ66" s="378">
        <f t="shared" si="315"/>
        <v>47239</v>
      </c>
      <c r="AK66" s="378">
        <f t="shared" si="315"/>
        <v>47270</v>
      </c>
      <c r="AL66" s="378">
        <f t="shared" si="315"/>
        <v>47300</v>
      </c>
      <c r="AM66" s="379"/>
      <c r="AN66" s="380"/>
      <c r="AO66" s="381"/>
      <c r="AP66" s="380"/>
    </row>
    <row r="67" spans="1:42" ht="15.6">
      <c r="A67" s="565"/>
      <c r="B67" s="565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2"/>
      <c r="P67" s="382"/>
      <c r="Q67" s="382"/>
      <c r="R67" s="382"/>
      <c r="S67" s="382"/>
      <c r="T67" s="382"/>
      <c r="U67" s="382"/>
      <c r="V67" s="382"/>
      <c r="W67" s="382"/>
      <c r="X67" s="382"/>
      <c r="Y67" s="382"/>
      <c r="Z67" s="382"/>
      <c r="AA67" s="382"/>
      <c r="AB67" s="382"/>
      <c r="AC67" s="382"/>
      <c r="AD67" s="382"/>
      <c r="AE67" s="382"/>
      <c r="AF67" s="382"/>
      <c r="AG67" s="382"/>
      <c r="AH67" s="382"/>
      <c r="AI67" s="382"/>
      <c r="AJ67" s="382"/>
      <c r="AK67" s="382"/>
      <c r="AL67" s="382"/>
      <c r="AM67" s="383"/>
      <c r="AN67" s="380"/>
      <c r="AO67" s="381"/>
      <c r="AP67" s="380"/>
    </row>
    <row r="68" spans="1:42" ht="15.6">
      <c r="A68" s="558">
        <v>1</v>
      </c>
      <c r="B68" s="559" t="s">
        <v>55</v>
      </c>
      <c r="C68" s="384">
        <v>1</v>
      </c>
      <c r="D68" s="385">
        <v>1</v>
      </c>
      <c r="E68" s="385">
        <v>1</v>
      </c>
      <c r="F68" s="386">
        <v>1</v>
      </c>
      <c r="G68" s="386">
        <v>1</v>
      </c>
      <c r="H68" s="386">
        <v>1</v>
      </c>
      <c r="I68" s="386">
        <v>1</v>
      </c>
      <c r="J68" s="386">
        <v>1</v>
      </c>
      <c r="K68" s="386">
        <v>1</v>
      </c>
      <c r="L68" s="386">
        <v>1</v>
      </c>
      <c r="M68" s="386">
        <v>1</v>
      </c>
      <c r="N68" s="386">
        <v>1</v>
      </c>
      <c r="O68" s="386">
        <v>1</v>
      </c>
      <c r="P68" s="386"/>
      <c r="Q68" s="386">
        <v>1</v>
      </c>
      <c r="R68" s="386">
        <v>1</v>
      </c>
      <c r="S68" s="386">
        <v>1</v>
      </c>
      <c r="T68" s="386">
        <v>1</v>
      </c>
      <c r="U68" s="386">
        <v>1</v>
      </c>
      <c r="V68" s="386">
        <v>1</v>
      </c>
      <c r="W68" s="386"/>
      <c r="X68" s="386">
        <v>1</v>
      </c>
      <c r="Y68" s="386">
        <v>1</v>
      </c>
      <c r="Z68" s="386">
        <v>1</v>
      </c>
      <c r="AA68" s="386">
        <v>1</v>
      </c>
      <c r="AB68" s="386">
        <v>1</v>
      </c>
      <c r="AC68" s="386">
        <v>1</v>
      </c>
      <c r="AD68" s="386">
        <v>1</v>
      </c>
      <c r="AE68" s="386">
        <v>1</v>
      </c>
      <c r="AF68" s="386">
        <v>1</v>
      </c>
      <c r="AG68" s="386">
        <v>1</v>
      </c>
      <c r="AH68" s="386">
        <v>1</v>
      </c>
      <c r="AI68" s="386">
        <v>1</v>
      </c>
      <c r="AJ68" s="386"/>
      <c r="AK68" s="386"/>
      <c r="AL68" s="386"/>
      <c r="AM68" s="560">
        <f>SUM(C68:AL68)</f>
        <v>31</v>
      </c>
      <c r="AN68" s="380"/>
      <c r="AO68" s="387">
        <v>28614.22</v>
      </c>
      <c r="AP68" s="388">
        <f>SUM(C69:AL69)</f>
        <v>887040.81999999948</v>
      </c>
    </row>
    <row r="69" spans="1:42" ht="15.6">
      <c r="A69" s="555"/>
      <c r="B69" s="557"/>
      <c r="C69" s="389">
        <f t="shared" ref="C69:O69" si="316">C68*$AO68</f>
        <v>28614.22</v>
      </c>
      <c r="D69" s="389">
        <f t="shared" si="316"/>
        <v>28614.22</v>
      </c>
      <c r="E69" s="389">
        <f t="shared" si="316"/>
        <v>28614.22</v>
      </c>
      <c r="F69" s="389">
        <f t="shared" si="316"/>
        <v>28614.22</v>
      </c>
      <c r="G69" s="389">
        <f t="shared" si="316"/>
        <v>28614.22</v>
      </c>
      <c r="H69" s="389">
        <f t="shared" si="316"/>
        <v>28614.22</v>
      </c>
      <c r="I69" s="389">
        <f t="shared" si="316"/>
        <v>28614.22</v>
      </c>
      <c r="J69" s="389">
        <f t="shared" si="316"/>
        <v>28614.22</v>
      </c>
      <c r="K69" s="389">
        <f t="shared" si="316"/>
        <v>28614.22</v>
      </c>
      <c r="L69" s="389">
        <f t="shared" si="316"/>
        <v>28614.22</v>
      </c>
      <c r="M69" s="389">
        <f t="shared" si="316"/>
        <v>28614.22</v>
      </c>
      <c r="N69" s="389">
        <f t="shared" si="316"/>
        <v>28614.22</v>
      </c>
      <c r="O69" s="389">
        <f t="shared" si="316"/>
        <v>28614.22</v>
      </c>
      <c r="P69" s="389"/>
      <c r="Q69" s="389">
        <f t="shared" ref="Q69:V69" si="317">Q68*$AO68</f>
        <v>28614.22</v>
      </c>
      <c r="R69" s="389">
        <f t="shared" si="317"/>
        <v>28614.22</v>
      </c>
      <c r="S69" s="389">
        <f t="shared" si="317"/>
        <v>28614.22</v>
      </c>
      <c r="T69" s="389">
        <f t="shared" si="317"/>
        <v>28614.22</v>
      </c>
      <c r="U69" s="389">
        <f t="shared" si="317"/>
        <v>28614.22</v>
      </c>
      <c r="V69" s="389">
        <f t="shared" si="317"/>
        <v>28614.22</v>
      </c>
      <c r="W69" s="389"/>
      <c r="X69" s="389">
        <f t="shared" ref="X69:AL69" si="318">X68*$AO68</f>
        <v>28614.22</v>
      </c>
      <c r="Y69" s="389">
        <f t="shared" si="318"/>
        <v>28614.22</v>
      </c>
      <c r="Z69" s="389">
        <f t="shared" si="318"/>
        <v>28614.22</v>
      </c>
      <c r="AA69" s="389">
        <f t="shared" si="318"/>
        <v>28614.22</v>
      </c>
      <c r="AB69" s="389">
        <f t="shared" si="318"/>
        <v>28614.22</v>
      </c>
      <c r="AC69" s="389">
        <f t="shared" si="318"/>
        <v>28614.22</v>
      </c>
      <c r="AD69" s="389">
        <f t="shared" si="318"/>
        <v>28614.22</v>
      </c>
      <c r="AE69" s="389">
        <f t="shared" si="318"/>
        <v>28614.22</v>
      </c>
      <c r="AF69" s="389">
        <f t="shared" si="318"/>
        <v>28614.22</v>
      </c>
      <c r="AG69" s="389">
        <f t="shared" si="318"/>
        <v>28614.22</v>
      </c>
      <c r="AH69" s="389">
        <f t="shared" si="318"/>
        <v>28614.22</v>
      </c>
      <c r="AI69" s="389">
        <f t="shared" si="318"/>
        <v>28614.22</v>
      </c>
      <c r="AJ69" s="389">
        <f t="shared" si="318"/>
        <v>0</v>
      </c>
      <c r="AK69" s="389">
        <f t="shared" si="318"/>
        <v>0</v>
      </c>
      <c r="AL69" s="389">
        <f t="shared" si="318"/>
        <v>0</v>
      </c>
      <c r="AM69" s="561"/>
      <c r="AN69" s="380"/>
      <c r="AO69" s="381"/>
      <c r="AP69" s="380"/>
    </row>
    <row r="70" spans="1:42" ht="15.6">
      <c r="A70" s="554">
        <f>A68+1</f>
        <v>2</v>
      </c>
      <c r="B70" s="556" t="s">
        <v>56</v>
      </c>
      <c r="C70" s="391">
        <v>2</v>
      </c>
      <c r="D70" s="391">
        <v>2</v>
      </c>
      <c r="E70" s="391">
        <v>2</v>
      </c>
      <c r="F70" s="391">
        <v>2</v>
      </c>
      <c r="G70" s="391">
        <v>2</v>
      </c>
      <c r="H70" s="391">
        <v>2</v>
      </c>
      <c r="I70" s="391">
        <v>2</v>
      </c>
      <c r="J70" s="391">
        <v>2</v>
      </c>
      <c r="K70" s="391">
        <v>2</v>
      </c>
      <c r="L70" s="391">
        <v>2</v>
      </c>
      <c r="M70" s="391">
        <v>2</v>
      </c>
      <c r="N70" s="391">
        <v>2</v>
      </c>
      <c r="O70" s="391">
        <v>2</v>
      </c>
      <c r="P70" s="391"/>
      <c r="Q70" s="391">
        <v>2</v>
      </c>
      <c r="R70" s="391">
        <v>2</v>
      </c>
      <c r="S70" s="391">
        <v>2</v>
      </c>
      <c r="T70" s="391">
        <v>2</v>
      </c>
      <c r="U70" s="391">
        <v>2</v>
      </c>
      <c r="V70" s="391">
        <v>2</v>
      </c>
      <c r="W70" s="391"/>
      <c r="X70" s="391">
        <v>2</v>
      </c>
      <c r="Y70" s="391">
        <v>2</v>
      </c>
      <c r="Z70" s="391">
        <v>2</v>
      </c>
      <c r="AA70" s="391">
        <v>2</v>
      </c>
      <c r="AB70" s="391">
        <v>2</v>
      </c>
      <c r="AC70" s="391">
        <v>2</v>
      </c>
      <c r="AD70" s="391">
        <v>2</v>
      </c>
      <c r="AE70" s="391">
        <v>2</v>
      </c>
      <c r="AF70" s="391">
        <v>2</v>
      </c>
      <c r="AG70" s="391">
        <v>2</v>
      </c>
      <c r="AH70" s="391">
        <v>2</v>
      </c>
      <c r="AI70" s="391">
        <v>2</v>
      </c>
      <c r="AJ70" s="391">
        <v>2</v>
      </c>
      <c r="AK70" s="391">
        <v>2</v>
      </c>
      <c r="AL70" s="391">
        <v>2</v>
      </c>
      <c r="AM70" s="562">
        <f>SUM(C70:AL70)</f>
        <v>68</v>
      </c>
      <c r="AN70" s="380"/>
      <c r="AO70" s="387">
        <v>20873.330000000002</v>
      </c>
      <c r="AP70" s="388">
        <f>SUM(C71:AL71)</f>
        <v>1419386.44</v>
      </c>
    </row>
    <row r="71" spans="1:42" ht="15.6">
      <c r="A71" s="555"/>
      <c r="B71" s="557"/>
      <c r="C71" s="389">
        <f t="shared" ref="C71:O71" si="319">C70*$AO70</f>
        <v>41746.660000000003</v>
      </c>
      <c r="D71" s="389">
        <f t="shared" si="319"/>
        <v>41746.660000000003</v>
      </c>
      <c r="E71" s="389">
        <f t="shared" si="319"/>
        <v>41746.660000000003</v>
      </c>
      <c r="F71" s="389">
        <f t="shared" si="319"/>
        <v>41746.660000000003</v>
      </c>
      <c r="G71" s="389">
        <f t="shared" si="319"/>
        <v>41746.660000000003</v>
      </c>
      <c r="H71" s="389">
        <f t="shared" si="319"/>
        <v>41746.660000000003</v>
      </c>
      <c r="I71" s="389">
        <f t="shared" si="319"/>
        <v>41746.660000000003</v>
      </c>
      <c r="J71" s="389">
        <f t="shared" si="319"/>
        <v>41746.660000000003</v>
      </c>
      <c r="K71" s="389">
        <f t="shared" si="319"/>
        <v>41746.660000000003</v>
      </c>
      <c r="L71" s="389">
        <f t="shared" si="319"/>
        <v>41746.660000000003</v>
      </c>
      <c r="M71" s="389">
        <f t="shared" si="319"/>
        <v>41746.660000000003</v>
      </c>
      <c r="N71" s="389">
        <f t="shared" si="319"/>
        <v>41746.660000000003</v>
      </c>
      <c r="O71" s="389">
        <f t="shared" si="319"/>
        <v>41746.660000000003</v>
      </c>
      <c r="P71" s="389"/>
      <c r="Q71" s="389">
        <f t="shared" ref="Q71:V71" si="320">Q70*$AO70</f>
        <v>41746.660000000003</v>
      </c>
      <c r="R71" s="389">
        <f t="shared" si="320"/>
        <v>41746.660000000003</v>
      </c>
      <c r="S71" s="389">
        <f t="shared" si="320"/>
        <v>41746.660000000003</v>
      </c>
      <c r="T71" s="389">
        <f t="shared" si="320"/>
        <v>41746.660000000003</v>
      </c>
      <c r="U71" s="389">
        <f t="shared" si="320"/>
        <v>41746.660000000003</v>
      </c>
      <c r="V71" s="389">
        <f t="shared" si="320"/>
        <v>41746.660000000003</v>
      </c>
      <c r="W71" s="389"/>
      <c r="X71" s="389">
        <f t="shared" ref="X71:AL71" si="321">X70*$AO70</f>
        <v>41746.660000000003</v>
      </c>
      <c r="Y71" s="389">
        <f t="shared" si="321"/>
        <v>41746.660000000003</v>
      </c>
      <c r="Z71" s="389">
        <f t="shared" si="321"/>
        <v>41746.660000000003</v>
      </c>
      <c r="AA71" s="389">
        <f t="shared" si="321"/>
        <v>41746.660000000003</v>
      </c>
      <c r="AB71" s="389">
        <f t="shared" si="321"/>
        <v>41746.660000000003</v>
      </c>
      <c r="AC71" s="389">
        <f t="shared" si="321"/>
        <v>41746.660000000003</v>
      </c>
      <c r="AD71" s="389">
        <f t="shared" si="321"/>
        <v>41746.660000000003</v>
      </c>
      <c r="AE71" s="389">
        <f t="shared" si="321"/>
        <v>41746.660000000003</v>
      </c>
      <c r="AF71" s="389">
        <f t="shared" si="321"/>
        <v>41746.660000000003</v>
      </c>
      <c r="AG71" s="389">
        <f t="shared" si="321"/>
        <v>41746.660000000003</v>
      </c>
      <c r="AH71" s="389">
        <f t="shared" si="321"/>
        <v>41746.660000000003</v>
      </c>
      <c r="AI71" s="389">
        <f t="shared" si="321"/>
        <v>41746.660000000003</v>
      </c>
      <c r="AJ71" s="389">
        <f t="shared" si="321"/>
        <v>41746.660000000003</v>
      </c>
      <c r="AK71" s="389">
        <f t="shared" si="321"/>
        <v>41746.660000000003</v>
      </c>
      <c r="AL71" s="389">
        <f t="shared" si="321"/>
        <v>41746.660000000003</v>
      </c>
      <c r="AM71" s="561"/>
      <c r="AN71" s="380"/>
      <c r="AO71" s="381"/>
      <c r="AP71" s="380"/>
    </row>
    <row r="72" spans="1:42" ht="15.6">
      <c r="A72" s="554">
        <f>A70+1</f>
        <v>3</v>
      </c>
      <c r="B72" s="556" t="s">
        <v>62</v>
      </c>
      <c r="C72" s="392">
        <v>1</v>
      </c>
      <c r="D72" s="391">
        <v>1</v>
      </c>
      <c r="E72" s="391">
        <v>1</v>
      </c>
      <c r="F72" s="391">
        <v>1</v>
      </c>
      <c r="G72" s="391">
        <v>1</v>
      </c>
      <c r="H72" s="391">
        <v>1</v>
      </c>
      <c r="I72" s="391">
        <v>1</v>
      </c>
      <c r="J72" s="391">
        <v>1</v>
      </c>
      <c r="K72" s="391">
        <v>1</v>
      </c>
      <c r="L72" s="391">
        <v>1</v>
      </c>
      <c r="M72" s="391">
        <v>1</v>
      </c>
      <c r="N72" s="391">
        <v>1</v>
      </c>
      <c r="O72" s="391">
        <v>1</v>
      </c>
      <c r="P72" s="391"/>
      <c r="Q72" s="391">
        <v>1</v>
      </c>
      <c r="R72" s="391">
        <v>1</v>
      </c>
      <c r="S72" s="391">
        <v>1</v>
      </c>
      <c r="T72" s="391">
        <v>1</v>
      </c>
      <c r="U72" s="391">
        <v>1</v>
      </c>
      <c r="V72" s="391">
        <v>1</v>
      </c>
      <c r="W72" s="391"/>
      <c r="X72" s="391">
        <v>1</v>
      </c>
      <c r="Y72" s="391">
        <v>1</v>
      </c>
      <c r="Z72" s="391">
        <v>1</v>
      </c>
      <c r="AA72" s="391">
        <v>1</v>
      </c>
      <c r="AB72" s="391">
        <v>1</v>
      </c>
      <c r="AC72" s="391">
        <v>1</v>
      </c>
      <c r="AD72" s="391">
        <v>1</v>
      </c>
      <c r="AE72" s="391">
        <v>1</v>
      </c>
      <c r="AF72" s="391">
        <v>1</v>
      </c>
      <c r="AG72" s="391">
        <v>1</v>
      </c>
      <c r="AH72" s="391">
        <v>1</v>
      </c>
      <c r="AI72" s="391">
        <v>1</v>
      </c>
      <c r="AJ72" s="391"/>
      <c r="AK72" s="391"/>
      <c r="AL72" s="391"/>
      <c r="AM72" s="562">
        <f>SUM(C72:AL72)</f>
        <v>31</v>
      </c>
      <c r="AN72" s="380"/>
      <c r="AO72" s="387">
        <v>8529.2999999999993</v>
      </c>
      <c r="AP72" s="388">
        <f>SUM(C73:AL73)</f>
        <v>264408.29999999987</v>
      </c>
    </row>
    <row r="73" spans="1:42" ht="15.6">
      <c r="A73" s="555"/>
      <c r="B73" s="557"/>
      <c r="C73" s="389">
        <f t="shared" ref="C73:O73" si="322">C72*$AO72</f>
        <v>8529.2999999999993</v>
      </c>
      <c r="D73" s="389">
        <f t="shared" si="322"/>
        <v>8529.2999999999993</v>
      </c>
      <c r="E73" s="389">
        <f t="shared" si="322"/>
        <v>8529.2999999999993</v>
      </c>
      <c r="F73" s="389">
        <f t="shared" si="322"/>
        <v>8529.2999999999993</v>
      </c>
      <c r="G73" s="389">
        <f t="shared" si="322"/>
        <v>8529.2999999999993</v>
      </c>
      <c r="H73" s="389">
        <f t="shared" si="322"/>
        <v>8529.2999999999993</v>
      </c>
      <c r="I73" s="389">
        <f t="shared" si="322"/>
        <v>8529.2999999999993</v>
      </c>
      <c r="J73" s="389">
        <f t="shared" si="322"/>
        <v>8529.2999999999993</v>
      </c>
      <c r="K73" s="389">
        <f t="shared" si="322"/>
        <v>8529.2999999999993</v>
      </c>
      <c r="L73" s="389">
        <f t="shared" si="322"/>
        <v>8529.2999999999993</v>
      </c>
      <c r="M73" s="389">
        <f t="shared" si="322"/>
        <v>8529.2999999999993</v>
      </c>
      <c r="N73" s="389">
        <f t="shared" si="322"/>
        <v>8529.2999999999993</v>
      </c>
      <c r="O73" s="389">
        <f t="shared" si="322"/>
        <v>8529.2999999999993</v>
      </c>
      <c r="P73" s="389"/>
      <c r="Q73" s="389">
        <f t="shared" ref="Q73:V73" si="323">Q72*$AO72</f>
        <v>8529.2999999999993</v>
      </c>
      <c r="R73" s="389">
        <f t="shared" si="323"/>
        <v>8529.2999999999993</v>
      </c>
      <c r="S73" s="389">
        <f t="shared" si="323"/>
        <v>8529.2999999999993</v>
      </c>
      <c r="T73" s="389">
        <f t="shared" si="323"/>
        <v>8529.2999999999993</v>
      </c>
      <c r="U73" s="389">
        <f t="shared" si="323"/>
        <v>8529.2999999999993</v>
      </c>
      <c r="V73" s="389">
        <f t="shared" si="323"/>
        <v>8529.2999999999993</v>
      </c>
      <c r="W73" s="389"/>
      <c r="X73" s="389">
        <f t="shared" ref="X73:AL73" si="324">X72*$AO72</f>
        <v>8529.2999999999993</v>
      </c>
      <c r="Y73" s="389">
        <f t="shared" si="324"/>
        <v>8529.2999999999993</v>
      </c>
      <c r="Z73" s="389">
        <f t="shared" si="324"/>
        <v>8529.2999999999993</v>
      </c>
      <c r="AA73" s="389">
        <f t="shared" si="324"/>
        <v>8529.2999999999993</v>
      </c>
      <c r="AB73" s="389">
        <f t="shared" si="324"/>
        <v>8529.2999999999993</v>
      </c>
      <c r="AC73" s="389">
        <f t="shared" si="324"/>
        <v>8529.2999999999993</v>
      </c>
      <c r="AD73" s="389">
        <f t="shared" si="324"/>
        <v>8529.2999999999993</v>
      </c>
      <c r="AE73" s="389">
        <f t="shared" si="324"/>
        <v>8529.2999999999993</v>
      </c>
      <c r="AF73" s="389">
        <f t="shared" si="324"/>
        <v>8529.2999999999993</v>
      </c>
      <c r="AG73" s="389">
        <f t="shared" si="324"/>
        <v>8529.2999999999993</v>
      </c>
      <c r="AH73" s="389">
        <f t="shared" si="324"/>
        <v>8529.2999999999993</v>
      </c>
      <c r="AI73" s="389">
        <f t="shared" si="324"/>
        <v>8529.2999999999993</v>
      </c>
      <c r="AJ73" s="389">
        <f t="shared" si="324"/>
        <v>0</v>
      </c>
      <c r="AK73" s="389">
        <f t="shared" si="324"/>
        <v>0</v>
      </c>
      <c r="AL73" s="389">
        <f t="shared" si="324"/>
        <v>0</v>
      </c>
      <c r="AM73" s="561"/>
      <c r="AN73" s="380"/>
      <c r="AO73" s="381"/>
      <c r="AP73" s="380"/>
    </row>
    <row r="74" spans="1:42" ht="15.6">
      <c r="A74" s="554">
        <f>A72+1</f>
        <v>4</v>
      </c>
      <c r="B74" s="556" t="s">
        <v>112</v>
      </c>
      <c r="C74" s="392">
        <v>1</v>
      </c>
      <c r="D74" s="391">
        <v>1</v>
      </c>
      <c r="E74" s="391">
        <v>1</v>
      </c>
      <c r="F74" s="391">
        <v>1</v>
      </c>
      <c r="G74" s="391">
        <v>1</v>
      </c>
      <c r="H74" s="391">
        <v>1</v>
      </c>
      <c r="I74" s="391">
        <v>1</v>
      </c>
      <c r="J74" s="391">
        <v>1</v>
      </c>
      <c r="K74" s="391">
        <v>1</v>
      </c>
      <c r="L74" s="391">
        <v>1</v>
      </c>
      <c r="M74" s="391">
        <v>1</v>
      </c>
      <c r="N74" s="391">
        <v>1</v>
      </c>
      <c r="O74" s="391">
        <v>1</v>
      </c>
      <c r="P74" s="391"/>
      <c r="Q74" s="391">
        <v>1</v>
      </c>
      <c r="R74" s="391">
        <v>1</v>
      </c>
      <c r="S74" s="391">
        <v>1</v>
      </c>
      <c r="T74" s="391">
        <v>1</v>
      </c>
      <c r="U74" s="391">
        <v>1</v>
      </c>
      <c r="V74" s="391">
        <v>1</v>
      </c>
      <c r="W74" s="391"/>
      <c r="X74" s="391">
        <v>1</v>
      </c>
      <c r="Y74" s="391">
        <v>1</v>
      </c>
      <c r="Z74" s="391">
        <v>1</v>
      </c>
      <c r="AA74" s="391">
        <v>1</v>
      </c>
      <c r="AB74" s="391">
        <v>1</v>
      </c>
      <c r="AC74" s="391">
        <v>1</v>
      </c>
      <c r="AD74" s="391">
        <v>1</v>
      </c>
      <c r="AE74" s="391">
        <v>1</v>
      </c>
      <c r="AF74" s="391">
        <v>1</v>
      </c>
      <c r="AG74" s="391">
        <v>1</v>
      </c>
      <c r="AH74" s="391">
        <v>1</v>
      </c>
      <c r="AI74" s="391">
        <v>1</v>
      </c>
      <c r="AJ74" s="391">
        <v>1</v>
      </c>
      <c r="AK74" s="391">
        <v>1</v>
      </c>
      <c r="AL74" s="391">
        <v>1</v>
      </c>
      <c r="AM74" s="562">
        <f>SUM(C74:AL74)</f>
        <v>34</v>
      </c>
      <c r="AN74" s="380"/>
      <c r="AO74" s="387">
        <v>11468.87</v>
      </c>
      <c r="AP74" s="388">
        <f>SUM(C75:AL75)</f>
        <v>389941.5799999999</v>
      </c>
    </row>
    <row r="75" spans="1:42" ht="15.6">
      <c r="A75" s="555"/>
      <c r="B75" s="557"/>
      <c r="C75" s="389">
        <f t="shared" ref="C75:O75" si="325">C74*$AO74</f>
        <v>11468.87</v>
      </c>
      <c r="D75" s="389">
        <f t="shared" si="325"/>
        <v>11468.87</v>
      </c>
      <c r="E75" s="389">
        <f t="shared" si="325"/>
        <v>11468.87</v>
      </c>
      <c r="F75" s="389">
        <f t="shared" si="325"/>
        <v>11468.87</v>
      </c>
      <c r="G75" s="389">
        <f t="shared" si="325"/>
        <v>11468.87</v>
      </c>
      <c r="H75" s="389">
        <f t="shared" si="325"/>
        <v>11468.87</v>
      </c>
      <c r="I75" s="389">
        <f t="shared" si="325"/>
        <v>11468.87</v>
      </c>
      <c r="J75" s="389">
        <f t="shared" si="325"/>
        <v>11468.87</v>
      </c>
      <c r="K75" s="389">
        <f t="shared" si="325"/>
        <v>11468.87</v>
      </c>
      <c r="L75" s="389">
        <f t="shared" si="325"/>
        <v>11468.87</v>
      </c>
      <c r="M75" s="389">
        <f t="shared" si="325"/>
        <v>11468.87</v>
      </c>
      <c r="N75" s="389">
        <f t="shared" si="325"/>
        <v>11468.87</v>
      </c>
      <c r="O75" s="389">
        <f t="shared" si="325"/>
        <v>11468.87</v>
      </c>
      <c r="P75" s="389"/>
      <c r="Q75" s="389">
        <f t="shared" ref="Q75:V75" si="326">Q74*$AO74</f>
        <v>11468.87</v>
      </c>
      <c r="R75" s="389">
        <f t="shared" si="326"/>
        <v>11468.87</v>
      </c>
      <c r="S75" s="389">
        <f t="shared" si="326"/>
        <v>11468.87</v>
      </c>
      <c r="T75" s="389">
        <f t="shared" si="326"/>
        <v>11468.87</v>
      </c>
      <c r="U75" s="389">
        <f t="shared" si="326"/>
        <v>11468.87</v>
      </c>
      <c r="V75" s="389">
        <f t="shared" si="326"/>
        <v>11468.87</v>
      </c>
      <c r="W75" s="389"/>
      <c r="X75" s="389">
        <f t="shared" ref="X75:AL75" si="327">X74*$AO74</f>
        <v>11468.87</v>
      </c>
      <c r="Y75" s="389">
        <f t="shared" si="327"/>
        <v>11468.87</v>
      </c>
      <c r="Z75" s="389">
        <f t="shared" si="327"/>
        <v>11468.87</v>
      </c>
      <c r="AA75" s="389">
        <f t="shared" si="327"/>
        <v>11468.87</v>
      </c>
      <c r="AB75" s="389">
        <f t="shared" si="327"/>
        <v>11468.87</v>
      </c>
      <c r="AC75" s="389">
        <f t="shared" si="327"/>
        <v>11468.87</v>
      </c>
      <c r="AD75" s="389">
        <f t="shared" si="327"/>
        <v>11468.87</v>
      </c>
      <c r="AE75" s="389">
        <f t="shared" si="327"/>
        <v>11468.87</v>
      </c>
      <c r="AF75" s="389">
        <f t="shared" si="327"/>
        <v>11468.87</v>
      </c>
      <c r="AG75" s="389">
        <f t="shared" si="327"/>
        <v>11468.87</v>
      </c>
      <c r="AH75" s="389">
        <f t="shared" si="327"/>
        <v>11468.87</v>
      </c>
      <c r="AI75" s="389">
        <f t="shared" si="327"/>
        <v>11468.87</v>
      </c>
      <c r="AJ75" s="389">
        <f t="shared" si="327"/>
        <v>11468.87</v>
      </c>
      <c r="AK75" s="389">
        <f t="shared" si="327"/>
        <v>11468.87</v>
      </c>
      <c r="AL75" s="389">
        <f t="shared" si="327"/>
        <v>11468.87</v>
      </c>
      <c r="AM75" s="561"/>
      <c r="AN75" s="380"/>
      <c r="AO75" s="381"/>
      <c r="AP75" s="380"/>
    </row>
    <row r="76" spans="1:42" ht="15.6">
      <c r="A76" s="554">
        <f>A74+1</f>
        <v>5</v>
      </c>
      <c r="B76" s="556" t="s">
        <v>299</v>
      </c>
      <c r="C76" s="393">
        <v>6</v>
      </c>
      <c r="D76" s="394">
        <v>6</v>
      </c>
      <c r="E76" s="394">
        <v>6</v>
      </c>
      <c r="F76" s="391">
        <v>6</v>
      </c>
      <c r="G76" s="391">
        <v>6</v>
      </c>
      <c r="H76" s="391">
        <v>6</v>
      </c>
      <c r="I76" s="391">
        <v>6</v>
      </c>
      <c r="J76" s="391">
        <v>6</v>
      </c>
      <c r="K76" s="391">
        <v>7</v>
      </c>
      <c r="L76" s="391">
        <v>7</v>
      </c>
      <c r="M76" s="391">
        <v>7</v>
      </c>
      <c r="N76" s="391">
        <v>7</v>
      </c>
      <c r="O76" s="391">
        <v>7</v>
      </c>
      <c r="P76" s="391"/>
      <c r="Q76" s="391">
        <v>7</v>
      </c>
      <c r="R76" s="391">
        <v>7</v>
      </c>
      <c r="S76" s="391">
        <v>7</v>
      </c>
      <c r="T76" s="391">
        <v>7</v>
      </c>
      <c r="U76" s="391">
        <v>7</v>
      </c>
      <c r="V76" s="391">
        <v>7</v>
      </c>
      <c r="W76" s="391"/>
      <c r="X76" s="391">
        <v>7</v>
      </c>
      <c r="Y76" s="391">
        <v>7</v>
      </c>
      <c r="Z76" s="391">
        <v>7</v>
      </c>
      <c r="AA76" s="391">
        <v>7</v>
      </c>
      <c r="AB76" s="391">
        <v>7</v>
      </c>
      <c r="AC76" s="391">
        <v>7</v>
      </c>
      <c r="AD76" s="391">
        <v>7</v>
      </c>
      <c r="AE76" s="391">
        <v>7</v>
      </c>
      <c r="AF76" s="391">
        <v>7</v>
      </c>
      <c r="AG76" s="391">
        <v>7</v>
      </c>
      <c r="AH76" s="391">
        <v>7</v>
      </c>
      <c r="AI76" s="391">
        <v>7</v>
      </c>
      <c r="AJ76" s="391">
        <v>4</v>
      </c>
      <c r="AK76" s="391">
        <v>2</v>
      </c>
      <c r="AL76" s="391">
        <v>2</v>
      </c>
      <c r="AM76" s="562">
        <f>SUM(C76:AL76)</f>
        <v>217</v>
      </c>
      <c r="AN76" s="380"/>
      <c r="AO76" s="387">
        <v>2672.15</v>
      </c>
      <c r="AP76" s="388">
        <f>SUM(C77:AL77)</f>
        <v>579856.54999999993</v>
      </c>
    </row>
    <row r="77" spans="1:42" ht="15.6">
      <c r="A77" s="555"/>
      <c r="B77" s="559"/>
      <c r="C77" s="389">
        <f t="shared" ref="C77:O77" si="328">C76*$AO76</f>
        <v>16032.900000000001</v>
      </c>
      <c r="D77" s="389">
        <f t="shared" si="328"/>
        <v>16032.900000000001</v>
      </c>
      <c r="E77" s="389">
        <f t="shared" si="328"/>
        <v>16032.900000000001</v>
      </c>
      <c r="F77" s="389">
        <f t="shared" si="328"/>
        <v>16032.900000000001</v>
      </c>
      <c r="G77" s="389">
        <f t="shared" si="328"/>
        <v>16032.900000000001</v>
      </c>
      <c r="H77" s="389">
        <f t="shared" si="328"/>
        <v>16032.900000000001</v>
      </c>
      <c r="I77" s="389">
        <f t="shared" si="328"/>
        <v>16032.900000000001</v>
      </c>
      <c r="J77" s="389">
        <f t="shared" si="328"/>
        <v>16032.900000000001</v>
      </c>
      <c r="K77" s="389">
        <f t="shared" si="328"/>
        <v>18705.05</v>
      </c>
      <c r="L77" s="389">
        <f t="shared" si="328"/>
        <v>18705.05</v>
      </c>
      <c r="M77" s="389">
        <f t="shared" si="328"/>
        <v>18705.05</v>
      </c>
      <c r="N77" s="389">
        <f t="shared" si="328"/>
        <v>18705.05</v>
      </c>
      <c r="O77" s="389">
        <f t="shared" si="328"/>
        <v>18705.05</v>
      </c>
      <c r="P77" s="389"/>
      <c r="Q77" s="389">
        <f t="shared" ref="Q77:V77" si="329">Q76*$AO76</f>
        <v>18705.05</v>
      </c>
      <c r="R77" s="389">
        <f t="shared" si="329"/>
        <v>18705.05</v>
      </c>
      <c r="S77" s="389">
        <f t="shared" si="329"/>
        <v>18705.05</v>
      </c>
      <c r="T77" s="389">
        <f t="shared" si="329"/>
        <v>18705.05</v>
      </c>
      <c r="U77" s="389">
        <f t="shared" si="329"/>
        <v>18705.05</v>
      </c>
      <c r="V77" s="389">
        <f t="shared" si="329"/>
        <v>18705.05</v>
      </c>
      <c r="W77" s="389"/>
      <c r="X77" s="389">
        <f t="shared" ref="X77:AL77" si="330">X76*$AO76</f>
        <v>18705.05</v>
      </c>
      <c r="Y77" s="389">
        <f t="shared" si="330"/>
        <v>18705.05</v>
      </c>
      <c r="Z77" s="389">
        <f t="shared" si="330"/>
        <v>18705.05</v>
      </c>
      <c r="AA77" s="389">
        <f t="shared" si="330"/>
        <v>18705.05</v>
      </c>
      <c r="AB77" s="389">
        <f t="shared" si="330"/>
        <v>18705.05</v>
      </c>
      <c r="AC77" s="389">
        <f t="shared" si="330"/>
        <v>18705.05</v>
      </c>
      <c r="AD77" s="389">
        <f t="shared" si="330"/>
        <v>18705.05</v>
      </c>
      <c r="AE77" s="389">
        <f t="shared" si="330"/>
        <v>18705.05</v>
      </c>
      <c r="AF77" s="389">
        <f t="shared" si="330"/>
        <v>18705.05</v>
      </c>
      <c r="AG77" s="389">
        <f t="shared" si="330"/>
        <v>18705.05</v>
      </c>
      <c r="AH77" s="389">
        <f t="shared" si="330"/>
        <v>18705.05</v>
      </c>
      <c r="AI77" s="389">
        <f t="shared" si="330"/>
        <v>18705.05</v>
      </c>
      <c r="AJ77" s="389">
        <f t="shared" si="330"/>
        <v>10688.6</v>
      </c>
      <c r="AK77" s="389">
        <f t="shared" si="330"/>
        <v>5344.3</v>
      </c>
      <c r="AL77" s="389">
        <f t="shared" si="330"/>
        <v>5344.3</v>
      </c>
      <c r="AM77" s="561"/>
      <c r="AN77" s="380"/>
      <c r="AO77" s="381"/>
      <c r="AP77" s="388"/>
    </row>
    <row r="78" spans="1:42" ht="15.6">
      <c r="A78" s="554">
        <f>A76+1</f>
        <v>6</v>
      </c>
      <c r="B78" s="556" t="s">
        <v>7</v>
      </c>
      <c r="C78" s="391">
        <v>2</v>
      </c>
      <c r="D78" s="391">
        <v>2</v>
      </c>
      <c r="E78" s="391">
        <v>2</v>
      </c>
      <c r="F78" s="391">
        <v>2</v>
      </c>
      <c r="G78" s="391">
        <v>2</v>
      </c>
      <c r="H78" s="391">
        <v>2</v>
      </c>
      <c r="I78" s="391">
        <v>2</v>
      </c>
      <c r="J78" s="391">
        <v>2</v>
      </c>
      <c r="K78" s="391">
        <v>2</v>
      </c>
      <c r="L78" s="391">
        <v>2</v>
      </c>
      <c r="M78" s="391">
        <v>2</v>
      </c>
      <c r="N78" s="391">
        <v>2</v>
      </c>
      <c r="O78" s="391">
        <v>2</v>
      </c>
      <c r="P78" s="391"/>
      <c r="Q78" s="391">
        <v>2</v>
      </c>
      <c r="R78" s="391">
        <v>2</v>
      </c>
      <c r="S78" s="391">
        <v>2</v>
      </c>
      <c r="T78" s="391">
        <v>2</v>
      </c>
      <c r="U78" s="391">
        <v>2</v>
      </c>
      <c r="V78" s="391">
        <v>2</v>
      </c>
      <c r="W78" s="391"/>
      <c r="X78" s="391">
        <v>2</v>
      </c>
      <c r="Y78" s="391">
        <v>2</v>
      </c>
      <c r="Z78" s="391">
        <v>2</v>
      </c>
      <c r="AA78" s="391">
        <v>2</v>
      </c>
      <c r="AB78" s="391">
        <v>2</v>
      </c>
      <c r="AC78" s="391">
        <v>2</v>
      </c>
      <c r="AD78" s="391">
        <v>2</v>
      </c>
      <c r="AE78" s="391">
        <v>2</v>
      </c>
      <c r="AF78" s="391">
        <v>2</v>
      </c>
      <c r="AG78" s="391">
        <v>2</v>
      </c>
      <c r="AH78" s="391">
        <v>2</v>
      </c>
      <c r="AI78" s="391">
        <v>2</v>
      </c>
      <c r="AJ78" s="391">
        <v>1</v>
      </c>
      <c r="AK78" s="391">
        <v>1</v>
      </c>
      <c r="AL78" s="391"/>
      <c r="AM78" s="562">
        <f>SUM(C78:AL78)</f>
        <v>64</v>
      </c>
      <c r="AN78" s="380"/>
      <c r="AO78" s="387">
        <v>22496.61</v>
      </c>
      <c r="AP78" s="388">
        <f>SUM(C79:AL79)</f>
        <v>1439783.0399999996</v>
      </c>
    </row>
    <row r="79" spans="1:42" ht="15.6">
      <c r="A79" s="555"/>
      <c r="B79" s="557"/>
      <c r="C79" s="389">
        <f t="shared" ref="C79:O79" si="331">C78*$AO78</f>
        <v>44993.22</v>
      </c>
      <c r="D79" s="389">
        <f t="shared" si="331"/>
        <v>44993.22</v>
      </c>
      <c r="E79" s="389">
        <f t="shared" si="331"/>
        <v>44993.22</v>
      </c>
      <c r="F79" s="389">
        <f t="shared" si="331"/>
        <v>44993.22</v>
      </c>
      <c r="G79" s="389">
        <f t="shared" si="331"/>
        <v>44993.22</v>
      </c>
      <c r="H79" s="389">
        <f t="shared" si="331"/>
        <v>44993.22</v>
      </c>
      <c r="I79" s="389">
        <f t="shared" si="331"/>
        <v>44993.22</v>
      </c>
      <c r="J79" s="389">
        <f t="shared" si="331"/>
        <v>44993.22</v>
      </c>
      <c r="K79" s="389">
        <f t="shared" si="331"/>
        <v>44993.22</v>
      </c>
      <c r="L79" s="389">
        <f t="shared" si="331"/>
        <v>44993.22</v>
      </c>
      <c r="M79" s="389">
        <f t="shared" si="331"/>
        <v>44993.22</v>
      </c>
      <c r="N79" s="389">
        <f t="shared" si="331"/>
        <v>44993.22</v>
      </c>
      <c r="O79" s="389">
        <f t="shared" si="331"/>
        <v>44993.22</v>
      </c>
      <c r="P79" s="389"/>
      <c r="Q79" s="389">
        <f t="shared" ref="Q79:V79" si="332">Q78*$AO78</f>
        <v>44993.22</v>
      </c>
      <c r="R79" s="389">
        <f t="shared" si="332"/>
        <v>44993.22</v>
      </c>
      <c r="S79" s="389">
        <f t="shared" si="332"/>
        <v>44993.22</v>
      </c>
      <c r="T79" s="389">
        <f t="shared" si="332"/>
        <v>44993.22</v>
      </c>
      <c r="U79" s="389">
        <f t="shared" si="332"/>
        <v>44993.22</v>
      </c>
      <c r="V79" s="389">
        <f t="shared" si="332"/>
        <v>44993.22</v>
      </c>
      <c r="W79" s="389"/>
      <c r="X79" s="389">
        <f t="shared" ref="X79:AL79" si="333">X78*$AO78</f>
        <v>44993.22</v>
      </c>
      <c r="Y79" s="389">
        <f t="shared" si="333"/>
        <v>44993.22</v>
      </c>
      <c r="Z79" s="389">
        <f t="shared" si="333"/>
        <v>44993.22</v>
      </c>
      <c r="AA79" s="389">
        <f t="shared" si="333"/>
        <v>44993.22</v>
      </c>
      <c r="AB79" s="389">
        <f t="shared" si="333"/>
        <v>44993.22</v>
      </c>
      <c r="AC79" s="389">
        <f t="shared" si="333"/>
        <v>44993.22</v>
      </c>
      <c r="AD79" s="389">
        <f t="shared" si="333"/>
        <v>44993.22</v>
      </c>
      <c r="AE79" s="389">
        <f t="shared" si="333"/>
        <v>44993.22</v>
      </c>
      <c r="AF79" s="389">
        <f t="shared" si="333"/>
        <v>44993.22</v>
      </c>
      <c r="AG79" s="389">
        <f t="shared" si="333"/>
        <v>44993.22</v>
      </c>
      <c r="AH79" s="389">
        <f t="shared" si="333"/>
        <v>44993.22</v>
      </c>
      <c r="AI79" s="389">
        <f t="shared" si="333"/>
        <v>44993.22</v>
      </c>
      <c r="AJ79" s="389">
        <f t="shared" si="333"/>
        <v>22496.61</v>
      </c>
      <c r="AK79" s="389">
        <f t="shared" si="333"/>
        <v>22496.61</v>
      </c>
      <c r="AL79" s="389">
        <f t="shared" si="333"/>
        <v>0</v>
      </c>
      <c r="AM79" s="563"/>
      <c r="AN79" s="380"/>
      <c r="AO79" s="381"/>
      <c r="AP79" s="380"/>
    </row>
    <row r="80" spans="1:42" ht="15.6">
      <c r="A80" s="554">
        <f>A78+1</f>
        <v>7</v>
      </c>
      <c r="B80" s="556" t="s">
        <v>300</v>
      </c>
      <c r="C80" s="391">
        <v>2</v>
      </c>
      <c r="D80" s="391">
        <v>2</v>
      </c>
      <c r="E80" s="391">
        <v>2</v>
      </c>
      <c r="F80" s="391">
        <v>2</v>
      </c>
      <c r="G80" s="391">
        <v>2</v>
      </c>
      <c r="H80" s="391">
        <v>3</v>
      </c>
      <c r="I80" s="391">
        <v>3</v>
      </c>
      <c r="J80" s="391">
        <v>3</v>
      </c>
      <c r="K80" s="391">
        <v>3</v>
      </c>
      <c r="L80" s="391">
        <v>3</v>
      </c>
      <c r="M80" s="391">
        <v>3</v>
      </c>
      <c r="N80" s="391">
        <v>3</v>
      </c>
      <c r="O80" s="391">
        <v>3</v>
      </c>
      <c r="P80" s="391"/>
      <c r="Q80" s="391">
        <v>3</v>
      </c>
      <c r="R80" s="391">
        <v>3</v>
      </c>
      <c r="S80" s="391">
        <v>3</v>
      </c>
      <c r="T80" s="391">
        <v>3</v>
      </c>
      <c r="U80" s="391">
        <v>3</v>
      </c>
      <c r="V80" s="391">
        <v>3</v>
      </c>
      <c r="W80" s="391"/>
      <c r="X80" s="391">
        <v>3</v>
      </c>
      <c r="Y80" s="391">
        <v>3</v>
      </c>
      <c r="Z80" s="391">
        <v>3</v>
      </c>
      <c r="AA80" s="391">
        <v>3</v>
      </c>
      <c r="AB80" s="391">
        <v>3</v>
      </c>
      <c r="AC80" s="391">
        <v>3</v>
      </c>
      <c r="AD80" s="391">
        <v>3</v>
      </c>
      <c r="AE80" s="391">
        <v>3</v>
      </c>
      <c r="AF80" s="391">
        <v>3</v>
      </c>
      <c r="AG80" s="391">
        <v>3</v>
      </c>
      <c r="AH80" s="391">
        <v>3</v>
      </c>
      <c r="AI80" s="391">
        <v>3</v>
      </c>
      <c r="AJ80" s="391">
        <v>2</v>
      </c>
      <c r="AK80" s="391">
        <v>1</v>
      </c>
      <c r="AL80" s="391"/>
      <c r="AM80" s="562">
        <f>SUM(C80:AL80)</f>
        <v>91</v>
      </c>
      <c r="AN80" s="380"/>
      <c r="AO80" s="387">
        <v>9830.11</v>
      </c>
      <c r="AP80" s="388">
        <f>SUM(C81:AL81)</f>
        <v>894540.00999999966</v>
      </c>
    </row>
    <row r="81" spans="1:42" ht="15.6">
      <c r="A81" s="555"/>
      <c r="B81" s="557"/>
      <c r="C81" s="390">
        <f t="shared" ref="C81:O81" si="334">C80*$AO80</f>
        <v>19660.22</v>
      </c>
      <c r="D81" s="390">
        <f t="shared" si="334"/>
        <v>19660.22</v>
      </c>
      <c r="E81" s="390">
        <f t="shared" si="334"/>
        <v>19660.22</v>
      </c>
      <c r="F81" s="390">
        <f t="shared" si="334"/>
        <v>19660.22</v>
      </c>
      <c r="G81" s="390">
        <f t="shared" si="334"/>
        <v>19660.22</v>
      </c>
      <c r="H81" s="390">
        <f t="shared" si="334"/>
        <v>29490.33</v>
      </c>
      <c r="I81" s="390">
        <f t="shared" si="334"/>
        <v>29490.33</v>
      </c>
      <c r="J81" s="390">
        <f t="shared" si="334"/>
        <v>29490.33</v>
      </c>
      <c r="K81" s="390">
        <f t="shared" si="334"/>
        <v>29490.33</v>
      </c>
      <c r="L81" s="390">
        <f t="shared" si="334"/>
        <v>29490.33</v>
      </c>
      <c r="M81" s="390">
        <f t="shared" si="334"/>
        <v>29490.33</v>
      </c>
      <c r="N81" s="390">
        <f t="shared" si="334"/>
        <v>29490.33</v>
      </c>
      <c r="O81" s="390">
        <f t="shared" si="334"/>
        <v>29490.33</v>
      </c>
      <c r="P81" s="390"/>
      <c r="Q81" s="390">
        <f t="shared" ref="Q81:V81" si="335">Q80*$AO80</f>
        <v>29490.33</v>
      </c>
      <c r="R81" s="390">
        <f t="shared" si="335"/>
        <v>29490.33</v>
      </c>
      <c r="S81" s="390">
        <f t="shared" si="335"/>
        <v>29490.33</v>
      </c>
      <c r="T81" s="390">
        <f t="shared" si="335"/>
        <v>29490.33</v>
      </c>
      <c r="U81" s="390">
        <f t="shared" si="335"/>
        <v>29490.33</v>
      </c>
      <c r="V81" s="390">
        <f t="shared" si="335"/>
        <v>29490.33</v>
      </c>
      <c r="W81" s="390"/>
      <c r="X81" s="390">
        <f t="shared" ref="X81:AL81" si="336">X80*$AO80</f>
        <v>29490.33</v>
      </c>
      <c r="Y81" s="390">
        <f t="shared" si="336"/>
        <v>29490.33</v>
      </c>
      <c r="Z81" s="390">
        <f t="shared" si="336"/>
        <v>29490.33</v>
      </c>
      <c r="AA81" s="390">
        <f t="shared" si="336"/>
        <v>29490.33</v>
      </c>
      <c r="AB81" s="390">
        <f t="shared" si="336"/>
        <v>29490.33</v>
      </c>
      <c r="AC81" s="390">
        <f t="shared" si="336"/>
        <v>29490.33</v>
      </c>
      <c r="AD81" s="390">
        <f t="shared" si="336"/>
        <v>29490.33</v>
      </c>
      <c r="AE81" s="390">
        <f t="shared" si="336"/>
        <v>29490.33</v>
      </c>
      <c r="AF81" s="390">
        <f t="shared" si="336"/>
        <v>29490.33</v>
      </c>
      <c r="AG81" s="390">
        <f t="shared" si="336"/>
        <v>29490.33</v>
      </c>
      <c r="AH81" s="390">
        <f t="shared" si="336"/>
        <v>29490.33</v>
      </c>
      <c r="AI81" s="390">
        <f t="shared" si="336"/>
        <v>29490.33</v>
      </c>
      <c r="AJ81" s="390">
        <f t="shared" si="336"/>
        <v>19660.22</v>
      </c>
      <c r="AK81" s="390">
        <f t="shared" si="336"/>
        <v>9830.11</v>
      </c>
      <c r="AL81" s="390">
        <f t="shared" si="336"/>
        <v>0</v>
      </c>
      <c r="AM81" s="563"/>
      <c r="AN81" s="380"/>
      <c r="AO81" s="381"/>
      <c r="AP81" s="380"/>
    </row>
    <row r="82" spans="1:42" ht="15.6">
      <c r="A82" s="554">
        <v>8</v>
      </c>
      <c r="B82" s="556" t="s">
        <v>13</v>
      </c>
      <c r="C82" s="395">
        <v>1</v>
      </c>
      <c r="D82" s="396">
        <v>1</v>
      </c>
      <c r="E82" s="396">
        <v>1</v>
      </c>
      <c r="F82" s="396">
        <v>1</v>
      </c>
      <c r="G82" s="396">
        <v>1</v>
      </c>
      <c r="H82" s="396">
        <v>1</v>
      </c>
      <c r="I82" s="396">
        <v>1</v>
      </c>
      <c r="J82" s="396">
        <v>1</v>
      </c>
      <c r="K82" s="396">
        <v>1</v>
      </c>
      <c r="L82" s="396">
        <v>1</v>
      </c>
      <c r="M82" s="396">
        <v>1</v>
      </c>
      <c r="N82" s="396">
        <v>1</v>
      </c>
      <c r="O82" s="396">
        <v>1</v>
      </c>
      <c r="P82" s="396"/>
      <c r="Q82" s="396">
        <v>1</v>
      </c>
      <c r="R82" s="396">
        <v>1</v>
      </c>
      <c r="S82" s="396">
        <v>1</v>
      </c>
      <c r="T82" s="396">
        <v>1</v>
      </c>
      <c r="U82" s="396">
        <v>1</v>
      </c>
      <c r="V82" s="396">
        <v>1</v>
      </c>
      <c r="W82" s="396"/>
      <c r="X82" s="396">
        <v>1</v>
      </c>
      <c r="Y82" s="396">
        <v>1</v>
      </c>
      <c r="Z82" s="396">
        <v>1</v>
      </c>
      <c r="AA82" s="396">
        <v>1</v>
      </c>
      <c r="AB82" s="396">
        <v>1</v>
      </c>
      <c r="AC82" s="396">
        <v>1</v>
      </c>
      <c r="AD82" s="396">
        <v>1</v>
      </c>
      <c r="AE82" s="396">
        <v>1</v>
      </c>
      <c r="AF82" s="396">
        <v>1</v>
      </c>
      <c r="AG82" s="396">
        <v>1</v>
      </c>
      <c r="AH82" s="396">
        <v>1</v>
      </c>
      <c r="AI82" s="396">
        <v>1</v>
      </c>
      <c r="AJ82" s="396">
        <v>1</v>
      </c>
      <c r="AK82" s="396"/>
      <c r="AL82" s="396"/>
      <c r="AM82" s="564">
        <f>SUM(C82:AL82)</f>
        <v>32</v>
      </c>
      <c r="AN82" s="380"/>
      <c r="AO82" s="387">
        <v>10765.14</v>
      </c>
      <c r="AP82" s="388">
        <f>SUM(C83:AL83)</f>
        <v>344484.48000000027</v>
      </c>
    </row>
    <row r="83" spans="1:42" ht="15.6">
      <c r="A83" s="555"/>
      <c r="B83" s="557"/>
      <c r="C83" s="397">
        <f t="shared" ref="C83:O83" si="337">C82*$AO82</f>
        <v>10765.14</v>
      </c>
      <c r="D83" s="397">
        <f t="shared" si="337"/>
        <v>10765.14</v>
      </c>
      <c r="E83" s="397">
        <f t="shared" si="337"/>
        <v>10765.14</v>
      </c>
      <c r="F83" s="397">
        <f t="shared" si="337"/>
        <v>10765.14</v>
      </c>
      <c r="G83" s="397">
        <f t="shared" si="337"/>
        <v>10765.14</v>
      </c>
      <c r="H83" s="397">
        <f t="shared" si="337"/>
        <v>10765.14</v>
      </c>
      <c r="I83" s="397">
        <f t="shared" si="337"/>
        <v>10765.14</v>
      </c>
      <c r="J83" s="397">
        <f t="shared" si="337"/>
        <v>10765.14</v>
      </c>
      <c r="K83" s="397">
        <f t="shared" si="337"/>
        <v>10765.14</v>
      </c>
      <c r="L83" s="397">
        <f t="shared" si="337"/>
        <v>10765.14</v>
      </c>
      <c r="M83" s="397">
        <f t="shared" si="337"/>
        <v>10765.14</v>
      </c>
      <c r="N83" s="397">
        <f t="shared" si="337"/>
        <v>10765.14</v>
      </c>
      <c r="O83" s="397">
        <f t="shared" si="337"/>
        <v>10765.14</v>
      </c>
      <c r="P83" s="397"/>
      <c r="Q83" s="397">
        <f t="shared" ref="Q83:V83" si="338">Q82*$AO82</f>
        <v>10765.14</v>
      </c>
      <c r="R83" s="397">
        <f t="shared" si="338"/>
        <v>10765.14</v>
      </c>
      <c r="S83" s="397">
        <f t="shared" si="338"/>
        <v>10765.14</v>
      </c>
      <c r="T83" s="397">
        <f t="shared" si="338"/>
        <v>10765.14</v>
      </c>
      <c r="U83" s="397">
        <f t="shared" si="338"/>
        <v>10765.14</v>
      </c>
      <c r="V83" s="397">
        <f t="shared" si="338"/>
        <v>10765.14</v>
      </c>
      <c r="W83" s="397"/>
      <c r="X83" s="397">
        <f t="shared" ref="X83:AL83" si="339">X82*$AO82</f>
        <v>10765.14</v>
      </c>
      <c r="Y83" s="397">
        <f t="shared" si="339"/>
        <v>10765.14</v>
      </c>
      <c r="Z83" s="397">
        <f t="shared" si="339"/>
        <v>10765.14</v>
      </c>
      <c r="AA83" s="397">
        <f t="shared" si="339"/>
        <v>10765.14</v>
      </c>
      <c r="AB83" s="397">
        <f t="shared" si="339"/>
        <v>10765.14</v>
      </c>
      <c r="AC83" s="397">
        <f t="shared" si="339"/>
        <v>10765.14</v>
      </c>
      <c r="AD83" s="397">
        <f t="shared" si="339"/>
        <v>10765.14</v>
      </c>
      <c r="AE83" s="397">
        <f t="shared" si="339"/>
        <v>10765.14</v>
      </c>
      <c r="AF83" s="397">
        <f t="shared" si="339"/>
        <v>10765.14</v>
      </c>
      <c r="AG83" s="397">
        <f t="shared" si="339"/>
        <v>10765.14</v>
      </c>
      <c r="AH83" s="397">
        <f t="shared" si="339"/>
        <v>10765.14</v>
      </c>
      <c r="AI83" s="397">
        <f t="shared" si="339"/>
        <v>10765.14</v>
      </c>
      <c r="AJ83" s="397">
        <f t="shared" si="339"/>
        <v>10765.14</v>
      </c>
      <c r="AK83" s="397">
        <f t="shared" si="339"/>
        <v>0</v>
      </c>
      <c r="AL83" s="397">
        <f t="shared" si="339"/>
        <v>0</v>
      </c>
      <c r="AM83" s="564"/>
      <c r="AN83" s="380"/>
      <c r="AO83" s="381"/>
      <c r="AP83" s="380"/>
    </row>
    <row r="84" spans="1:42" ht="15.6">
      <c r="A84" s="554">
        <v>9</v>
      </c>
      <c r="B84" s="556" t="s">
        <v>301</v>
      </c>
      <c r="C84" s="398">
        <v>1</v>
      </c>
      <c r="D84" s="391">
        <v>1</v>
      </c>
      <c r="E84" s="391">
        <v>1</v>
      </c>
      <c r="F84" s="391">
        <v>1</v>
      </c>
      <c r="G84" s="391">
        <v>1</v>
      </c>
      <c r="H84" s="391">
        <v>1</v>
      </c>
      <c r="I84" s="391">
        <v>1</v>
      </c>
      <c r="J84" s="391">
        <v>1</v>
      </c>
      <c r="K84" s="391">
        <v>1</v>
      </c>
      <c r="L84" s="391">
        <v>1</v>
      </c>
      <c r="M84" s="391">
        <v>1</v>
      </c>
      <c r="N84" s="391">
        <v>1</v>
      </c>
      <c r="O84" s="391">
        <v>1</v>
      </c>
      <c r="P84" s="391"/>
      <c r="Q84" s="391">
        <v>1</v>
      </c>
      <c r="R84" s="391">
        <v>1</v>
      </c>
      <c r="S84" s="391">
        <v>1</v>
      </c>
      <c r="T84" s="391">
        <v>1</v>
      </c>
      <c r="U84" s="391">
        <v>1</v>
      </c>
      <c r="V84" s="391">
        <v>1</v>
      </c>
      <c r="W84" s="391"/>
      <c r="X84" s="391">
        <v>1</v>
      </c>
      <c r="Y84" s="391">
        <v>1</v>
      </c>
      <c r="Z84" s="391">
        <v>1</v>
      </c>
      <c r="AA84" s="391">
        <v>1</v>
      </c>
      <c r="AB84" s="391">
        <v>1</v>
      </c>
      <c r="AC84" s="391">
        <v>1</v>
      </c>
      <c r="AD84" s="391">
        <v>1</v>
      </c>
      <c r="AE84" s="391">
        <v>1</v>
      </c>
      <c r="AF84" s="391">
        <v>1</v>
      </c>
      <c r="AG84" s="391">
        <v>1</v>
      </c>
      <c r="AH84" s="391">
        <v>1</v>
      </c>
      <c r="AI84" s="391">
        <v>1</v>
      </c>
      <c r="AJ84" s="391"/>
      <c r="AK84" s="391"/>
      <c r="AL84" s="391"/>
      <c r="AM84" s="564">
        <f>SUM(C84:AL84)</f>
        <v>31</v>
      </c>
      <c r="AN84" s="380"/>
      <c r="AO84" s="387">
        <v>12722.23</v>
      </c>
      <c r="AP84" s="388">
        <f>SUM(C85:AL85)</f>
        <v>394389.12999999989</v>
      </c>
    </row>
    <row r="85" spans="1:42" ht="15.6">
      <c r="A85" s="555"/>
      <c r="B85" s="557"/>
      <c r="C85" s="397">
        <f t="shared" ref="C85:O85" si="340">C84*$AO84</f>
        <v>12722.23</v>
      </c>
      <c r="D85" s="397">
        <f t="shared" si="340"/>
        <v>12722.23</v>
      </c>
      <c r="E85" s="397">
        <f t="shared" si="340"/>
        <v>12722.23</v>
      </c>
      <c r="F85" s="397">
        <f t="shared" si="340"/>
        <v>12722.23</v>
      </c>
      <c r="G85" s="397">
        <f t="shared" si="340"/>
        <v>12722.23</v>
      </c>
      <c r="H85" s="397">
        <f t="shared" si="340"/>
        <v>12722.23</v>
      </c>
      <c r="I85" s="397">
        <f t="shared" si="340"/>
        <v>12722.23</v>
      </c>
      <c r="J85" s="397">
        <f t="shared" si="340"/>
        <v>12722.23</v>
      </c>
      <c r="K85" s="397">
        <f t="shared" si="340"/>
        <v>12722.23</v>
      </c>
      <c r="L85" s="397">
        <f t="shared" si="340"/>
        <v>12722.23</v>
      </c>
      <c r="M85" s="397">
        <f t="shared" si="340"/>
        <v>12722.23</v>
      </c>
      <c r="N85" s="397">
        <f t="shared" si="340"/>
        <v>12722.23</v>
      </c>
      <c r="O85" s="397">
        <f t="shared" si="340"/>
        <v>12722.23</v>
      </c>
      <c r="P85" s="397"/>
      <c r="Q85" s="397">
        <f t="shared" ref="Q85:V85" si="341">Q84*$AO84</f>
        <v>12722.23</v>
      </c>
      <c r="R85" s="397">
        <f t="shared" si="341"/>
        <v>12722.23</v>
      </c>
      <c r="S85" s="397">
        <f t="shared" si="341"/>
        <v>12722.23</v>
      </c>
      <c r="T85" s="397">
        <f t="shared" si="341"/>
        <v>12722.23</v>
      </c>
      <c r="U85" s="397">
        <f t="shared" si="341"/>
        <v>12722.23</v>
      </c>
      <c r="V85" s="397">
        <f t="shared" si="341"/>
        <v>12722.23</v>
      </c>
      <c r="W85" s="397"/>
      <c r="X85" s="397">
        <f t="shared" ref="X85:AL85" si="342">X84*$AO84</f>
        <v>12722.23</v>
      </c>
      <c r="Y85" s="397">
        <f t="shared" si="342"/>
        <v>12722.23</v>
      </c>
      <c r="Z85" s="397">
        <f t="shared" si="342"/>
        <v>12722.23</v>
      </c>
      <c r="AA85" s="397">
        <f t="shared" si="342"/>
        <v>12722.23</v>
      </c>
      <c r="AB85" s="397">
        <f t="shared" si="342"/>
        <v>12722.23</v>
      </c>
      <c r="AC85" s="397">
        <f t="shared" si="342"/>
        <v>12722.23</v>
      </c>
      <c r="AD85" s="397">
        <f t="shared" si="342"/>
        <v>12722.23</v>
      </c>
      <c r="AE85" s="397">
        <f t="shared" si="342"/>
        <v>12722.23</v>
      </c>
      <c r="AF85" s="397">
        <f t="shared" si="342"/>
        <v>12722.23</v>
      </c>
      <c r="AG85" s="397">
        <f t="shared" si="342"/>
        <v>12722.23</v>
      </c>
      <c r="AH85" s="397">
        <f t="shared" si="342"/>
        <v>12722.23</v>
      </c>
      <c r="AI85" s="397">
        <f t="shared" si="342"/>
        <v>12722.23</v>
      </c>
      <c r="AJ85" s="397">
        <f t="shared" si="342"/>
        <v>0</v>
      </c>
      <c r="AK85" s="397">
        <f t="shared" si="342"/>
        <v>0</v>
      </c>
      <c r="AL85" s="397">
        <f t="shared" si="342"/>
        <v>0</v>
      </c>
      <c r="AM85" s="564"/>
      <c r="AN85" s="380"/>
      <c r="AO85" s="381"/>
      <c r="AP85" s="380"/>
    </row>
    <row r="86" spans="1:42" ht="15.6">
      <c r="A86" s="554">
        <v>10</v>
      </c>
      <c r="B86" s="556" t="s">
        <v>61</v>
      </c>
      <c r="C86" s="398">
        <v>1</v>
      </c>
      <c r="D86" s="391">
        <v>1</v>
      </c>
      <c r="E86" s="391">
        <v>1</v>
      </c>
      <c r="F86" s="391">
        <v>1</v>
      </c>
      <c r="G86" s="391">
        <v>1</v>
      </c>
      <c r="H86" s="391">
        <v>1</v>
      </c>
      <c r="I86" s="391">
        <v>1</v>
      </c>
      <c r="J86" s="391">
        <v>1</v>
      </c>
      <c r="K86" s="391">
        <v>1</v>
      </c>
      <c r="L86" s="391">
        <v>1</v>
      </c>
      <c r="M86" s="391">
        <v>1</v>
      </c>
      <c r="N86" s="391">
        <v>1</v>
      </c>
      <c r="O86" s="391">
        <v>1</v>
      </c>
      <c r="P86" s="391"/>
      <c r="Q86" s="391">
        <v>1</v>
      </c>
      <c r="R86" s="391">
        <v>1</v>
      </c>
      <c r="S86" s="391">
        <v>1</v>
      </c>
      <c r="T86" s="391">
        <v>1</v>
      </c>
      <c r="U86" s="391">
        <v>1</v>
      </c>
      <c r="V86" s="391">
        <v>1</v>
      </c>
      <c r="W86" s="391"/>
      <c r="X86" s="391">
        <v>1</v>
      </c>
      <c r="Y86" s="391">
        <v>1</v>
      </c>
      <c r="Z86" s="391">
        <v>1</v>
      </c>
      <c r="AA86" s="391">
        <v>1</v>
      </c>
      <c r="AB86" s="391">
        <v>1</v>
      </c>
      <c r="AC86" s="391">
        <v>1</v>
      </c>
      <c r="AD86" s="391">
        <v>1</v>
      </c>
      <c r="AE86" s="391">
        <v>1</v>
      </c>
      <c r="AF86" s="391">
        <v>1</v>
      </c>
      <c r="AG86" s="391">
        <v>1</v>
      </c>
      <c r="AH86" s="391">
        <v>1</v>
      </c>
      <c r="AI86" s="391">
        <v>1</v>
      </c>
      <c r="AJ86" s="391"/>
      <c r="AK86" s="391"/>
      <c r="AL86" s="391"/>
      <c r="AM86" s="564">
        <f>SUM(C86:AL86)</f>
        <v>31</v>
      </c>
      <c r="AN86" s="380"/>
      <c r="AO86" s="387">
        <v>6304.48</v>
      </c>
      <c r="AP86" s="388">
        <f>SUM(C87:AL87)</f>
        <v>195438.88000000006</v>
      </c>
    </row>
    <row r="87" spans="1:42" ht="15.6">
      <c r="A87" s="558"/>
      <c r="B87" s="559"/>
      <c r="C87" s="399">
        <f t="shared" ref="C87:O87" si="343">C86*$AO86</f>
        <v>6304.48</v>
      </c>
      <c r="D87" s="399">
        <f t="shared" si="343"/>
        <v>6304.48</v>
      </c>
      <c r="E87" s="399">
        <f t="shared" si="343"/>
        <v>6304.48</v>
      </c>
      <c r="F87" s="399">
        <f t="shared" si="343"/>
        <v>6304.48</v>
      </c>
      <c r="G87" s="399">
        <f t="shared" si="343"/>
        <v>6304.48</v>
      </c>
      <c r="H87" s="399">
        <f t="shared" si="343"/>
        <v>6304.48</v>
      </c>
      <c r="I87" s="399">
        <f t="shared" si="343"/>
        <v>6304.48</v>
      </c>
      <c r="J87" s="399">
        <f t="shared" si="343"/>
        <v>6304.48</v>
      </c>
      <c r="K87" s="399">
        <f t="shared" si="343"/>
        <v>6304.48</v>
      </c>
      <c r="L87" s="399">
        <f t="shared" si="343"/>
        <v>6304.48</v>
      </c>
      <c r="M87" s="399">
        <f t="shared" si="343"/>
        <v>6304.48</v>
      </c>
      <c r="N87" s="399">
        <f t="shared" si="343"/>
        <v>6304.48</v>
      </c>
      <c r="O87" s="399">
        <f t="shared" si="343"/>
        <v>6304.48</v>
      </c>
      <c r="P87" s="399"/>
      <c r="Q87" s="399">
        <f t="shared" ref="Q87:V87" si="344">Q86*$AO86</f>
        <v>6304.48</v>
      </c>
      <c r="R87" s="399">
        <f t="shared" si="344"/>
        <v>6304.48</v>
      </c>
      <c r="S87" s="399">
        <f t="shared" si="344"/>
        <v>6304.48</v>
      </c>
      <c r="T87" s="399">
        <f t="shared" si="344"/>
        <v>6304.48</v>
      </c>
      <c r="U87" s="399">
        <f t="shared" si="344"/>
        <v>6304.48</v>
      </c>
      <c r="V87" s="399">
        <f t="shared" si="344"/>
        <v>6304.48</v>
      </c>
      <c r="W87" s="399"/>
      <c r="X87" s="399">
        <f t="shared" ref="X87:AL87" si="345">X86*$AO86</f>
        <v>6304.48</v>
      </c>
      <c r="Y87" s="399">
        <f t="shared" si="345"/>
        <v>6304.48</v>
      </c>
      <c r="Z87" s="399">
        <f t="shared" si="345"/>
        <v>6304.48</v>
      </c>
      <c r="AA87" s="399">
        <f t="shared" si="345"/>
        <v>6304.48</v>
      </c>
      <c r="AB87" s="399">
        <f t="shared" si="345"/>
        <v>6304.48</v>
      </c>
      <c r="AC87" s="399">
        <f t="shared" si="345"/>
        <v>6304.48</v>
      </c>
      <c r="AD87" s="399">
        <f t="shared" si="345"/>
        <v>6304.48</v>
      </c>
      <c r="AE87" s="399">
        <f t="shared" si="345"/>
        <v>6304.48</v>
      </c>
      <c r="AF87" s="399">
        <f t="shared" si="345"/>
        <v>6304.48</v>
      </c>
      <c r="AG87" s="399">
        <f t="shared" si="345"/>
        <v>6304.48</v>
      </c>
      <c r="AH87" s="399">
        <f t="shared" si="345"/>
        <v>6304.48</v>
      </c>
      <c r="AI87" s="399">
        <f t="shared" si="345"/>
        <v>6304.48</v>
      </c>
      <c r="AJ87" s="399">
        <f t="shared" si="345"/>
        <v>0</v>
      </c>
      <c r="AK87" s="399">
        <f t="shared" si="345"/>
        <v>0</v>
      </c>
      <c r="AL87" s="399">
        <f t="shared" si="345"/>
        <v>0</v>
      </c>
      <c r="AM87" s="562"/>
      <c r="AN87" s="380"/>
      <c r="AO87" s="381"/>
      <c r="AP87" s="380"/>
    </row>
    <row r="88" spans="1:42" ht="15.6">
      <c r="C88" s="401"/>
      <c r="D88" s="401"/>
      <c r="E88" s="401"/>
      <c r="F88" s="401"/>
      <c r="G88" s="401"/>
      <c r="H88" s="401"/>
      <c r="I88" s="401"/>
      <c r="J88" s="401"/>
      <c r="K88" s="401"/>
      <c r="L88" s="401"/>
      <c r="M88" s="401"/>
      <c r="N88" s="401"/>
      <c r="O88" s="401"/>
      <c r="P88" s="401"/>
      <c r="Q88" s="401"/>
      <c r="R88" s="401"/>
      <c r="S88" s="401"/>
      <c r="T88" s="401"/>
      <c r="U88" s="401"/>
      <c r="V88" s="401"/>
      <c r="W88" s="401"/>
      <c r="X88" s="401"/>
      <c r="Y88" s="401"/>
      <c r="Z88" s="401"/>
      <c r="AA88" s="401"/>
      <c r="AB88" s="401"/>
      <c r="AC88" s="401"/>
      <c r="AD88" s="401"/>
      <c r="AE88" s="401"/>
      <c r="AF88" s="401"/>
      <c r="AG88" s="401"/>
      <c r="AH88" s="401"/>
      <c r="AI88" s="401"/>
      <c r="AJ88" s="401"/>
      <c r="AK88" s="401"/>
      <c r="AL88" s="401"/>
      <c r="AM88" s="401"/>
      <c r="AN88" s="380"/>
      <c r="AO88" s="381"/>
      <c r="AP88" s="380"/>
    </row>
    <row r="89" spans="1:42" ht="15.6">
      <c r="C89" s="402">
        <f>C69+C71+C73+C75+C77+C79+C81+C83+C85+C87</f>
        <v>200837.24000000005</v>
      </c>
      <c r="D89" s="402">
        <f t="shared" ref="D89:AL89" si="346">D69+D71+D73+D75+D77+D79+D81+D83+D85+D87</f>
        <v>200837.24000000005</v>
      </c>
      <c r="E89" s="402">
        <f t="shared" si="346"/>
        <v>200837.24000000005</v>
      </c>
      <c r="F89" s="402">
        <f t="shared" si="346"/>
        <v>200837.24000000005</v>
      </c>
      <c r="G89" s="402">
        <f t="shared" si="346"/>
        <v>200837.24000000005</v>
      </c>
      <c r="H89" s="402">
        <f t="shared" si="346"/>
        <v>210667.35000000003</v>
      </c>
      <c r="I89" s="402">
        <f t="shared" si="346"/>
        <v>210667.35000000003</v>
      </c>
      <c r="J89" s="402">
        <f t="shared" si="346"/>
        <v>210667.35000000003</v>
      </c>
      <c r="K89" s="402">
        <f t="shared" si="346"/>
        <v>213339.50000000006</v>
      </c>
      <c r="L89" s="402">
        <f t="shared" si="346"/>
        <v>213339.50000000006</v>
      </c>
      <c r="M89" s="402">
        <f t="shared" si="346"/>
        <v>213339.50000000006</v>
      </c>
      <c r="N89" s="402">
        <f t="shared" si="346"/>
        <v>213339.50000000006</v>
      </c>
      <c r="O89" s="402">
        <f t="shared" si="346"/>
        <v>213339.50000000006</v>
      </c>
      <c r="P89" s="402"/>
      <c r="Q89" s="402">
        <f t="shared" si="346"/>
        <v>213339.50000000006</v>
      </c>
      <c r="R89" s="402">
        <f t="shared" si="346"/>
        <v>213339.50000000006</v>
      </c>
      <c r="S89" s="402">
        <f t="shared" si="346"/>
        <v>213339.50000000006</v>
      </c>
      <c r="T89" s="402">
        <f t="shared" si="346"/>
        <v>213339.50000000006</v>
      </c>
      <c r="U89" s="402">
        <f t="shared" si="346"/>
        <v>213339.50000000006</v>
      </c>
      <c r="V89" s="402">
        <f t="shared" si="346"/>
        <v>213339.50000000006</v>
      </c>
      <c r="W89" s="402"/>
      <c r="X89" s="402">
        <f t="shared" si="346"/>
        <v>213339.50000000006</v>
      </c>
      <c r="Y89" s="402">
        <f t="shared" si="346"/>
        <v>213339.50000000006</v>
      </c>
      <c r="Z89" s="402">
        <f t="shared" si="346"/>
        <v>213339.50000000006</v>
      </c>
      <c r="AA89" s="402">
        <f t="shared" si="346"/>
        <v>213339.50000000006</v>
      </c>
      <c r="AB89" s="402">
        <f t="shared" si="346"/>
        <v>213339.50000000006</v>
      </c>
      <c r="AC89" s="402">
        <f t="shared" si="346"/>
        <v>213339.50000000006</v>
      </c>
      <c r="AD89" s="402">
        <f t="shared" si="346"/>
        <v>213339.50000000006</v>
      </c>
      <c r="AE89" s="402">
        <f t="shared" si="346"/>
        <v>213339.50000000006</v>
      </c>
      <c r="AF89" s="402">
        <f t="shared" si="346"/>
        <v>213339.50000000006</v>
      </c>
      <c r="AG89" s="402">
        <f t="shared" si="346"/>
        <v>213339.50000000006</v>
      </c>
      <c r="AH89" s="402">
        <f t="shared" si="346"/>
        <v>213339.50000000006</v>
      </c>
      <c r="AI89" s="402">
        <f t="shared" si="346"/>
        <v>213339.50000000006</v>
      </c>
      <c r="AJ89" s="402">
        <f t="shared" si="346"/>
        <v>116826.1</v>
      </c>
      <c r="AK89" s="402">
        <f t="shared" si="346"/>
        <v>90886.55</v>
      </c>
      <c r="AL89" s="402">
        <f t="shared" si="346"/>
        <v>58559.830000000009</v>
      </c>
      <c r="AM89" s="403">
        <f>SUM(C89:AL89)</f>
        <v>6809269.2300000004</v>
      </c>
      <c r="AN89" s="380"/>
      <c r="AO89" s="381"/>
      <c r="AP89" s="404"/>
    </row>
  </sheetData>
  <mergeCells count="164">
    <mergeCell ref="JL2:JQ2"/>
    <mergeCell ref="JL3:JQ3"/>
    <mergeCell ref="JR2:JW2"/>
    <mergeCell ref="JR3:JW3"/>
    <mergeCell ref="JF2:JK2"/>
    <mergeCell ref="JF3:JK3"/>
    <mergeCell ref="IT3:IY3"/>
    <mergeCell ref="IZ3:JE3"/>
    <mergeCell ref="IN3:IS3"/>
    <mergeCell ref="IN2:IS2"/>
    <mergeCell ref="IT2:IY2"/>
    <mergeCell ref="IZ2:JE2"/>
    <mergeCell ref="EP3:EU3"/>
    <mergeCell ref="EV3:FA3"/>
    <mergeCell ref="FB3:FG3"/>
    <mergeCell ref="FH3:FM3"/>
    <mergeCell ref="FN3:FS3"/>
    <mergeCell ref="FT3:FY3"/>
    <mergeCell ref="DF3:DK3"/>
    <mergeCell ref="DL3:DQ3"/>
    <mergeCell ref="DR3:DW3"/>
    <mergeCell ref="DX3:EC3"/>
    <mergeCell ref="ED3:EI3"/>
    <mergeCell ref="EJ3:EO3"/>
    <mergeCell ref="HJ3:HO3"/>
    <mergeCell ref="HP3:HU3"/>
    <mergeCell ref="HV3:IA3"/>
    <mergeCell ref="IB3:IG3"/>
    <mergeCell ref="IH3:IM3"/>
    <mergeCell ref="FZ3:GE3"/>
    <mergeCell ref="GF3:GK3"/>
    <mergeCell ref="GL3:GQ3"/>
    <mergeCell ref="GR3:GW3"/>
    <mergeCell ref="GX3:HC3"/>
    <mergeCell ref="HD3:HI3"/>
    <mergeCell ref="BV3:CA3"/>
    <mergeCell ref="CB3:CG3"/>
    <mergeCell ref="CH3:CM3"/>
    <mergeCell ref="CN3:CS3"/>
    <mergeCell ref="CT3:CY3"/>
    <mergeCell ref="CZ3:DE3"/>
    <mergeCell ref="AL3:AQ3"/>
    <mergeCell ref="AR3:AW3"/>
    <mergeCell ref="AX3:BC3"/>
    <mergeCell ref="BD3:BI3"/>
    <mergeCell ref="BJ3:BO3"/>
    <mergeCell ref="BP3:BU3"/>
    <mergeCell ref="J3:J4"/>
    <mergeCell ref="K3:K4"/>
    <mergeCell ref="Z3:AE3"/>
    <mergeCell ref="AF3:AK3"/>
    <mergeCell ref="L3:R3"/>
    <mergeCell ref="S3:Y3"/>
    <mergeCell ref="A3:C3"/>
    <mergeCell ref="D3:D4"/>
    <mergeCell ref="E3:E4"/>
    <mergeCell ref="F3:F4"/>
    <mergeCell ref="G3:G4"/>
    <mergeCell ref="H3:H4"/>
    <mergeCell ref="I3:I4"/>
    <mergeCell ref="EJ2:EO2"/>
    <mergeCell ref="EP2:EU2"/>
    <mergeCell ref="EV2:FA2"/>
    <mergeCell ref="FB2:FG2"/>
    <mergeCell ref="FH2:FM2"/>
    <mergeCell ref="FN2:FS2"/>
    <mergeCell ref="CZ2:DE2"/>
    <mergeCell ref="DF2:DK2"/>
    <mergeCell ref="DL2:DQ2"/>
    <mergeCell ref="DR2:DW2"/>
    <mergeCell ref="DX2:EC2"/>
    <mergeCell ref="ED2:EI2"/>
    <mergeCell ref="HP2:HU2"/>
    <mergeCell ref="HV2:IA2"/>
    <mergeCell ref="IB2:IG2"/>
    <mergeCell ref="IH2:IM2"/>
    <mergeCell ref="FT2:FY2"/>
    <mergeCell ref="FZ2:GE2"/>
    <mergeCell ref="GF2:GK2"/>
    <mergeCell ref="GL2:GQ2"/>
    <mergeCell ref="GR2:GW2"/>
    <mergeCell ref="GX2:HC2"/>
    <mergeCell ref="HD2:HI2"/>
    <mergeCell ref="HJ2:HO2"/>
    <mergeCell ref="D1:K1"/>
    <mergeCell ref="D2:F2"/>
    <mergeCell ref="G2:K2"/>
    <mergeCell ref="Z2:AE2"/>
    <mergeCell ref="CH2:CM2"/>
    <mergeCell ref="CN2:CS2"/>
    <mergeCell ref="CT2:CY2"/>
    <mergeCell ref="AF2:AK2"/>
    <mergeCell ref="AL2:AQ2"/>
    <mergeCell ref="AR2:AW2"/>
    <mergeCell ref="AX2:BC2"/>
    <mergeCell ref="BD2:BI2"/>
    <mergeCell ref="BJ2:BO2"/>
    <mergeCell ref="L2:R2"/>
    <mergeCell ref="S2:Y2"/>
    <mergeCell ref="BP2:BU2"/>
    <mergeCell ref="BV2:CA2"/>
    <mergeCell ref="CB2:CG2"/>
    <mergeCell ref="A58:A59"/>
    <mergeCell ref="B58:B59"/>
    <mergeCell ref="A60:A61"/>
    <mergeCell ref="B60:B61"/>
    <mergeCell ref="A42:A43"/>
    <mergeCell ref="B42:B43"/>
    <mergeCell ref="A44:A45"/>
    <mergeCell ref="B44:B45"/>
    <mergeCell ref="A46:A47"/>
    <mergeCell ref="B46:B47"/>
    <mergeCell ref="A48:A49"/>
    <mergeCell ref="B48:B49"/>
    <mergeCell ref="A50:A51"/>
    <mergeCell ref="B50:B51"/>
    <mergeCell ref="N60:N61"/>
    <mergeCell ref="A39:B41"/>
    <mergeCell ref="A65:B67"/>
    <mergeCell ref="A68:A69"/>
    <mergeCell ref="B68:B69"/>
    <mergeCell ref="A70:A71"/>
    <mergeCell ref="B70:B71"/>
    <mergeCell ref="A72:A73"/>
    <mergeCell ref="B72:B73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A52:A53"/>
    <mergeCell ref="B52:B53"/>
    <mergeCell ref="A54:A55"/>
    <mergeCell ref="B54:B55"/>
    <mergeCell ref="A56:A57"/>
    <mergeCell ref="B56:B57"/>
    <mergeCell ref="A84:A85"/>
    <mergeCell ref="B84:B85"/>
    <mergeCell ref="A86:A87"/>
    <mergeCell ref="B86:B87"/>
    <mergeCell ref="AM68:AM69"/>
    <mergeCell ref="AM70:AM71"/>
    <mergeCell ref="AM72:AM73"/>
    <mergeCell ref="AM74:AM75"/>
    <mergeCell ref="AM76:AM77"/>
    <mergeCell ref="AM78:AM79"/>
    <mergeCell ref="AM80:AM81"/>
    <mergeCell ref="AM82:AM83"/>
    <mergeCell ref="AM84:AM85"/>
    <mergeCell ref="AM86:AM87"/>
    <mergeCell ref="A74:A75"/>
    <mergeCell ref="B74:B75"/>
    <mergeCell ref="A76:A77"/>
    <mergeCell ref="B76:B77"/>
    <mergeCell ref="A78:A79"/>
    <mergeCell ref="B78:B79"/>
    <mergeCell ref="A80:A81"/>
    <mergeCell ref="B80:B81"/>
    <mergeCell ref="A82:A83"/>
    <mergeCell ref="B82:B83"/>
  </mergeCells>
  <conditionalFormatting sqref="C42:M42 C44:M44 C46:M46 C48:M48 C50:M50 C52:M52 C56:M56 C58:M58 C60:M60">
    <cfRule type="cellIs" dxfId="2" priority="3" operator="greaterThan">
      <formula>0</formula>
    </cfRule>
  </conditionalFormatting>
  <conditionalFormatting sqref="C54:M54">
    <cfRule type="cellIs" dxfId="1" priority="2" operator="greaterThan">
      <formula>0</formula>
    </cfRule>
  </conditionalFormatting>
  <conditionalFormatting sqref="C68:AL68 C70:AL70 C72:AL72 C74:AL74 C76:AL76 C78:AL78 C80:AL80 C82:AL82 C84:AL84 C86:AL86">
    <cfRule type="cellIs" dxfId="0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A579-8156-4B4F-AB13-429F381D74CF}">
  <sheetPr>
    <tabColor theme="8" tint="0.39997558519241921"/>
  </sheetPr>
  <dimension ref="A1:EE23"/>
  <sheetViews>
    <sheetView zoomScaleNormal="100" workbookViewId="0">
      <pane xSplit="3" ySplit="4" topLeftCell="D5" activePane="bottomRight" state="frozen"/>
      <selection activeCell="T18" sqref="T18:U19"/>
      <selection pane="topRight" activeCell="T18" sqref="T18:U19"/>
      <selection pane="bottomLeft" activeCell="T18" sqref="T18:U19"/>
      <selection pane="bottomRight" activeCell="L17" sqref="L17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13.33203125" bestFit="1" customWidth="1"/>
    <col min="13" max="13" width="16.6640625" bestFit="1" customWidth="1"/>
    <col min="14" max="14" width="16.33203125" bestFit="1" customWidth="1"/>
    <col min="15" max="15" width="12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3.33203125" bestFit="1" customWidth="1"/>
    <col min="109" max="109" width="16.6640625" bestFit="1" customWidth="1"/>
    <col min="110" max="110" width="16.33203125" bestFit="1" customWidth="1"/>
    <col min="111" max="111" width="12.6640625" bestFit="1" customWidth="1"/>
    <col min="112" max="112" width="13.33203125" bestFit="1" customWidth="1"/>
    <col min="113" max="113" width="16.6640625" bestFit="1" customWidth="1"/>
    <col min="114" max="114" width="16.33203125" bestFit="1" customWidth="1"/>
    <col min="115" max="115" width="12.6640625" bestFit="1" customWidth="1"/>
    <col min="116" max="116" width="13.33203125" bestFit="1" customWidth="1"/>
    <col min="117" max="117" width="16.6640625" bestFit="1" customWidth="1"/>
    <col min="118" max="118" width="16.33203125" bestFit="1" customWidth="1"/>
    <col min="119" max="119" width="12.6640625" bestFit="1" customWidth="1"/>
    <col min="120" max="120" width="13.33203125" bestFit="1" customWidth="1"/>
    <col min="121" max="121" width="16.6640625" bestFit="1" customWidth="1"/>
    <col min="122" max="122" width="16.33203125" bestFit="1" customWidth="1"/>
    <col min="123" max="123" width="12.6640625" bestFit="1" customWidth="1"/>
    <col min="124" max="124" width="13.33203125" bestFit="1" customWidth="1"/>
    <col min="125" max="125" width="16.6640625" bestFit="1" customWidth="1"/>
    <col min="126" max="126" width="16.33203125" bestFit="1" customWidth="1"/>
    <col min="127" max="127" width="12.6640625" bestFit="1" customWidth="1"/>
    <col min="128" max="128" width="13.33203125" bestFit="1" customWidth="1"/>
    <col min="129" max="129" width="16.6640625" bestFit="1" customWidth="1"/>
    <col min="130" max="130" width="16.33203125" bestFit="1" customWidth="1"/>
    <col min="131" max="131" width="12.6640625" bestFit="1" customWidth="1"/>
    <col min="132" max="132" width="13.33203125" bestFit="1" customWidth="1"/>
    <col min="133" max="133" width="16.6640625" bestFit="1" customWidth="1"/>
    <col min="134" max="134" width="16.33203125" bestFit="1" customWidth="1"/>
    <col min="135" max="135" width="12.6640625" bestFit="1" customWidth="1"/>
  </cols>
  <sheetData>
    <row r="1" spans="1:135" ht="15" thickBot="1">
      <c r="A1" s="172" t="s">
        <v>231</v>
      </c>
      <c r="B1" s="171">
        <f>'IND. FIN.'!V1</f>
        <v>46204</v>
      </c>
      <c r="C1" s="288">
        <f>VLOOKUP(B1,'IND. FIN.'!$J$3:$K$1000,2,0)</f>
        <v>1275.085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135" ht="15.75" customHeight="1" thickBot="1">
      <c r="A2" s="172" t="s">
        <v>30</v>
      </c>
      <c r="B2" s="171">
        <v>45901</v>
      </c>
      <c r="C2" s="229">
        <v>1216.825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11">
        <f>IF(L3&gt;$B$1,0,VLOOKUP(L$3,'IND. FIN.'!$J$4:$K$1000,2,0))</f>
        <v>1264.3630000000001</v>
      </c>
      <c r="M2" s="412"/>
      <c r="N2" s="412"/>
      <c r="O2" s="413"/>
      <c r="P2" s="411">
        <f>IF(P3&gt;$B$1,0,VLOOKUP(P$3,'IND. FIN.'!$J$4:$K$1000,2,0))</f>
        <v>1275.085</v>
      </c>
      <c r="Q2" s="412"/>
      <c r="R2" s="412"/>
      <c r="S2" s="413"/>
      <c r="T2" s="411">
        <f>IF(T3&gt;$B$1,0,VLOOKUP(T$3,'IND. FIN.'!$J$4:$K$1000,2,0))</f>
        <v>0</v>
      </c>
      <c r="U2" s="412"/>
      <c r="V2" s="412"/>
      <c r="W2" s="413"/>
      <c r="X2" s="411">
        <f>IF(X3&gt;$B$1,0,VLOOKUP(X$3,'IND. FIN.'!$J$4:$K$1000,2,0))</f>
        <v>0</v>
      </c>
      <c r="Y2" s="412"/>
      <c r="Z2" s="412"/>
      <c r="AA2" s="413"/>
      <c r="AB2" s="411">
        <f>IF(AB3&gt;$B$1,0,VLOOKUP(AB$3,'IND. FIN.'!$J$4:$K$1000,2,0))</f>
        <v>0</v>
      </c>
      <c r="AC2" s="412"/>
      <c r="AD2" s="412"/>
      <c r="AE2" s="413"/>
      <c r="AF2" s="411">
        <f>IF(AF3&gt;$B$1,0,VLOOKUP(AF$3,'IND. FIN.'!$J$4:$K$1000,2,0))</f>
        <v>0</v>
      </c>
      <c r="AG2" s="412"/>
      <c r="AH2" s="412"/>
      <c r="AI2" s="413"/>
      <c r="AJ2" s="411">
        <f>IF(AJ3&gt;$B$1,0,VLOOKUP(AJ$3,'IND. FIN.'!$J$4:$K$1000,2,0))</f>
        <v>0</v>
      </c>
      <c r="AK2" s="412"/>
      <c r="AL2" s="412"/>
      <c r="AM2" s="413"/>
      <c r="AN2" s="411">
        <f>IF(AN3&gt;$B$1,0,VLOOKUP(AN$3,'IND. FIN.'!$J$4:$K$1000,2,0))</f>
        <v>0</v>
      </c>
      <c r="AO2" s="412"/>
      <c r="AP2" s="412"/>
      <c r="AQ2" s="413"/>
      <c r="AR2" s="411">
        <f>IF(AR3&gt;$B$1,0,VLOOKUP(AR$3,'IND. FIN.'!$J$4:$K$1000,2,0))</f>
        <v>0</v>
      </c>
      <c r="AS2" s="412"/>
      <c r="AT2" s="412"/>
      <c r="AU2" s="413"/>
      <c r="AV2" s="411">
        <f>IF(AV3&gt;$B$1,0,VLOOKUP(AV$3,'IND. FIN.'!$J$4:$K$1000,2,0))</f>
        <v>0</v>
      </c>
      <c r="AW2" s="412"/>
      <c r="AX2" s="412"/>
      <c r="AY2" s="413"/>
      <c r="AZ2" s="411">
        <f>IF(AZ3&gt;$B$1,0,VLOOKUP(AZ$3,'IND. FIN.'!$J$4:$K$1000,2,0))</f>
        <v>0</v>
      </c>
      <c r="BA2" s="412"/>
      <c r="BB2" s="412"/>
      <c r="BC2" s="413"/>
      <c r="BD2" s="411">
        <f>IF(BD3&gt;$B$1,0,VLOOKUP(BD$3,'IND. FIN.'!$J$4:$K$1000,2,0))</f>
        <v>0</v>
      </c>
      <c r="BE2" s="412"/>
      <c r="BF2" s="412"/>
      <c r="BG2" s="413"/>
      <c r="BH2" s="411">
        <f>IF(BH3&gt;$B$1,0,VLOOKUP(BH$3,'IND. FIN.'!$J$4:$K$1000,2,0))</f>
        <v>0</v>
      </c>
      <c r="BI2" s="412"/>
      <c r="BJ2" s="412"/>
      <c r="BK2" s="413"/>
      <c r="BL2" s="411">
        <f>IF(BL3&gt;$B$1,0,VLOOKUP(BL$3,'IND. FIN.'!$J$4:$K$1000,2,0))</f>
        <v>0</v>
      </c>
      <c r="BM2" s="412"/>
      <c r="BN2" s="412"/>
      <c r="BO2" s="413"/>
      <c r="BP2" s="411">
        <f>IF(BP3&gt;$B$1,0,VLOOKUP(BP$3,'IND. FIN.'!$J$4:$K$1000,2,0))</f>
        <v>0</v>
      </c>
      <c r="BQ2" s="412"/>
      <c r="BR2" s="412"/>
      <c r="BS2" s="413"/>
      <c r="BT2" s="411">
        <f>IF(BT3&gt;$B$1,0,VLOOKUP(BT$3,'IND. FIN.'!$J$4:$K$1000,2,0))</f>
        <v>0</v>
      </c>
      <c r="BU2" s="412"/>
      <c r="BV2" s="412"/>
      <c r="BW2" s="413"/>
      <c r="BX2" s="411">
        <f>IF(BX3&gt;$B$1,0,VLOOKUP(BX$3,'IND. FIN.'!$J$4:$K$1000,2,0))</f>
        <v>0</v>
      </c>
      <c r="BY2" s="412"/>
      <c r="BZ2" s="412"/>
      <c r="CA2" s="413"/>
      <c r="CB2" s="411">
        <f>IF(CB3&gt;$B$1,0,VLOOKUP(CB$3,'IND. FIN.'!$J$4:$K$1000,2,0))</f>
        <v>0</v>
      </c>
      <c r="CC2" s="412"/>
      <c r="CD2" s="412"/>
      <c r="CE2" s="413"/>
      <c r="CF2" s="411">
        <f>IF(CF3&gt;$B$1,0,VLOOKUP(CF$3,'IND. FIN.'!$J$4:$K$1000,2,0))</f>
        <v>0</v>
      </c>
      <c r="CG2" s="412"/>
      <c r="CH2" s="412"/>
      <c r="CI2" s="413"/>
      <c r="CJ2" s="411">
        <f>IF(CJ3&gt;$B$1,0,VLOOKUP(CJ$3,'IND. FIN.'!$J$4:$K$1000,2,0))</f>
        <v>0</v>
      </c>
      <c r="CK2" s="412"/>
      <c r="CL2" s="412"/>
      <c r="CM2" s="413"/>
      <c r="CN2" s="411">
        <f>IF(CN3&gt;$B$1,0,VLOOKUP(CN$3,'IND. FIN.'!$J$4:$K$1000,2,0))</f>
        <v>0</v>
      </c>
      <c r="CO2" s="412"/>
      <c r="CP2" s="412"/>
      <c r="CQ2" s="413"/>
      <c r="CR2" s="411">
        <f>IF(CR3&gt;$B$1,0,VLOOKUP(CR$3,'IND. FIN.'!$J$4:$K$1000,2,0))</f>
        <v>0</v>
      </c>
      <c r="CS2" s="412"/>
      <c r="CT2" s="412"/>
      <c r="CU2" s="413"/>
      <c r="CV2" s="411">
        <f>IF(CV3&gt;$B$1,0,VLOOKUP(CV$3,'IND. FIN.'!$J$4:$K$1000,2,0))</f>
        <v>0</v>
      </c>
      <c r="CW2" s="412"/>
      <c r="CX2" s="412"/>
      <c r="CY2" s="413"/>
      <c r="CZ2" s="411">
        <f>IF(CZ3&gt;$B$1,0,VLOOKUP(CZ$3,'IND. FIN.'!$J$4:$K$1000,2,0))</f>
        <v>0</v>
      </c>
      <c r="DA2" s="412"/>
      <c r="DB2" s="412"/>
      <c r="DC2" s="413"/>
      <c r="DD2" s="411">
        <f>IF(DD3&gt;$B$1,0,VLOOKUP(DD$3,'IND. FIN.'!$J$4:$K$1000,2,0))</f>
        <v>0</v>
      </c>
      <c r="DE2" s="412"/>
      <c r="DF2" s="412"/>
      <c r="DG2" s="413"/>
      <c r="DH2" s="411">
        <f>IF(DH3&gt;$B$1,0,VLOOKUP(DH$3,'IND. FIN.'!$J$4:$K$1000,2,0))</f>
        <v>0</v>
      </c>
      <c r="DI2" s="412"/>
      <c r="DJ2" s="412"/>
      <c r="DK2" s="413"/>
      <c r="DL2" s="411">
        <f>IF(DL3&gt;$B$1,0,VLOOKUP(DL$3,'IND. FIN.'!$J$4:$K$1000,2,0))</f>
        <v>0</v>
      </c>
      <c r="DM2" s="412"/>
      <c r="DN2" s="412"/>
      <c r="DO2" s="413"/>
      <c r="DP2" s="411">
        <f>IF(DP3&gt;$B$1,0,VLOOKUP(DP$3,'IND. FIN.'!$J$4:$K$1000,2,0))</f>
        <v>0</v>
      </c>
      <c r="DQ2" s="412"/>
      <c r="DR2" s="412"/>
      <c r="DS2" s="413"/>
      <c r="DT2" s="411">
        <f>IF(DT3&gt;$B$1,0,VLOOKUP(DT$3,'IND. FIN.'!$J$4:$K$1000,2,0))</f>
        <v>0</v>
      </c>
      <c r="DU2" s="412"/>
      <c r="DV2" s="412"/>
      <c r="DW2" s="413"/>
      <c r="DX2" s="411">
        <f>IF(DX3&gt;$B$1,0,VLOOKUP(DX$3,'IND. FIN.'!$J$4:$K$1000,2,0))</f>
        <v>0</v>
      </c>
      <c r="DY2" s="412"/>
      <c r="DZ2" s="412"/>
      <c r="EA2" s="413"/>
      <c r="EB2" s="411">
        <f>IF(EB3&gt;$B$1,0,VLOOKUP(EB$3,'IND. FIN.'!$J$4:$K$1000,2,0))</f>
        <v>0</v>
      </c>
      <c r="EC2" s="412"/>
      <c r="ED2" s="412"/>
      <c r="EE2" s="413"/>
    </row>
    <row r="3" spans="1:135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46174</v>
      </c>
      <c r="M3" s="440"/>
      <c r="N3" s="440"/>
      <c r="O3" s="441"/>
      <c r="P3" s="439">
        <f>EDATE(L3,1)</f>
        <v>46204</v>
      </c>
      <c r="Q3" s="440"/>
      <c r="R3" s="440"/>
      <c r="S3" s="441"/>
      <c r="T3" s="439">
        <f t="shared" ref="T3" si="0">EDATE(P3,1)</f>
        <v>46235</v>
      </c>
      <c r="U3" s="440"/>
      <c r="V3" s="440"/>
      <c r="W3" s="441"/>
      <c r="X3" s="439">
        <f t="shared" ref="X3" si="1">EDATE(T3,1)</f>
        <v>46266</v>
      </c>
      <c r="Y3" s="440"/>
      <c r="Z3" s="440"/>
      <c r="AA3" s="441"/>
      <c r="AB3" s="439">
        <f t="shared" ref="AB3" si="2">EDATE(X3,1)</f>
        <v>46296</v>
      </c>
      <c r="AC3" s="440"/>
      <c r="AD3" s="440"/>
      <c r="AE3" s="441"/>
      <c r="AF3" s="439">
        <f t="shared" ref="AF3" si="3">EDATE(AB3,1)</f>
        <v>46327</v>
      </c>
      <c r="AG3" s="440"/>
      <c r="AH3" s="440"/>
      <c r="AI3" s="441"/>
      <c r="AJ3" s="439">
        <f t="shared" ref="AJ3" si="4">EDATE(AF3,1)</f>
        <v>46357</v>
      </c>
      <c r="AK3" s="440"/>
      <c r="AL3" s="440"/>
      <c r="AM3" s="441"/>
      <c r="AN3" s="439">
        <f t="shared" ref="AN3" si="5">EDATE(AJ3,1)</f>
        <v>46388</v>
      </c>
      <c r="AO3" s="440"/>
      <c r="AP3" s="440"/>
      <c r="AQ3" s="441"/>
      <c r="AR3" s="439">
        <f t="shared" ref="AR3" si="6">EDATE(AN3,1)</f>
        <v>46419</v>
      </c>
      <c r="AS3" s="440"/>
      <c r="AT3" s="440"/>
      <c r="AU3" s="441"/>
      <c r="AV3" s="439">
        <f t="shared" ref="AV3" si="7">EDATE(AR3,1)</f>
        <v>46447</v>
      </c>
      <c r="AW3" s="440"/>
      <c r="AX3" s="440"/>
      <c r="AY3" s="441"/>
      <c r="AZ3" s="439">
        <f t="shared" ref="AZ3" si="8">EDATE(AV3,1)</f>
        <v>46478</v>
      </c>
      <c r="BA3" s="440"/>
      <c r="BB3" s="440"/>
      <c r="BC3" s="441"/>
      <c r="BD3" s="439">
        <f t="shared" ref="BD3" si="9">EDATE(AZ3,1)</f>
        <v>46508</v>
      </c>
      <c r="BE3" s="440"/>
      <c r="BF3" s="440"/>
      <c r="BG3" s="441"/>
      <c r="BH3" s="439">
        <f t="shared" ref="BH3" si="10">EDATE(BD3,1)</f>
        <v>46539</v>
      </c>
      <c r="BI3" s="440"/>
      <c r="BJ3" s="440"/>
      <c r="BK3" s="441"/>
      <c r="BL3" s="439">
        <f t="shared" ref="BL3" si="11">EDATE(BH3,1)</f>
        <v>46569</v>
      </c>
      <c r="BM3" s="440"/>
      <c r="BN3" s="440"/>
      <c r="BO3" s="441"/>
      <c r="BP3" s="439">
        <f t="shared" ref="BP3" si="12">EDATE(BL3,1)</f>
        <v>46600</v>
      </c>
      <c r="BQ3" s="440"/>
      <c r="BR3" s="440"/>
      <c r="BS3" s="441"/>
      <c r="BT3" s="439">
        <f t="shared" ref="BT3" si="13">EDATE(BP3,1)</f>
        <v>46631</v>
      </c>
      <c r="BU3" s="440"/>
      <c r="BV3" s="440"/>
      <c r="BW3" s="441"/>
      <c r="BX3" s="439">
        <f t="shared" ref="BX3" si="14">EDATE(BT3,1)</f>
        <v>46661</v>
      </c>
      <c r="BY3" s="440"/>
      <c r="BZ3" s="440"/>
      <c r="CA3" s="441"/>
      <c r="CB3" s="439">
        <f t="shared" ref="CB3" si="15">EDATE(BX3,1)</f>
        <v>46692</v>
      </c>
      <c r="CC3" s="440"/>
      <c r="CD3" s="440"/>
      <c r="CE3" s="441"/>
      <c r="CF3" s="439">
        <f t="shared" ref="CF3" si="16">EDATE(CB3,1)</f>
        <v>46722</v>
      </c>
      <c r="CG3" s="440"/>
      <c r="CH3" s="440"/>
      <c r="CI3" s="441"/>
      <c r="CJ3" s="439">
        <f t="shared" ref="CJ3" si="17">EDATE(CF3,1)</f>
        <v>46753</v>
      </c>
      <c r="CK3" s="440"/>
      <c r="CL3" s="440"/>
      <c r="CM3" s="441"/>
      <c r="CN3" s="439">
        <f t="shared" ref="CN3" si="18">EDATE(CJ3,1)</f>
        <v>46784</v>
      </c>
      <c r="CO3" s="440"/>
      <c r="CP3" s="440"/>
      <c r="CQ3" s="441"/>
      <c r="CR3" s="439">
        <f t="shared" ref="CR3" si="19">EDATE(CN3,1)</f>
        <v>46813</v>
      </c>
      <c r="CS3" s="440"/>
      <c r="CT3" s="440"/>
      <c r="CU3" s="441"/>
      <c r="CV3" s="439">
        <f t="shared" ref="CV3" si="20">EDATE(CR3,1)</f>
        <v>46844</v>
      </c>
      <c r="CW3" s="440"/>
      <c r="CX3" s="440"/>
      <c r="CY3" s="441"/>
      <c r="CZ3" s="453">
        <f t="shared" ref="CZ3" si="21">EDATE(CV3,1)</f>
        <v>46874</v>
      </c>
      <c r="DA3" s="454"/>
      <c r="DB3" s="454"/>
      <c r="DC3" s="455"/>
      <c r="DD3" s="453">
        <f t="shared" ref="DD3" si="22">EDATE(CZ3,1)</f>
        <v>46905</v>
      </c>
      <c r="DE3" s="454"/>
      <c r="DF3" s="454"/>
      <c r="DG3" s="455"/>
      <c r="DH3" s="453">
        <f t="shared" ref="DH3" si="23">EDATE(DD3,1)</f>
        <v>46935</v>
      </c>
      <c r="DI3" s="454"/>
      <c r="DJ3" s="454"/>
      <c r="DK3" s="455"/>
      <c r="DL3" s="453">
        <f t="shared" ref="DL3" si="24">EDATE(DH3,1)</f>
        <v>46966</v>
      </c>
      <c r="DM3" s="454"/>
      <c r="DN3" s="454"/>
      <c r="DO3" s="455"/>
      <c r="DP3" s="453">
        <f t="shared" ref="DP3" si="25">EDATE(DL3,1)</f>
        <v>46997</v>
      </c>
      <c r="DQ3" s="454"/>
      <c r="DR3" s="454"/>
      <c r="DS3" s="455"/>
      <c r="DT3" s="453">
        <f t="shared" ref="DT3" si="26">EDATE(DP3,1)</f>
        <v>47027</v>
      </c>
      <c r="DU3" s="454"/>
      <c r="DV3" s="454"/>
      <c r="DW3" s="455"/>
      <c r="DX3" s="453">
        <f t="shared" ref="DX3" si="27">EDATE(DT3,1)</f>
        <v>47058</v>
      </c>
      <c r="DY3" s="454"/>
      <c r="DZ3" s="454"/>
      <c r="EA3" s="455"/>
      <c r="EB3" s="453">
        <f t="shared" ref="EB3" si="28">EDATE(DX3,1)</f>
        <v>47088</v>
      </c>
      <c r="EC3" s="454"/>
      <c r="ED3" s="454"/>
      <c r="EE3" s="455"/>
    </row>
    <row r="4" spans="1:135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182</v>
      </c>
      <c r="M4" s="261" t="s">
        <v>183</v>
      </c>
      <c r="N4" s="262" t="s">
        <v>181</v>
      </c>
      <c r="O4" s="263" t="s">
        <v>180</v>
      </c>
      <c r="P4" s="260" t="s">
        <v>182</v>
      </c>
      <c r="Q4" s="261" t="s">
        <v>183</v>
      </c>
      <c r="R4" s="262" t="s">
        <v>181</v>
      </c>
      <c r="S4" s="263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  <c r="DH4" s="272" t="s">
        <v>182</v>
      </c>
      <c r="DI4" s="273" t="s">
        <v>183</v>
      </c>
      <c r="DJ4" s="274" t="s">
        <v>181</v>
      </c>
      <c r="DK4" s="275" t="s">
        <v>180</v>
      </c>
      <c r="DL4" s="272" t="s">
        <v>182</v>
      </c>
      <c r="DM4" s="273" t="s">
        <v>183</v>
      </c>
      <c r="DN4" s="274" t="s">
        <v>181</v>
      </c>
      <c r="DO4" s="275" t="s">
        <v>180</v>
      </c>
      <c r="DP4" s="272" t="s">
        <v>182</v>
      </c>
      <c r="DQ4" s="273" t="s">
        <v>183</v>
      </c>
      <c r="DR4" s="274" t="s">
        <v>181</v>
      </c>
      <c r="DS4" s="275" t="s">
        <v>180</v>
      </c>
      <c r="DT4" s="272" t="s">
        <v>182</v>
      </c>
      <c r="DU4" s="273" t="s">
        <v>183</v>
      </c>
      <c r="DV4" s="274" t="s">
        <v>181</v>
      </c>
      <c r="DW4" s="275" t="s">
        <v>180</v>
      </c>
      <c r="DX4" s="272" t="s">
        <v>182</v>
      </c>
      <c r="DY4" s="273" t="s">
        <v>183</v>
      </c>
      <c r="DZ4" s="274" t="s">
        <v>181</v>
      </c>
      <c r="EA4" s="275" t="s">
        <v>180</v>
      </c>
      <c r="EB4" s="272" t="s">
        <v>182</v>
      </c>
      <c r="EC4" s="273" t="s">
        <v>183</v>
      </c>
      <c r="ED4" s="274" t="s">
        <v>181</v>
      </c>
      <c r="EE4" s="275" t="s">
        <v>180</v>
      </c>
    </row>
    <row r="5" spans="1:135">
      <c r="A5" s="285" t="s">
        <v>2</v>
      </c>
      <c r="B5" s="240" t="s">
        <v>55</v>
      </c>
      <c r="C5" s="323">
        <v>27</v>
      </c>
      <c r="D5" s="252">
        <f>E5*C5</f>
        <v>381574.52999999997</v>
      </c>
      <c r="E5" s="74">
        <v>14132.39</v>
      </c>
      <c r="F5" s="89">
        <f>K5*$C$1</f>
        <v>370225.76178065862</v>
      </c>
      <c r="G5" s="95">
        <f>D5/$C$2</f>
        <v>313.58209274135555</v>
      </c>
      <c r="H5" s="74">
        <f>E5/$C$2</f>
        <v>11.614151583013168</v>
      </c>
      <c r="I5" s="74">
        <f>SUMIFS($L5:$DC5,$L$4:$DC$4,$M$4)</f>
        <v>23.22830316602634</v>
      </c>
      <c r="J5" s="74">
        <f t="shared" ref="J5:J11" si="29">SUMIFS($L5:$DC5,$L$4:$DC$4,$N$4)</f>
        <v>0</v>
      </c>
      <c r="K5" s="18">
        <f>G5-I5-J5</f>
        <v>290.35378957532919</v>
      </c>
      <c r="L5" s="264">
        <f t="shared" ref="L5:L10" si="30">IF($E5*L$2/$C$2-O5&gt;0,$E5*L$2/$C$2-O5,0)</f>
        <v>14684.50353795328</v>
      </c>
      <c r="M5" s="265">
        <f t="shared" ref="M5:M11" si="31">IFERROR(L5/L$2,0)</f>
        <v>11.61415158301317</v>
      </c>
      <c r="N5" s="265">
        <f t="shared" ref="N5:N11" si="32">IFERROR(O5/L$2,0)</f>
        <v>0</v>
      </c>
      <c r="O5" s="266"/>
      <c r="P5" s="264">
        <f t="shared" ref="P5:P11" si="33">IF($E5*P$2/$C$2-S5&gt;0,$E5*P$2/$C$2-S5,0)</f>
        <v>14809.030471226348</v>
      </c>
      <c r="Q5" s="265">
        <f t="shared" ref="Q5:AC11" si="34">IFERROR(P5/P$2,0)</f>
        <v>11.61415158301317</v>
      </c>
      <c r="R5" s="265">
        <f t="shared" ref="R5:R11" si="35">IFERROR(S5/P$2,0)</f>
        <v>0</v>
      </c>
      <c r="S5" s="266"/>
      <c r="T5" s="264">
        <f t="shared" ref="T5:T11" si="36">IF($E5*T$2/$C$2-W5&gt;0,$E5*T$2/$C$2-W5,0)</f>
        <v>0</v>
      </c>
      <c r="U5" s="265">
        <f t="shared" si="34"/>
        <v>0</v>
      </c>
      <c r="V5" s="265">
        <f t="shared" ref="V5:V11" si="37">IFERROR(W5/T$2,0)</f>
        <v>0</v>
      </c>
      <c r="W5" s="266"/>
      <c r="X5" s="264">
        <f t="shared" ref="X5:X11" si="38">IF($E5*X$2/$C$2-AA5&gt;0,$E5*X$2/$C$2-AA5,0)</f>
        <v>0</v>
      </c>
      <c r="Y5" s="265">
        <f t="shared" si="34"/>
        <v>0</v>
      </c>
      <c r="Z5" s="265">
        <f t="shared" ref="Z5:Z11" si="39">IFERROR(AA5/X$2,0)</f>
        <v>0</v>
      </c>
      <c r="AA5" s="266"/>
      <c r="AB5" s="264">
        <f t="shared" ref="AB5:AB11" si="40">IF($E5*AB$2/$C$2-AE5&gt;0,$E5*AB$2/$C$2-AE5,0)</f>
        <v>0</v>
      </c>
      <c r="AC5" s="265">
        <f t="shared" si="34"/>
        <v>0</v>
      </c>
      <c r="AD5" s="265">
        <f t="shared" ref="AD5:AD11" si="41">IFERROR(AE5/AB$2,0)</f>
        <v>0</v>
      </c>
      <c r="AE5" s="266"/>
      <c r="AF5" s="264">
        <f t="shared" ref="AF5:AF11" si="42">IF($E5*AF$2/$C$2-AI5&gt;0,$E5*AF$2/$C$2-AI5,0)</f>
        <v>0</v>
      </c>
      <c r="AG5" s="265">
        <f t="shared" ref="AG5:AS11" si="43">IFERROR(AF5/AF$2,0)</f>
        <v>0</v>
      </c>
      <c r="AH5" s="265">
        <f t="shared" ref="AH5:AH11" si="44">IFERROR(AI5/AF$2,0)</f>
        <v>0</v>
      </c>
      <c r="AI5" s="266"/>
      <c r="AJ5" s="264">
        <f t="shared" ref="AJ5:AJ11" si="45">IF($E5*AJ$2/$C$2-AM5&gt;0,$E5*AJ$2/$C$2-AM5,0)</f>
        <v>0</v>
      </c>
      <c r="AK5" s="265">
        <f t="shared" si="43"/>
        <v>0</v>
      </c>
      <c r="AL5" s="265">
        <f t="shared" ref="AL5:AL11" si="46">IFERROR(AM5/AJ$2,0)</f>
        <v>0</v>
      </c>
      <c r="AM5" s="266"/>
      <c r="AN5" s="264">
        <f t="shared" ref="AN5:AN11" si="47">IF($E5*AN$2/$C$2-AQ5&gt;0,$E5*AN$2/$C$2-AQ5,0)</f>
        <v>0</v>
      </c>
      <c r="AO5" s="265">
        <f t="shared" si="43"/>
        <v>0</v>
      </c>
      <c r="AP5" s="265">
        <f t="shared" ref="AP5:AP11" si="48">IFERROR(AQ5/AN$2,0)</f>
        <v>0</v>
      </c>
      <c r="AQ5" s="266"/>
      <c r="AR5" s="264">
        <f t="shared" ref="AR5:AR11" si="49">IF($E5*AR$2/$C$2-AU5&gt;0,$E5*AR$2/$C$2-AU5,0)</f>
        <v>0</v>
      </c>
      <c r="AS5" s="265">
        <f t="shared" si="43"/>
        <v>0</v>
      </c>
      <c r="AT5" s="265">
        <f t="shared" ref="AT5:AT11" si="50">IFERROR(AU5/AR$2,0)</f>
        <v>0</v>
      </c>
      <c r="AU5" s="266"/>
      <c r="AV5" s="264">
        <f t="shared" ref="AV5:AV11" si="51">IF($E5*AV$2/$C$2-AY5&gt;0,$E5*AV$2/$C$2-AY5,0)</f>
        <v>0</v>
      </c>
      <c r="AW5" s="265">
        <f t="shared" ref="AW5:BI11" si="52">IFERROR(AV5/AV$2,0)</f>
        <v>0</v>
      </c>
      <c r="AX5" s="265">
        <f t="shared" ref="AX5:AX11" si="53">IFERROR(AY5/AV$2,0)</f>
        <v>0</v>
      </c>
      <c r="AY5" s="266"/>
      <c r="AZ5" s="264">
        <f t="shared" ref="AZ5:AZ11" si="54">IF($E5*AZ$2/$C$2-BC5&gt;0,$E5*AZ$2/$C$2-BC5,0)</f>
        <v>0</v>
      </c>
      <c r="BA5" s="265">
        <f t="shared" si="52"/>
        <v>0</v>
      </c>
      <c r="BB5" s="265">
        <f t="shared" ref="BB5:BB11" si="55">IFERROR(BC5/AZ$2,0)</f>
        <v>0</v>
      </c>
      <c r="BC5" s="266"/>
      <c r="BD5" s="264">
        <f t="shared" ref="BD5:BD11" si="56">IF($E5*BD$2/$C$2-BG5&gt;0,$E5*BD$2/$C$2-BG5,0)</f>
        <v>0</v>
      </c>
      <c r="BE5" s="265">
        <f t="shared" si="52"/>
        <v>0</v>
      </c>
      <c r="BF5" s="265">
        <f t="shared" ref="BF5:BF11" si="57">IFERROR(BG5/BD$2,0)</f>
        <v>0</v>
      </c>
      <c r="BG5" s="266"/>
      <c r="BH5" s="264">
        <f t="shared" ref="BH5:BH11" si="58">IF($E5*BH$2/$C$2-BK5&gt;0,$E5*BH$2/$C$2-BK5,0)</f>
        <v>0</v>
      </c>
      <c r="BI5" s="265">
        <f t="shared" si="52"/>
        <v>0</v>
      </c>
      <c r="BJ5" s="265">
        <f t="shared" ref="BJ5:BJ11" si="59">IFERROR(BK5/BH$2,0)</f>
        <v>0</v>
      </c>
      <c r="BK5" s="266"/>
      <c r="BL5" s="264">
        <f t="shared" ref="BL5:BL11" si="60">IF($E5*BL$2/$C$2-BO5&gt;0,$E5*BL$2/$C$2-BO5,0)</f>
        <v>0</v>
      </c>
      <c r="BM5" s="265">
        <f t="shared" ref="BM5:BY11" si="61">IFERROR(BL5/BL$2,0)</f>
        <v>0</v>
      </c>
      <c r="BN5" s="265">
        <f t="shared" ref="BN5:BN11" si="62">IFERROR(BO5/BL$2,0)</f>
        <v>0</v>
      </c>
      <c r="BO5" s="266"/>
      <c r="BP5" s="264">
        <f t="shared" ref="BP5:BP11" si="63">IF($E5*BP$2/$C$2-BS5&gt;0,$E5*BP$2/$C$2-BS5,0)</f>
        <v>0</v>
      </c>
      <c r="BQ5" s="265">
        <f t="shared" si="61"/>
        <v>0</v>
      </c>
      <c r="BR5" s="265">
        <f t="shared" ref="BR5:BR11" si="64">IFERROR(BS5/BP$2,0)</f>
        <v>0</v>
      </c>
      <c r="BS5" s="266"/>
      <c r="BT5" s="264">
        <f t="shared" ref="BT5:BT11" si="65">IF($E5*BT$2/$C$2-BW5&gt;0,$E5*BT$2/$C$2-BW5,0)</f>
        <v>0</v>
      </c>
      <c r="BU5" s="265">
        <f t="shared" si="61"/>
        <v>0</v>
      </c>
      <c r="BV5" s="265">
        <f t="shared" ref="BV5:BV11" si="66">IFERROR(BW5/BT$2,0)</f>
        <v>0</v>
      </c>
      <c r="BW5" s="266"/>
      <c r="BX5" s="264">
        <f t="shared" ref="BX5:BX11" si="67">IF($E5*BX$2/$C$2-CA5&gt;0,$E5*BX$2/$C$2-CA5,0)</f>
        <v>0</v>
      </c>
      <c r="BY5" s="265">
        <f t="shared" si="61"/>
        <v>0</v>
      </c>
      <c r="BZ5" s="265">
        <f t="shared" ref="BZ5:BZ11" si="68">IFERROR(CA5/BX$2,0)</f>
        <v>0</v>
      </c>
      <c r="CA5" s="266"/>
      <c r="CB5" s="264">
        <f t="shared" ref="CB5:CB11" si="69">IF($E5*CB$2/$C$2-CE5&gt;0,$E5*CB$2/$C$2-CE5,0)</f>
        <v>0</v>
      </c>
      <c r="CC5" s="265">
        <f t="shared" ref="CC5:CO5" si="70">IFERROR(CB5/CB$2,0)</f>
        <v>0</v>
      </c>
      <c r="CD5" s="265">
        <f t="shared" ref="CD5:CD11" si="71">IFERROR(CE5/CB$2,0)</f>
        <v>0</v>
      </c>
      <c r="CE5" s="266"/>
      <c r="CF5" s="264">
        <f t="shared" ref="CF5:CF11" si="72">IF($E5*CF$2/$C$2-CI5&gt;0,$E5*CF$2/$C$2-CI5,0)</f>
        <v>0</v>
      </c>
      <c r="CG5" s="265">
        <f t="shared" si="70"/>
        <v>0</v>
      </c>
      <c r="CH5" s="265">
        <f t="shared" ref="CH5:CH11" si="73">IFERROR(CI5/CF$2,0)</f>
        <v>0</v>
      </c>
      <c r="CI5" s="266"/>
      <c r="CJ5" s="264">
        <f t="shared" ref="CJ5:CJ11" si="74">IF($E5*CJ$2/$C$2-CM5&gt;0,$E5*CJ$2/$C$2-CM5,0)</f>
        <v>0</v>
      </c>
      <c r="CK5" s="265">
        <f t="shared" si="70"/>
        <v>0</v>
      </c>
      <c r="CL5" s="265">
        <f t="shared" ref="CL5:CL11" si="75">IFERROR(CM5/CJ$2,0)</f>
        <v>0</v>
      </c>
      <c r="CM5" s="266"/>
      <c r="CN5" s="264">
        <f>IF($E5*CN$2/$C$2-CQ5&gt;0,$E5*CN$2/$C$2-CQ5,0)</f>
        <v>0</v>
      </c>
      <c r="CO5" s="265">
        <f t="shared" si="70"/>
        <v>0</v>
      </c>
      <c r="CP5" s="265">
        <f t="shared" ref="CP5:CP11" si="76">IFERROR(CQ5/CN$2,0)</f>
        <v>0</v>
      </c>
      <c r="CQ5" s="266"/>
      <c r="CR5" s="264">
        <f t="shared" ref="CR5:CR11" si="77">IF($E5*CR$2/$C$2-CU5&gt;0,$E5*CR$2/$C$2-CU5,0)</f>
        <v>0</v>
      </c>
      <c r="CS5" s="265">
        <f t="shared" ref="CC5:CS11" si="78">IFERROR(CR5/CR$2,0)</f>
        <v>0</v>
      </c>
      <c r="CT5" s="265">
        <f t="shared" ref="CT5:CT11" si="79">IFERROR(CU5/CR$2,0)</f>
        <v>0</v>
      </c>
      <c r="CU5" s="266"/>
      <c r="CV5" s="264">
        <f t="shared" ref="CV5:CV11" si="80">IF($E5*CV$2/$C$2-CY5&gt;0,$E5*CV$2/$C$2-CY5,0)</f>
        <v>0</v>
      </c>
      <c r="CW5" s="265">
        <f t="shared" ref="CW5:CW11" si="81">IFERROR(CV5/CV$2,0)</f>
        <v>0</v>
      </c>
      <c r="CX5" s="265">
        <f t="shared" ref="CX5:CX11" si="82">IFERROR(CY5/CV$2,0)</f>
        <v>0</v>
      </c>
      <c r="CY5" s="266"/>
      <c r="CZ5" s="264">
        <f t="shared" ref="CZ5:CZ11" si="83">IF($E5*CZ$2/$C$2-DC5&gt;0,$E5*CZ$2/$C$2-DC5,0)</f>
        <v>0</v>
      </c>
      <c r="DA5" s="265">
        <f t="shared" ref="DA5:DA11" si="84">IFERROR(CZ5/CZ$2,0)</f>
        <v>0</v>
      </c>
      <c r="DB5" s="265">
        <f t="shared" ref="DB5:DB11" si="85">IFERROR(DC5/CZ$2,0)</f>
        <v>0</v>
      </c>
      <c r="DC5" s="266"/>
      <c r="DD5" s="264">
        <f t="shared" ref="DD5:DD11" si="86">IF($E5*DD$2/$C$2-DG5&gt;0,$E5*DD$2/$C$2-DG5,0)</f>
        <v>0</v>
      </c>
      <c r="DE5" s="265">
        <f t="shared" ref="DE5:DE11" si="87">IFERROR(DD5/DD$2,0)</f>
        <v>0</v>
      </c>
      <c r="DF5" s="265">
        <f t="shared" ref="DF5:DF11" si="88">IFERROR(DG5/DD$2,0)</f>
        <v>0</v>
      </c>
      <c r="DG5" s="266"/>
      <c r="DH5" s="264">
        <f t="shared" ref="DH5:DH11" si="89">IF($E5*DH$2/$C$2-DK5&gt;0,$E5*DH$2/$C$2-DK5,0)</f>
        <v>0</v>
      </c>
      <c r="DI5" s="265">
        <f t="shared" ref="DI5:DI11" si="90">IFERROR(DH5/DH$2,0)</f>
        <v>0</v>
      </c>
      <c r="DJ5" s="265">
        <f t="shared" ref="DJ5:DJ11" si="91">IFERROR(DK5/DH$2,0)</f>
        <v>0</v>
      </c>
      <c r="DK5" s="266"/>
      <c r="DL5" s="264">
        <f t="shared" ref="DL5:DL11" si="92">IF($E5*DL$2/$C$2-DO5&gt;0,$E5*DL$2/$C$2-DO5,0)</f>
        <v>0</v>
      </c>
      <c r="DM5" s="265">
        <f t="shared" ref="DM5:DM11" si="93">IFERROR(DL5/DL$2,0)</f>
        <v>0</v>
      </c>
      <c r="DN5" s="265">
        <f t="shared" ref="DN5:DN11" si="94">IFERROR(DO5/DL$2,0)</f>
        <v>0</v>
      </c>
      <c r="DO5" s="266"/>
      <c r="DP5" s="264">
        <f t="shared" ref="DP5:DP11" si="95">IF($E5*DP$2/$C$2-DS5&gt;0,$E5*DP$2/$C$2-DS5,0)</f>
        <v>0</v>
      </c>
      <c r="DQ5" s="265">
        <f t="shared" ref="DQ5:DQ11" si="96">IFERROR(DP5/DP$2,0)</f>
        <v>0</v>
      </c>
      <c r="DR5" s="265">
        <f t="shared" ref="DR5:DR11" si="97">IFERROR(DS5/DP$2,0)</f>
        <v>0</v>
      </c>
      <c r="DS5" s="266"/>
      <c r="DT5" s="264"/>
      <c r="DU5" s="265">
        <f t="shared" ref="DU5:DU11" si="98">IFERROR(DT5/DT$2,0)</f>
        <v>0</v>
      </c>
      <c r="DV5" s="265">
        <f t="shared" ref="DV5:DV11" si="99">IFERROR(DW5/DT$2,0)</f>
        <v>0</v>
      </c>
      <c r="DW5" s="266"/>
      <c r="DX5" s="264"/>
      <c r="DY5" s="265">
        <f t="shared" ref="DY5:DY11" si="100">IFERROR(DX5/DX$2,0)</f>
        <v>0</v>
      </c>
      <c r="DZ5" s="265">
        <f t="shared" ref="DZ5:DZ11" si="101">IFERROR(EA5/DX$2,0)</f>
        <v>0</v>
      </c>
      <c r="EA5" s="266"/>
      <c r="EB5" s="264"/>
      <c r="EC5" s="265">
        <f t="shared" ref="EC5:EC11" si="102">IFERROR(EB5/EB$2,0)</f>
        <v>0</v>
      </c>
      <c r="ED5" s="265">
        <f t="shared" ref="ED5:ED11" si="103">IFERROR(EE5/EB$2,0)</f>
        <v>0</v>
      </c>
      <c r="EE5" s="266"/>
    </row>
    <row r="6" spans="1:135">
      <c r="A6" s="285" t="s">
        <v>4</v>
      </c>
      <c r="B6" s="240" t="s">
        <v>56</v>
      </c>
      <c r="C6" s="323">
        <v>30</v>
      </c>
      <c r="D6" s="252">
        <f t="shared" ref="D6:D11" si="104">E6*C6</f>
        <v>618552.6</v>
      </c>
      <c r="E6" s="74">
        <v>20618.419999999998</v>
      </c>
      <c r="F6" s="89">
        <f>K6*$C$1</f>
        <v>604956.88849226467</v>
      </c>
      <c r="G6" s="95">
        <f t="shared" ref="G6:H11" si="105">D6/$C$2</f>
        <v>508.33324430382345</v>
      </c>
      <c r="H6" s="74">
        <f t="shared" si="105"/>
        <v>16.944441476794115</v>
      </c>
      <c r="I6" s="74">
        <f t="shared" ref="I6:I11" si="106">SUMIFS($L6:$DC6,$L$4:$DC$4,$M$4)</f>
        <v>33.888882953588229</v>
      </c>
      <c r="J6" s="74">
        <f t="shared" si="29"/>
        <v>0</v>
      </c>
      <c r="K6" s="18">
        <f>G6-I6-J6</f>
        <v>474.44436135023523</v>
      </c>
      <c r="L6" s="195">
        <f t="shared" si="30"/>
        <v>21423.924858923838</v>
      </c>
      <c r="M6" s="13">
        <f t="shared" si="31"/>
        <v>16.944441476794115</v>
      </c>
      <c r="N6" s="13">
        <f t="shared" si="32"/>
        <v>0</v>
      </c>
      <c r="O6" s="255"/>
      <c r="P6" s="195">
        <f t="shared" si="33"/>
        <v>21605.603160438022</v>
      </c>
      <c r="Q6" s="13">
        <f t="shared" si="34"/>
        <v>16.944441476794115</v>
      </c>
      <c r="R6" s="13">
        <f t="shared" si="35"/>
        <v>0</v>
      </c>
      <c r="S6" s="255"/>
      <c r="T6" s="195">
        <f t="shared" si="36"/>
        <v>0</v>
      </c>
      <c r="U6" s="13">
        <f t="shared" si="34"/>
        <v>0</v>
      </c>
      <c r="V6" s="13">
        <f t="shared" si="37"/>
        <v>0</v>
      </c>
      <c r="W6" s="255"/>
      <c r="X6" s="195">
        <f t="shared" si="38"/>
        <v>0</v>
      </c>
      <c r="Y6" s="13">
        <f t="shared" si="34"/>
        <v>0</v>
      </c>
      <c r="Z6" s="13">
        <f t="shared" si="39"/>
        <v>0</v>
      </c>
      <c r="AA6" s="255"/>
      <c r="AB6" s="195">
        <f t="shared" si="40"/>
        <v>0</v>
      </c>
      <c r="AC6" s="13">
        <f t="shared" si="34"/>
        <v>0</v>
      </c>
      <c r="AD6" s="13">
        <f t="shared" si="41"/>
        <v>0</v>
      </c>
      <c r="AE6" s="255"/>
      <c r="AF6" s="195">
        <f t="shared" si="42"/>
        <v>0</v>
      </c>
      <c r="AG6" s="13">
        <f t="shared" si="43"/>
        <v>0</v>
      </c>
      <c r="AH6" s="13">
        <f t="shared" si="44"/>
        <v>0</v>
      </c>
      <c r="AI6" s="255"/>
      <c r="AJ6" s="195">
        <f t="shared" si="45"/>
        <v>0</v>
      </c>
      <c r="AK6" s="13">
        <f t="shared" si="43"/>
        <v>0</v>
      </c>
      <c r="AL6" s="13">
        <f t="shared" si="46"/>
        <v>0</v>
      </c>
      <c r="AM6" s="255"/>
      <c r="AN6" s="195">
        <f t="shared" si="47"/>
        <v>0</v>
      </c>
      <c r="AO6" s="13">
        <f t="shared" si="43"/>
        <v>0</v>
      </c>
      <c r="AP6" s="13">
        <f t="shared" si="48"/>
        <v>0</v>
      </c>
      <c r="AQ6" s="255"/>
      <c r="AR6" s="195">
        <f t="shared" si="49"/>
        <v>0</v>
      </c>
      <c r="AS6" s="13">
        <f t="shared" si="43"/>
        <v>0</v>
      </c>
      <c r="AT6" s="13">
        <f t="shared" si="50"/>
        <v>0</v>
      </c>
      <c r="AU6" s="255"/>
      <c r="AV6" s="195">
        <f t="shared" si="51"/>
        <v>0</v>
      </c>
      <c r="AW6" s="13">
        <f t="shared" si="52"/>
        <v>0</v>
      </c>
      <c r="AX6" s="13">
        <f t="shared" si="53"/>
        <v>0</v>
      </c>
      <c r="AY6" s="255"/>
      <c r="AZ6" s="195">
        <f t="shared" si="54"/>
        <v>0</v>
      </c>
      <c r="BA6" s="13">
        <f t="shared" si="52"/>
        <v>0</v>
      </c>
      <c r="BB6" s="13">
        <f t="shared" si="55"/>
        <v>0</v>
      </c>
      <c r="BC6" s="255"/>
      <c r="BD6" s="195">
        <f t="shared" si="56"/>
        <v>0</v>
      </c>
      <c r="BE6" s="13">
        <f t="shared" si="52"/>
        <v>0</v>
      </c>
      <c r="BF6" s="13">
        <f t="shared" si="57"/>
        <v>0</v>
      </c>
      <c r="BG6" s="255"/>
      <c r="BH6" s="195">
        <f t="shared" si="58"/>
        <v>0</v>
      </c>
      <c r="BI6" s="13">
        <f t="shared" si="52"/>
        <v>0</v>
      </c>
      <c r="BJ6" s="13">
        <f t="shared" si="59"/>
        <v>0</v>
      </c>
      <c r="BK6" s="255"/>
      <c r="BL6" s="195">
        <f t="shared" si="60"/>
        <v>0</v>
      </c>
      <c r="BM6" s="13">
        <f t="shared" si="61"/>
        <v>0</v>
      </c>
      <c r="BN6" s="13">
        <f t="shared" si="62"/>
        <v>0</v>
      </c>
      <c r="BO6" s="255"/>
      <c r="BP6" s="195">
        <f t="shared" si="63"/>
        <v>0</v>
      </c>
      <c r="BQ6" s="13">
        <f t="shared" si="61"/>
        <v>0</v>
      </c>
      <c r="BR6" s="13">
        <f t="shared" si="64"/>
        <v>0</v>
      </c>
      <c r="BS6" s="255"/>
      <c r="BT6" s="195">
        <f t="shared" si="65"/>
        <v>0</v>
      </c>
      <c r="BU6" s="13">
        <f t="shared" si="61"/>
        <v>0</v>
      </c>
      <c r="BV6" s="13">
        <f t="shared" si="66"/>
        <v>0</v>
      </c>
      <c r="BW6" s="255"/>
      <c r="BX6" s="195">
        <f t="shared" si="67"/>
        <v>0</v>
      </c>
      <c r="BY6" s="13">
        <f t="shared" si="61"/>
        <v>0</v>
      </c>
      <c r="BZ6" s="13">
        <f t="shared" si="68"/>
        <v>0</v>
      </c>
      <c r="CA6" s="255"/>
      <c r="CB6" s="195">
        <f t="shared" si="69"/>
        <v>0</v>
      </c>
      <c r="CC6" s="13">
        <f t="shared" si="78"/>
        <v>0</v>
      </c>
      <c r="CD6" s="13">
        <f t="shared" si="71"/>
        <v>0</v>
      </c>
      <c r="CE6" s="255"/>
      <c r="CF6" s="195">
        <f t="shared" si="72"/>
        <v>0</v>
      </c>
      <c r="CG6" s="13">
        <f t="shared" si="78"/>
        <v>0</v>
      </c>
      <c r="CH6" s="13">
        <f t="shared" si="73"/>
        <v>0</v>
      </c>
      <c r="CI6" s="255"/>
      <c r="CJ6" s="195">
        <f t="shared" si="74"/>
        <v>0</v>
      </c>
      <c r="CK6" s="13">
        <f t="shared" si="78"/>
        <v>0</v>
      </c>
      <c r="CL6" s="13">
        <f t="shared" si="75"/>
        <v>0</v>
      </c>
      <c r="CM6" s="255"/>
      <c r="CN6" s="195">
        <f t="shared" ref="CN6:CN11" si="107">IF($E6*CN$2/$C$2-CQ6&gt;0,$E6*CN$2/$C$2-CQ6,0)</f>
        <v>0</v>
      </c>
      <c r="CO6" s="13">
        <f t="shared" si="78"/>
        <v>0</v>
      </c>
      <c r="CP6" s="13">
        <f t="shared" si="76"/>
        <v>0</v>
      </c>
      <c r="CQ6" s="255"/>
      <c r="CR6" s="195">
        <f t="shared" si="77"/>
        <v>0</v>
      </c>
      <c r="CS6" s="13">
        <f t="shared" si="78"/>
        <v>0</v>
      </c>
      <c r="CT6" s="13">
        <f t="shared" si="79"/>
        <v>0</v>
      </c>
      <c r="CU6" s="255"/>
      <c r="CV6" s="195">
        <f t="shared" si="80"/>
        <v>0</v>
      </c>
      <c r="CW6" s="13">
        <f t="shared" si="81"/>
        <v>0</v>
      </c>
      <c r="CX6" s="13">
        <f t="shared" si="82"/>
        <v>0</v>
      </c>
      <c r="CY6" s="255"/>
      <c r="CZ6" s="195">
        <f t="shared" si="83"/>
        <v>0</v>
      </c>
      <c r="DA6" s="13">
        <f t="shared" si="84"/>
        <v>0</v>
      </c>
      <c r="DB6" s="13">
        <f t="shared" si="85"/>
        <v>0</v>
      </c>
      <c r="DC6" s="255"/>
      <c r="DD6" s="195">
        <f t="shared" si="86"/>
        <v>0</v>
      </c>
      <c r="DE6" s="13">
        <f t="shared" si="87"/>
        <v>0</v>
      </c>
      <c r="DF6" s="13">
        <f t="shared" si="88"/>
        <v>0</v>
      </c>
      <c r="DG6" s="255"/>
      <c r="DH6" s="195">
        <f t="shared" si="89"/>
        <v>0</v>
      </c>
      <c r="DI6" s="13">
        <f t="shared" si="90"/>
        <v>0</v>
      </c>
      <c r="DJ6" s="13">
        <f t="shared" si="91"/>
        <v>0</v>
      </c>
      <c r="DK6" s="255"/>
      <c r="DL6" s="195">
        <f t="shared" si="92"/>
        <v>0</v>
      </c>
      <c r="DM6" s="13">
        <f t="shared" si="93"/>
        <v>0</v>
      </c>
      <c r="DN6" s="13">
        <f t="shared" si="94"/>
        <v>0</v>
      </c>
      <c r="DO6" s="255"/>
      <c r="DP6" s="195">
        <f t="shared" si="95"/>
        <v>0</v>
      </c>
      <c r="DQ6" s="13">
        <f t="shared" si="96"/>
        <v>0</v>
      </c>
      <c r="DR6" s="13">
        <f t="shared" si="97"/>
        <v>0</v>
      </c>
      <c r="DS6" s="255"/>
      <c r="DT6" s="195">
        <f t="shared" ref="DT6" si="108">IF($E6*DT$2/$C$2-DW6&gt;0,$E6*DT$2/$C$2-DW6,0)</f>
        <v>0</v>
      </c>
      <c r="DU6" s="13">
        <f t="shared" si="98"/>
        <v>0</v>
      </c>
      <c r="DV6" s="13">
        <f t="shared" si="99"/>
        <v>0</v>
      </c>
      <c r="DW6" s="255"/>
      <c r="DX6" s="195">
        <f t="shared" ref="DX6" si="109">IF($E6*DX$2/$C$2-EA6&gt;0,$E6*DX$2/$C$2-EA6,0)</f>
        <v>0</v>
      </c>
      <c r="DY6" s="13">
        <f t="shared" si="100"/>
        <v>0</v>
      </c>
      <c r="DZ6" s="13">
        <f t="shared" si="101"/>
        <v>0</v>
      </c>
      <c r="EA6" s="255"/>
      <c r="EB6" s="195">
        <f t="shared" ref="EB6:EB9" si="110">IF($E6*EB$2/$C$2-EE6&gt;0,$E6*EB$2/$C$2-EE6,0)</f>
        <v>0</v>
      </c>
      <c r="EC6" s="13">
        <f t="shared" si="102"/>
        <v>0</v>
      </c>
      <c r="ED6" s="13">
        <f t="shared" si="103"/>
        <v>0</v>
      </c>
      <c r="EE6" s="255"/>
    </row>
    <row r="7" spans="1:135">
      <c r="A7" s="285" t="s">
        <v>6</v>
      </c>
      <c r="B7" s="240" t="s">
        <v>111</v>
      </c>
      <c r="C7" s="323">
        <v>27</v>
      </c>
      <c r="D7" s="252">
        <f t="shared" si="104"/>
        <v>142534.07999999999</v>
      </c>
      <c r="E7" s="74">
        <v>5279.04</v>
      </c>
      <c r="F7" s="89">
        <f t="shared" ref="F7:F11" si="111">K7*$C$1</f>
        <v>138294.83940583072</v>
      </c>
      <c r="G7" s="95">
        <f t="shared" si="105"/>
        <v>117.13605489696545</v>
      </c>
      <c r="H7" s="74">
        <f t="shared" si="105"/>
        <v>4.3383724035913129</v>
      </c>
      <c r="I7" s="74">
        <f t="shared" si="106"/>
        <v>8.6767448071826259</v>
      </c>
      <c r="J7" s="74">
        <f t="shared" si="29"/>
        <v>0</v>
      </c>
      <c r="K7" s="18">
        <f t="shared" ref="K7:K11" si="112">G7-I7-J7</f>
        <v>108.45931008978282</v>
      </c>
      <c r="L7" s="195">
        <f t="shared" si="30"/>
        <v>5485.2775473219235</v>
      </c>
      <c r="M7" s="13">
        <f t="shared" si="31"/>
        <v>4.3383724035913129</v>
      </c>
      <c r="N7" s="13">
        <f t="shared" si="32"/>
        <v>0</v>
      </c>
      <c r="O7" s="255"/>
      <c r="P7" s="195">
        <f t="shared" si="33"/>
        <v>5531.7935762332299</v>
      </c>
      <c r="Q7" s="13">
        <f t="shared" si="34"/>
        <v>4.3383724035913129</v>
      </c>
      <c r="R7" s="13">
        <f t="shared" si="35"/>
        <v>0</v>
      </c>
      <c r="S7" s="255"/>
      <c r="T7" s="195">
        <f t="shared" si="36"/>
        <v>0</v>
      </c>
      <c r="U7" s="13">
        <f t="shared" si="34"/>
        <v>0</v>
      </c>
      <c r="V7" s="13">
        <f t="shared" si="37"/>
        <v>0</v>
      </c>
      <c r="W7" s="255"/>
      <c r="X7" s="195">
        <f t="shared" si="38"/>
        <v>0</v>
      </c>
      <c r="Y7" s="13">
        <f t="shared" si="34"/>
        <v>0</v>
      </c>
      <c r="Z7" s="13">
        <f t="shared" si="39"/>
        <v>0</v>
      </c>
      <c r="AA7" s="255"/>
      <c r="AB7" s="195">
        <f t="shared" si="40"/>
        <v>0</v>
      </c>
      <c r="AC7" s="13">
        <f t="shared" si="34"/>
        <v>0</v>
      </c>
      <c r="AD7" s="13">
        <f t="shared" si="41"/>
        <v>0</v>
      </c>
      <c r="AE7" s="255"/>
      <c r="AF7" s="195">
        <f t="shared" si="42"/>
        <v>0</v>
      </c>
      <c r="AG7" s="13">
        <f t="shared" si="43"/>
        <v>0</v>
      </c>
      <c r="AH7" s="13">
        <f t="shared" si="44"/>
        <v>0</v>
      </c>
      <c r="AI7" s="255"/>
      <c r="AJ7" s="195">
        <f t="shared" si="45"/>
        <v>0</v>
      </c>
      <c r="AK7" s="13">
        <f t="shared" si="43"/>
        <v>0</v>
      </c>
      <c r="AL7" s="13">
        <f t="shared" si="46"/>
        <v>0</v>
      </c>
      <c r="AM7" s="255"/>
      <c r="AN7" s="195">
        <f t="shared" si="47"/>
        <v>0</v>
      </c>
      <c r="AO7" s="13">
        <f t="shared" si="43"/>
        <v>0</v>
      </c>
      <c r="AP7" s="13">
        <f t="shared" si="48"/>
        <v>0</v>
      </c>
      <c r="AQ7" s="255"/>
      <c r="AR7" s="195">
        <f t="shared" si="49"/>
        <v>0</v>
      </c>
      <c r="AS7" s="13">
        <f t="shared" si="43"/>
        <v>0</v>
      </c>
      <c r="AT7" s="13">
        <f t="shared" si="50"/>
        <v>0</v>
      </c>
      <c r="AU7" s="255"/>
      <c r="AV7" s="195">
        <f t="shared" si="51"/>
        <v>0</v>
      </c>
      <c r="AW7" s="13">
        <f t="shared" si="52"/>
        <v>0</v>
      </c>
      <c r="AX7" s="13">
        <f t="shared" si="53"/>
        <v>0</v>
      </c>
      <c r="AY7" s="255"/>
      <c r="AZ7" s="195">
        <f t="shared" si="54"/>
        <v>0</v>
      </c>
      <c r="BA7" s="13">
        <f t="shared" si="52"/>
        <v>0</v>
      </c>
      <c r="BB7" s="13">
        <f t="shared" si="55"/>
        <v>0</v>
      </c>
      <c r="BC7" s="255"/>
      <c r="BD7" s="195">
        <f t="shared" si="56"/>
        <v>0</v>
      </c>
      <c r="BE7" s="13">
        <f t="shared" si="52"/>
        <v>0</v>
      </c>
      <c r="BF7" s="13">
        <f t="shared" si="57"/>
        <v>0</v>
      </c>
      <c r="BG7" s="255"/>
      <c r="BH7" s="195">
        <f t="shared" si="58"/>
        <v>0</v>
      </c>
      <c r="BI7" s="13">
        <f t="shared" si="52"/>
        <v>0</v>
      </c>
      <c r="BJ7" s="13">
        <f t="shared" si="59"/>
        <v>0</v>
      </c>
      <c r="BK7" s="255"/>
      <c r="BL7" s="195">
        <f t="shared" si="60"/>
        <v>0</v>
      </c>
      <c r="BM7" s="13">
        <f t="shared" si="61"/>
        <v>0</v>
      </c>
      <c r="BN7" s="13">
        <f t="shared" si="62"/>
        <v>0</v>
      </c>
      <c r="BO7" s="255"/>
      <c r="BP7" s="195">
        <f t="shared" si="63"/>
        <v>0</v>
      </c>
      <c r="BQ7" s="13">
        <f t="shared" si="61"/>
        <v>0</v>
      </c>
      <c r="BR7" s="13">
        <f t="shared" si="64"/>
        <v>0</v>
      </c>
      <c r="BS7" s="255"/>
      <c r="BT7" s="195">
        <f t="shared" si="65"/>
        <v>0</v>
      </c>
      <c r="BU7" s="13">
        <f t="shared" si="61"/>
        <v>0</v>
      </c>
      <c r="BV7" s="13">
        <f t="shared" si="66"/>
        <v>0</v>
      </c>
      <c r="BW7" s="255"/>
      <c r="BX7" s="195">
        <f t="shared" si="67"/>
        <v>0</v>
      </c>
      <c r="BY7" s="13">
        <f t="shared" si="61"/>
        <v>0</v>
      </c>
      <c r="BZ7" s="13">
        <f t="shared" si="68"/>
        <v>0</v>
      </c>
      <c r="CA7" s="255"/>
      <c r="CB7" s="195">
        <f t="shared" si="69"/>
        <v>0</v>
      </c>
      <c r="CC7" s="13">
        <f t="shared" si="78"/>
        <v>0</v>
      </c>
      <c r="CD7" s="13">
        <f t="shared" si="71"/>
        <v>0</v>
      </c>
      <c r="CE7" s="255"/>
      <c r="CF7" s="195">
        <f t="shared" si="72"/>
        <v>0</v>
      </c>
      <c r="CG7" s="13">
        <f t="shared" si="78"/>
        <v>0</v>
      </c>
      <c r="CH7" s="13">
        <f t="shared" si="73"/>
        <v>0</v>
      </c>
      <c r="CI7" s="255"/>
      <c r="CJ7" s="195">
        <f t="shared" si="74"/>
        <v>0</v>
      </c>
      <c r="CK7" s="13">
        <f t="shared" si="78"/>
        <v>0</v>
      </c>
      <c r="CL7" s="13">
        <f t="shared" si="75"/>
        <v>0</v>
      </c>
      <c r="CM7" s="255"/>
      <c r="CN7" s="195">
        <f t="shared" si="107"/>
        <v>0</v>
      </c>
      <c r="CO7" s="13">
        <f t="shared" si="78"/>
        <v>0</v>
      </c>
      <c r="CP7" s="13">
        <f t="shared" si="76"/>
        <v>0</v>
      </c>
      <c r="CQ7" s="255"/>
      <c r="CR7" s="195">
        <f t="shared" si="77"/>
        <v>0</v>
      </c>
      <c r="CS7" s="13">
        <f t="shared" si="78"/>
        <v>0</v>
      </c>
      <c r="CT7" s="13">
        <f t="shared" si="79"/>
        <v>0</v>
      </c>
      <c r="CU7" s="255"/>
      <c r="CV7" s="195">
        <f t="shared" si="80"/>
        <v>0</v>
      </c>
      <c r="CW7" s="13">
        <f t="shared" si="81"/>
        <v>0</v>
      </c>
      <c r="CX7" s="13">
        <f t="shared" si="82"/>
        <v>0</v>
      </c>
      <c r="CY7" s="255"/>
      <c r="CZ7" s="195">
        <f t="shared" si="83"/>
        <v>0</v>
      </c>
      <c r="DA7" s="13">
        <f t="shared" si="84"/>
        <v>0</v>
      </c>
      <c r="DB7" s="13">
        <f t="shared" si="85"/>
        <v>0</v>
      </c>
      <c r="DC7" s="255"/>
      <c r="DD7" s="195">
        <f t="shared" si="86"/>
        <v>0</v>
      </c>
      <c r="DE7" s="13">
        <f t="shared" si="87"/>
        <v>0</v>
      </c>
      <c r="DF7" s="13">
        <f t="shared" si="88"/>
        <v>0</v>
      </c>
      <c r="DG7" s="255"/>
      <c r="DH7" s="195">
        <f t="shared" si="89"/>
        <v>0</v>
      </c>
      <c r="DI7" s="13">
        <f t="shared" si="90"/>
        <v>0</v>
      </c>
      <c r="DJ7" s="13">
        <f t="shared" si="91"/>
        <v>0</v>
      </c>
      <c r="DK7" s="255"/>
      <c r="DL7" s="195">
        <f t="shared" si="92"/>
        <v>0</v>
      </c>
      <c r="DM7" s="13">
        <f t="shared" si="93"/>
        <v>0</v>
      </c>
      <c r="DN7" s="13">
        <f t="shared" si="94"/>
        <v>0</v>
      </c>
      <c r="DO7" s="255"/>
      <c r="DP7" s="195">
        <f t="shared" si="95"/>
        <v>0</v>
      </c>
      <c r="DQ7" s="13">
        <f t="shared" si="96"/>
        <v>0</v>
      </c>
      <c r="DR7" s="13">
        <f t="shared" si="97"/>
        <v>0</v>
      </c>
      <c r="DS7" s="255"/>
      <c r="DT7" s="195"/>
      <c r="DU7" s="13">
        <f t="shared" si="98"/>
        <v>0</v>
      </c>
      <c r="DV7" s="13">
        <f t="shared" si="99"/>
        <v>0</v>
      </c>
      <c r="DW7" s="255"/>
      <c r="DX7" s="195"/>
      <c r="DY7" s="13">
        <f t="shared" si="100"/>
        <v>0</v>
      </c>
      <c r="DZ7" s="13">
        <f t="shared" si="101"/>
        <v>0</v>
      </c>
      <c r="EA7" s="255"/>
      <c r="EB7" s="195"/>
      <c r="EC7" s="13">
        <f t="shared" si="102"/>
        <v>0</v>
      </c>
      <c r="ED7" s="13">
        <f t="shared" si="103"/>
        <v>0</v>
      </c>
      <c r="EE7" s="255"/>
    </row>
    <row r="8" spans="1:135">
      <c r="A8" s="285" t="s">
        <v>8</v>
      </c>
      <c r="B8" s="240" t="s">
        <v>7</v>
      </c>
      <c r="C8" s="323">
        <v>27</v>
      </c>
      <c r="D8" s="252">
        <f t="shared" si="104"/>
        <v>599990.76</v>
      </c>
      <c r="E8" s="74">
        <v>22221.88</v>
      </c>
      <c r="F8" s="89">
        <f t="shared" si="111"/>
        <v>582145.86854724388</v>
      </c>
      <c r="G8" s="95">
        <f t="shared" si="105"/>
        <v>493.07892260596225</v>
      </c>
      <c r="H8" s="74">
        <f t="shared" si="105"/>
        <v>18.262182318739342</v>
      </c>
      <c r="I8" s="74">
        <f t="shared" si="106"/>
        <v>36.524364637478683</v>
      </c>
      <c r="J8" s="74">
        <f t="shared" si="29"/>
        <v>0</v>
      </c>
      <c r="K8" s="18">
        <f>G8-I8-J8</f>
        <v>456.55455796848355</v>
      </c>
      <c r="L8" s="195">
        <f t="shared" si="30"/>
        <v>23090.027623068232</v>
      </c>
      <c r="M8" s="13">
        <f t="shared" si="31"/>
        <v>18.262182318739342</v>
      </c>
      <c r="N8" s="13">
        <f t="shared" si="32"/>
        <v>0</v>
      </c>
      <c r="O8" s="255"/>
      <c r="P8" s="195">
        <f t="shared" si="33"/>
        <v>23285.834741889757</v>
      </c>
      <c r="Q8" s="13">
        <f t="shared" si="34"/>
        <v>18.262182318739345</v>
      </c>
      <c r="R8" s="13">
        <f t="shared" si="35"/>
        <v>0</v>
      </c>
      <c r="S8" s="255"/>
      <c r="T8" s="195">
        <f t="shared" si="36"/>
        <v>0</v>
      </c>
      <c r="U8" s="13">
        <f t="shared" si="34"/>
        <v>0</v>
      </c>
      <c r="V8" s="13">
        <f t="shared" si="37"/>
        <v>0</v>
      </c>
      <c r="W8" s="255"/>
      <c r="X8" s="195">
        <f t="shared" si="38"/>
        <v>0</v>
      </c>
      <c r="Y8" s="13">
        <f t="shared" si="34"/>
        <v>0</v>
      </c>
      <c r="Z8" s="13">
        <f t="shared" si="39"/>
        <v>0</v>
      </c>
      <c r="AA8" s="255"/>
      <c r="AB8" s="195">
        <f t="shared" si="40"/>
        <v>0</v>
      </c>
      <c r="AC8" s="13">
        <f t="shared" si="34"/>
        <v>0</v>
      </c>
      <c r="AD8" s="13">
        <f t="shared" si="41"/>
        <v>0</v>
      </c>
      <c r="AE8" s="255"/>
      <c r="AF8" s="195">
        <f t="shared" si="42"/>
        <v>0</v>
      </c>
      <c r="AG8" s="13">
        <f t="shared" si="43"/>
        <v>0</v>
      </c>
      <c r="AH8" s="13">
        <f t="shared" si="44"/>
        <v>0</v>
      </c>
      <c r="AI8" s="255"/>
      <c r="AJ8" s="195">
        <f t="shared" si="45"/>
        <v>0</v>
      </c>
      <c r="AK8" s="13">
        <f t="shared" si="43"/>
        <v>0</v>
      </c>
      <c r="AL8" s="13">
        <f t="shared" si="46"/>
        <v>0</v>
      </c>
      <c r="AM8" s="255"/>
      <c r="AN8" s="195">
        <f t="shared" si="47"/>
        <v>0</v>
      </c>
      <c r="AO8" s="13">
        <f t="shared" si="43"/>
        <v>0</v>
      </c>
      <c r="AP8" s="13">
        <f t="shared" si="48"/>
        <v>0</v>
      </c>
      <c r="AQ8" s="255"/>
      <c r="AR8" s="195">
        <f t="shared" si="49"/>
        <v>0</v>
      </c>
      <c r="AS8" s="13">
        <f t="shared" si="43"/>
        <v>0</v>
      </c>
      <c r="AT8" s="13">
        <f t="shared" si="50"/>
        <v>0</v>
      </c>
      <c r="AU8" s="255"/>
      <c r="AV8" s="195">
        <f t="shared" si="51"/>
        <v>0</v>
      </c>
      <c r="AW8" s="13">
        <f t="shared" si="52"/>
        <v>0</v>
      </c>
      <c r="AX8" s="13">
        <f t="shared" si="53"/>
        <v>0</v>
      </c>
      <c r="AY8" s="255"/>
      <c r="AZ8" s="195">
        <f t="shared" si="54"/>
        <v>0</v>
      </c>
      <c r="BA8" s="13">
        <f t="shared" si="52"/>
        <v>0</v>
      </c>
      <c r="BB8" s="13">
        <f t="shared" si="55"/>
        <v>0</v>
      </c>
      <c r="BC8" s="255"/>
      <c r="BD8" s="195">
        <f t="shared" si="56"/>
        <v>0</v>
      </c>
      <c r="BE8" s="13">
        <f t="shared" si="52"/>
        <v>0</v>
      </c>
      <c r="BF8" s="13">
        <f t="shared" si="57"/>
        <v>0</v>
      </c>
      <c r="BG8" s="255"/>
      <c r="BH8" s="195">
        <f t="shared" si="58"/>
        <v>0</v>
      </c>
      <c r="BI8" s="13">
        <f t="shared" si="52"/>
        <v>0</v>
      </c>
      <c r="BJ8" s="13">
        <f t="shared" si="59"/>
        <v>0</v>
      </c>
      <c r="BK8" s="255"/>
      <c r="BL8" s="195">
        <f t="shared" si="60"/>
        <v>0</v>
      </c>
      <c r="BM8" s="13">
        <f t="shared" si="61"/>
        <v>0</v>
      </c>
      <c r="BN8" s="13">
        <f t="shared" si="62"/>
        <v>0</v>
      </c>
      <c r="BO8" s="255"/>
      <c r="BP8" s="195">
        <f t="shared" si="63"/>
        <v>0</v>
      </c>
      <c r="BQ8" s="13">
        <f t="shared" si="61"/>
        <v>0</v>
      </c>
      <c r="BR8" s="13">
        <f t="shared" si="64"/>
        <v>0</v>
      </c>
      <c r="BS8" s="255"/>
      <c r="BT8" s="195">
        <f t="shared" si="65"/>
        <v>0</v>
      </c>
      <c r="BU8" s="13">
        <f t="shared" si="61"/>
        <v>0</v>
      </c>
      <c r="BV8" s="13">
        <f t="shared" si="66"/>
        <v>0</v>
      </c>
      <c r="BW8" s="255"/>
      <c r="BX8" s="195">
        <f t="shared" si="67"/>
        <v>0</v>
      </c>
      <c r="BY8" s="13">
        <f t="shared" si="61"/>
        <v>0</v>
      </c>
      <c r="BZ8" s="13">
        <f t="shared" si="68"/>
        <v>0</v>
      </c>
      <c r="CA8" s="255"/>
      <c r="CB8" s="195">
        <f t="shared" si="69"/>
        <v>0</v>
      </c>
      <c r="CC8" s="13">
        <f t="shared" si="78"/>
        <v>0</v>
      </c>
      <c r="CD8" s="13">
        <f t="shared" si="71"/>
        <v>0</v>
      </c>
      <c r="CE8" s="255"/>
      <c r="CF8" s="195">
        <f t="shared" si="72"/>
        <v>0</v>
      </c>
      <c r="CG8" s="13">
        <f t="shared" si="78"/>
        <v>0</v>
      </c>
      <c r="CH8" s="13">
        <f t="shared" si="73"/>
        <v>0</v>
      </c>
      <c r="CI8" s="255"/>
      <c r="CJ8" s="195">
        <f t="shared" si="74"/>
        <v>0</v>
      </c>
      <c r="CK8" s="13">
        <f t="shared" si="78"/>
        <v>0</v>
      </c>
      <c r="CL8" s="13">
        <f t="shared" si="75"/>
        <v>0</v>
      </c>
      <c r="CM8" s="255"/>
      <c r="CN8" s="195">
        <f t="shared" si="107"/>
        <v>0</v>
      </c>
      <c r="CO8" s="13">
        <f t="shared" si="78"/>
        <v>0</v>
      </c>
      <c r="CP8" s="13">
        <f t="shared" si="76"/>
        <v>0</v>
      </c>
      <c r="CQ8" s="255"/>
      <c r="CR8" s="195">
        <f t="shared" si="77"/>
        <v>0</v>
      </c>
      <c r="CS8" s="13">
        <f t="shared" si="78"/>
        <v>0</v>
      </c>
      <c r="CT8" s="13">
        <f t="shared" si="79"/>
        <v>0</v>
      </c>
      <c r="CU8" s="255"/>
      <c r="CV8" s="195">
        <f t="shared" si="80"/>
        <v>0</v>
      </c>
      <c r="CW8" s="13">
        <f t="shared" si="81"/>
        <v>0</v>
      </c>
      <c r="CX8" s="13">
        <f t="shared" si="82"/>
        <v>0</v>
      </c>
      <c r="CY8" s="255"/>
      <c r="CZ8" s="195">
        <f t="shared" si="83"/>
        <v>0</v>
      </c>
      <c r="DA8" s="13">
        <f t="shared" si="84"/>
        <v>0</v>
      </c>
      <c r="DB8" s="13">
        <f t="shared" si="85"/>
        <v>0</v>
      </c>
      <c r="DC8" s="255"/>
      <c r="DD8" s="195">
        <f t="shared" si="86"/>
        <v>0</v>
      </c>
      <c r="DE8" s="13">
        <f t="shared" si="87"/>
        <v>0</v>
      </c>
      <c r="DF8" s="13">
        <f t="shared" si="88"/>
        <v>0</v>
      </c>
      <c r="DG8" s="255"/>
      <c r="DH8" s="195">
        <f t="shared" si="89"/>
        <v>0</v>
      </c>
      <c r="DI8" s="13">
        <f t="shared" si="90"/>
        <v>0</v>
      </c>
      <c r="DJ8" s="13">
        <f t="shared" si="91"/>
        <v>0</v>
      </c>
      <c r="DK8" s="255"/>
      <c r="DL8" s="195">
        <f t="shared" si="92"/>
        <v>0</v>
      </c>
      <c r="DM8" s="13">
        <f t="shared" si="93"/>
        <v>0</v>
      </c>
      <c r="DN8" s="13">
        <f t="shared" si="94"/>
        <v>0</v>
      </c>
      <c r="DO8" s="255"/>
      <c r="DP8" s="195">
        <f t="shared" si="95"/>
        <v>0</v>
      </c>
      <c r="DQ8" s="13">
        <f t="shared" si="96"/>
        <v>0</v>
      </c>
      <c r="DR8" s="13">
        <f t="shared" si="97"/>
        <v>0</v>
      </c>
      <c r="DS8" s="255"/>
      <c r="DT8" s="195"/>
      <c r="DU8" s="13">
        <f t="shared" si="98"/>
        <v>0</v>
      </c>
      <c r="DV8" s="13">
        <f t="shared" si="99"/>
        <v>0</v>
      </c>
      <c r="DW8" s="255"/>
      <c r="DX8" s="195"/>
      <c r="DY8" s="13">
        <f t="shared" si="100"/>
        <v>0</v>
      </c>
      <c r="DZ8" s="13">
        <f t="shared" si="101"/>
        <v>0</v>
      </c>
      <c r="EA8" s="255"/>
      <c r="EB8" s="195"/>
      <c r="EC8" s="13">
        <f t="shared" si="102"/>
        <v>0</v>
      </c>
      <c r="ED8" s="13">
        <f t="shared" si="103"/>
        <v>0</v>
      </c>
      <c r="EE8" s="255"/>
    </row>
    <row r="9" spans="1:135">
      <c r="A9" s="285" t="s">
        <v>12</v>
      </c>
      <c r="B9" s="240" t="s">
        <v>112</v>
      </c>
      <c r="C9" s="323">
        <v>30</v>
      </c>
      <c r="D9" s="252">
        <f t="shared" ref="D9" si="113">E9*C9</f>
        <v>339864</v>
      </c>
      <c r="E9" s="74">
        <v>11328.8</v>
      </c>
      <c r="F9" s="89">
        <f t="shared" ref="F9" si="114">K9*$C$1</f>
        <v>332393.83029112651</v>
      </c>
      <c r="G9" s="95">
        <f t="shared" ref="G9" si="115">D9/$C$2</f>
        <v>279.30392620138474</v>
      </c>
      <c r="H9" s="74">
        <f t="shared" ref="H9" si="116">E9/$C$2</f>
        <v>9.3101308733794905</v>
      </c>
      <c r="I9" s="74">
        <f t="shared" si="106"/>
        <v>18.620261746758981</v>
      </c>
      <c r="J9" s="74">
        <f t="shared" si="29"/>
        <v>0</v>
      </c>
      <c r="K9" s="18">
        <f>G9-I9-J9</f>
        <v>260.68366445462578</v>
      </c>
      <c r="L9" s="195">
        <f t="shared" si="30"/>
        <v>11771.385001458713</v>
      </c>
      <c r="M9" s="13">
        <f t="shared" ref="M9" si="117">IFERROR(L9/L$2,0)</f>
        <v>9.3101308733794905</v>
      </c>
      <c r="N9" s="13">
        <f t="shared" ref="N9" si="118">IFERROR(O9/L$2,0)</f>
        <v>0</v>
      </c>
      <c r="O9" s="255"/>
      <c r="P9" s="195">
        <f t="shared" si="33"/>
        <v>11871.208224683089</v>
      </c>
      <c r="Q9" s="13">
        <f t="shared" ref="Q9" si="119">IFERROR(P9/P$2,0)</f>
        <v>9.3101308733794905</v>
      </c>
      <c r="R9" s="13">
        <f t="shared" ref="R9" si="120">IFERROR(S9/P$2,0)</f>
        <v>0</v>
      </c>
      <c r="S9" s="255"/>
      <c r="T9" s="195">
        <f t="shared" si="36"/>
        <v>0</v>
      </c>
      <c r="U9" s="13">
        <f t="shared" ref="U9" si="121">IFERROR(T9/T$2,0)</f>
        <v>0</v>
      </c>
      <c r="V9" s="13">
        <f t="shared" ref="V9" si="122">IFERROR(W9/T$2,0)</f>
        <v>0</v>
      </c>
      <c r="W9" s="255"/>
      <c r="X9" s="195">
        <f t="shared" si="38"/>
        <v>0</v>
      </c>
      <c r="Y9" s="13">
        <f t="shared" ref="Y9" si="123">IFERROR(X9/X$2,0)</f>
        <v>0</v>
      </c>
      <c r="Z9" s="13">
        <f t="shared" ref="Z9" si="124">IFERROR(AA9/X$2,0)</f>
        <v>0</v>
      </c>
      <c r="AA9" s="255"/>
      <c r="AB9" s="195">
        <f t="shared" si="40"/>
        <v>0</v>
      </c>
      <c r="AC9" s="13">
        <f t="shared" ref="AC9" si="125">IFERROR(AB9/AB$2,0)</f>
        <v>0</v>
      </c>
      <c r="AD9" s="13">
        <f t="shared" ref="AD9" si="126">IFERROR(AE9/AB$2,0)</f>
        <v>0</v>
      </c>
      <c r="AE9" s="255"/>
      <c r="AF9" s="195">
        <f t="shared" si="42"/>
        <v>0</v>
      </c>
      <c r="AG9" s="13">
        <f t="shared" ref="AG9" si="127">IFERROR(AF9/AF$2,0)</f>
        <v>0</v>
      </c>
      <c r="AH9" s="13">
        <f t="shared" ref="AH9" si="128">IFERROR(AI9/AF$2,0)</f>
        <v>0</v>
      </c>
      <c r="AI9" s="255"/>
      <c r="AJ9" s="195">
        <f t="shared" si="45"/>
        <v>0</v>
      </c>
      <c r="AK9" s="13">
        <f t="shared" ref="AK9" si="129">IFERROR(AJ9/AJ$2,0)</f>
        <v>0</v>
      </c>
      <c r="AL9" s="13">
        <f t="shared" ref="AL9" si="130">IFERROR(AM9/AJ$2,0)</f>
        <v>0</v>
      </c>
      <c r="AM9" s="255"/>
      <c r="AN9" s="195">
        <f t="shared" si="47"/>
        <v>0</v>
      </c>
      <c r="AO9" s="13">
        <f t="shared" ref="AO9" si="131">IFERROR(AN9/AN$2,0)</f>
        <v>0</v>
      </c>
      <c r="AP9" s="13">
        <f t="shared" ref="AP9" si="132">IFERROR(AQ9/AN$2,0)</f>
        <v>0</v>
      </c>
      <c r="AQ9" s="255"/>
      <c r="AR9" s="195">
        <f t="shared" ref="AR9" si="133">IF($E9*AR$2/$C$2-AU9&gt;0,$E9*AR$2/$C$2-AU9,0)</f>
        <v>0</v>
      </c>
      <c r="AS9" s="13">
        <f t="shared" ref="AS9" si="134">IFERROR(AR9/AR$2,0)</f>
        <v>0</v>
      </c>
      <c r="AT9" s="13">
        <f t="shared" ref="AT9" si="135">IFERROR(AU9/AR$2,0)</f>
        <v>0</v>
      </c>
      <c r="AU9" s="255"/>
      <c r="AV9" s="195">
        <f t="shared" ref="AV9" si="136">IF($E9*AV$2/$C$2-AY9&gt;0,$E9*AV$2/$C$2-AY9,0)</f>
        <v>0</v>
      </c>
      <c r="AW9" s="13">
        <f t="shared" ref="AW9" si="137">IFERROR(AV9/AV$2,0)</f>
        <v>0</v>
      </c>
      <c r="AX9" s="13">
        <f t="shared" ref="AX9" si="138">IFERROR(AY9/AV$2,0)</f>
        <v>0</v>
      </c>
      <c r="AY9" s="255"/>
      <c r="AZ9" s="195">
        <f t="shared" ref="AZ9" si="139">IF($E9*AZ$2/$C$2-BC9&gt;0,$E9*AZ$2/$C$2-BC9,0)</f>
        <v>0</v>
      </c>
      <c r="BA9" s="13">
        <f t="shared" ref="BA9" si="140">IFERROR(AZ9/AZ$2,0)</f>
        <v>0</v>
      </c>
      <c r="BB9" s="13">
        <f t="shared" ref="BB9" si="141">IFERROR(BC9/AZ$2,0)</f>
        <v>0</v>
      </c>
      <c r="BC9" s="255"/>
      <c r="BD9" s="195">
        <f t="shared" ref="BD9" si="142">IF($E9*BD$2/$C$2-BG9&gt;0,$E9*BD$2/$C$2-BG9,0)</f>
        <v>0</v>
      </c>
      <c r="BE9" s="13">
        <f t="shared" ref="BE9" si="143">IFERROR(BD9/BD$2,0)</f>
        <v>0</v>
      </c>
      <c r="BF9" s="13">
        <f t="shared" ref="BF9" si="144">IFERROR(BG9/BD$2,0)</f>
        <v>0</v>
      </c>
      <c r="BG9" s="255"/>
      <c r="BH9" s="195">
        <f t="shared" ref="BH9" si="145">IF($E9*BH$2/$C$2-BK9&gt;0,$E9*BH$2/$C$2-BK9,0)</f>
        <v>0</v>
      </c>
      <c r="BI9" s="13">
        <f t="shared" ref="BI9" si="146">IFERROR(BH9/BH$2,0)</f>
        <v>0</v>
      </c>
      <c r="BJ9" s="13">
        <f t="shared" ref="BJ9" si="147">IFERROR(BK9/BH$2,0)</f>
        <v>0</v>
      </c>
      <c r="BK9" s="255"/>
      <c r="BL9" s="195">
        <f t="shared" ref="BL9" si="148">IF($E9*BL$2/$C$2-BO9&gt;0,$E9*BL$2/$C$2-BO9,0)</f>
        <v>0</v>
      </c>
      <c r="BM9" s="13">
        <f t="shared" ref="BM9" si="149">IFERROR(BL9/BL$2,0)</f>
        <v>0</v>
      </c>
      <c r="BN9" s="13">
        <f t="shared" ref="BN9" si="150">IFERROR(BO9/BL$2,0)</f>
        <v>0</v>
      </c>
      <c r="BO9" s="255"/>
      <c r="BP9" s="195">
        <f t="shared" ref="BP9" si="151">IF($E9*BP$2/$C$2-BS9&gt;0,$E9*BP$2/$C$2-BS9,0)</f>
        <v>0</v>
      </c>
      <c r="BQ9" s="13">
        <f t="shared" ref="BQ9" si="152">IFERROR(BP9/BP$2,0)</f>
        <v>0</v>
      </c>
      <c r="BR9" s="13">
        <f t="shared" ref="BR9" si="153">IFERROR(BS9/BP$2,0)</f>
        <v>0</v>
      </c>
      <c r="BS9" s="255"/>
      <c r="BT9" s="195">
        <f t="shared" ref="BT9" si="154">IF($E9*BT$2/$C$2-BW9&gt;0,$E9*BT$2/$C$2-BW9,0)</f>
        <v>0</v>
      </c>
      <c r="BU9" s="13">
        <f t="shared" ref="BU9" si="155">IFERROR(BT9/BT$2,0)</f>
        <v>0</v>
      </c>
      <c r="BV9" s="13">
        <f t="shared" ref="BV9" si="156">IFERROR(BW9/BT$2,0)</f>
        <v>0</v>
      </c>
      <c r="BW9" s="255"/>
      <c r="BX9" s="195">
        <f t="shared" ref="BX9" si="157">IF($E9*BX$2/$C$2-CA9&gt;0,$E9*BX$2/$C$2-CA9,0)</f>
        <v>0</v>
      </c>
      <c r="BY9" s="13">
        <f t="shared" ref="BY9" si="158">IFERROR(BX9/BX$2,0)</f>
        <v>0</v>
      </c>
      <c r="BZ9" s="13">
        <f t="shared" ref="BZ9" si="159">IFERROR(CA9/BX$2,0)</f>
        <v>0</v>
      </c>
      <c r="CA9" s="255"/>
      <c r="CB9" s="195">
        <f t="shared" ref="CB9" si="160">IF($E9*CB$2/$C$2-CE9&gt;0,$E9*CB$2/$C$2-CE9,0)</f>
        <v>0</v>
      </c>
      <c r="CC9" s="13">
        <f t="shared" ref="CC9" si="161">IFERROR(CB9/CB$2,0)</f>
        <v>0</v>
      </c>
      <c r="CD9" s="13">
        <f t="shared" ref="CD9" si="162">IFERROR(CE9/CB$2,0)</f>
        <v>0</v>
      </c>
      <c r="CE9" s="255"/>
      <c r="CF9" s="195">
        <f t="shared" ref="CF9" si="163">IF($E9*CF$2/$C$2-CI9&gt;0,$E9*CF$2/$C$2-CI9,0)</f>
        <v>0</v>
      </c>
      <c r="CG9" s="13">
        <f t="shared" ref="CG9" si="164">IFERROR(CF9/CF$2,0)</f>
        <v>0</v>
      </c>
      <c r="CH9" s="13">
        <f t="shared" ref="CH9" si="165">IFERROR(CI9/CF$2,0)</f>
        <v>0</v>
      </c>
      <c r="CI9" s="255"/>
      <c r="CJ9" s="195">
        <f t="shared" ref="CJ9" si="166">IF($E9*CJ$2/$C$2-CM9&gt;0,$E9*CJ$2/$C$2-CM9,0)</f>
        <v>0</v>
      </c>
      <c r="CK9" s="13">
        <f t="shared" ref="CK9" si="167">IFERROR(CJ9/CJ$2,0)</f>
        <v>0</v>
      </c>
      <c r="CL9" s="13">
        <f t="shared" ref="CL9" si="168">IFERROR(CM9/CJ$2,0)</f>
        <v>0</v>
      </c>
      <c r="CM9" s="255"/>
      <c r="CN9" s="195">
        <f t="shared" ref="CN9" si="169">IF($E9*CN$2/$C$2-CQ9&gt;0,$E9*CN$2/$C$2-CQ9,0)</f>
        <v>0</v>
      </c>
      <c r="CO9" s="13">
        <f t="shared" ref="CO9" si="170">IFERROR(CN9/CN$2,0)</f>
        <v>0</v>
      </c>
      <c r="CP9" s="13">
        <f t="shared" ref="CP9" si="171">IFERROR(CQ9/CN$2,0)</f>
        <v>0</v>
      </c>
      <c r="CQ9" s="255"/>
      <c r="CR9" s="195">
        <f t="shared" ref="CR9" si="172">IF($E9*CR$2/$C$2-CU9&gt;0,$E9*CR$2/$C$2-CU9,0)</f>
        <v>0</v>
      </c>
      <c r="CS9" s="13">
        <f t="shared" ref="CS9" si="173">IFERROR(CR9/CR$2,0)</f>
        <v>0</v>
      </c>
      <c r="CT9" s="13">
        <f t="shared" ref="CT9" si="174">IFERROR(CU9/CR$2,0)</f>
        <v>0</v>
      </c>
      <c r="CU9" s="255"/>
      <c r="CV9" s="195">
        <f t="shared" ref="CV9" si="175">IF($E9*CV$2/$C$2-CY9&gt;0,$E9*CV$2/$C$2-CY9,0)</f>
        <v>0</v>
      </c>
      <c r="CW9" s="13">
        <f t="shared" ref="CW9" si="176">IFERROR(CV9/CV$2,0)</f>
        <v>0</v>
      </c>
      <c r="CX9" s="13">
        <f t="shared" ref="CX9" si="177">IFERROR(CY9/CV$2,0)</f>
        <v>0</v>
      </c>
      <c r="CY9" s="255"/>
      <c r="CZ9" s="195">
        <f t="shared" ref="CZ9" si="178">IF($E9*CZ$2/$C$2-DC9&gt;0,$E9*CZ$2/$C$2-DC9,0)</f>
        <v>0</v>
      </c>
      <c r="DA9" s="13">
        <f t="shared" ref="DA9" si="179">IFERROR(CZ9/CZ$2,0)</f>
        <v>0</v>
      </c>
      <c r="DB9" s="13">
        <f t="shared" ref="DB9" si="180">IFERROR(DC9/CZ$2,0)</f>
        <v>0</v>
      </c>
      <c r="DC9" s="255"/>
      <c r="DD9" s="195">
        <f t="shared" si="86"/>
        <v>0</v>
      </c>
      <c r="DE9" s="13">
        <f t="shared" si="87"/>
        <v>0</v>
      </c>
      <c r="DF9" s="13">
        <f t="shared" si="88"/>
        <v>0</v>
      </c>
      <c r="DG9" s="255"/>
      <c r="DH9" s="195">
        <f t="shared" si="89"/>
        <v>0</v>
      </c>
      <c r="DI9" s="13">
        <f t="shared" si="90"/>
        <v>0</v>
      </c>
      <c r="DJ9" s="13">
        <f t="shared" si="91"/>
        <v>0</v>
      </c>
      <c r="DK9" s="255"/>
      <c r="DL9" s="195">
        <f t="shared" si="92"/>
        <v>0</v>
      </c>
      <c r="DM9" s="13">
        <f t="shared" si="93"/>
        <v>0</v>
      </c>
      <c r="DN9" s="13">
        <f t="shared" si="94"/>
        <v>0</v>
      </c>
      <c r="DO9" s="255"/>
      <c r="DP9" s="195">
        <f t="shared" si="95"/>
        <v>0</v>
      </c>
      <c r="DQ9" s="13">
        <f t="shared" si="96"/>
        <v>0</v>
      </c>
      <c r="DR9" s="13">
        <f t="shared" si="97"/>
        <v>0</v>
      </c>
      <c r="DS9" s="255"/>
      <c r="DT9" s="195">
        <f t="shared" ref="DT9" si="181">IF($E9*DT$2/$C$2-DW9&gt;0,$E9*DT$2/$C$2-DW9,0)</f>
        <v>0</v>
      </c>
      <c r="DU9" s="13">
        <f t="shared" si="98"/>
        <v>0</v>
      </c>
      <c r="DV9" s="13">
        <f t="shared" si="99"/>
        <v>0</v>
      </c>
      <c r="DW9" s="255"/>
      <c r="DX9" s="195">
        <f t="shared" ref="DX9" si="182">IF($E9*DX$2/$C$2-EA9&gt;0,$E9*DX$2/$C$2-EA9,0)</f>
        <v>0</v>
      </c>
      <c r="DY9" s="13">
        <f t="shared" si="100"/>
        <v>0</v>
      </c>
      <c r="DZ9" s="13">
        <f t="shared" si="101"/>
        <v>0</v>
      </c>
      <c r="EA9" s="255"/>
      <c r="EB9" s="195">
        <f t="shared" si="110"/>
        <v>0</v>
      </c>
      <c r="EC9" s="13">
        <f t="shared" si="102"/>
        <v>0</v>
      </c>
      <c r="ED9" s="13">
        <f t="shared" si="103"/>
        <v>0</v>
      </c>
      <c r="EE9" s="255"/>
    </row>
    <row r="10" spans="1:135">
      <c r="A10" s="285" t="s">
        <v>16</v>
      </c>
      <c r="B10" s="240" t="s">
        <v>13</v>
      </c>
      <c r="C10" s="323">
        <v>27</v>
      </c>
      <c r="D10" s="252">
        <f t="shared" si="104"/>
        <v>287109.36</v>
      </c>
      <c r="E10" s="74">
        <v>10633.68</v>
      </c>
      <c r="F10" s="89">
        <f t="shared" si="111"/>
        <v>278570.16955601668</v>
      </c>
      <c r="G10" s="95">
        <f t="shared" si="105"/>
        <v>235.94959012183344</v>
      </c>
      <c r="H10" s="74">
        <f t="shared" si="105"/>
        <v>8.7388737082160546</v>
      </c>
      <c r="I10" s="74">
        <f t="shared" si="106"/>
        <v>17.477747416432106</v>
      </c>
      <c r="J10" s="74">
        <f t="shared" si="29"/>
        <v>0</v>
      </c>
      <c r="K10" s="18">
        <f t="shared" si="112"/>
        <v>218.47184270540134</v>
      </c>
      <c r="L10" s="195">
        <f t="shared" si="30"/>
        <v>11049.108578341175</v>
      </c>
      <c r="M10" s="13">
        <f t="shared" si="31"/>
        <v>8.7388737082160528</v>
      </c>
      <c r="N10" s="13">
        <f t="shared" si="32"/>
        <v>0</v>
      </c>
      <c r="O10" s="255"/>
      <c r="P10" s="195">
        <f t="shared" si="33"/>
        <v>11142.806782240667</v>
      </c>
      <c r="Q10" s="13">
        <f t="shared" si="34"/>
        <v>8.7388737082160528</v>
      </c>
      <c r="R10" s="13">
        <f t="shared" si="35"/>
        <v>0</v>
      </c>
      <c r="S10" s="255"/>
      <c r="T10" s="195">
        <f t="shared" si="36"/>
        <v>0</v>
      </c>
      <c r="U10" s="13">
        <f t="shared" si="34"/>
        <v>0</v>
      </c>
      <c r="V10" s="13">
        <f t="shared" si="37"/>
        <v>0</v>
      </c>
      <c r="W10" s="255"/>
      <c r="X10" s="195">
        <f t="shared" si="38"/>
        <v>0</v>
      </c>
      <c r="Y10" s="13">
        <f t="shared" si="34"/>
        <v>0</v>
      </c>
      <c r="Z10" s="13">
        <f t="shared" si="39"/>
        <v>0</v>
      </c>
      <c r="AA10" s="255"/>
      <c r="AB10" s="195">
        <f t="shared" si="40"/>
        <v>0</v>
      </c>
      <c r="AC10" s="13">
        <f t="shared" si="34"/>
        <v>0</v>
      </c>
      <c r="AD10" s="13">
        <f t="shared" si="41"/>
        <v>0</v>
      </c>
      <c r="AE10" s="255"/>
      <c r="AF10" s="195">
        <f t="shared" si="42"/>
        <v>0</v>
      </c>
      <c r="AG10" s="13">
        <f t="shared" si="43"/>
        <v>0</v>
      </c>
      <c r="AH10" s="13">
        <f t="shared" si="44"/>
        <v>0</v>
      </c>
      <c r="AI10" s="255"/>
      <c r="AJ10" s="195">
        <f t="shared" si="45"/>
        <v>0</v>
      </c>
      <c r="AK10" s="13">
        <f t="shared" si="43"/>
        <v>0</v>
      </c>
      <c r="AL10" s="13">
        <f t="shared" si="46"/>
        <v>0</v>
      </c>
      <c r="AM10" s="255"/>
      <c r="AN10" s="195">
        <f t="shared" si="47"/>
        <v>0</v>
      </c>
      <c r="AO10" s="13">
        <f t="shared" si="43"/>
        <v>0</v>
      </c>
      <c r="AP10" s="13">
        <f t="shared" si="48"/>
        <v>0</v>
      </c>
      <c r="AQ10" s="255"/>
      <c r="AR10" s="195">
        <f t="shared" si="49"/>
        <v>0</v>
      </c>
      <c r="AS10" s="13">
        <f t="shared" si="43"/>
        <v>0</v>
      </c>
      <c r="AT10" s="13">
        <f t="shared" si="50"/>
        <v>0</v>
      </c>
      <c r="AU10" s="255"/>
      <c r="AV10" s="195">
        <f t="shared" si="51"/>
        <v>0</v>
      </c>
      <c r="AW10" s="13">
        <f t="shared" si="52"/>
        <v>0</v>
      </c>
      <c r="AX10" s="13">
        <f t="shared" si="53"/>
        <v>0</v>
      </c>
      <c r="AY10" s="255"/>
      <c r="AZ10" s="195">
        <f t="shared" si="54"/>
        <v>0</v>
      </c>
      <c r="BA10" s="13">
        <f t="shared" si="52"/>
        <v>0</v>
      </c>
      <c r="BB10" s="13">
        <f t="shared" si="55"/>
        <v>0</v>
      </c>
      <c r="BC10" s="255"/>
      <c r="BD10" s="195">
        <f t="shared" si="56"/>
        <v>0</v>
      </c>
      <c r="BE10" s="13">
        <f t="shared" si="52"/>
        <v>0</v>
      </c>
      <c r="BF10" s="13">
        <f t="shared" si="57"/>
        <v>0</v>
      </c>
      <c r="BG10" s="255"/>
      <c r="BH10" s="195">
        <f t="shared" si="58"/>
        <v>0</v>
      </c>
      <c r="BI10" s="13">
        <f t="shared" si="52"/>
        <v>0</v>
      </c>
      <c r="BJ10" s="13">
        <f t="shared" si="59"/>
        <v>0</v>
      </c>
      <c r="BK10" s="255"/>
      <c r="BL10" s="195">
        <f t="shared" si="60"/>
        <v>0</v>
      </c>
      <c r="BM10" s="13">
        <f t="shared" si="61"/>
        <v>0</v>
      </c>
      <c r="BN10" s="13">
        <f t="shared" si="62"/>
        <v>0</v>
      </c>
      <c r="BO10" s="255"/>
      <c r="BP10" s="195">
        <f t="shared" si="63"/>
        <v>0</v>
      </c>
      <c r="BQ10" s="13">
        <f t="shared" si="61"/>
        <v>0</v>
      </c>
      <c r="BR10" s="13">
        <f t="shared" si="64"/>
        <v>0</v>
      </c>
      <c r="BS10" s="255"/>
      <c r="BT10" s="195">
        <f t="shared" si="65"/>
        <v>0</v>
      </c>
      <c r="BU10" s="13">
        <f t="shared" si="61"/>
        <v>0</v>
      </c>
      <c r="BV10" s="13">
        <f t="shared" si="66"/>
        <v>0</v>
      </c>
      <c r="BW10" s="255"/>
      <c r="BX10" s="195">
        <f t="shared" si="67"/>
        <v>0</v>
      </c>
      <c r="BY10" s="13">
        <f t="shared" si="61"/>
        <v>0</v>
      </c>
      <c r="BZ10" s="13">
        <f t="shared" si="68"/>
        <v>0</v>
      </c>
      <c r="CA10" s="255"/>
      <c r="CB10" s="195">
        <f t="shared" si="69"/>
        <v>0</v>
      </c>
      <c r="CC10" s="13">
        <f t="shared" si="78"/>
        <v>0</v>
      </c>
      <c r="CD10" s="13">
        <f t="shared" si="71"/>
        <v>0</v>
      </c>
      <c r="CE10" s="255"/>
      <c r="CF10" s="195">
        <f t="shared" si="72"/>
        <v>0</v>
      </c>
      <c r="CG10" s="13">
        <f t="shared" si="78"/>
        <v>0</v>
      </c>
      <c r="CH10" s="13">
        <f t="shared" si="73"/>
        <v>0</v>
      </c>
      <c r="CI10" s="255"/>
      <c r="CJ10" s="195">
        <f t="shared" si="74"/>
        <v>0</v>
      </c>
      <c r="CK10" s="13">
        <f t="shared" si="78"/>
        <v>0</v>
      </c>
      <c r="CL10" s="13">
        <f t="shared" si="75"/>
        <v>0</v>
      </c>
      <c r="CM10" s="255"/>
      <c r="CN10" s="195">
        <f t="shared" si="107"/>
        <v>0</v>
      </c>
      <c r="CO10" s="13">
        <f t="shared" si="78"/>
        <v>0</v>
      </c>
      <c r="CP10" s="13">
        <f t="shared" si="76"/>
        <v>0</v>
      </c>
      <c r="CQ10" s="255"/>
      <c r="CR10" s="195">
        <f t="shared" si="77"/>
        <v>0</v>
      </c>
      <c r="CS10" s="13">
        <f t="shared" si="78"/>
        <v>0</v>
      </c>
      <c r="CT10" s="13">
        <f t="shared" si="79"/>
        <v>0</v>
      </c>
      <c r="CU10" s="255"/>
      <c r="CV10" s="195">
        <f t="shared" si="80"/>
        <v>0</v>
      </c>
      <c r="CW10" s="13">
        <f t="shared" si="81"/>
        <v>0</v>
      </c>
      <c r="CX10" s="13">
        <f t="shared" si="82"/>
        <v>0</v>
      </c>
      <c r="CY10" s="255"/>
      <c r="CZ10" s="195">
        <f t="shared" si="83"/>
        <v>0</v>
      </c>
      <c r="DA10" s="13">
        <f t="shared" si="84"/>
        <v>0</v>
      </c>
      <c r="DB10" s="13">
        <f t="shared" si="85"/>
        <v>0</v>
      </c>
      <c r="DC10" s="255"/>
      <c r="DD10" s="195">
        <f t="shared" si="86"/>
        <v>0</v>
      </c>
      <c r="DE10" s="13">
        <f t="shared" si="87"/>
        <v>0</v>
      </c>
      <c r="DF10" s="13">
        <f t="shared" si="88"/>
        <v>0</v>
      </c>
      <c r="DG10" s="255"/>
      <c r="DH10" s="195">
        <f t="shared" si="89"/>
        <v>0</v>
      </c>
      <c r="DI10" s="13">
        <f t="shared" si="90"/>
        <v>0</v>
      </c>
      <c r="DJ10" s="13">
        <f t="shared" si="91"/>
        <v>0</v>
      </c>
      <c r="DK10" s="255"/>
      <c r="DL10" s="195">
        <f t="shared" si="92"/>
        <v>0</v>
      </c>
      <c r="DM10" s="13">
        <f t="shared" si="93"/>
        <v>0</v>
      </c>
      <c r="DN10" s="13">
        <f t="shared" si="94"/>
        <v>0</v>
      </c>
      <c r="DO10" s="255"/>
      <c r="DP10" s="195">
        <f t="shared" si="95"/>
        <v>0</v>
      </c>
      <c r="DQ10" s="13">
        <f t="shared" si="96"/>
        <v>0</v>
      </c>
      <c r="DR10" s="13">
        <f t="shared" si="97"/>
        <v>0</v>
      </c>
      <c r="DS10" s="255"/>
      <c r="DT10" s="195"/>
      <c r="DU10" s="13">
        <f t="shared" si="98"/>
        <v>0</v>
      </c>
      <c r="DV10" s="13">
        <f t="shared" si="99"/>
        <v>0</v>
      </c>
      <c r="DW10" s="255"/>
      <c r="DX10" s="195"/>
      <c r="DY10" s="13">
        <f t="shared" si="100"/>
        <v>0</v>
      </c>
      <c r="DZ10" s="13">
        <f t="shared" si="101"/>
        <v>0</v>
      </c>
      <c r="EA10" s="255"/>
      <c r="EB10" s="195"/>
      <c r="EC10" s="13">
        <f t="shared" si="102"/>
        <v>0</v>
      </c>
      <c r="ED10" s="13">
        <f t="shared" si="103"/>
        <v>0</v>
      </c>
      <c r="EE10" s="255"/>
    </row>
    <row r="11" spans="1:135" ht="15" thickBot="1">
      <c r="A11" s="286" t="s">
        <v>18</v>
      </c>
      <c r="B11" s="241" t="s">
        <v>62</v>
      </c>
      <c r="C11" s="324">
        <v>27</v>
      </c>
      <c r="D11" s="406">
        <f t="shared" si="104"/>
        <v>227478.50999999998</v>
      </c>
      <c r="E11" s="142">
        <v>8425.1299999999992</v>
      </c>
      <c r="F11" s="141">
        <f t="shared" si="111"/>
        <v>220712.85694430175</v>
      </c>
      <c r="G11" s="147">
        <f t="shared" si="105"/>
        <v>186.94430998705644</v>
      </c>
      <c r="H11" s="142">
        <f t="shared" si="105"/>
        <v>6.9238633328539425</v>
      </c>
      <c r="I11" s="142">
        <f t="shared" si="106"/>
        <v>13.847726665707887</v>
      </c>
      <c r="J11" s="142">
        <f t="shared" si="29"/>
        <v>0</v>
      </c>
      <c r="K11" s="133">
        <f t="shared" si="112"/>
        <v>173.09658332134856</v>
      </c>
      <c r="L11" s="195">
        <f t="shared" ref="L11" si="183">IF($E11*L$2/$C$2-O11&gt;0,$E11*L$2/$C$2-O11,0)</f>
        <v>8754.2766151172109</v>
      </c>
      <c r="M11" s="13">
        <f t="shared" si="31"/>
        <v>6.9238633328539434</v>
      </c>
      <c r="N11" s="13">
        <f t="shared" si="32"/>
        <v>0</v>
      </c>
      <c r="O11" s="255"/>
      <c r="P11" s="195">
        <f t="shared" si="33"/>
        <v>8828.5142777720703</v>
      </c>
      <c r="Q11" s="13">
        <f t="shared" si="34"/>
        <v>6.9238633328539434</v>
      </c>
      <c r="R11" s="13">
        <f t="shared" si="35"/>
        <v>0</v>
      </c>
      <c r="S11" s="255"/>
      <c r="T11" s="195">
        <f t="shared" si="36"/>
        <v>0</v>
      </c>
      <c r="U11" s="13">
        <f t="shared" si="34"/>
        <v>0</v>
      </c>
      <c r="V11" s="13">
        <f t="shared" si="37"/>
        <v>0</v>
      </c>
      <c r="W11" s="255"/>
      <c r="X11" s="195">
        <f t="shared" si="38"/>
        <v>0</v>
      </c>
      <c r="Y11" s="13">
        <f t="shared" si="34"/>
        <v>0</v>
      </c>
      <c r="Z11" s="13">
        <f t="shared" si="39"/>
        <v>0</v>
      </c>
      <c r="AA11" s="255"/>
      <c r="AB11" s="195">
        <f t="shared" si="40"/>
        <v>0</v>
      </c>
      <c r="AC11" s="13">
        <f t="shared" si="34"/>
        <v>0</v>
      </c>
      <c r="AD11" s="13">
        <f t="shared" si="41"/>
        <v>0</v>
      </c>
      <c r="AE11" s="255"/>
      <c r="AF11" s="195">
        <f t="shared" si="42"/>
        <v>0</v>
      </c>
      <c r="AG11" s="13">
        <f t="shared" si="43"/>
        <v>0</v>
      </c>
      <c r="AH11" s="13">
        <f t="shared" si="44"/>
        <v>0</v>
      </c>
      <c r="AI11" s="255"/>
      <c r="AJ11" s="195">
        <f t="shared" si="45"/>
        <v>0</v>
      </c>
      <c r="AK11" s="13">
        <f t="shared" si="43"/>
        <v>0</v>
      </c>
      <c r="AL11" s="13">
        <f t="shared" si="46"/>
        <v>0</v>
      </c>
      <c r="AM11" s="255"/>
      <c r="AN11" s="195">
        <f t="shared" si="47"/>
        <v>0</v>
      </c>
      <c r="AO11" s="13">
        <f t="shared" si="43"/>
        <v>0</v>
      </c>
      <c r="AP11" s="13">
        <f t="shared" si="48"/>
        <v>0</v>
      </c>
      <c r="AQ11" s="255"/>
      <c r="AR11" s="195">
        <f t="shared" si="49"/>
        <v>0</v>
      </c>
      <c r="AS11" s="13">
        <f t="shared" si="43"/>
        <v>0</v>
      </c>
      <c r="AT11" s="13">
        <f t="shared" si="50"/>
        <v>0</v>
      </c>
      <c r="AU11" s="255"/>
      <c r="AV11" s="195">
        <f t="shared" si="51"/>
        <v>0</v>
      </c>
      <c r="AW11" s="13">
        <f t="shared" si="52"/>
        <v>0</v>
      </c>
      <c r="AX11" s="13">
        <f t="shared" si="53"/>
        <v>0</v>
      </c>
      <c r="AY11" s="255"/>
      <c r="AZ11" s="195">
        <f t="shared" si="54"/>
        <v>0</v>
      </c>
      <c r="BA11" s="13">
        <f t="shared" si="52"/>
        <v>0</v>
      </c>
      <c r="BB11" s="13">
        <f t="shared" si="55"/>
        <v>0</v>
      </c>
      <c r="BC11" s="255"/>
      <c r="BD11" s="195">
        <f t="shared" si="56"/>
        <v>0</v>
      </c>
      <c r="BE11" s="13">
        <f t="shared" si="52"/>
        <v>0</v>
      </c>
      <c r="BF11" s="13">
        <f t="shared" si="57"/>
        <v>0</v>
      </c>
      <c r="BG11" s="255"/>
      <c r="BH11" s="195">
        <f t="shared" si="58"/>
        <v>0</v>
      </c>
      <c r="BI11" s="13">
        <f t="shared" si="52"/>
        <v>0</v>
      </c>
      <c r="BJ11" s="13">
        <f t="shared" si="59"/>
        <v>0</v>
      </c>
      <c r="BK11" s="255"/>
      <c r="BL11" s="195">
        <f t="shared" si="60"/>
        <v>0</v>
      </c>
      <c r="BM11" s="13">
        <f t="shared" si="61"/>
        <v>0</v>
      </c>
      <c r="BN11" s="13">
        <f t="shared" si="62"/>
        <v>0</v>
      </c>
      <c r="BO11" s="255"/>
      <c r="BP11" s="195">
        <f t="shared" si="63"/>
        <v>0</v>
      </c>
      <c r="BQ11" s="13">
        <f t="shared" si="61"/>
        <v>0</v>
      </c>
      <c r="BR11" s="13">
        <f t="shared" si="64"/>
        <v>0</v>
      </c>
      <c r="BS11" s="255"/>
      <c r="BT11" s="195">
        <f t="shared" si="65"/>
        <v>0</v>
      </c>
      <c r="BU11" s="13">
        <f t="shared" si="61"/>
        <v>0</v>
      </c>
      <c r="BV11" s="13">
        <f t="shared" si="66"/>
        <v>0</v>
      </c>
      <c r="BW11" s="255"/>
      <c r="BX11" s="195">
        <f t="shared" si="67"/>
        <v>0</v>
      </c>
      <c r="BY11" s="13">
        <f t="shared" si="61"/>
        <v>0</v>
      </c>
      <c r="BZ11" s="13">
        <f t="shared" si="68"/>
        <v>0</v>
      </c>
      <c r="CA11" s="255"/>
      <c r="CB11" s="195">
        <f t="shared" si="69"/>
        <v>0</v>
      </c>
      <c r="CC11" s="13">
        <f t="shared" si="78"/>
        <v>0</v>
      </c>
      <c r="CD11" s="13">
        <f t="shared" si="71"/>
        <v>0</v>
      </c>
      <c r="CE11" s="255"/>
      <c r="CF11" s="195">
        <f t="shared" si="72"/>
        <v>0</v>
      </c>
      <c r="CG11" s="13">
        <f t="shared" si="78"/>
        <v>0</v>
      </c>
      <c r="CH11" s="13">
        <f t="shared" si="73"/>
        <v>0</v>
      </c>
      <c r="CI11" s="255"/>
      <c r="CJ11" s="195">
        <f t="shared" si="74"/>
        <v>0</v>
      </c>
      <c r="CK11" s="13">
        <f t="shared" si="78"/>
        <v>0</v>
      </c>
      <c r="CL11" s="13">
        <f t="shared" si="75"/>
        <v>0</v>
      </c>
      <c r="CM11" s="255"/>
      <c r="CN11" s="195">
        <f t="shared" si="107"/>
        <v>0</v>
      </c>
      <c r="CO11" s="13">
        <f t="shared" si="78"/>
        <v>0</v>
      </c>
      <c r="CP11" s="13">
        <f t="shared" si="76"/>
        <v>0</v>
      </c>
      <c r="CQ11" s="255"/>
      <c r="CR11" s="195">
        <f t="shared" si="77"/>
        <v>0</v>
      </c>
      <c r="CS11" s="13">
        <f t="shared" si="78"/>
        <v>0</v>
      </c>
      <c r="CT11" s="13">
        <f t="shared" si="79"/>
        <v>0</v>
      </c>
      <c r="CU11" s="255"/>
      <c r="CV11" s="195">
        <f t="shared" si="80"/>
        <v>0</v>
      </c>
      <c r="CW11" s="13">
        <f t="shared" si="81"/>
        <v>0</v>
      </c>
      <c r="CX11" s="13">
        <f t="shared" si="82"/>
        <v>0</v>
      </c>
      <c r="CY11" s="255"/>
      <c r="CZ11" s="195">
        <f t="shared" si="83"/>
        <v>0</v>
      </c>
      <c r="DA11" s="13">
        <f t="shared" si="84"/>
        <v>0</v>
      </c>
      <c r="DB11" s="13">
        <f t="shared" si="85"/>
        <v>0</v>
      </c>
      <c r="DC11" s="255"/>
      <c r="DD11" s="195">
        <f t="shared" si="86"/>
        <v>0</v>
      </c>
      <c r="DE11" s="13">
        <f t="shared" si="87"/>
        <v>0</v>
      </c>
      <c r="DF11" s="13">
        <f t="shared" si="88"/>
        <v>0</v>
      </c>
      <c r="DG11" s="255"/>
      <c r="DH11" s="195">
        <f t="shared" si="89"/>
        <v>0</v>
      </c>
      <c r="DI11" s="13">
        <f t="shared" si="90"/>
        <v>0</v>
      </c>
      <c r="DJ11" s="13">
        <f t="shared" si="91"/>
        <v>0</v>
      </c>
      <c r="DK11" s="255"/>
      <c r="DL11" s="195">
        <f t="shared" si="92"/>
        <v>0</v>
      </c>
      <c r="DM11" s="13">
        <f t="shared" si="93"/>
        <v>0</v>
      </c>
      <c r="DN11" s="13">
        <f t="shared" si="94"/>
        <v>0</v>
      </c>
      <c r="DO11" s="255"/>
      <c r="DP11" s="195">
        <f t="shared" si="95"/>
        <v>0</v>
      </c>
      <c r="DQ11" s="13">
        <f t="shared" si="96"/>
        <v>0</v>
      </c>
      <c r="DR11" s="13">
        <f t="shared" si="97"/>
        <v>0</v>
      </c>
      <c r="DS11" s="255"/>
      <c r="DT11" s="195"/>
      <c r="DU11" s="13">
        <f t="shared" si="98"/>
        <v>0</v>
      </c>
      <c r="DV11" s="13">
        <f t="shared" si="99"/>
        <v>0</v>
      </c>
      <c r="DW11" s="255"/>
      <c r="DX11" s="195"/>
      <c r="DY11" s="13">
        <f t="shared" si="100"/>
        <v>0</v>
      </c>
      <c r="DZ11" s="13">
        <f t="shared" si="101"/>
        <v>0</v>
      </c>
      <c r="EA11" s="255"/>
      <c r="EB11" s="195"/>
      <c r="EC11" s="13">
        <f t="shared" si="102"/>
        <v>0</v>
      </c>
      <c r="ED11" s="13">
        <f t="shared" si="103"/>
        <v>0</v>
      </c>
      <c r="EE11" s="255"/>
    </row>
    <row r="12" spans="1:135" ht="16.2" thickBot="1">
      <c r="D12" s="32">
        <f t="shared" ref="D12:BO12" si="184">SUM(D5:D11)</f>
        <v>2597103.84</v>
      </c>
      <c r="E12" s="33">
        <f t="shared" si="184"/>
        <v>92639.34</v>
      </c>
      <c r="F12" s="34">
        <f t="shared" si="184"/>
        <v>2527300.2150174426</v>
      </c>
      <c r="G12" s="32">
        <f t="shared" si="184"/>
        <v>2134.3281408583812</v>
      </c>
      <c r="H12" s="33">
        <f t="shared" si="184"/>
        <v>76.13201569658743</v>
      </c>
      <c r="I12" s="33">
        <f t="shared" si="184"/>
        <v>152.26403139317486</v>
      </c>
      <c r="J12" s="33">
        <f t="shared" si="184"/>
        <v>0</v>
      </c>
      <c r="K12" s="34">
        <f t="shared" si="184"/>
        <v>1982.0641094652065</v>
      </c>
      <c r="L12" s="328">
        <f t="shared" si="184"/>
        <v>96258.503762184366</v>
      </c>
      <c r="M12" s="33">
        <f t="shared" si="184"/>
        <v>76.13201569658743</v>
      </c>
      <c r="N12" s="33">
        <f t="shared" si="184"/>
        <v>0</v>
      </c>
      <c r="O12" s="34">
        <f t="shared" si="184"/>
        <v>0</v>
      </c>
      <c r="P12" s="328">
        <f t="shared" si="184"/>
        <v>97074.791234483186</v>
      </c>
      <c r="Q12" s="33">
        <f t="shared" si="184"/>
        <v>76.13201569658743</v>
      </c>
      <c r="R12" s="33">
        <f t="shared" si="184"/>
        <v>0</v>
      </c>
      <c r="S12" s="34">
        <f t="shared" si="184"/>
        <v>0</v>
      </c>
      <c r="T12" s="33">
        <f t="shared" si="184"/>
        <v>0</v>
      </c>
      <c r="U12" s="33">
        <f t="shared" si="184"/>
        <v>0</v>
      </c>
      <c r="V12" s="33">
        <f t="shared" si="184"/>
        <v>0</v>
      </c>
      <c r="W12" s="34">
        <f t="shared" si="184"/>
        <v>0</v>
      </c>
      <c r="X12" s="33">
        <f t="shared" si="184"/>
        <v>0</v>
      </c>
      <c r="Y12" s="33">
        <f t="shared" si="184"/>
        <v>0</v>
      </c>
      <c r="Z12" s="33">
        <f t="shared" si="184"/>
        <v>0</v>
      </c>
      <c r="AA12" s="34">
        <f t="shared" si="184"/>
        <v>0</v>
      </c>
      <c r="AB12" s="33">
        <f t="shared" si="184"/>
        <v>0</v>
      </c>
      <c r="AC12" s="33">
        <f t="shared" si="184"/>
        <v>0</v>
      </c>
      <c r="AD12" s="33">
        <f t="shared" si="184"/>
        <v>0</v>
      </c>
      <c r="AE12" s="34">
        <f t="shared" si="184"/>
        <v>0</v>
      </c>
      <c r="AF12" s="33">
        <f t="shared" si="184"/>
        <v>0</v>
      </c>
      <c r="AG12" s="33">
        <f t="shared" si="184"/>
        <v>0</v>
      </c>
      <c r="AH12" s="33">
        <f t="shared" si="184"/>
        <v>0</v>
      </c>
      <c r="AI12" s="34">
        <f t="shared" si="184"/>
        <v>0</v>
      </c>
      <c r="AJ12" s="33">
        <f t="shared" si="184"/>
        <v>0</v>
      </c>
      <c r="AK12" s="33">
        <f t="shared" si="184"/>
        <v>0</v>
      </c>
      <c r="AL12" s="33">
        <f t="shared" si="184"/>
        <v>0</v>
      </c>
      <c r="AM12" s="34">
        <f t="shared" si="184"/>
        <v>0</v>
      </c>
      <c r="AN12" s="33">
        <f t="shared" si="184"/>
        <v>0</v>
      </c>
      <c r="AO12" s="33">
        <f t="shared" si="184"/>
        <v>0</v>
      </c>
      <c r="AP12" s="33">
        <f t="shared" si="184"/>
        <v>0</v>
      </c>
      <c r="AQ12" s="34">
        <f t="shared" si="184"/>
        <v>0</v>
      </c>
      <c r="AR12" s="33">
        <f t="shared" si="184"/>
        <v>0</v>
      </c>
      <c r="AS12" s="33">
        <f t="shared" si="184"/>
        <v>0</v>
      </c>
      <c r="AT12" s="33">
        <f t="shared" si="184"/>
        <v>0</v>
      </c>
      <c r="AU12" s="34">
        <f t="shared" si="184"/>
        <v>0</v>
      </c>
      <c r="AV12" s="33">
        <f t="shared" si="184"/>
        <v>0</v>
      </c>
      <c r="AW12" s="33">
        <f t="shared" si="184"/>
        <v>0</v>
      </c>
      <c r="AX12" s="33">
        <f t="shared" si="184"/>
        <v>0</v>
      </c>
      <c r="AY12" s="34">
        <f t="shared" si="184"/>
        <v>0</v>
      </c>
      <c r="AZ12" s="33">
        <f t="shared" si="184"/>
        <v>0</v>
      </c>
      <c r="BA12" s="33">
        <f t="shared" si="184"/>
        <v>0</v>
      </c>
      <c r="BB12" s="33">
        <f t="shared" si="184"/>
        <v>0</v>
      </c>
      <c r="BC12" s="34">
        <f t="shared" si="184"/>
        <v>0</v>
      </c>
      <c r="BD12" s="33">
        <f t="shared" si="184"/>
        <v>0</v>
      </c>
      <c r="BE12" s="33">
        <f t="shared" si="184"/>
        <v>0</v>
      </c>
      <c r="BF12" s="33">
        <f t="shared" si="184"/>
        <v>0</v>
      </c>
      <c r="BG12" s="34">
        <f t="shared" si="184"/>
        <v>0</v>
      </c>
      <c r="BH12" s="33">
        <f t="shared" si="184"/>
        <v>0</v>
      </c>
      <c r="BI12" s="33">
        <f t="shared" si="184"/>
        <v>0</v>
      </c>
      <c r="BJ12" s="33">
        <f t="shared" si="184"/>
        <v>0</v>
      </c>
      <c r="BK12" s="34">
        <f t="shared" si="184"/>
        <v>0</v>
      </c>
      <c r="BL12" s="33">
        <f t="shared" si="184"/>
        <v>0</v>
      </c>
      <c r="BM12" s="33">
        <f t="shared" si="184"/>
        <v>0</v>
      </c>
      <c r="BN12" s="33">
        <f t="shared" si="184"/>
        <v>0</v>
      </c>
      <c r="BO12" s="34">
        <f t="shared" si="184"/>
        <v>0</v>
      </c>
      <c r="BP12" s="33">
        <f t="shared" ref="BP12:DC12" si="185">SUM(BP5:BP11)</f>
        <v>0</v>
      </c>
      <c r="BQ12" s="33">
        <f t="shared" si="185"/>
        <v>0</v>
      </c>
      <c r="BR12" s="33">
        <f t="shared" si="185"/>
        <v>0</v>
      </c>
      <c r="BS12" s="34">
        <f t="shared" si="185"/>
        <v>0</v>
      </c>
      <c r="BT12" s="33">
        <f t="shared" si="185"/>
        <v>0</v>
      </c>
      <c r="BU12" s="33">
        <f t="shared" si="185"/>
        <v>0</v>
      </c>
      <c r="BV12" s="33">
        <f t="shared" si="185"/>
        <v>0</v>
      </c>
      <c r="BW12" s="34">
        <f t="shared" si="185"/>
        <v>0</v>
      </c>
      <c r="BX12" s="33">
        <f t="shared" si="185"/>
        <v>0</v>
      </c>
      <c r="BY12" s="33">
        <f t="shared" si="185"/>
        <v>0</v>
      </c>
      <c r="BZ12" s="33">
        <f t="shared" si="185"/>
        <v>0</v>
      </c>
      <c r="CA12" s="34">
        <f t="shared" si="185"/>
        <v>0</v>
      </c>
      <c r="CB12" s="33">
        <f t="shared" si="185"/>
        <v>0</v>
      </c>
      <c r="CC12" s="33">
        <f t="shared" si="185"/>
        <v>0</v>
      </c>
      <c r="CD12" s="33">
        <f t="shared" si="185"/>
        <v>0</v>
      </c>
      <c r="CE12" s="34">
        <f t="shared" si="185"/>
        <v>0</v>
      </c>
      <c r="CF12" s="33">
        <f t="shared" si="185"/>
        <v>0</v>
      </c>
      <c r="CG12" s="33">
        <f t="shared" si="185"/>
        <v>0</v>
      </c>
      <c r="CH12" s="33">
        <f t="shared" si="185"/>
        <v>0</v>
      </c>
      <c r="CI12" s="34">
        <f t="shared" si="185"/>
        <v>0</v>
      </c>
      <c r="CJ12" s="33">
        <f t="shared" si="185"/>
        <v>0</v>
      </c>
      <c r="CK12" s="33">
        <f t="shared" si="185"/>
        <v>0</v>
      </c>
      <c r="CL12" s="33">
        <f t="shared" si="185"/>
        <v>0</v>
      </c>
      <c r="CM12" s="34">
        <f t="shared" si="185"/>
        <v>0</v>
      </c>
      <c r="CN12" s="33">
        <f t="shared" si="185"/>
        <v>0</v>
      </c>
      <c r="CO12" s="33">
        <f t="shared" si="185"/>
        <v>0</v>
      </c>
      <c r="CP12" s="33">
        <f t="shared" si="185"/>
        <v>0</v>
      </c>
      <c r="CQ12" s="34">
        <f t="shared" si="185"/>
        <v>0</v>
      </c>
      <c r="CR12" s="33">
        <f t="shared" si="185"/>
        <v>0</v>
      </c>
      <c r="CS12" s="33">
        <f t="shared" si="185"/>
        <v>0</v>
      </c>
      <c r="CT12" s="33">
        <f t="shared" si="185"/>
        <v>0</v>
      </c>
      <c r="CU12" s="34">
        <f t="shared" si="185"/>
        <v>0</v>
      </c>
      <c r="CV12" s="33">
        <f t="shared" si="185"/>
        <v>0</v>
      </c>
      <c r="CW12" s="33">
        <f t="shared" si="185"/>
        <v>0</v>
      </c>
      <c r="CX12" s="33">
        <f t="shared" si="185"/>
        <v>0</v>
      </c>
      <c r="CY12" s="34">
        <f t="shared" si="185"/>
        <v>0</v>
      </c>
      <c r="CZ12" s="33">
        <f t="shared" si="185"/>
        <v>0</v>
      </c>
      <c r="DA12" s="33">
        <f t="shared" si="185"/>
        <v>0</v>
      </c>
      <c r="DB12" s="33">
        <f t="shared" si="185"/>
        <v>0</v>
      </c>
      <c r="DC12" s="34">
        <f t="shared" si="185"/>
        <v>0</v>
      </c>
      <c r="DD12" s="33">
        <f t="shared" ref="DD12:EE12" si="186">SUM(DD5:DD11)</f>
        <v>0</v>
      </c>
      <c r="DE12" s="33">
        <f t="shared" si="186"/>
        <v>0</v>
      </c>
      <c r="DF12" s="33">
        <f t="shared" si="186"/>
        <v>0</v>
      </c>
      <c r="DG12" s="34">
        <f t="shared" si="186"/>
        <v>0</v>
      </c>
      <c r="DH12" s="33">
        <f t="shared" si="186"/>
        <v>0</v>
      </c>
      <c r="DI12" s="33">
        <f t="shared" si="186"/>
        <v>0</v>
      </c>
      <c r="DJ12" s="33">
        <f t="shared" si="186"/>
        <v>0</v>
      </c>
      <c r="DK12" s="34">
        <f t="shared" si="186"/>
        <v>0</v>
      </c>
      <c r="DL12" s="33">
        <f t="shared" si="186"/>
        <v>0</v>
      </c>
      <c r="DM12" s="33">
        <f t="shared" si="186"/>
        <v>0</v>
      </c>
      <c r="DN12" s="33">
        <f t="shared" si="186"/>
        <v>0</v>
      </c>
      <c r="DO12" s="34">
        <f t="shared" si="186"/>
        <v>0</v>
      </c>
      <c r="DP12" s="33">
        <f t="shared" si="186"/>
        <v>0</v>
      </c>
      <c r="DQ12" s="33">
        <f t="shared" si="186"/>
        <v>0</v>
      </c>
      <c r="DR12" s="33">
        <f t="shared" si="186"/>
        <v>0</v>
      </c>
      <c r="DS12" s="34">
        <f t="shared" si="186"/>
        <v>0</v>
      </c>
      <c r="DT12" s="33">
        <f t="shared" si="186"/>
        <v>0</v>
      </c>
      <c r="DU12" s="33">
        <f t="shared" si="186"/>
        <v>0</v>
      </c>
      <c r="DV12" s="33">
        <f t="shared" si="186"/>
        <v>0</v>
      </c>
      <c r="DW12" s="34">
        <f t="shared" si="186"/>
        <v>0</v>
      </c>
      <c r="DX12" s="33">
        <f t="shared" si="186"/>
        <v>0</v>
      </c>
      <c r="DY12" s="33">
        <f t="shared" si="186"/>
        <v>0</v>
      </c>
      <c r="DZ12" s="33">
        <f t="shared" si="186"/>
        <v>0</v>
      </c>
      <c r="EA12" s="34">
        <f t="shared" si="186"/>
        <v>0</v>
      </c>
      <c r="EB12" s="33">
        <f t="shared" si="186"/>
        <v>0</v>
      </c>
      <c r="EC12" s="33">
        <f t="shared" si="186"/>
        <v>0</v>
      </c>
      <c r="ED12" s="33">
        <f t="shared" si="186"/>
        <v>0</v>
      </c>
      <c r="EE12" s="34">
        <f t="shared" si="186"/>
        <v>0</v>
      </c>
    </row>
    <row r="13" spans="1:135">
      <c r="K13" s="59"/>
    </row>
    <row r="14" spans="1:135">
      <c r="E14" s="59"/>
      <c r="G14" s="139"/>
      <c r="K14" s="59"/>
      <c r="L14" s="407"/>
      <c r="P14" s="60"/>
      <c r="T14" s="60"/>
      <c r="X14" s="60"/>
      <c r="AB14" s="60"/>
      <c r="AF14" s="60"/>
      <c r="AJ14" s="60"/>
      <c r="BX14" s="59"/>
    </row>
    <row r="15" spans="1:135">
      <c r="F15" s="59"/>
      <c r="G15" s="59"/>
      <c r="K15" s="59"/>
      <c r="AD15" s="59"/>
      <c r="BX15" s="59"/>
    </row>
    <row r="16" spans="1:135">
      <c r="K16" s="59"/>
      <c r="L16" s="59">
        <f>L12*7</f>
        <v>673809.52633529052</v>
      </c>
      <c r="AD16" s="59"/>
      <c r="BX16" s="59"/>
    </row>
    <row r="17" spans="11:76">
      <c r="K17" s="59"/>
      <c r="AD17" s="59"/>
      <c r="BX17" s="59"/>
    </row>
    <row r="18" spans="11:76">
      <c r="K18" s="59"/>
      <c r="AD18" s="59"/>
      <c r="BX18" s="59"/>
    </row>
    <row r="19" spans="11:76">
      <c r="K19" s="59"/>
      <c r="AD19" s="59"/>
      <c r="BX19" s="59"/>
    </row>
    <row r="20" spans="11:76">
      <c r="K20" s="59"/>
      <c r="AD20" s="59"/>
      <c r="BX20" s="59"/>
    </row>
    <row r="21" spans="11:76">
      <c r="K21" s="59"/>
      <c r="AD21" s="59"/>
    </row>
    <row r="22" spans="11:76">
      <c r="AD22" s="59"/>
    </row>
    <row r="23" spans="11:76">
      <c r="AD23" s="59"/>
    </row>
  </sheetData>
  <mergeCells count="74">
    <mergeCell ref="T2:W2"/>
    <mergeCell ref="D1:K1"/>
    <mergeCell ref="D2:F2"/>
    <mergeCell ref="G2:K2"/>
    <mergeCell ref="L2:O2"/>
    <mergeCell ref="P2:S2"/>
    <mergeCell ref="BP2:BS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K2"/>
    <mergeCell ref="BL2:BO2"/>
    <mergeCell ref="CR2:CU2"/>
    <mergeCell ref="CV2:CY2"/>
    <mergeCell ref="CZ2:DC2"/>
    <mergeCell ref="A3:C3"/>
    <mergeCell ref="D3:D4"/>
    <mergeCell ref="E3:E4"/>
    <mergeCell ref="F3:F4"/>
    <mergeCell ref="G3:G4"/>
    <mergeCell ref="H3:H4"/>
    <mergeCell ref="I3:I4"/>
    <mergeCell ref="BT2:BW2"/>
    <mergeCell ref="BX2:CA2"/>
    <mergeCell ref="CB2:CE2"/>
    <mergeCell ref="CF2:CI2"/>
    <mergeCell ref="CJ2:CM2"/>
    <mergeCell ref="CN2:CQ2"/>
    <mergeCell ref="AV3:AY3"/>
    <mergeCell ref="J3:J4"/>
    <mergeCell ref="K3:K4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CR3:CU3"/>
    <mergeCell ref="AZ3:BC3"/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V3:CY3"/>
    <mergeCell ref="CZ3:DC3"/>
    <mergeCell ref="DD2:DG2"/>
    <mergeCell ref="DD3:DG3"/>
    <mergeCell ref="DH2:DK2"/>
    <mergeCell ref="DH3:DK3"/>
    <mergeCell ref="DX2:EA2"/>
    <mergeCell ref="DX3:EA3"/>
    <mergeCell ref="EB2:EE2"/>
    <mergeCell ref="EB3:EE3"/>
    <mergeCell ref="DL2:DO2"/>
    <mergeCell ref="DL3:DO3"/>
    <mergeCell ref="DP2:DS2"/>
    <mergeCell ref="DP3:DS3"/>
    <mergeCell ref="DT2:DW2"/>
    <mergeCell ref="DT3:DW3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E023-9161-427D-A92C-6BC9E1DBE1B0}">
  <sheetPr>
    <tabColor theme="8" tint="0.39997558519241921"/>
  </sheetPr>
  <dimension ref="A1:S8"/>
  <sheetViews>
    <sheetView zoomScaleNormal="100" workbookViewId="0">
      <pane xSplit="3" ySplit="3" topLeftCell="D4" activePane="bottomRight" state="frozen"/>
      <selection activeCell="T18" sqref="T18:U19"/>
      <selection pane="topRight" activeCell="T18" sqref="T18:U19"/>
      <selection pane="bottomLeft" activeCell="T18" sqref="T18:U19"/>
      <selection pane="bottomRight" sqref="A1:XFD1048576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3.33203125" bestFit="1" customWidth="1"/>
    <col min="5" max="5" width="12.6640625" bestFit="1" customWidth="1"/>
    <col min="6" max="6" width="13.33203125" bestFit="1" customWidth="1"/>
    <col min="7" max="7" width="12.6640625" bestFit="1" customWidth="1"/>
    <col min="8" max="8" width="13.33203125" bestFit="1" customWidth="1"/>
    <col min="9" max="9" width="12.6640625" bestFit="1" customWidth="1"/>
    <col min="10" max="10" width="13.33203125" bestFit="1" customWidth="1"/>
    <col min="11" max="11" width="12.6640625" bestFit="1" customWidth="1"/>
    <col min="12" max="12" width="13.33203125" bestFit="1" customWidth="1"/>
    <col min="13" max="13" width="12.6640625" bestFit="1" customWidth="1"/>
    <col min="14" max="14" width="13.33203125" bestFit="1" customWidth="1"/>
    <col min="15" max="15" width="12.6640625" bestFit="1" customWidth="1"/>
    <col min="16" max="16" width="13.33203125" bestFit="1" customWidth="1"/>
    <col min="17" max="17" width="12.6640625" bestFit="1" customWidth="1"/>
    <col min="18" max="18" width="13.33203125" bestFit="1" customWidth="1"/>
    <col min="19" max="19" width="12.6640625" bestFit="1" customWidth="1"/>
  </cols>
  <sheetData>
    <row r="1" spans="1:19" ht="15" thickBot="1"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  <c r="Q1" s="276"/>
      <c r="R1" s="276"/>
      <c r="S1" s="276"/>
    </row>
    <row r="2" spans="1:19">
      <c r="A2" s="428" t="s">
        <v>24</v>
      </c>
      <c r="B2" s="429"/>
      <c r="C2" s="430"/>
      <c r="D2" s="569">
        <v>46204</v>
      </c>
      <c r="E2" s="570"/>
      <c r="F2" s="569">
        <f>EDATE(D2,1)</f>
        <v>46235</v>
      </c>
      <c r="G2" s="570"/>
      <c r="H2" s="569">
        <f t="shared" ref="H2" si="0">EDATE(F2,1)</f>
        <v>46266</v>
      </c>
      <c r="I2" s="570"/>
      <c r="J2" s="569">
        <f t="shared" ref="J2" si="1">EDATE(H2,1)</f>
        <v>46296</v>
      </c>
      <c r="K2" s="570"/>
      <c r="L2" s="569">
        <f t="shared" ref="L2" si="2">EDATE(J2,1)</f>
        <v>46327</v>
      </c>
      <c r="M2" s="570"/>
      <c r="N2" s="569">
        <f t="shared" ref="N2" si="3">EDATE(L2,1)</f>
        <v>46357</v>
      </c>
      <c r="O2" s="570"/>
      <c r="P2" s="569">
        <f t="shared" ref="P2" si="4">EDATE(N2,1)</f>
        <v>46388</v>
      </c>
      <c r="Q2" s="570"/>
      <c r="R2" s="569">
        <f t="shared" ref="R2" si="5">EDATE(P2,1)</f>
        <v>46419</v>
      </c>
      <c r="S2" s="570"/>
    </row>
    <row r="3" spans="1:19" ht="15.75" customHeight="1">
      <c r="A3" s="48" t="s">
        <v>0</v>
      </c>
      <c r="B3" s="49" t="s">
        <v>1</v>
      </c>
      <c r="C3" s="408" t="s">
        <v>25</v>
      </c>
      <c r="D3" s="260" t="s">
        <v>182</v>
      </c>
      <c r="E3" s="263" t="s">
        <v>265</v>
      </c>
      <c r="F3" s="260" t="s">
        <v>182</v>
      </c>
      <c r="G3" s="263" t="s">
        <v>265</v>
      </c>
      <c r="H3" s="260" t="s">
        <v>182</v>
      </c>
      <c r="I3" s="263" t="s">
        <v>265</v>
      </c>
      <c r="J3" s="260" t="s">
        <v>182</v>
      </c>
      <c r="K3" s="263" t="s">
        <v>265</v>
      </c>
      <c r="L3" s="260" t="s">
        <v>182</v>
      </c>
      <c r="M3" s="263" t="s">
        <v>265</v>
      </c>
      <c r="N3" s="260" t="s">
        <v>182</v>
      </c>
      <c r="O3" s="263" t="s">
        <v>265</v>
      </c>
      <c r="P3" s="260" t="s">
        <v>182</v>
      </c>
      <c r="Q3" s="263" t="s">
        <v>265</v>
      </c>
      <c r="R3" s="260" t="s">
        <v>182</v>
      </c>
      <c r="S3" s="263" t="s">
        <v>265</v>
      </c>
    </row>
    <row r="4" spans="1:19">
      <c r="A4" s="285" t="s">
        <v>4</v>
      </c>
      <c r="B4" s="240" t="s">
        <v>56</v>
      </c>
      <c r="C4" s="409">
        <v>8</v>
      </c>
      <c r="D4" s="195"/>
      <c r="E4" s="255">
        <v>20618.419999999998</v>
      </c>
      <c r="F4" s="195"/>
      <c r="G4" s="255">
        <v>20618.419999999998</v>
      </c>
      <c r="H4" s="195"/>
      <c r="I4" s="255">
        <v>20618.419999999998</v>
      </c>
      <c r="J4" s="195"/>
      <c r="K4" s="255">
        <v>20618.419999999998</v>
      </c>
      <c r="L4" s="195"/>
      <c r="M4" s="255">
        <v>20618.419999999998</v>
      </c>
      <c r="N4" s="195"/>
      <c r="O4" s="255">
        <v>20618.419999999998</v>
      </c>
      <c r="P4" s="195"/>
      <c r="Q4" s="255">
        <v>20618.419999999998</v>
      </c>
      <c r="R4" s="195"/>
      <c r="S4" s="255">
        <v>20618.419999999998</v>
      </c>
    </row>
    <row r="5" spans="1:19" ht="15" thickBot="1">
      <c r="A5" s="286" t="s">
        <v>12</v>
      </c>
      <c r="B5" s="241" t="s">
        <v>112</v>
      </c>
      <c r="C5" s="410">
        <v>8</v>
      </c>
      <c r="D5" s="195">
        <v>11328.81</v>
      </c>
      <c r="E5" s="255"/>
      <c r="F5" s="195">
        <v>11328.81</v>
      </c>
      <c r="G5" s="255"/>
      <c r="H5" s="195">
        <v>11328.81</v>
      </c>
      <c r="I5" s="255"/>
      <c r="J5" s="195">
        <v>11328.81</v>
      </c>
      <c r="K5" s="255"/>
      <c r="L5" s="195">
        <v>11328.81</v>
      </c>
      <c r="M5" s="255"/>
      <c r="N5" s="195">
        <v>11328.81</v>
      </c>
      <c r="O5" s="255"/>
      <c r="P5" s="195">
        <v>11328.81</v>
      </c>
      <c r="Q5" s="255"/>
      <c r="R5" s="195">
        <v>11328.81</v>
      </c>
      <c r="S5" s="255"/>
    </row>
    <row r="6" spans="1:19" ht="15" thickBot="1">
      <c r="D6" s="167">
        <f>SUM(D4:D5)</f>
        <v>11328.81</v>
      </c>
      <c r="E6" s="169">
        <f>SUM(E4:E5)</f>
        <v>20618.419999999998</v>
      </c>
      <c r="F6" s="167">
        <f>SUM(F4:F5)</f>
        <v>11328.81</v>
      </c>
      <c r="G6" s="169">
        <f>SUM(G4:G5)</f>
        <v>20618.419999999998</v>
      </c>
      <c r="H6" s="167">
        <f t="shared" ref="H6:S6" si="6">SUM(H4:H5)</f>
        <v>11328.81</v>
      </c>
      <c r="I6" s="169">
        <f t="shared" si="6"/>
        <v>20618.419999999998</v>
      </c>
      <c r="J6" s="167">
        <f t="shared" si="6"/>
        <v>11328.81</v>
      </c>
      <c r="K6" s="169">
        <f t="shared" si="6"/>
        <v>20618.419999999998</v>
      </c>
      <c r="L6" s="167">
        <f t="shared" si="6"/>
        <v>11328.81</v>
      </c>
      <c r="M6" s="169">
        <f t="shared" si="6"/>
        <v>20618.419999999998</v>
      </c>
      <c r="N6" s="167">
        <f t="shared" si="6"/>
        <v>11328.81</v>
      </c>
      <c r="O6" s="169">
        <f t="shared" si="6"/>
        <v>20618.419999999998</v>
      </c>
      <c r="P6" s="167">
        <f t="shared" si="6"/>
        <v>11328.81</v>
      </c>
      <c r="Q6" s="169">
        <f t="shared" si="6"/>
        <v>20618.419999999998</v>
      </c>
      <c r="R6" s="167">
        <f t="shared" si="6"/>
        <v>11328.81</v>
      </c>
      <c r="S6" s="169">
        <f t="shared" si="6"/>
        <v>20618.419999999998</v>
      </c>
    </row>
    <row r="8" spans="1:19">
      <c r="D8" s="60"/>
      <c r="F8" s="60"/>
      <c r="H8" s="60"/>
      <c r="J8" s="60"/>
      <c r="L8" s="60"/>
      <c r="N8" s="60"/>
      <c r="P8" s="60"/>
      <c r="R8" s="60"/>
    </row>
  </sheetData>
  <mergeCells count="9">
    <mergeCell ref="N2:O2"/>
    <mergeCell ref="P2:Q2"/>
    <mergeCell ref="R2:S2"/>
    <mergeCell ref="A2:C2"/>
    <mergeCell ref="D2:E2"/>
    <mergeCell ref="F2:G2"/>
    <mergeCell ref="H2:I2"/>
    <mergeCell ref="J2:K2"/>
    <mergeCell ref="L2:M2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063A-DD07-4F5F-AF6F-04B003B097C6}">
  <sheetPr>
    <tabColor theme="8" tint="0.39997558519241921"/>
  </sheetPr>
  <dimension ref="A1:DG23"/>
  <sheetViews>
    <sheetView zoomScaleNormal="100" workbookViewId="0">
      <pane xSplit="3" ySplit="4" topLeftCell="D5" activePane="bottomRight" state="frozen"/>
      <selection activeCell="T19" sqref="T18:U19"/>
      <selection pane="topRight" activeCell="T19" sqref="T18:U19"/>
      <selection pane="bottomLeft" activeCell="T19" sqref="T18:U19"/>
      <selection pane="bottomRight" activeCell="L12" sqref="L12"/>
    </sheetView>
  </sheetViews>
  <sheetFormatPr defaultRowHeight="14.4"/>
  <cols>
    <col min="1" max="1" width="13.33203125" bestFit="1" customWidth="1"/>
    <col min="2" max="2" width="19.88671875" bestFit="1" customWidth="1"/>
    <col min="3" max="3" width="7.88671875" bestFit="1" customWidth="1"/>
    <col min="4" max="4" width="10.88671875" bestFit="1" customWidth="1"/>
    <col min="5" max="5" width="11.5546875" bestFit="1" customWidth="1"/>
    <col min="6" max="6" width="10.88671875" bestFit="1" customWidth="1"/>
    <col min="7" max="7" width="8.44140625" bestFit="1" customWidth="1"/>
    <col min="8" max="8" width="10.5546875" bestFit="1" customWidth="1"/>
    <col min="9" max="9" width="10.88671875" customWidth="1"/>
    <col min="10" max="10" width="10.5546875" customWidth="1"/>
    <col min="11" max="11" width="7.88671875" bestFit="1" customWidth="1"/>
    <col min="12" max="12" width="13.33203125" bestFit="1" customWidth="1"/>
    <col min="13" max="13" width="16.6640625" bestFit="1" customWidth="1"/>
    <col min="14" max="14" width="16.33203125" bestFit="1" customWidth="1"/>
    <col min="15" max="15" width="12.6640625" bestFit="1" customWidth="1"/>
    <col min="16" max="16" width="13.33203125" bestFit="1" customWidth="1"/>
    <col min="17" max="17" width="16.6640625" bestFit="1" customWidth="1"/>
    <col min="18" max="18" width="16.33203125" bestFit="1" customWidth="1"/>
    <col min="19" max="19" width="12.6640625" bestFit="1" customWidth="1"/>
    <col min="20" max="20" width="13.33203125" bestFit="1" customWidth="1"/>
    <col min="21" max="21" width="16.6640625" bestFit="1" customWidth="1"/>
    <col min="22" max="22" width="16.33203125" bestFit="1" customWidth="1"/>
    <col min="23" max="23" width="12.6640625" bestFit="1" customWidth="1"/>
    <col min="24" max="24" width="13.33203125" bestFit="1" customWidth="1"/>
    <col min="25" max="25" width="16.6640625" bestFit="1" customWidth="1"/>
    <col min="26" max="26" width="16.33203125" bestFit="1" customWidth="1"/>
    <col min="27" max="27" width="12.6640625" bestFit="1" customWidth="1"/>
    <col min="28" max="28" width="13.33203125" bestFit="1" customWidth="1"/>
    <col min="29" max="29" width="16.6640625" bestFit="1" customWidth="1"/>
    <col min="30" max="30" width="16.33203125" bestFit="1" customWidth="1"/>
    <col min="31" max="31" width="12.6640625" bestFit="1" customWidth="1"/>
    <col min="32" max="32" width="13.33203125" bestFit="1" customWidth="1"/>
    <col min="33" max="33" width="16.6640625" bestFit="1" customWidth="1"/>
    <col min="34" max="34" width="16.33203125" bestFit="1" customWidth="1"/>
    <col min="35" max="35" width="12.6640625" bestFit="1" customWidth="1"/>
    <col min="36" max="36" width="13.33203125" bestFit="1" customWidth="1"/>
    <col min="37" max="37" width="16.6640625" bestFit="1" customWidth="1"/>
    <col min="38" max="38" width="16.33203125" bestFit="1" customWidth="1"/>
    <col min="39" max="39" width="12.6640625" bestFit="1" customWidth="1"/>
    <col min="40" max="40" width="13.33203125" bestFit="1" customWidth="1"/>
    <col min="41" max="41" width="16.6640625" bestFit="1" customWidth="1"/>
    <col min="42" max="42" width="16.33203125" bestFit="1" customWidth="1"/>
    <col min="43" max="43" width="12.6640625" bestFit="1" customWidth="1"/>
    <col min="44" max="44" width="13.33203125" bestFit="1" customWidth="1"/>
    <col min="45" max="45" width="16.6640625" bestFit="1" customWidth="1"/>
    <col min="46" max="46" width="16.33203125" bestFit="1" customWidth="1"/>
    <col min="47" max="47" width="12.6640625" bestFit="1" customWidth="1"/>
    <col min="48" max="48" width="13.33203125" bestFit="1" customWidth="1"/>
    <col min="49" max="49" width="16.6640625" bestFit="1" customWidth="1"/>
    <col min="50" max="50" width="16.33203125" bestFit="1" customWidth="1"/>
    <col min="51" max="51" width="12.6640625" bestFit="1" customWidth="1"/>
    <col min="52" max="52" width="13.33203125" bestFit="1" customWidth="1"/>
    <col min="53" max="53" width="16.6640625" bestFit="1" customWidth="1"/>
    <col min="54" max="54" width="16.33203125" bestFit="1" customWidth="1"/>
    <col min="55" max="55" width="12.6640625" bestFit="1" customWidth="1"/>
    <col min="56" max="56" width="13.33203125" bestFit="1" customWidth="1"/>
    <col min="57" max="57" width="16.6640625" bestFit="1" customWidth="1"/>
    <col min="58" max="58" width="16.33203125" bestFit="1" customWidth="1"/>
    <col min="59" max="59" width="12.6640625" bestFit="1" customWidth="1"/>
    <col min="60" max="60" width="13.33203125" bestFit="1" customWidth="1"/>
    <col min="61" max="61" width="16.6640625" bestFit="1" customWidth="1"/>
    <col min="62" max="62" width="16.33203125" bestFit="1" customWidth="1"/>
    <col min="63" max="63" width="12.6640625" bestFit="1" customWidth="1"/>
    <col min="64" max="64" width="13.33203125" bestFit="1" customWidth="1"/>
    <col min="65" max="65" width="16.6640625" bestFit="1" customWidth="1"/>
    <col min="66" max="66" width="16.33203125" bestFit="1" customWidth="1"/>
    <col min="67" max="67" width="12.6640625" bestFit="1" customWidth="1"/>
    <col min="68" max="68" width="13.33203125" bestFit="1" customWidth="1"/>
    <col min="69" max="69" width="16.6640625" bestFit="1" customWidth="1"/>
    <col min="70" max="70" width="16.33203125" bestFit="1" customWidth="1"/>
    <col min="71" max="71" width="12.6640625" bestFit="1" customWidth="1"/>
    <col min="72" max="72" width="13.33203125" bestFit="1" customWidth="1"/>
    <col min="73" max="73" width="16.6640625" bestFit="1" customWidth="1"/>
    <col min="74" max="74" width="16.33203125" bestFit="1" customWidth="1"/>
    <col min="75" max="75" width="12.6640625" bestFit="1" customWidth="1"/>
    <col min="76" max="76" width="13.33203125" bestFit="1" customWidth="1"/>
    <col min="77" max="77" width="16.6640625" bestFit="1" customWidth="1"/>
    <col min="78" max="78" width="16.33203125" bestFit="1" customWidth="1"/>
    <col min="79" max="79" width="12.6640625" bestFit="1" customWidth="1"/>
    <col min="80" max="80" width="13.33203125" bestFit="1" customWidth="1"/>
    <col min="81" max="81" width="16.6640625" bestFit="1" customWidth="1"/>
    <col min="82" max="82" width="16.33203125" bestFit="1" customWidth="1"/>
    <col min="83" max="83" width="12.6640625" bestFit="1" customWidth="1"/>
    <col min="84" max="84" width="13.33203125" bestFit="1" customWidth="1"/>
    <col min="85" max="85" width="16.6640625" bestFit="1" customWidth="1"/>
    <col min="86" max="86" width="16.33203125" bestFit="1" customWidth="1"/>
    <col min="87" max="87" width="12.6640625" bestFit="1" customWidth="1"/>
    <col min="88" max="88" width="13.33203125" bestFit="1" customWidth="1"/>
    <col min="89" max="89" width="16.6640625" bestFit="1" customWidth="1"/>
    <col min="90" max="90" width="16.33203125" bestFit="1" customWidth="1"/>
    <col min="91" max="91" width="12.6640625" bestFit="1" customWidth="1"/>
    <col min="92" max="92" width="13.33203125" bestFit="1" customWidth="1"/>
    <col min="93" max="93" width="16.6640625" bestFit="1" customWidth="1"/>
    <col min="94" max="94" width="16.33203125" bestFit="1" customWidth="1"/>
    <col min="95" max="95" width="12.6640625" bestFit="1" customWidth="1"/>
    <col min="96" max="96" width="13.33203125" bestFit="1" customWidth="1"/>
    <col min="97" max="97" width="16.6640625" bestFit="1" customWidth="1"/>
    <col min="98" max="98" width="16.33203125" bestFit="1" customWidth="1"/>
    <col min="99" max="99" width="12.6640625" bestFit="1" customWidth="1"/>
    <col min="100" max="100" width="13.33203125" bestFit="1" customWidth="1"/>
    <col min="101" max="101" width="16.6640625" bestFit="1" customWidth="1"/>
    <col min="102" max="102" width="16.33203125" bestFit="1" customWidth="1"/>
    <col min="103" max="103" width="12.6640625" bestFit="1" customWidth="1"/>
    <col min="104" max="104" width="13.33203125" bestFit="1" customWidth="1"/>
    <col min="105" max="105" width="16.6640625" bestFit="1" customWidth="1"/>
    <col min="106" max="106" width="16.33203125" bestFit="1" customWidth="1"/>
    <col min="107" max="107" width="12.6640625" bestFit="1" customWidth="1"/>
    <col min="108" max="108" width="12.88671875" bestFit="1" customWidth="1"/>
    <col min="109" max="109" width="16.33203125" bestFit="1" customWidth="1"/>
    <col min="110" max="110" width="15.88671875" bestFit="1" customWidth="1"/>
    <col min="111" max="111" width="12.44140625" bestFit="1" customWidth="1"/>
    <col min="112" max="113" width="10.33203125" bestFit="1" customWidth="1"/>
    <col min="114" max="114" width="11.33203125" bestFit="1" customWidth="1"/>
  </cols>
  <sheetData>
    <row r="1" spans="1:111" ht="15" thickBot="1">
      <c r="A1" s="172" t="s">
        <v>230</v>
      </c>
      <c r="B1" s="171">
        <f>'IND. FIN.'!V1</f>
        <v>46204</v>
      </c>
      <c r="C1" s="288">
        <f>VLOOKUP(B1,'IND. FIN.'!$E$3:$F$97,2,0)</f>
        <v>1270.6949999999999</v>
      </c>
      <c r="D1" s="414" t="s">
        <v>255</v>
      </c>
      <c r="E1" s="414"/>
      <c r="F1" s="414"/>
      <c r="G1" s="414"/>
      <c r="H1" s="414"/>
      <c r="I1" s="414"/>
      <c r="J1" s="414"/>
      <c r="K1" s="415"/>
      <c r="L1" s="276"/>
      <c r="M1" s="276"/>
      <c r="N1" s="276"/>
      <c r="O1" s="276"/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</row>
    <row r="2" spans="1:111" ht="15.75" customHeight="1" thickBot="1">
      <c r="A2" s="172" t="s">
        <v>30</v>
      </c>
      <c r="B2" s="171">
        <v>45139</v>
      </c>
      <c r="C2" s="229">
        <f>'IND. FIN.'!F33</f>
        <v>1075.54</v>
      </c>
      <c r="D2" s="420" t="s">
        <v>99</v>
      </c>
      <c r="E2" s="420"/>
      <c r="F2" s="421"/>
      <c r="G2" s="419" t="s">
        <v>98</v>
      </c>
      <c r="H2" s="420"/>
      <c r="I2" s="420"/>
      <c r="J2" s="420"/>
      <c r="K2" s="420"/>
      <c r="L2" s="411">
        <f>IF(L3&gt;$B$1,0,VLOOKUP(L$3,'IND. FIN.'!$E$4:$F$97,2,0))</f>
        <v>1076.626</v>
      </c>
      <c r="M2" s="412"/>
      <c r="N2" s="412"/>
      <c r="O2" s="413"/>
      <c r="P2" s="411">
        <f>IF(P3&gt;$B$1,0,VLOOKUP(P$3,'IND. FIN.'!$E$4:$F$97,2,0))</f>
        <v>1078.412</v>
      </c>
      <c r="Q2" s="412"/>
      <c r="R2" s="412"/>
      <c r="S2" s="413"/>
      <c r="T2" s="411">
        <f>IF(T3&gt;$B$1,0,VLOOKUP(T$3,'IND. FIN.'!$E$4:$F$97,2,0))</f>
        <v>1082.104</v>
      </c>
      <c r="U2" s="412"/>
      <c r="V2" s="412"/>
      <c r="W2" s="413"/>
      <c r="X2" s="411">
        <f>IF(X3&gt;$B$1,0,VLOOKUP(X$3,'IND. FIN.'!$E$4:$F$97,2,0))</f>
        <v>1084.242</v>
      </c>
      <c r="Y2" s="412"/>
      <c r="Z2" s="412"/>
      <c r="AA2" s="413"/>
      <c r="AB2" s="411">
        <f>IF(AB3&gt;$B$1,0,VLOOKUP(AB$3,'IND. FIN.'!$E$4:$F$97,2,0))</f>
        <v>1084.9860000000001</v>
      </c>
      <c r="AC2" s="412"/>
      <c r="AD2" s="412"/>
      <c r="AE2" s="413"/>
      <c r="AF2" s="411">
        <f>IF(AF3&gt;$B$1,0,VLOOKUP(AF$3,'IND. FIN.'!$E$4:$F$97,2,0))</f>
        <v>1088.3119999999999</v>
      </c>
      <c r="AG2" s="412"/>
      <c r="AH2" s="412"/>
      <c r="AI2" s="413"/>
      <c r="AJ2" s="411">
        <f>IF(AJ3&gt;$B$1,0,VLOOKUP(AJ$3,'IND. FIN.'!$E$4:$F$97,2,0))</f>
        <v>1091.25</v>
      </c>
      <c r="AK2" s="412"/>
      <c r="AL2" s="412"/>
      <c r="AM2" s="413"/>
      <c r="AN2" s="411">
        <f>IF(AN3&gt;$B$1,0,VLOOKUP(AN$3,'IND. FIN.'!$E$4:$F$97,2,0))</f>
        <v>1092.6849999999999</v>
      </c>
      <c r="AO2" s="412"/>
      <c r="AP2" s="412"/>
      <c r="AQ2" s="413"/>
      <c r="AR2" s="411">
        <f>IF(AR3&gt;$B$1,0,VLOOKUP(AR$3,'IND. FIN.'!$E$4:$F$97,2,0))</f>
        <v>1095.7380000000001</v>
      </c>
      <c r="AS2" s="412"/>
      <c r="AT2" s="412"/>
      <c r="AU2" s="413"/>
      <c r="AV2" s="411">
        <f>IF(AV3&gt;$B$1,0,VLOOKUP(AV$3,'IND. FIN.'!$E$4:$F$97,2,0))</f>
        <v>1101.3889999999999</v>
      </c>
      <c r="AW2" s="412"/>
      <c r="AX2" s="412"/>
      <c r="AY2" s="413"/>
      <c r="AZ2" s="411">
        <f>IF(AZ3&gt;$B$1,0,VLOOKUP(AZ$3,'IND. FIN.'!$E$4:$F$97,2,0))</f>
        <v>1110.8869999999999</v>
      </c>
      <c r="BA2" s="412"/>
      <c r="BB2" s="412"/>
      <c r="BC2" s="413"/>
      <c r="BD2" s="411">
        <f>IF(BD3&gt;$B$1,0,VLOOKUP(BD$3,'IND. FIN.'!$E$4:$F$97,2,0))</f>
        <v>1118.827</v>
      </c>
      <c r="BE2" s="412"/>
      <c r="BF2" s="412"/>
      <c r="BG2" s="413"/>
      <c r="BH2" s="411">
        <f>IF(BH3&gt;$B$1,0,VLOOKUP(BH$3,'IND. FIN.'!$E$4:$F$97,2,0))</f>
        <v>1126.9159999999999</v>
      </c>
      <c r="BI2" s="412"/>
      <c r="BJ2" s="412"/>
      <c r="BK2" s="413"/>
      <c r="BL2" s="411">
        <f>IF(BL3&gt;$B$1,0,VLOOKUP(BL$3,'IND. FIN.'!$E$4:$F$97,2,0))</f>
        <v>1134.7750000000001</v>
      </c>
      <c r="BM2" s="412"/>
      <c r="BN2" s="412"/>
      <c r="BO2" s="413"/>
      <c r="BP2" s="411">
        <f>IF(BP3&gt;$B$1,0,VLOOKUP(BP$3,'IND. FIN.'!$E$4:$F$97,2,0))</f>
        <v>1141.3979999999999</v>
      </c>
      <c r="BQ2" s="412"/>
      <c r="BR2" s="412"/>
      <c r="BS2" s="413"/>
      <c r="BT2" s="411">
        <f>IF(BT3&gt;$B$1,0,VLOOKUP(BT$3,'IND. FIN.'!$E$4:$F$97,2,0))</f>
        <v>1149.17</v>
      </c>
      <c r="BU2" s="412"/>
      <c r="BV2" s="412"/>
      <c r="BW2" s="413"/>
      <c r="BX2" s="411">
        <f>IF(BX3&gt;$B$1,0,VLOOKUP(BX$3,'IND. FIN.'!$E$4:$F$97,2,0))</f>
        <v>1153.7249999999999</v>
      </c>
      <c r="BY2" s="412"/>
      <c r="BZ2" s="412"/>
      <c r="CA2" s="413"/>
      <c r="CB2" s="411">
        <f>IF(CB3&gt;$B$1,0,VLOOKUP(CB$3,'IND. FIN.'!$E$4:$F$97,2,0))</f>
        <v>1159.5360000000001</v>
      </c>
      <c r="CC2" s="412"/>
      <c r="CD2" s="412"/>
      <c r="CE2" s="413"/>
      <c r="CF2" s="411">
        <f>IF(CF3&gt;$B$1,0,VLOOKUP(CF$3,'IND. FIN.'!$E$4:$F$97,2,0))</f>
        <v>1169.116</v>
      </c>
      <c r="CG2" s="412"/>
      <c r="CH2" s="412"/>
      <c r="CI2" s="413"/>
      <c r="CJ2" s="411">
        <f>IF(CJ3&gt;$B$1,0,VLOOKUP(CJ$3,'IND. FIN.'!$E$4:$F$97,2,0))</f>
        <v>1173.7750000000001</v>
      </c>
      <c r="CK2" s="412"/>
      <c r="CL2" s="412"/>
      <c r="CM2" s="413"/>
      <c r="CN2" s="411">
        <f>IF(CN3&gt;$B$1,0,VLOOKUP(CN$3,'IND. FIN.'!$E$4:$F$97,2,0))</f>
        <v>1178.386</v>
      </c>
      <c r="CO2" s="412"/>
      <c r="CP2" s="412"/>
      <c r="CQ2" s="413"/>
      <c r="CR2" s="411">
        <f>IF(CR3&gt;$B$1,0,VLOOKUP(CR$3,'IND. FIN.'!$E$4:$F$97,2,0))</f>
        <v>1184.462</v>
      </c>
      <c r="CS2" s="412"/>
      <c r="CT2" s="412"/>
      <c r="CU2" s="413"/>
      <c r="CV2" s="411">
        <f>IF(CV3&gt;$B$1,0,VLOOKUP(CV$3,'IND. FIN.'!$E$4:$F$97,2,0))</f>
        <v>1191.327</v>
      </c>
      <c r="CW2" s="412"/>
      <c r="CX2" s="412"/>
      <c r="CY2" s="413"/>
      <c r="CZ2" s="411">
        <f>IF(CZ3&gt;$B$1,0,VLOOKUP(CZ$3,'IND. FIN.'!$E$4:$F$97,2,0))</f>
        <v>1199.509</v>
      </c>
      <c r="DA2" s="412"/>
      <c r="DB2" s="412"/>
      <c r="DC2" s="413"/>
      <c r="DD2" s="411">
        <f>IF(DD3&gt;$B$1,0,VLOOKUP(DD$3,'IND. FIN.'!$E$4:$F$97,2,0))</f>
        <v>1210.471</v>
      </c>
      <c r="DE2" s="412"/>
      <c r="DF2" s="412"/>
      <c r="DG2" s="413"/>
    </row>
    <row r="3" spans="1:111">
      <c r="A3" s="428" t="s">
        <v>24</v>
      </c>
      <c r="B3" s="429"/>
      <c r="C3" s="430"/>
      <c r="D3" s="431" t="s">
        <v>28</v>
      </c>
      <c r="E3" s="433" t="s">
        <v>29</v>
      </c>
      <c r="F3" s="435" t="s">
        <v>115</v>
      </c>
      <c r="G3" s="437" t="s">
        <v>28</v>
      </c>
      <c r="H3" s="424" t="s">
        <v>29</v>
      </c>
      <c r="I3" s="424" t="s">
        <v>178</v>
      </c>
      <c r="J3" s="424" t="s">
        <v>179</v>
      </c>
      <c r="K3" s="426" t="s">
        <v>115</v>
      </c>
      <c r="L3" s="450">
        <v>45170</v>
      </c>
      <c r="M3" s="440"/>
      <c r="N3" s="440"/>
      <c r="O3" s="441"/>
      <c r="P3" s="439">
        <f>EDATE(L3,1)</f>
        <v>45200</v>
      </c>
      <c r="Q3" s="440"/>
      <c r="R3" s="440"/>
      <c r="S3" s="441"/>
      <c r="T3" s="439">
        <f t="shared" ref="T3" si="0">EDATE(P3,1)</f>
        <v>45231</v>
      </c>
      <c r="U3" s="440"/>
      <c r="V3" s="440"/>
      <c r="W3" s="441"/>
      <c r="X3" s="439">
        <f t="shared" ref="X3" si="1">EDATE(T3,1)</f>
        <v>45261</v>
      </c>
      <c r="Y3" s="440"/>
      <c r="Z3" s="440"/>
      <c r="AA3" s="441"/>
      <c r="AB3" s="439">
        <f t="shared" ref="AB3" si="2">EDATE(X3,1)</f>
        <v>45292</v>
      </c>
      <c r="AC3" s="440"/>
      <c r="AD3" s="440"/>
      <c r="AE3" s="441"/>
      <c r="AF3" s="439">
        <f t="shared" ref="AF3" si="3">EDATE(AB3,1)</f>
        <v>45323</v>
      </c>
      <c r="AG3" s="440"/>
      <c r="AH3" s="440"/>
      <c r="AI3" s="441"/>
      <c r="AJ3" s="439">
        <f t="shared" ref="AJ3" si="4">EDATE(AF3,1)</f>
        <v>45352</v>
      </c>
      <c r="AK3" s="440"/>
      <c r="AL3" s="440"/>
      <c r="AM3" s="441"/>
      <c r="AN3" s="439">
        <f t="shared" ref="AN3" si="5">EDATE(AJ3,1)</f>
        <v>45383</v>
      </c>
      <c r="AO3" s="440"/>
      <c r="AP3" s="440"/>
      <c r="AQ3" s="441"/>
      <c r="AR3" s="439">
        <f t="shared" ref="AR3" si="6">EDATE(AN3,1)</f>
        <v>45413</v>
      </c>
      <c r="AS3" s="440"/>
      <c r="AT3" s="440"/>
      <c r="AU3" s="441"/>
      <c r="AV3" s="439">
        <f t="shared" ref="AV3" si="7">EDATE(AR3,1)</f>
        <v>45444</v>
      </c>
      <c r="AW3" s="440"/>
      <c r="AX3" s="440"/>
      <c r="AY3" s="441"/>
      <c r="AZ3" s="439">
        <f t="shared" ref="AZ3" si="8">EDATE(AV3,1)</f>
        <v>45474</v>
      </c>
      <c r="BA3" s="440"/>
      <c r="BB3" s="440"/>
      <c r="BC3" s="441"/>
      <c r="BD3" s="439">
        <f t="shared" ref="BD3" si="9">EDATE(AZ3,1)</f>
        <v>45505</v>
      </c>
      <c r="BE3" s="440"/>
      <c r="BF3" s="440"/>
      <c r="BG3" s="441"/>
      <c r="BH3" s="439">
        <f t="shared" ref="BH3" si="10">EDATE(BD3,1)</f>
        <v>45536</v>
      </c>
      <c r="BI3" s="440"/>
      <c r="BJ3" s="440"/>
      <c r="BK3" s="441"/>
      <c r="BL3" s="439">
        <f t="shared" ref="BL3" si="11">EDATE(BH3,1)</f>
        <v>45566</v>
      </c>
      <c r="BM3" s="440"/>
      <c r="BN3" s="440"/>
      <c r="BO3" s="441"/>
      <c r="BP3" s="439">
        <f t="shared" ref="BP3" si="12">EDATE(BL3,1)</f>
        <v>45597</v>
      </c>
      <c r="BQ3" s="440"/>
      <c r="BR3" s="440"/>
      <c r="BS3" s="441"/>
      <c r="BT3" s="439">
        <f t="shared" ref="BT3" si="13">EDATE(BP3,1)</f>
        <v>45627</v>
      </c>
      <c r="BU3" s="440"/>
      <c r="BV3" s="440"/>
      <c r="BW3" s="441"/>
      <c r="BX3" s="439">
        <f t="shared" ref="BX3" si="14">EDATE(BT3,1)</f>
        <v>45658</v>
      </c>
      <c r="BY3" s="440"/>
      <c r="BZ3" s="440"/>
      <c r="CA3" s="441"/>
      <c r="CB3" s="439">
        <f t="shared" ref="CB3" si="15">EDATE(BX3,1)</f>
        <v>45689</v>
      </c>
      <c r="CC3" s="440"/>
      <c r="CD3" s="440"/>
      <c r="CE3" s="441"/>
      <c r="CF3" s="439">
        <f t="shared" ref="CF3" si="16">EDATE(CB3,1)</f>
        <v>45717</v>
      </c>
      <c r="CG3" s="440"/>
      <c r="CH3" s="440"/>
      <c r="CI3" s="441"/>
      <c r="CJ3" s="439">
        <f t="shared" ref="CJ3" si="17">EDATE(CF3,1)</f>
        <v>45748</v>
      </c>
      <c r="CK3" s="440"/>
      <c r="CL3" s="440"/>
      <c r="CM3" s="441"/>
      <c r="CN3" s="439">
        <f t="shared" ref="CN3" si="18">EDATE(CJ3,1)</f>
        <v>45778</v>
      </c>
      <c r="CO3" s="440"/>
      <c r="CP3" s="440"/>
      <c r="CQ3" s="441"/>
      <c r="CR3" s="439">
        <f t="shared" ref="CR3" si="19">EDATE(CN3,1)</f>
        <v>45809</v>
      </c>
      <c r="CS3" s="440"/>
      <c r="CT3" s="440"/>
      <c r="CU3" s="441"/>
      <c r="CV3" s="439">
        <f t="shared" ref="CV3" si="20">EDATE(CR3,1)</f>
        <v>45839</v>
      </c>
      <c r="CW3" s="440"/>
      <c r="CX3" s="440"/>
      <c r="CY3" s="441"/>
      <c r="CZ3" s="439">
        <f t="shared" ref="CZ3" si="21">EDATE(CV3,1)</f>
        <v>45870</v>
      </c>
      <c r="DA3" s="440"/>
      <c r="DB3" s="440"/>
      <c r="DC3" s="441"/>
      <c r="DD3" s="439">
        <f t="shared" ref="DD3" si="22">EDATE(CZ3,1)</f>
        <v>45901</v>
      </c>
      <c r="DE3" s="440"/>
      <c r="DF3" s="440"/>
      <c r="DG3" s="441"/>
    </row>
    <row r="4" spans="1:111" ht="15.75" customHeight="1" thickBot="1">
      <c r="A4" s="16" t="s">
        <v>0</v>
      </c>
      <c r="B4" s="1" t="s">
        <v>1</v>
      </c>
      <c r="C4" s="295" t="s">
        <v>25</v>
      </c>
      <c r="D4" s="432"/>
      <c r="E4" s="434"/>
      <c r="F4" s="436"/>
      <c r="G4" s="438"/>
      <c r="H4" s="425"/>
      <c r="I4" s="425"/>
      <c r="J4" s="425"/>
      <c r="K4" s="427"/>
      <c r="L4" s="278" t="s">
        <v>182</v>
      </c>
      <c r="M4" s="261" t="s">
        <v>183</v>
      </c>
      <c r="N4" s="262" t="s">
        <v>181</v>
      </c>
      <c r="O4" s="263" t="s">
        <v>180</v>
      </c>
      <c r="P4" s="260" t="s">
        <v>182</v>
      </c>
      <c r="Q4" s="261" t="s">
        <v>183</v>
      </c>
      <c r="R4" s="262" t="s">
        <v>181</v>
      </c>
      <c r="S4" s="263" t="s">
        <v>180</v>
      </c>
      <c r="T4" s="272" t="s">
        <v>182</v>
      </c>
      <c r="U4" s="273" t="s">
        <v>183</v>
      </c>
      <c r="V4" s="274" t="s">
        <v>181</v>
      </c>
      <c r="W4" s="275" t="s">
        <v>180</v>
      </c>
      <c r="X4" s="272" t="s">
        <v>182</v>
      </c>
      <c r="Y4" s="273" t="s">
        <v>183</v>
      </c>
      <c r="Z4" s="274" t="s">
        <v>181</v>
      </c>
      <c r="AA4" s="275" t="s">
        <v>180</v>
      </c>
      <c r="AB4" s="272" t="s">
        <v>182</v>
      </c>
      <c r="AC4" s="273" t="s">
        <v>183</v>
      </c>
      <c r="AD4" s="274" t="s">
        <v>181</v>
      </c>
      <c r="AE4" s="275" t="s">
        <v>180</v>
      </c>
      <c r="AF4" s="272" t="s">
        <v>182</v>
      </c>
      <c r="AG4" s="273" t="s">
        <v>183</v>
      </c>
      <c r="AH4" s="274" t="s">
        <v>181</v>
      </c>
      <c r="AI4" s="275" t="s">
        <v>180</v>
      </c>
      <c r="AJ4" s="272" t="s">
        <v>182</v>
      </c>
      <c r="AK4" s="273" t="s">
        <v>183</v>
      </c>
      <c r="AL4" s="274" t="s">
        <v>181</v>
      </c>
      <c r="AM4" s="275" t="s">
        <v>180</v>
      </c>
      <c r="AN4" s="272" t="s">
        <v>182</v>
      </c>
      <c r="AO4" s="273" t="s">
        <v>183</v>
      </c>
      <c r="AP4" s="274" t="s">
        <v>181</v>
      </c>
      <c r="AQ4" s="275" t="s">
        <v>180</v>
      </c>
      <c r="AR4" s="272" t="s">
        <v>182</v>
      </c>
      <c r="AS4" s="273" t="s">
        <v>183</v>
      </c>
      <c r="AT4" s="274" t="s">
        <v>181</v>
      </c>
      <c r="AU4" s="275" t="s">
        <v>180</v>
      </c>
      <c r="AV4" s="272" t="s">
        <v>182</v>
      </c>
      <c r="AW4" s="273" t="s">
        <v>183</v>
      </c>
      <c r="AX4" s="274" t="s">
        <v>181</v>
      </c>
      <c r="AY4" s="275" t="s">
        <v>180</v>
      </c>
      <c r="AZ4" s="272" t="s">
        <v>182</v>
      </c>
      <c r="BA4" s="273" t="s">
        <v>183</v>
      </c>
      <c r="BB4" s="274" t="s">
        <v>181</v>
      </c>
      <c r="BC4" s="275" t="s">
        <v>180</v>
      </c>
      <c r="BD4" s="272" t="s">
        <v>182</v>
      </c>
      <c r="BE4" s="273" t="s">
        <v>183</v>
      </c>
      <c r="BF4" s="274" t="s">
        <v>181</v>
      </c>
      <c r="BG4" s="275" t="s">
        <v>180</v>
      </c>
      <c r="BH4" s="272" t="s">
        <v>182</v>
      </c>
      <c r="BI4" s="273" t="s">
        <v>183</v>
      </c>
      <c r="BJ4" s="274" t="s">
        <v>181</v>
      </c>
      <c r="BK4" s="275" t="s">
        <v>180</v>
      </c>
      <c r="BL4" s="272" t="s">
        <v>182</v>
      </c>
      <c r="BM4" s="273" t="s">
        <v>183</v>
      </c>
      <c r="BN4" s="274" t="s">
        <v>181</v>
      </c>
      <c r="BO4" s="275" t="s">
        <v>180</v>
      </c>
      <c r="BP4" s="272" t="s">
        <v>182</v>
      </c>
      <c r="BQ4" s="273" t="s">
        <v>183</v>
      </c>
      <c r="BR4" s="274" t="s">
        <v>181</v>
      </c>
      <c r="BS4" s="275" t="s">
        <v>180</v>
      </c>
      <c r="BT4" s="272" t="s">
        <v>182</v>
      </c>
      <c r="BU4" s="273" t="s">
        <v>183</v>
      </c>
      <c r="BV4" s="274" t="s">
        <v>181</v>
      </c>
      <c r="BW4" s="275" t="s">
        <v>180</v>
      </c>
      <c r="BX4" s="272" t="s">
        <v>182</v>
      </c>
      <c r="BY4" s="273" t="s">
        <v>183</v>
      </c>
      <c r="BZ4" s="274" t="s">
        <v>181</v>
      </c>
      <c r="CA4" s="275" t="s">
        <v>180</v>
      </c>
      <c r="CB4" s="272" t="s">
        <v>182</v>
      </c>
      <c r="CC4" s="273" t="s">
        <v>183</v>
      </c>
      <c r="CD4" s="274" t="s">
        <v>181</v>
      </c>
      <c r="CE4" s="275" t="s">
        <v>180</v>
      </c>
      <c r="CF4" s="272" t="s">
        <v>182</v>
      </c>
      <c r="CG4" s="273" t="s">
        <v>183</v>
      </c>
      <c r="CH4" s="274" t="s">
        <v>181</v>
      </c>
      <c r="CI4" s="275" t="s">
        <v>180</v>
      </c>
      <c r="CJ4" s="272" t="s">
        <v>182</v>
      </c>
      <c r="CK4" s="273" t="s">
        <v>183</v>
      </c>
      <c r="CL4" s="274" t="s">
        <v>181</v>
      </c>
      <c r="CM4" s="275" t="s">
        <v>180</v>
      </c>
      <c r="CN4" s="272" t="s">
        <v>182</v>
      </c>
      <c r="CO4" s="273" t="s">
        <v>183</v>
      </c>
      <c r="CP4" s="274" t="s">
        <v>181</v>
      </c>
      <c r="CQ4" s="275" t="s">
        <v>180</v>
      </c>
      <c r="CR4" s="272" t="s">
        <v>182</v>
      </c>
      <c r="CS4" s="273" t="s">
        <v>183</v>
      </c>
      <c r="CT4" s="274" t="s">
        <v>181</v>
      </c>
      <c r="CU4" s="275" t="s">
        <v>180</v>
      </c>
      <c r="CV4" s="272" t="s">
        <v>182</v>
      </c>
      <c r="CW4" s="273" t="s">
        <v>183</v>
      </c>
      <c r="CX4" s="274" t="s">
        <v>181</v>
      </c>
      <c r="CY4" s="275" t="s">
        <v>180</v>
      </c>
      <c r="CZ4" s="272" t="s">
        <v>182</v>
      </c>
      <c r="DA4" s="273" t="s">
        <v>183</v>
      </c>
      <c r="DB4" s="274" t="s">
        <v>181</v>
      </c>
      <c r="DC4" s="275" t="s">
        <v>180</v>
      </c>
      <c r="DD4" s="272" t="s">
        <v>182</v>
      </c>
      <c r="DE4" s="273" t="s">
        <v>183</v>
      </c>
      <c r="DF4" s="274" t="s">
        <v>181</v>
      </c>
      <c r="DG4" s="275" t="s">
        <v>180</v>
      </c>
    </row>
    <row r="5" spans="1:111">
      <c r="A5" s="285" t="s">
        <v>2</v>
      </c>
      <c r="B5" s="240" t="s">
        <v>55</v>
      </c>
      <c r="C5" s="323">
        <v>29</v>
      </c>
      <c r="D5" s="252">
        <f>E5*C5</f>
        <v>316269.36</v>
      </c>
      <c r="E5" s="74">
        <v>10905.84</v>
      </c>
      <c r="F5" s="89">
        <f t="shared" ref="F5:F11" si="23">K5*$C$1</f>
        <v>141731.55805158344</v>
      </c>
      <c r="G5" s="95">
        <f t="shared" ref="G5:H11" si="24">D5/$C$2</f>
        <v>294.05634379009615</v>
      </c>
      <c r="H5" s="74">
        <f t="shared" si="24"/>
        <v>10.139873923796419</v>
      </c>
      <c r="I5" s="74">
        <f t="shared" ref="I5:I11" si="25">SUMIFS($L5:$DC5,$L$4:$DC$4,$M$4)</f>
        <v>182.5177306283355</v>
      </c>
      <c r="J5" s="74">
        <f t="shared" ref="J5:J11" si="26">SUMIFS($L5:$DC5,$L$4:$DC$4,$N$4)</f>
        <v>0</v>
      </c>
      <c r="K5" s="18">
        <f>G5-I5-J5</f>
        <v>111.53861316176065</v>
      </c>
      <c r="L5" s="264"/>
      <c r="M5" s="265">
        <f t="shared" ref="M5:M11" si="27">IFERROR(L5/L$2,0)</f>
        <v>0</v>
      </c>
      <c r="N5" s="265">
        <f t="shared" ref="N5:N11" si="28">IFERROR(O5/L$2,0)</f>
        <v>0</v>
      </c>
      <c r="O5" s="266"/>
      <c r="P5" s="264"/>
      <c r="Q5" s="265">
        <f t="shared" ref="Q5:BY11" si="29">IFERROR(P5/P$2,0)</f>
        <v>0</v>
      </c>
      <c r="R5" s="265">
        <f t="shared" ref="R5:R11" si="30">IFERROR(S5/P$2,0)</f>
        <v>0</v>
      </c>
      <c r="S5" s="266"/>
      <c r="T5" s="264"/>
      <c r="U5" s="265">
        <f t="shared" si="29"/>
        <v>0</v>
      </c>
      <c r="V5" s="265">
        <f t="shared" ref="V5:V11" si="31">IFERROR(W5/T$2,0)</f>
        <v>0</v>
      </c>
      <c r="W5" s="266"/>
      <c r="X5" s="264"/>
      <c r="Y5" s="265">
        <f t="shared" si="29"/>
        <v>0</v>
      </c>
      <c r="Z5" s="265">
        <f t="shared" ref="Z5:Z11" si="32">IFERROR(AA5/X$2,0)</f>
        <v>0</v>
      </c>
      <c r="AA5" s="266"/>
      <c r="AB5" s="264"/>
      <c r="AC5" s="265">
        <f t="shared" si="29"/>
        <v>0</v>
      </c>
      <c r="AD5" s="265">
        <f t="shared" ref="AD5:AD11" si="33">IFERROR(AE5/AB$2,0)</f>
        <v>0</v>
      </c>
      <c r="AE5" s="266"/>
      <c r="AF5" s="264"/>
      <c r="AG5" s="265">
        <f t="shared" si="29"/>
        <v>0</v>
      </c>
      <c r="AH5" s="265">
        <f t="shared" ref="AH5:AH11" si="34">IFERROR(AI5/AF$2,0)</f>
        <v>0</v>
      </c>
      <c r="AI5" s="266"/>
      <c r="AJ5" s="264">
        <f t="shared" ref="AJ5:AJ11" si="35">IF($E5*AJ$2/$C$2-AM5&gt;0,$E5*AJ$2/$C$2-AM5,0)</f>
        <v>11065.137419342842</v>
      </c>
      <c r="AK5" s="265">
        <f t="shared" si="29"/>
        <v>10.139873923796419</v>
      </c>
      <c r="AL5" s="265">
        <f t="shared" ref="AL5:AL11" si="36">IFERROR(AM5/AJ$2,0)</f>
        <v>0</v>
      </c>
      <c r="AM5" s="266"/>
      <c r="AN5" s="264">
        <f t="shared" ref="AN5:AN11" si="37">IF($E5*AN$2/$C$2-AQ5&gt;0,$E5*AN$2/$C$2-AQ5,0)</f>
        <v>11079.688138423489</v>
      </c>
      <c r="AO5" s="265">
        <f t="shared" si="29"/>
        <v>10.139873923796419</v>
      </c>
      <c r="AP5" s="265">
        <f t="shared" ref="AP5:AP11" si="38">IFERROR(AQ5/AN$2,0)</f>
        <v>0</v>
      </c>
      <c r="AQ5" s="266"/>
      <c r="AR5" s="264">
        <f t="shared" ref="AR5:AR11" si="39">IF($E5*AR$2/$C$2-AU5&gt;0,$E5*AR$2/$C$2-AU5,0)</f>
        <v>11110.645173512841</v>
      </c>
      <c r="AS5" s="265">
        <f t="shared" si="29"/>
        <v>10.139873923796419</v>
      </c>
      <c r="AT5" s="265">
        <f t="shared" ref="AT5:AT11" si="40">IFERROR(AU5/AR$2,0)</f>
        <v>0</v>
      </c>
      <c r="AU5" s="266"/>
      <c r="AV5" s="264">
        <f t="shared" ref="AV5:AV11" si="41">IF($E5*AV$2/$C$2-AY5&gt;0,$E5*AV$2/$C$2-AY5,0)</f>
        <v>11167.945601056213</v>
      </c>
      <c r="AW5" s="265">
        <f t="shared" si="29"/>
        <v>10.139873923796419</v>
      </c>
      <c r="AX5" s="265">
        <f t="shared" ref="AX5:AX11" si="42">IFERROR(AY5/AV$2,0)</f>
        <v>0</v>
      </c>
      <c r="AY5" s="266"/>
      <c r="AZ5" s="264">
        <f t="shared" ref="AZ5:AZ11" si="43">IF($E5*AZ$2/$C$2-BC5&gt;0,$E5*AZ$2/$C$2-BC5,0)</f>
        <v>11264.254123584433</v>
      </c>
      <c r="BA5" s="265">
        <f t="shared" si="29"/>
        <v>10.13987392379642</v>
      </c>
      <c r="BB5" s="265">
        <f t="shared" ref="BB5:BB11" si="44">IFERROR(BC5/AZ$2,0)</f>
        <v>0</v>
      </c>
      <c r="BC5" s="266"/>
      <c r="BD5" s="264">
        <f t="shared" ref="BD5:BD11" si="45">IF($E5*BD$2/$C$2-BG5&gt;0,$E5*BD$2/$C$2-BG5,0)</f>
        <v>11344.764722539376</v>
      </c>
      <c r="BE5" s="265">
        <f t="shared" si="29"/>
        <v>10.139873923796419</v>
      </c>
      <c r="BF5" s="265">
        <f t="shared" ref="BF5:BF11" si="46">IFERROR(BG5/BD$2,0)</f>
        <v>0</v>
      </c>
      <c r="BG5" s="266"/>
      <c r="BH5" s="264">
        <f t="shared" ref="BH5:BH11" si="47">IF($E5*BH$2/$C$2-BK5&gt;0,$E5*BH$2/$C$2-BK5,0)</f>
        <v>11426.786162708964</v>
      </c>
      <c r="BI5" s="265">
        <f t="shared" si="29"/>
        <v>10.139873923796419</v>
      </c>
      <c r="BJ5" s="265">
        <f t="shared" ref="BJ5:BJ11" si="48">IFERROR(BK5/BH$2,0)</f>
        <v>0</v>
      </c>
      <c r="BK5" s="266"/>
      <c r="BL5" s="264">
        <f t="shared" ref="BL5:BL11" si="49">IF($E5*BL$2/$C$2-BO5&gt;0,$E5*BL$2/$C$2-BO5,0)</f>
        <v>11506.475431876082</v>
      </c>
      <c r="BM5" s="265">
        <f t="shared" si="29"/>
        <v>10.139873923796419</v>
      </c>
      <c r="BN5" s="265">
        <f t="shared" ref="BN5:BN11" si="50">IFERROR(BO5/BL$2,0)</f>
        <v>0</v>
      </c>
      <c r="BO5" s="266"/>
      <c r="BP5" s="264">
        <f t="shared" ref="BP5:BP11" si="51">IF($E5*BP$2/$C$2-BS5&gt;0,$E5*BP$2/$C$2-BS5,0)</f>
        <v>11573.631816873383</v>
      </c>
      <c r="BQ5" s="265">
        <f t="shared" si="29"/>
        <v>10.139873923796419</v>
      </c>
      <c r="BR5" s="265">
        <f t="shared" ref="BR5:BR11" si="52">IFERROR(BS5/BP$2,0)</f>
        <v>0</v>
      </c>
      <c r="BS5" s="266"/>
      <c r="BT5" s="264">
        <f t="shared" ref="BT5:BT11" si="53">IF($E5*BT$2/$C$2-BW5&gt;0,$E5*BT$2/$C$2-BW5,0)</f>
        <v>11652.438917009133</v>
      </c>
      <c r="BU5" s="265">
        <f t="shared" si="29"/>
        <v>10.13987392379642</v>
      </c>
      <c r="BV5" s="265">
        <f t="shared" ref="BV5:BV11" si="54">IFERROR(BW5/BT$2,0)</f>
        <v>0</v>
      </c>
      <c r="BW5" s="266"/>
      <c r="BX5" s="264">
        <f t="shared" ref="BX5:BX11" si="55">IF($E5*BX$2/$C$2-CA5&gt;0,$E5*BX$2/$C$2-CA5,0)</f>
        <v>11698.626042732023</v>
      </c>
      <c r="BY5" s="265">
        <f t="shared" si="29"/>
        <v>10.139873923796419</v>
      </c>
      <c r="BZ5" s="265">
        <f t="shared" ref="BZ5:BZ11" si="56">IFERROR(CA5/BX$2,0)</f>
        <v>0</v>
      </c>
      <c r="CA5" s="266"/>
      <c r="CB5" s="264">
        <f t="shared" ref="CB5:CB11" si="57">IF($E5*CB$2/$C$2-CE5&gt;0,$E5*CB$2/$C$2-CE5,0)</f>
        <v>11757.548850103205</v>
      </c>
      <c r="CC5" s="265">
        <f t="shared" ref="CC5:CS11" si="58">IFERROR(CB5/CB$2,0)</f>
        <v>10.139873923796419</v>
      </c>
      <c r="CD5" s="265">
        <f t="shared" ref="CD5:CD11" si="59">IFERROR(CE5/CB$2,0)</f>
        <v>0</v>
      </c>
      <c r="CE5" s="266"/>
      <c r="CF5" s="264">
        <f t="shared" ref="CF5:CF11" si="60">IF($E5*CF$2/$C$2-CI5&gt;0,$E5*CF$2/$C$2-CI5,0)</f>
        <v>11854.688842293173</v>
      </c>
      <c r="CG5" s="265">
        <f t="shared" si="58"/>
        <v>10.139873923796419</v>
      </c>
      <c r="CH5" s="265">
        <f t="shared" ref="CH5:CH11" si="61">IFERROR(CI5/CF$2,0)</f>
        <v>0</v>
      </c>
      <c r="CI5" s="266"/>
      <c r="CJ5" s="264">
        <f t="shared" ref="CJ5:CJ11" si="62">IF($E5*CJ$2/$C$2-CM5&gt;0,$E5*CJ$2/$C$2-CM5,0)</f>
        <v>11901.930514904143</v>
      </c>
      <c r="CK5" s="265">
        <f t="shared" si="58"/>
        <v>10.139873923796419</v>
      </c>
      <c r="CL5" s="265">
        <f t="shared" ref="CL5:CL11" si="63">IFERROR(CM5/CJ$2,0)</f>
        <v>0</v>
      </c>
      <c r="CM5" s="266"/>
      <c r="CN5" s="264">
        <f>IF($E5*CN$2/$C$2-CQ5&gt;0,$E5*CN$2/$C$2-CQ5,0)</f>
        <v>11948.685473566768</v>
      </c>
      <c r="CO5" s="265">
        <f t="shared" si="58"/>
        <v>10.13987392379642</v>
      </c>
      <c r="CP5" s="265">
        <f t="shared" ref="CP5:CP11" si="64">IFERROR(CQ5/CN$2,0)</f>
        <v>0</v>
      </c>
      <c r="CQ5" s="266"/>
      <c r="CR5" s="264">
        <f t="shared" ref="CR5:CR11" si="65">IF($E5*CR$2/$C$2-CU5&gt;0,$E5*CR$2/$C$2-CU5,0)</f>
        <v>12010.295347527755</v>
      </c>
      <c r="CS5" s="265">
        <f t="shared" si="58"/>
        <v>10.13987392379642</v>
      </c>
      <c r="CT5" s="265">
        <f t="shared" ref="CT5:CT11" si="66">IFERROR(CU5/CR$2,0)</f>
        <v>0</v>
      </c>
      <c r="CU5" s="266"/>
      <c r="CV5" s="264">
        <f t="shared" ref="CV5:CV11" si="67">IF($E5*CV$2/$C$2-CY5&gt;0,$E5*CV$2/$C$2-CY5,0)</f>
        <v>12079.905582014617</v>
      </c>
      <c r="CW5" s="265">
        <f t="shared" ref="CW5:CW11" si="68">IFERROR(CV5/CV$2,0)</f>
        <v>10.139873923796419</v>
      </c>
      <c r="CX5" s="265">
        <f t="shared" ref="CX5:CX11" si="69">IFERROR(CY5/CV$2,0)</f>
        <v>0</v>
      </c>
      <c r="CY5" s="266"/>
      <c r="CZ5" s="264">
        <f t="shared" ref="CZ5:CZ11" si="70">IF($E5*CZ$2/$C$2-DC5&gt;0,$E5*CZ$2/$C$2-DC5,0)</f>
        <v>12162.870030459118</v>
      </c>
      <c r="DA5" s="265">
        <f t="shared" ref="DA5:DA11" si="71">IFERROR(CZ5/CZ$2,0)</f>
        <v>10.139873923796419</v>
      </c>
      <c r="DB5" s="265">
        <f t="shared" ref="DB5:DB11" si="72">IFERROR(DC5/CZ$2,0)</f>
        <v>0</v>
      </c>
      <c r="DC5" s="266"/>
      <c r="DD5" s="264">
        <f t="shared" ref="DD5:DD11" si="73">IF($E5*DD$2/$C$2-DG5&gt;0,$E5*DD$2/$C$2-DG5,0)</f>
        <v>12274.023328411775</v>
      </c>
      <c r="DE5" s="265">
        <f t="shared" ref="DE5:DE11" si="74">IFERROR(DD5/DD$2,0)</f>
        <v>10.139873923796419</v>
      </c>
      <c r="DF5" s="265">
        <f t="shared" ref="DF5:DF11" si="75">IFERROR(DG5/DD$2,0)</f>
        <v>0</v>
      </c>
      <c r="DG5" s="266"/>
    </row>
    <row r="6" spans="1:111">
      <c r="A6" s="285" t="s">
        <v>4</v>
      </c>
      <c r="B6" s="240" t="s">
        <v>56</v>
      </c>
      <c r="C6" s="323">
        <v>29</v>
      </c>
      <c r="D6" s="252">
        <f t="shared" ref="D6:D11" si="76">E6*C6</f>
        <v>547278.42999999993</v>
      </c>
      <c r="E6" s="74">
        <v>18871.669999999998</v>
      </c>
      <c r="F6" s="89">
        <f t="shared" si="23"/>
        <v>111479.52056943497</v>
      </c>
      <c r="G6" s="95">
        <f t="shared" si="24"/>
        <v>508.84061029808277</v>
      </c>
      <c r="H6" s="74">
        <f t="shared" si="24"/>
        <v>17.546227941313198</v>
      </c>
      <c r="I6" s="74">
        <f t="shared" si="25"/>
        <v>421.1094705915167</v>
      </c>
      <c r="J6" s="74">
        <f t="shared" si="26"/>
        <v>0</v>
      </c>
      <c r="K6" s="18">
        <f>G6-I6-J6</f>
        <v>87.731139706566069</v>
      </c>
      <c r="L6" s="195">
        <v>18890.725203544265</v>
      </c>
      <c r="M6" s="13">
        <f t="shared" si="27"/>
        <v>17.546227941313202</v>
      </c>
      <c r="N6" s="13">
        <f t="shared" si="28"/>
        <v>0</v>
      </c>
      <c r="O6" s="255"/>
      <c r="P6" s="195">
        <v>18922.06276664745</v>
      </c>
      <c r="Q6" s="13">
        <f t="shared" si="29"/>
        <v>17.546227941313198</v>
      </c>
      <c r="R6" s="13">
        <f t="shared" si="30"/>
        <v>0</v>
      </c>
      <c r="S6" s="255"/>
      <c r="T6" s="195">
        <v>18986.84344020678</v>
      </c>
      <c r="U6" s="13">
        <f t="shared" si="29"/>
        <v>17.546227941313202</v>
      </c>
      <c r="V6" s="13">
        <f t="shared" si="31"/>
        <v>0</v>
      </c>
      <c r="W6" s="255"/>
      <c r="X6" s="195">
        <v>19024.357275545306</v>
      </c>
      <c r="Y6" s="13">
        <f t="shared" si="29"/>
        <v>17.546227941313202</v>
      </c>
      <c r="Z6" s="13">
        <f t="shared" si="32"/>
        <v>0</v>
      </c>
      <c r="AA6" s="255"/>
      <c r="AB6" s="195">
        <v>19037.411669133646</v>
      </c>
      <c r="AC6" s="13">
        <f t="shared" si="29"/>
        <v>17.546227941313202</v>
      </c>
      <c r="AD6" s="13">
        <f t="shared" si="33"/>
        <v>0</v>
      </c>
      <c r="AE6" s="255"/>
      <c r="AF6" s="195">
        <v>19095.770423266447</v>
      </c>
      <c r="AG6" s="13">
        <f t="shared" si="29"/>
        <v>17.546227941313198</v>
      </c>
      <c r="AH6" s="13">
        <f t="shared" si="34"/>
        <v>0</v>
      </c>
      <c r="AI6" s="255"/>
      <c r="AJ6" s="195">
        <f t="shared" si="35"/>
        <v>19147.32124095803</v>
      </c>
      <c r="AK6" s="13">
        <f t="shared" si="29"/>
        <v>17.546227941313202</v>
      </c>
      <c r="AL6" s="13">
        <f t="shared" si="36"/>
        <v>0</v>
      </c>
      <c r="AM6" s="255"/>
      <c r="AN6" s="195">
        <f t="shared" si="37"/>
        <v>19172.500078053814</v>
      </c>
      <c r="AO6" s="13">
        <f t="shared" si="29"/>
        <v>17.546227941313202</v>
      </c>
      <c r="AP6" s="13">
        <f t="shared" si="38"/>
        <v>0</v>
      </c>
      <c r="AQ6" s="255"/>
      <c r="AR6" s="195">
        <f t="shared" si="39"/>
        <v>19226.068711958644</v>
      </c>
      <c r="AS6" s="13">
        <f t="shared" si="29"/>
        <v>17.546227941313198</v>
      </c>
      <c r="AT6" s="13">
        <f t="shared" si="40"/>
        <v>0</v>
      </c>
      <c r="AU6" s="255"/>
      <c r="AV6" s="195">
        <f t="shared" si="41"/>
        <v>19325.222446055002</v>
      </c>
      <c r="AW6" s="13">
        <f t="shared" si="29"/>
        <v>17.546227941313202</v>
      </c>
      <c r="AX6" s="13">
        <f t="shared" si="42"/>
        <v>0</v>
      </c>
      <c r="AY6" s="255"/>
      <c r="AZ6" s="195">
        <f t="shared" si="43"/>
        <v>19491.876519041598</v>
      </c>
      <c r="BA6" s="13">
        <f t="shared" si="29"/>
        <v>17.546227941313202</v>
      </c>
      <c r="BB6" s="13">
        <f t="shared" si="44"/>
        <v>0</v>
      </c>
      <c r="BC6" s="255"/>
      <c r="BD6" s="195">
        <f t="shared" si="45"/>
        <v>19631.193568895622</v>
      </c>
      <c r="BE6" s="13">
        <f t="shared" si="29"/>
        <v>17.546227941313198</v>
      </c>
      <c r="BF6" s="13">
        <f t="shared" si="46"/>
        <v>0</v>
      </c>
      <c r="BG6" s="255"/>
      <c r="BH6" s="195">
        <f t="shared" si="47"/>
        <v>19773.125006712904</v>
      </c>
      <c r="BI6" s="13">
        <f t="shared" si="29"/>
        <v>17.546227941313198</v>
      </c>
      <c r="BJ6" s="13">
        <f t="shared" si="48"/>
        <v>0</v>
      </c>
      <c r="BK6" s="255"/>
      <c r="BL6" s="195">
        <f t="shared" si="49"/>
        <v>19911.020812103689</v>
      </c>
      <c r="BM6" s="13">
        <f t="shared" si="29"/>
        <v>17.546227941313202</v>
      </c>
      <c r="BN6" s="13">
        <f t="shared" si="50"/>
        <v>0</v>
      </c>
      <c r="BO6" s="255"/>
      <c r="BP6" s="195">
        <f t="shared" si="51"/>
        <v>20027.229479759</v>
      </c>
      <c r="BQ6" s="13">
        <f t="shared" si="29"/>
        <v>17.546227941313198</v>
      </c>
      <c r="BR6" s="13">
        <f t="shared" si="52"/>
        <v>0</v>
      </c>
      <c r="BS6" s="255"/>
      <c r="BT6" s="195">
        <f t="shared" si="53"/>
        <v>20163.598763318892</v>
      </c>
      <c r="BU6" s="13">
        <f t="shared" si="29"/>
        <v>17.546227941313202</v>
      </c>
      <c r="BV6" s="13">
        <f t="shared" si="54"/>
        <v>0</v>
      </c>
      <c r="BW6" s="255"/>
      <c r="BX6" s="195">
        <f t="shared" si="55"/>
        <v>20243.52183159157</v>
      </c>
      <c r="BY6" s="13">
        <f t="shared" si="29"/>
        <v>17.546227941313202</v>
      </c>
      <c r="BZ6" s="13">
        <f t="shared" si="56"/>
        <v>0</v>
      </c>
      <c r="CA6" s="255"/>
      <c r="CB6" s="195">
        <f t="shared" si="57"/>
        <v>20345.482962158545</v>
      </c>
      <c r="CC6" s="13">
        <f t="shared" si="58"/>
        <v>17.546227941313202</v>
      </c>
      <c r="CD6" s="13">
        <f t="shared" si="59"/>
        <v>0</v>
      </c>
      <c r="CE6" s="255"/>
      <c r="CF6" s="195">
        <f t="shared" si="60"/>
        <v>20513.57582583632</v>
      </c>
      <c r="CG6" s="13">
        <f t="shared" si="58"/>
        <v>17.546227941313198</v>
      </c>
      <c r="CH6" s="13">
        <f t="shared" si="61"/>
        <v>0</v>
      </c>
      <c r="CI6" s="255"/>
      <c r="CJ6" s="195">
        <f t="shared" si="62"/>
        <v>20595.323701814905</v>
      </c>
      <c r="CK6" s="13">
        <f t="shared" si="58"/>
        <v>17.546227941313202</v>
      </c>
      <c r="CL6" s="13">
        <f t="shared" si="63"/>
        <v>0</v>
      </c>
      <c r="CM6" s="255"/>
      <c r="CN6" s="195">
        <f t="shared" ref="CN6:CN11" si="77">IF($E6*CN$2/$C$2-CQ6&gt;0,$E6*CN$2/$C$2-CQ6,0)</f>
        <v>20676.229358852295</v>
      </c>
      <c r="CO6" s="13">
        <f t="shared" si="58"/>
        <v>17.546227941313198</v>
      </c>
      <c r="CP6" s="13">
        <f t="shared" si="64"/>
        <v>0</v>
      </c>
      <c r="CQ6" s="255"/>
      <c r="CR6" s="195">
        <f t="shared" si="65"/>
        <v>20782.840239823712</v>
      </c>
      <c r="CS6" s="13">
        <f t="shared" si="58"/>
        <v>17.546227941313198</v>
      </c>
      <c r="CT6" s="13">
        <f t="shared" si="66"/>
        <v>0</v>
      </c>
      <c r="CU6" s="255"/>
      <c r="CV6" s="195">
        <f t="shared" si="67"/>
        <v>20903.295094640827</v>
      </c>
      <c r="CW6" s="13">
        <f t="shared" si="68"/>
        <v>17.546227941313198</v>
      </c>
      <c r="CX6" s="13">
        <f t="shared" si="69"/>
        <v>0</v>
      </c>
      <c r="CY6" s="255"/>
      <c r="CZ6" s="195">
        <f t="shared" si="70"/>
        <v>21046.858331656655</v>
      </c>
      <c r="DA6" s="13">
        <f t="shared" si="71"/>
        <v>17.546227941313198</v>
      </c>
      <c r="DB6" s="13">
        <f t="shared" si="72"/>
        <v>0</v>
      </c>
      <c r="DC6" s="255"/>
      <c r="DD6" s="195">
        <f t="shared" si="73"/>
        <v>21239.200082349329</v>
      </c>
      <c r="DE6" s="13">
        <f t="shared" si="74"/>
        <v>17.546227941313198</v>
      </c>
      <c r="DF6" s="13">
        <f t="shared" si="75"/>
        <v>0</v>
      </c>
      <c r="DG6" s="255"/>
    </row>
    <row r="7" spans="1:111">
      <c r="A7" s="285" t="s">
        <v>6</v>
      </c>
      <c r="B7" s="240" t="s">
        <v>111</v>
      </c>
      <c r="C7" s="323">
        <v>29</v>
      </c>
      <c r="D7" s="252">
        <f t="shared" si="76"/>
        <v>105827.18666666666</v>
      </c>
      <c r="E7" s="74">
        <v>3649.2133333333331</v>
      </c>
      <c r="F7" s="89">
        <f t="shared" si="23"/>
        <v>47424.92934023837</v>
      </c>
      <c r="G7" s="95">
        <f t="shared" si="24"/>
        <v>98.394468515040501</v>
      </c>
      <c r="H7" s="74">
        <f t="shared" si="24"/>
        <v>3.3929127074151899</v>
      </c>
      <c r="I7" s="74">
        <f t="shared" si="25"/>
        <v>61.07242873347343</v>
      </c>
      <c r="J7" s="74">
        <f t="shared" si="26"/>
        <v>0</v>
      </c>
      <c r="K7" s="18">
        <f t="shared" ref="K7:K11" si="78">G7-I7-J7</f>
        <v>37.322039781567071</v>
      </c>
      <c r="L7" s="195"/>
      <c r="M7" s="13">
        <f t="shared" si="27"/>
        <v>0</v>
      </c>
      <c r="N7" s="13">
        <f t="shared" si="28"/>
        <v>0</v>
      </c>
      <c r="O7" s="255"/>
      <c r="P7" s="195"/>
      <c r="Q7" s="13">
        <f t="shared" si="29"/>
        <v>0</v>
      </c>
      <c r="R7" s="13">
        <f t="shared" si="30"/>
        <v>0</v>
      </c>
      <c r="S7" s="255"/>
      <c r="T7" s="195"/>
      <c r="U7" s="13">
        <f t="shared" si="29"/>
        <v>0</v>
      </c>
      <c r="V7" s="13">
        <f t="shared" si="31"/>
        <v>0</v>
      </c>
      <c r="W7" s="255"/>
      <c r="X7" s="195"/>
      <c r="Y7" s="13">
        <f t="shared" si="29"/>
        <v>0</v>
      </c>
      <c r="Z7" s="13">
        <f t="shared" si="32"/>
        <v>0</v>
      </c>
      <c r="AA7" s="255"/>
      <c r="AB7" s="195"/>
      <c r="AC7" s="13">
        <f t="shared" si="29"/>
        <v>0</v>
      </c>
      <c r="AD7" s="13">
        <f t="shared" si="33"/>
        <v>0</v>
      </c>
      <c r="AE7" s="255"/>
      <c r="AF7" s="195"/>
      <c r="AG7" s="13">
        <f t="shared" si="29"/>
        <v>0</v>
      </c>
      <c r="AH7" s="13">
        <f t="shared" si="34"/>
        <v>0</v>
      </c>
      <c r="AI7" s="255"/>
      <c r="AJ7" s="195">
        <f t="shared" si="35"/>
        <v>3702.5159919668258</v>
      </c>
      <c r="AK7" s="13">
        <f t="shared" si="29"/>
        <v>3.3929127074151899</v>
      </c>
      <c r="AL7" s="13">
        <f t="shared" si="36"/>
        <v>0</v>
      </c>
      <c r="AM7" s="255"/>
      <c r="AN7" s="195">
        <f t="shared" si="37"/>
        <v>3707.3848217019663</v>
      </c>
      <c r="AO7" s="13">
        <f t="shared" si="29"/>
        <v>3.3929127074151895</v>
      </c>
      <c r="AP7" s="13">
        <f t="shared" si="38"/>
        <v>0</v>
      </c>
      <c r="AQ7" s="255"/>
      <c r="AR7" s="195">
        <f t="shared" si="39"/>
        <v>3717.7433841977054</v>
      </c>
      <c r="AS7" s="13">
        <f t="shared" si="29"/>
        <v>3.3929127074151899</v>
      </c>
      <c r="AT7" s="13">
        <f t="shared" si="40"/>
        <v>0</v>
      </c>
      <c r="AU7" s="255"/>
      <c r="AV7" s="195">
        <f t="shared" si="41"/>
        <v>3736.9167339073078</v>
      </c>
      <c r="AW7" s="13">
        <f t="shared" si="29"/>
        <v>3.3929127074151895</v>
      </c>
      <c r="AX7" s="13">
        <f t="shared" si="42"/>
        <v>0</v>
      </c>
      <c r="AY7" s="255"/>
      <c r="AZ7" s="195">
        <f t="shared" si="43"/>
        <v>3769.1426188023379</v>
      </c>
      <c r="BA7" s="13">
        <f t="shared" si="29"/>
        <v>3.3929127074151899</v>
      </c>
      <c r="BB7" s="13">
        <f t="shared" si="44"/>
        <v>0</v>
      </c>
      <c r="BC7" s="255"/>
      <c r="BD7" s="195">
        <f t="shared" si="45"/>
        <v>3796.0823456992143</v>
      </c>
      <c r="BE7" s="13">
        <f t="shared" si="29"/>
        <v>3.3929127074151895</v>
      </c>
      <c r="BF7" s="13">
        <f t="shared" si="46"/>
        <v>0</v>
      </c>
      <c r="BG7" s="255"/>
      <c r="BH7" s="195">
        <f t="shared" si="47"/>
        <v>3823.5276165894961</v>
      </c>
      <c r="BI7" s="13">
        <f t="shared" si="29"/>
        <v>3.3929127074151899</v>
      </c>
      <c r="BJ7" s="13">
        <f t="shared" si="48"/>
        <v>0</v>
      </c>
      <c r="BK7" s="255"/>
      <c r="BL7" s="195">
        <f t="shared" si="49"/>
        <v>3850.1925175570723</v>
      </c>
      <c r="BM7" s="13">
        <f t="shared" si="29"/>
        <v>3.3929127074151899</v>
      </c>
      <c r="BN7" s="13">
        <f t="shared" si="50"/>
        <v>0</v>
      </c>
      <c r="BO7" s="255"/>
      <c r="BP7" s="195">
        <f t="shared" si="51"/>
        <v>3872.6637784182826</v>
      </c>
      <c r="BQ7" s="13">
        <f t="shared" si="29"/>
        <v>3.3929127074151899</v>
      </c>
      <c r="BR7" s="13">
        <f t="shared" si="52"/>
        <v>0</v>
      </c>
      <c r="BS7" s="255"/>
      <c r="BT7" s="195">
        <f t="shared" si="53"/>
        <v>3899.033495980314</v>
      </c>
      <c r="BU7" s="13">
        <f t="shared" si="29"/>
        <v>3.3929127074151899</v>
      </c>
      <c r="BV7" s="13">
        <f t="shared" si="54"/>
        <v>0</v>
      </c>
      <c r="BW7" s="255"/>
      <c r="BX7" s="195">
        <f t="shared" si="55"/>
        <v>3914.4882133625892</v>
      </c>
      <c r="BY7" s="13">
        <f t="shared" si="29"/>
        <v>3.3929127074151895</v>
      </c>
      <c r="BZ7" s="13">
        <f t="shared" si="56"/>
        <v>0</v>
      </c>
      <c r="CA7" s="255"/>
      <c r="CB7" s="195">
        <f t="shared" si="57"/>
        <v>3934.2044291053799</v>
      </c>
      <c r="CC7" s="13">
        <f t="shared" si="58"/>
        <v>3.3929127074151899</v>
      </c>
      <c r="CD7" s="13">
        <f t="shared" si="59"/>
        <v>0</v>
      </c>
      <c r="CE7" s="255"/>
      <c r="CF7" s="195">
        <f t="shared" si="60"/>
        <v>3966.7085328424173</v>
      </c>
      <c r="CG7" s="13">
        <f t="shared" si="58"/>
        <v>3.3929127074151899</v>
      </c>
      <c r="CH7" s="13">
        <f t="shared" si="61"/>
        <v>0</v>
      </c>
      <c r="CI7" s="255"/>
      <c r="CJ7" s="195">
        <f t="shared" si="62"/>
        <v>3982.5161131462646</v>
      </c>
      <c r="CK7" s="13">
        <f t="shared" si="58"/>
        <v>3.3929127074151899</v>
      </c>
      <c r="CL7" s="13">
        <f t="shared" si="63"/>
        <v>0</v>
      </c>
      <c r="CM7" s="255"/>
      <c r="CN7" s="195">
        <f t="shared" si="77"/>
        <v>3998.1608336401555</v>
      </c>
      <c r="CO7" s="13">
        <f t="shared" si="58"/>
        <v>3.3929127074151895</v>
      </c>
      <c r="CP7" s="13">
        <f t="shared" si="64"/>
        <v>0</v>
      </c>
      <c r="CQ7" s="255"/>
      <c r="CR7" s="195">
        <f t="shared" si="65"/>
        <v>4018.7761712504102</v>
      </c>
      <c r="CS7" s="13">
        <f t="shared" si="58"/>
        <v>3.3929127074151895</v>
      </c>
      <c r="CT7" s="13">
        <f t="shared" si="66"/>
        <v>0</v>
      </c>
      <c r="CU7" s="255"/>
      <c r="CV7" s="195">
        <f t="shared" si="67"/>
        <v>4042.0685169868157</v>
      </c>
      <c r="CW7" s="13">
        <f t="shared" si="68"/>
        <v>3.3929127074151895</v>
      </c>
      <c r="CX7" s="13">
        <f t="shared" si="69"/>
        <v>0</v>
      </c>
      <c r="CY7" s="255"/>
      <c r="CZ7" s="195">
        <f t="shared" si="70"/>
        <v>4069.8293287588872</v>
      </c>
      <c r="DA7" s="13">
        <f t="shared" si="71"/>
        <v>3.3929127074151899</v>
      </c>
      <c r="DB7" s="13">
        <f t="shared" si="72"/>
        <v>0</v>
      </c>
      <c r="DC7" s="255"/>
      <c r="DD7" s="195">
        <f t="shared" si="73"/>
        <v>4107.0224378575722</v>
      </c>
      <c r="DE7" s="13">
        <f t="shared" si="74"/>
        <v>3.3929127074151899</v>
      </c>
      <c r="DF7" s="13">
        <f t="shared" si="75"/>
        <v>0</v>
      </c>
      <c r="DG7" s="255"/>
    </row>
    <row r="8" spans="1:111">
      <c r="A8" s="285" t="s">
        <v>8</v>
      </c>
      <c r="B8" s="240" t="s">
        <v>7</v>
      </c>
      <c r="C8" s="323">
        <v>29</v>
      </c>
      <c r="D8" s="252">
        <f t="shared" si="76"/>
        <v>435000</v>
      </c>
      <c r="E8" s="74">
        <v>15000</v>
      </c>
      <c r="F8" s="89">
        <f t="shared" si="23"/>
        <v>88608.629153727423</v>
      </c>
      <c r="G8" s="95">
        <f t="shared" si="24"/>
        <v>404.4479982148502</v>
      </c>
      <c r="H8" s="74">
        <f t="shared" si="24"/>
        <v>13.946482697063802</v>
      </c>
      <c r="I8" s="74">
        <f t="shared" si="25"/>
        <v>334.7155847295312</v>
      </c>
      <c r="J8" s="74">
        <f t="shared" si="26"/>
        <v>0</v>
      </c>
      <c r="K8" s="18">
        <f>G8-I8-J8</f>
        <v>69.732413485319</v>
      </c>
      <c r="L8" s="195">
        <v>15015.145880209011</v>
      </c>
      <c r="M8" s="13">
        <f t="shared" si="27"/>
        <v>13.9464826970638</v>
      </c>
      <c r="N8" s="13">
        <f t="shared" si="28"/>
        <v>0</v>
      </c>
      <c r="O8" s="255"/>
      <c r="P8" s="195">
        <v>15040.054298305968</v>
      </c>
      <c r="Q8" s="13">
        <f t="shared" si="29"/>
        <v>13.9464826970638</v>
      </c>
      <c r="R8" s="13">
        <f t="shared" si="30"/>
        <v>0</v>
      </c>
      <c r="S8" s="255"/>
      <c r="T8" s="195">
        <v>15091.544712423527</v>
      </c>
      <c r="U8" s="13">
        <f t="shared" si="29"/>
        <v>13.9464826970638</v>
      </c>
      <c r="V8" s="13">
        <f t="shared" si="31"/>
        <v>0</v>
      </c>
      <c r="W8" s="255"/>
      <c r="X8" s="195">
        <v>15121.362292429849</v>
      </c>
      <c r="Y8" s="13">
        <f t="shared" si="29"/>
        <v>13.9464826970638</v>
      </c>
      <c r="Z8" s="13">
        <f t="shared" si="32"/>
        <v>0</v>
      </c>
      <c r="AA8" s="255"/>
      <c r="AB8" s="195">
        <v>15131.738475556467</v>
      </c>
      <c r="AC8" s="13">
        <f t="shared" si="29"/>
        <v>13.946482697063802</v>
      </c>
      <c r="AD8" s="13">
        <f t="shared" si="33"/>
        <v>0</v>
      </c>
      <c r="AE8" s="255"/>
      <c r="AF8" s="195">
        <v>15178.124477006897</v>
      </c>
      <c r="AG8" s="13">
        <f t="shared" si="29"/>
        <v>13.9464826970638</v>
      </c>
      <c r="AH8" s="13">
        <f t="shared" si="34"/>
        <v>0</v>
      </c>
      <c r="AI8" s="255"/>
      <c r="AJ8" s="195">
        <f t="shared" si="35"/>
        <v>15219.099243170873</v>
      </c>
      <c r="AK8" s="13">
        <f t="shared" si="29"/>
        <v>13.946482697063802</v>
      </c>
      <c r="AL8" s="13">
        <f t="shared" si="36"/>
        <v>0</v>
      </c>
      <c r="AM8" s="255"/>
      <c r="AN8" s="195">
        <f t="shared" si="37"/>
        <v>15239.11244584116</v>
      </c>
      <c r="AO8" s="13">
        <f t="shared" si="29"/>
        <v>13.946482697063802</v>
      </c>
      <c r="AP8" s="13">
        <f t="shared" si="38"/>
        <v>0</v>
      </c>
      <c r="AQ8" s="255"/>
      <c r="AR8" s="195">
        <f t="shared" si="39"/>
        <v>15281.691057515296</v>
      </c>
      <c r="AS8" s="13">
        <f t="shared" si="29"/>
        <v>13.946482697063802</v>
      </c>
      <c r="AT8" s="13">
        <f t="shared" si="40"/>
        <v>0</v>
      </c>
      <c r="AU8" s="255"/>
      <c r="AV8" s="195">
        <f t="shared" si="41"/>
        <v>15360.502631236401</v>
      </c>
      <c r="AW8" s="13">
        <f t="shared" si="29"/>
        <v>13.9464826970638</v>
      </c>
      <c r="AX8" s="13">
        <f t="shared" si="42"/>
        <v>0</v>
      </c>
      <c r="AY8" s="255"/>
      <c r="AZ8" s="195">
        <f t="shared" si="43"/>
        <v>15492.966323893115</v>
      </c>
      <c r="BA8" s="13">
        <f t="shared" si="29"/>
        <v>13.946482697063802</v>
      </c>
      <c r="BB8" s="13">
        <f t="shared" si="44"/>
        <v>0</v>
      </c>
      <c r="BC8" s="255"/>
      <c r="BD8" s="195">
        <f t="shared" si="45"/>
        <v>15603.7013965078</v>
      </c>
      <c r="BE8" s="13">
        <f t="shared" si="29"/>
        <v>13.9464826970638</v>
      </c>
      <c r="BF8" s="13">
        <f t="shared" si="46"/>
        <v>0</v>
      </c>
      <c r="BG8" s="255"/>
      <c r="BH8" s="195">
        <f t="shared" si="47"/>
        <v>15716.51449504435</v>
      </c>
      <c r="BI8" s="13">
        <f t="shared" si="29"/>
        <v>13.946482697063802</v>
      </c>
      <c r="BJ8" s="13">
        <f t="shared" si="48"/>
        <v>0</v>
      </c>
      <c r="BK8" s="255"/>
      <c r="BL8" s="195">
        <f t="shared" si="49"/>
        <v>15826.119902560575</v>
      </c>
      <c r="BM8" s="13">
        <f t="shared" si="29"/>
        <v>13.9464826970638</v>
      </c>
      <c r="BN8" s="13">
        <f t="shared" si="50"/>
        <v>0</v>
      </c>
      <c r="BO8" s="255"/>
      <c r="BP8" s="195">
        <f t="shared" si="51"/>
        <v>15918.487457463229</v>
      </c>
      <c r="BQ8" s="13">
        <f t="shared" si="29"/>
        <v>13.946482697063802</v>
      </c>
      <c r="BR8" s="13">
        <f t="shared" si="52"/>
        <v>0</v>
      </c>
      <c r="BS8" s="255"/>
      <c r="BT8" s="195">
        <f t="shared" si="53"/>
        <v>16026.879520984809</v>
      </c>
      <c r="BU8" s="13">
        <f t="shared" si="29"/>
        <v>13.9464826970638</v>
      </c>
      <c r="BV8" s="13">
        <f t="shared" si="54"/>
        <v>0</v>
      </c>
      <c r="BW8" s="255"/>
      <c r="BX8" s="195">
        <f t="shared" si="55"/>
        <v>16090.405749669933</v>
      </c>
      <c r="BY8" s="13">
        <f t="shared" si="29"/>
        <v>13.946482697063802</v>
      </c>
      <c r="BZ8" s="13">
        <f t="shared" si="56"/>
        <v>0</v>
      </c>
      <c r="CA8" s="255"/>
      <c r="CB8" s="195">
        <f t="shared" si="57"/>
        <v>16171.448760622572</v>
      </c>
      <c r="CC8" s="13">
        <f t="shared" si="58"/>
        <v>13.9464826970638</v>
      </c>
      <c r="CD8" s="13">
        <f t="shared" si="59"/>
        <v>0</v>
      </c>
      <c r="CE8" s="255"/>
      <c r="CF8" s="195">
        <f t="shared" si="60"/>
        <v>16305.056064860442</v>
      </c>
      <c r="CG8" s="13">
        <f t="shared" si="58"/>
        <v>13.9464826970638</v>
      </c>
      <c r="CH8" s="13">
        <f t="shared" si="61"/>
        <v>0</v>
      </c>
      <c r="CI8" s="255"/>
      <c r="CJ8" s="195">
        <f t="shared" si="62"/>
        <v>16370.032727746064</v>
      </c>
      <c r="CK8" s="13">
        <f t="shared" si="58"/>
        <v>13.9464826970638</v>
      </c>
      <c r="CL8" s="13">
        <f t="shared" si="63"/>
        <v>0</v>
      </c>
      <c r="CM8" s="255"/>
      <c r="CN8" s="195">
        <f t="shared" si="77"/>
        <v>16434.339959462224</v>
      </c>
      <c r="CO8" s="13">
        <f t="shared" si="58"/>
        <v>13.946482697063802</v>
      </c>
      <c r="CP8" s="13">
        <f t="shared" si="64"/>
        <v>0</v>
      </c>
      <c r="CQ8" s="255"/>
      <c r="CR8" s="195">
        <f t="shared" si="65"/>
        <v>16519.078788329585</v>
      </c>
      <c r="CS8" s="13">
        <f t="shared" si="58"/>
        <v>13.946482697063802</v>
      </c>
      <c r="CT8" s="13">
        <f t="shared" si="66"/>
        <v>0</v>
      </c>
      <c r="CU8" s="255"/>
      <c r="CV8" s="195">
        <f t="shared" si="67"/>
        <v>16614.821392044927</v>
      </c>
      <c r="CW8" s="13">
        <f t="shared" si="68"/>
        <v>13.946482697063802</v>
      </c>
      <c r="CX8" s="13">
        <f t="shared" si="69"/>
        <v>0</v>
      </c>
      <c r="CY8" s="255"/>
      <c r="CZ8" s="195">
        <f t="shared" si="70"/>
        <v>16728.931513472304</v>
      </c>
      <c r="DA8" s="13">
        <f t="shared" si="71"/>
        <v>13.946482697063802</v>
      </c>
      <c r="DB8" s="13">
        <f t="shared" si="72"/>
        <v>0</v>
      </c>
      <c r="DC8" s="255"/>
      <c r="DD8" s="195">
        <f t="shared" si="73"/>
        <v>16881.812856797515</v>
      </c>
      <c r="DE8" s="13">
        <f t="shared" si="74"/>
        <v>13.9464826970638</v>
      </c>
      <c r="DF8" s="13">
        <f t="shared" si="75"/>
        <v>0</v>
      </c>
      <c r="DG8" s="255"/>
    </row>
    <row r="9" spans="1:111">
      <c r="A9" s="285" t="s">
        <v>12</v>
      </c>
      <c r="B9" s="240" t="s">
        <v>112</v>
      </c>
      <c r="C9" s="323">
        <v>29</v>
      </c>
      <c r="D9" s="252">
        <f t="shared" si="76"/>
        <v>146914</v>
      </c>
      <c r="E9" s="74">
        <v>5066</v>
      </c>
      <c r="F9" s="89">
        <f t="shared" si="23"/>
        <v>65837.392909608214</v>
      </c>
      <c r="G9" s="95">
        <f t="shared" si="24"/>
        <v>136.59557059709542</v>
      </c>
      <c r="H9" s="74">
        <f t="shared" si="24"/>
        <v>4.7101920895550142</v>
      </c>
      <c r="I9" s="74">
        <f t="shared" si="25"/>
        <v>84.783457611990244</v>
      </c>
      <c r="J9" s="74">
        <f t="shared" si="26"/>
        <v>0</v>
      </c>
      <c r="K9" s="18">
        <f t="shared" si="78"/>
        <v>51.812112985105173</v>
      </c>
      <c r="L9" s="195"/>
      <c r="M9" s="13">
        <f t="shared" si="27"/>
        <v>0</v>
      </c>
      <c r="N9" s="13">
        <f t="shared" si="28"/>
        <v>0</v>
      </c>
      <c r="O9" s="255"/>
      <c r="P9" s="195"/>
      <c r="Q9" s="13">
        <f t="shared" si="29"/>
        <v>0</v>
      </c>
      <c r="R9" s="13">
        <f t="shared" si="30"/>
        <v>0</v>
      </c>
      <c r="S9" s="255"/>
      <c r="T9" s="195"/>
      <c r="U9" s="13">
        <f t="shared" si="29"/>
        <v>0</v>
      </c>
      <c r="V9" s="13">
        <f t="shared" si="31"/>
        <v>0</v>
      </c>
      <c r="W9" s="255"/>
      <c r="X9" s="195"/>
      <c r="Y9" s="13">
        <f t="shared" si="29"/>
        <v>0</v>
      </c>
      <c r="Z9" s="13">
        <f t="shared" si="32"/>
        <v>0</v>
      </c>
      <c r="AA9" s="255"/>
      <c r="AB9" s="195"/>
      <c r="AC9" s="13">
        <f t="shared" si="29"/>
        <v>0</v>
      </c>
      <c r="AD9" s="13">
        <f t="shared" si="33"/>
        <v>0</v>
      </c>
      <c r="AE9" s="255"/>
      <c r="AF9" s="195"/>
      <c r="AG9" s="13">
        <f t="shared" si="29"/>
        <v>0</v>
      </c>
      <c r="AH9" s="13">
        <f t="shared" si="34"/>
        <v>0</v>
      </c>
      <c r="AI9" s="255"/>
      <c r="AJ9" s="195">
        <f t="shared" si="35"/>
        <v>5139.9971177269099</v>
      </c>
      <c r="AK9" s="13">
        <f t="shared" si="29"/>
        <v>4.7101920895550151</v>
      </c>
      <c r="AL9" s="13">
        <f t="shared" si="36"/>
        <v>0</v>
      </c>
      <c r="AM9" s="255"/>
      <c r="AN9" s="195">
        <f t="shared" si="37"/>
        <v>5146.756243375421</v>
      </c>
      <c r="AO9" s="13">
        <f t="shared" si="29"/>
        <v>4.7101920895550151</v>
      </c>
      <c r="AP9" s="13">
        <f t="shared" si="38"/>
        <v>0</v>
      </c>
      <c r="AQ9" s="255"/>
      <c r="AR9" s="195">
        <f t="shared" si="39"/>
        <v>5161.1364598248329</v>
      </c>
      <c r="AS9" s="13">
        <f t="shared" si="29"/>
        <v>4.7101920895550142</v>
      </c>
      <c r="AT9" s="13">
        <f t="shared" si="40"/>
        <v>0</v>
      </c>
      <c r="AU9" s="255"/>
      <c r="AV9" s="195">
        <f t="shared" si="41"/>
        <v>5187.7537553229076</v>
      </c>
      <c r="AW9" s="13">
        <f t="shared" si="29"/>
        <v>4.7101920895550151</v>
      </c>
      <c r="AX9" s="13">
        <f t="shared" si="42"/>
        <v>0</v>
      </c>
      <c r="AY9" s="255"/>
      <c r="AZ9" s="195">
        <f t="shared" si="43"/>
        <v>5232.4911597895007</v>
      </c>
      <c r="BA9" s="13">
        <f t="shared" si="29"/>
        <v>4.7101920895550142</v>
      </c>
      <c r="BB9" s="13">
        <f t="shared" si="44"/>
        <v>0</v>
      </c>
      <c r="BC9" s="255"/>
      <c r="BD9" s="195">
        <f t="shared" si="45"/>
        <v>5269.8900849805686</v>
      </c>
      <c r="BE9" s="13">
        <f t="shared" si="29"/>
        <v>4.7101920895550151</v>
      </c>
      <c r="BF9" s="13">
        <f t="shared" si="46"/>
        <v>0</v>
      </c>
      <c r="BG9" s="255"/>
      <c r="BH9" s="195">
        <f t="shared" si="47"/>
        <v>5307.9908287929784</v>
      </c>
      <c r="BI9" s="13">
        <f t="shared" si="29"/>
        <v>4.7101920895550142</v>
      </c>
      <c r="BJ9" s="13">
        <f t="shared" si="48"/>
        <v>0</v>
      </c>
      <c r="BK9" s="255"/>
      <c r="BL9" s="195">
        <f t="shared" si="49"/>
        <v>5345.0082284247919</v>
      </c>
      <c r="BM9" s="13">
        <f t="shared" si="29"/>
        <v>4.7101920895550142</v>
      </c>
      <c r="BN9" s="13">
        <f t="shared" si="50"/>
        <v>0</v>
      </c>
      <c r="BO9" s="255"/>
      <c r="BP9" s="195">
        <f t="shared" si="51"/>
        <v>5376.2038306339136</v>
      </c>
      <c r="BQ9" s="13">
        <f t="shared" si="29"/>
        <v>4.7101920895550142</v>
      </c>
      <c r="BR9" s="13">
        <f t="shared" si="52"/>
        <v>0</v>
      </c>
      <c r="BS9" s="255"/>
      <c r="BT9" s="195">
        <f t="shared" si="53"/>
        <v>5412.8114435539364</v>
      </c>
      <c r="BU9" s="13">
        <f t="shared" si="29"/>
        <v>4.7101920895550142</v>
      </c>
      <c r="BV9" s="13">
        <f t="shared" si="54"/>
        <v>0</v>
      </c>
      <c r="BW9" s="255"/>
      <c r="BX9" s="195">
        <f t="shared" si="55"/>
        <v>5434.2663685218586</v>
      </c>
      <c r="BY9" s="13">
        <f t="shared" si="29"/>
        <v>4.7101920895550142</v>
      </c>
      <c r="BZ9" s="13">
        <f t="shared" si="56"/>
        <v>0</v>
      </c>
      <c r="CA9" s="255"/>
      <c r="CB9" s="195">
        <f t="shared" si="57"/>
        <v>5461.6372947542632</v>
      </c>
      <c r="CC9" s="13">
        <f t="shared" si="58"/>
        <v>4.7101920895550142</v>
      </c>
      <c r="CD9" s="13">
        <f t="shared" si="59"/>
        <v>0</v>
      </c>
      <c r="CE9" s="255"/>
      <c r="CF9" s="195">
        <f t="shared" si="60"/>
        <v>5506.7609349721997</v>
      </c>
      <c r="CG9" s="13">
        <f t="shared" si="58"/>
        <v>4.7101920895550142</v>
      </c>
      <c r="CH9" s="13">
        <f t="shared" si="61"/>
        <v>0</v>
      </c>
      <c r="CI9" s="255"/>
      <c r="CJ9" s="195">
        <f t="shared" si="62"/>
        <v>5528.7057199174369</v>
      </c>
      <c r="CK9" s="13">
        <f t="shared" si="58"/>
        <v>4.7101920895550142</v>
      </c>
      <c r="CL9" s="13">
        <f t="shared" si="63"/>
        <v>0</v>
      </c>
      <c r="CM9" s="255"/>
      <c r="CN9" s="195">
        <f t="shared" si="77"/>
        <v>5550.4244156423747</v>
      </c>
      <c r="CO9" s="13">
        <f t="shared" si="58"/>
        <v>4.7101920895550142</v>
      </c>
      <c r="CP9" s="13">
        <f t="shared" si="64"/>
        <v>0</v>
      </c>
      <c r="CQ9" s="255"/>
      <c r="CR9" s="195">
        <f t="shared" si="65"/>
        <v>5579.0435427785114</v>
      </c>
      <c r="CS9" s="13">
        <f t="shared" si="58"/>
        <v>4.7101920895550142</v>
      </c>
      <c r="CT9" s="13">
        <f t="shared" si="66"/>
        <v>0</v>
      </c>
      <c r="CU9" s="255"/>
      <c r="CV9" s="195">
        <f t="shared" si="67"/>
        <v>5611.3790114733074</v>
      </c>
      <c r="CW9" s="13">
        <f t="shared" si="68"/>
        <v>4.7101920895550151</v>
      </c>
      <c r="CX9" s="13">
        <f t="shared" si="69"/>
        <v>0</v>
      </c>
      <c r="CY9" s="255"/>
      <c r="CZ9" s="195">
        <f t="shared" si="70"/>
        <v>5649.917803150046</v>
      </c>
      <c r="DA9" s="13">
        <f t="shared" si="71"/>
        <v>4.7101920895550142</v>
      </c>
      <c r="DB9" s="13">
        <f t="shared" si="72"/>
        <v>0</v>
      </c>
      <c r="DC9" s="255"/>
      <c r="DD9" s="195">
        <f t="shared" si="73"/>
        <v>5701.550928835748</v>
      </c>
      <c r="DE9" s="13">
        <f t="shared" si="74"/>
        <v>4.7101920895550142</v>
      </c>
      <c r="DF9" s="13">
        <f t="shared" si="75"/>
        <v>0</v>
      </c>
      <c r="DG9" s="255"/>
    </row>
    <row r="10" spans="1:111">
      <c r="A10" s="285" t="s">
        <v>27</v>
      </c>
      <c r="B10" s="240" t="s">
        <v>61</v>
      </c>
      <c r="C10" s="323">
        <v>29</v>
      </c>
      <c r="D10" s="252">
        <f t="shared" si="76"/>
        <v>221908.38666666663</v>
      </c>
      <c r="E10" s="74">
        <v>7652.0133333333324</v>
      </c>
      <c r="F10" s="89">
        <f t="shared" si="23"/>
        <v>99445.047054130919</v>
      </c>
      <c r="G10" s="95">
        <f t="shared" si="24"/>
        <v>206.32276499866731</v>
      </c>
      <c r="H10" s="74">
        <f t="shared" si="24"/>
        <v>7.1145781034023212</v>
      </c>
      <c r="I10" s="74">
        <f t="shared" si="25"/>
        <v>128.06240586124179</v>
      </c>
      <c r="J10" s="74">
        <f t="shared" si="26"/>
        <v>0</v>
      </c>
      <c r="K10" s="18">
        <f t="shared" si="78"/>
        <v>78.260359137425525</v>
      </c>
      <c r="L10" s="195"/>
      <c r="M10" s="13">
        <f t="shared" si="27"/>
        <v>0</v>
      </c>
      <c r="N10" s="13">
        <f t="shared" si="28"/>
        <v>0</v>
      </c>
      <c r="O10" s="255"/>
      <c r="P10" s="195"/>
      <c r="Q10" s="13">
        <f t="shared" si="29"/>
        <v>0</v>
      </c>
      <c r="R10" s="13">
        <f t="shared" si="30"/>
        <v>0</v>
      </c>
      <c r="S10" s="255"/>
      <c r="T10" s="195"/>
      <c r="U10" s="13">
        <f t="shared" si="29"/>
        <v>0</v>
      </c>
      <c r="V10" s="13">
        <f t="shared" si="31"/>
        <v>0</v>
      </c>
      <c r="W10" s="255"/>
      <c r="X10" s="195"/>
      <c r="Y10" s="13">
        <f t="shared" si="29"/>
        <v>0</v>
      </c>
      <c r="Z10" s="13">
        <f t="shared" si="32"/>
        <v>0</v>
      </c>
      <c r="AA10" s="255"/>
      <c r="AB10" s="195"/>
      <c r="AC10" s="13">
        <f t="shared" si="29"/>
        <v>0</v>
      </c>
      <c r="AD10" s="13">
        <f t="shared" si="33"/>
        <v>0</v>
      </c>
      <c r="AE10" s="255"/>
      <c r="AF10" s="195"/>
      <c r="AG10" s="13">
        <f t="shared" si="29"/>
        <v>0</v>
      </c>
      <c r="AH10" s="13">
        <f t="shared" si="34"/>
        <v>0</v>
      </c>
      <c r="AI10" s="255"/>
      <c r="AJ10" s="195">
        <f t="shared" si="35"/>
        <v>7763.7833553377832</v>
      </c>
      <c r="AK10" s="13">
        <f t="shared" si="29"/>
        <v>7.1145781034023212</v>
      </c>
      <c r="AL10" s="13">
        <f t="shared" si="36"/>
        <v>0</v>
      </c>
      <c r="AM10" s="255"/>
      <c r="AN10" s="195">
        <f t="shared" si="37"/>
        <v>7773.9927749161652</v>
      </c>
      <c r="AO10" s="13">
        <f t="shared" si="29"/>
        <v>7.1145781034023212</v>
      </c>
      <c r="AP10" s="13">
        <f t="shared" si="38"/>
        <v>0</v>
      </c>
      <c r="AQ10" s="255"/>
      <c r="AR10" s="195">
        <f t="shared" si="39"/>
        <v>7795.7135818658526</v>
      </c>
      <c r="AS10" s="13">
        <f t="shared" si="29"/>
        <v>7.1145781034023212</v>
      </c>
      <c r="AT10" s="13">
        <f t="shared" si="40"/>
        <v>0</v>
      </c>
      <c r="AU10" s="255"/>
      <c r="AV10" s="195">
        <f t="shared" si="41"/>
        <v>7835.9180627281776</v>
      </c>
      <c r="AW10" s="13">
        <f t="shared" si="29"/>
        <v>7.1145781034023203</v>
      </c>
      <c r="AX10" s="13">
        <f t="shared" si="42"/>
        <v>0</v>
      </c>
      <c r="AY10" s="255"/>
      <c r="AZ10" s="195">
        <f t="shared" si="43"/>
        <v>7903.4923255542944</v>
      </c>
      <c r="BA10" s="13">
        <f t="shared" si="29"/>
        <v>7.1145781034023212</v>
      </c>
      <c r="BB10" s="13">
        <f t="shared" si="44"/>
        <v>0</v>
      </c>
      <c r="BC10" s="255"/>
      <c r="BD10" s="195">
        <f t="shared" si="45"/>
        <v>7959.9820756953086</v>
      </c>
      <c r="BE10" s="13">
        <f t="shared" si="29"/>
        <v>7.1145781034023212</v>
      </c>
      <c r="BF10" s="13">
        <f t="shared" si="46"/>
        <v>0</v>
      </c>
      <c r="BG10" s="255"/>
      <c r="BH10" s="195">
        <f t="shared" si="47"/>
        <v>8017.5318979737294</v>
      </c>
      <c r="BI10" s="13">
        <f t="shared" si="29"/>
        <v>7.1145781034023212</v>
      </c>
      <c r="BJ10" s="13">
        <f t="shared" si="48"/>
        <v>0</v>
      </c>
      <c r="BK10" s="255"/>
      <c r="BL10" s="195">
        <f t="shared" si="49"/>
        <v>8073.4453672883701</v>
      </c>
      <c r="BM10" s="13">
        <f t="shared" si="29"/>
        <v>7.1145781034023212</v>
      </c>
      <c r="BN10" s="13">
        <f t="shared" si="50"/>
        <v>0</v>
      </c>
      <c r="BO10" s="255"/>
      <c r="BP10" s="195">
        <f t="shared" si="51"/>
        <v>8120.5652180672032</v>
      </c>
      <c r="BQ10" s="13">
        <f t="shared" si="29"/>
        <v>7.1145781034023221</v>
      </c>
      <c r="BR10" s="13">
        <f t="shared" si="52"/>
        <v>0</v>
      </c>
      <c r="BS10" s="255"/>
      <c r="BT10" s="195">
        <f t="shared" si="53"/>
        <v>8175.8597190868459</v>
      </c>
      <c r="BU10" s="13">
        <f t="shared" si="29"/>
        <v>7.1145781034023212</v>
      </c>
      <c r="BV10" s="13">
        <f t="shared" si="54"/>
        <v>0</v>
      </c>
      <c r="BW10" s="255"/>
      <c r="BX10" s="195">
        <f t="shared" si="55"/>
        <v>8208.2666223478427</v>
      </c>
      <c r="BY10" s="13">
        <f t="shared" si="29"/>
        <v>7.1145781034023212</v>
      </c>
      <c r="BZ10" s="13">
        <f t="shared" si="56"/>
        <v>0</v>
      </c>
      <c r="CA10" s="255"/>
      <c r="CB10" s="195">
        <f t="shared" si="57"/>
        <v>8249.6094357067159</v>
      </c>
      <c r="CC10" s="13">
        <f t="shared" si="58"/>
        <v>7.1145781034023221</v>
      </c>
      <c r="CD10" s="13">
        <f t="shared" si="59"/>
        <v>0</v>
      </c>
      <c r="CE10" s="255"/>
      <c r="CF10" s="195">
        <f t="shared" si="60"/>
        <v>8317.7670939373074</v>
      </c>
      <c r="CG10" s="13">
        <f t="shared" si="58"/>
        <v>7.1145781034023203</v>
      </c>
      <c r="CH10" s="13">
        <f t="shared" si="61"/>
        <v>0</v>
      </c>
      <c r="CI10" s="255"/>
      <c r="CJ10" s="195">
        <f t="shared" si="62"/>
        <v>8350.9139133210592</v>
      </c>
      <c r="CK10" s="13">
        <f t="shared" si="58"/>
        <v>7.1145781034023203</v>
      </c>
      <c r="CL10" s="13">
        <f t="shared" si="63"/>
        <v>0</v>
      </c>
      <c r="CM10" s="255"/>
      <c r="CN10" s="195">
        <f t="shared" si="77"/>
        <v>8383.7192329558475</v>
      </c>
      <c r="CO10" s="13">
        <f t="shared" si="58"/>
        <v>7.1145781034023212</v>
      </c>
      <c r="CP10" s="13">
        <f t="shared" si="64"/>
        <v>0</v>
      </c>
      <c r="CQ10" s="255"/>
      <c r="CR10" s="195">
        <f t="shared" si="65"/>
        <v>8426.9474095121204</v>
      </c>
      <c r="CS10" s="13">
        <f t="shared" si="58"/>
        <v>7.1145781034023212</v>
      </c>
      <c r="CT10" s="13">
        <f t="shared" si="66"/>
        <v>0</v>
      </c>
      <c r="CU10" s="255"/>
      <c r="CV10" s="195">
        <f t="shared" si="67"/>
        <v>8475.7889881919764</v>
      </c>
      <c r="CW10" s="13">
        <f t="shared" si="68"/>
        <v>7.1145781034023203</v>
      </c>
      <c r="CX10" s="13">
        <f t="shared" si="69"/>
        <v>0</v>
      </c>
      <c r="CY10" s="255"/>
      <c r="CZ10" s="195">
        <f t="shared" si="70"/>
        <v>8534.0004662340143</v>
      </c>
      <c r="DA10" s="13">
        <f t="shared" si="71"/>
        <v>7.1145781034023203</v>
      </c>
      <c r="DB10" s="13">
        <f t="shared" si="72"/>
        <v>0</v>
      </c>
      <c r="DC10" s="255"/>
      <c r="DD10" s="195">
        <f t="shared" si="73"/>
        <v>8611.990471403511</v>
      </c>
      <c r="DE10" s="13">
        <f t="shared" si="74"/>
        <v>7.1145781034023212</v>
      </c>
      <c r="DF10" s="13">
        <f t="shared" si="75"/>
        <v>0</v>
      </c>
      <c r="DG10" s="255"/>
    </row>
    <row r="11" spans="1:111" ht="15" thickBot="1">
      <c r="A11" s="286" t="s">
        <v>18</v>
      </c>
      <c r="B11" s="241" t="s">
        <v>62</v>
      </c>
      <c r="C11" s="324">
        <v>29</v>
      </c>
      <c r="D11" s="252">
        <f t="shared" si="76"/>
        <v>170984</v>
      </c>
      <c r="E11" s="74">
        <v>5896</v>
      </c>
      <c r="F11" s="89">
        <f t="shared" si="23"/>
        <v>76624.016698588617</v>
      </c>
      <c r="G11" s="95">
        <f t="shared" si="24"/>
        <v>158.97502649831713</v>
      </c>
      <c r="H11" s="74">
        <f t="shared" si="24"/>
        <v>5.4818974654592116</v>
      </c>
      <c r="I11" s="74">
        <f t="shared" si="25"/>
        <v>98.674154378265811</v>
      </c>
      <c r="J11" s="74">
        <f t="shared" si="26"/>
        <v>0</v>
      </c>
      <c r="K11" s="18">
        <f t="shared" si="78"/>
        <v>60.300872120051324</v>
      </c>
      <c r="L11" s="195"/>
      <c r="M11" s="13">
        <f t="shared" si="27"/>
        <v>0</v>
      </c>
      <c r="N11" s="13">
        <f t="shared" si="28"/>
        <v>0</v>
      </c>
      <c r="O11" s="255"/>
      <c r="P11" s="195"/>
      <c r="Q11" s="13">
        <f t="shared" si="29"/>
        <v>0</v>
      </c>
      <c r="R11" s="13">
        <f t="shared" si="30"/>
        <v>0</v>
      </c>
      <c r="S11" s="255"/>
      <c r="T11" s="195"/>
      <c r="U11" s="13">
        <f t="shared" si="29"/>
        <v>0</v>
      </c>
      <c r="V11" s="13">
        <f t="shared" si="31"/>
        <v>0</v>
      </c>
      <c r="W11" s="255"/>
      <c r="X11" s="195"/>
      <c r="Y11" s="13">
        <f t="shared" si="29"/>
        <v>0</v>
      </c>
      <c r="Z11" s="13">
        <f t="shared" si="32"/>
        <v>0</v>
      </c>
      <c r="AA11" s="255"/>
      <c r="AB11" s="195"/>
      <c r="AC11" s="13">
        <f t="shared" si="29"/>
        <v>0</v>
      </c>
      <c r="AD11" s="13">
        <f t="shared" si="33"/>
        <v>0</v>
      </c>
      <c r="AE11" s="255"/>
      <c r="AF11" s="195"/>
      <c r="AG11" s="13">
        <f t="shared" si="29"/>
        <v>0</v>
      </c>
      <c r="AH11" s="13">
        <f t="shared" si="34"/>
        <v>0</v>
      </c>
      <c r="AI11" s="255"/>
      <c r="AJ11" s="195">
        <f t="shared" si="35"/>
        <v>5982.1206091823642</v>
      </c>
      <c r="AK11" s="13">
        <f t="shared" si="29"/>
        <v>5.4818974654592107</v>
      </c>
      <c r="AL11" s="13">
        <f t="shared" si="36"/>
        <v>0</v>
      </c>
      <c r="AM11" s="255"/>
      <c r="AN11" s="195">
        <f t="shared" si="37"/>
        <v>5989.9871320452985</v>
      </c>
      <c r="AO11" s="13">
        <f t="shared" si="29"/>
        <v>5.4818974654592116</v>
      </c>
      <c r="AP11" s="13">
        <f t="shared" si="38"/>
        <v>0</v>
      </c>
      <c r="AQ11" s="255"/>
      <c r="AR11" s="195">
        <f t="shared" si="39"/>
        <v>6006.7233650073458</v>
      </c>
      <c r="AS11" s="13">
        <f t="shared" si="29"/>
        <v>5.4818974654592116</v>
      </c>
      <c r="AT11" s="13">
        <f t="shared" si="40"/>
        <v>0</v>
      </c>
      <c r="AU11" s="255"/>
      <c r="AV11" s="195">
        <f t="shared" si="41"/>
        <v>6037.7015675846551</v>
      </c>
      <c r="AW11" s="13">
        <f t="shared" si="29"/>
        <v>5.4818974654592116</v>
      </c>
      <c r="AX11" s="13">
        <f t="shared" si="42"/>
        <v>0</v>
      </c>
      <c r="AY11" s="255"/>
      <c r="AZ11" s="195">
        <f t="shared" si="43"/>
        <v>6089.7686297115861</v>
      </c>
      <c r="BA11" s="13">
        <f t="shared" si="29"/>
        <v>5.4818974654592107</v>
      </c>
      <c r="BB11" s="13">
        <f t="shared" si="44"/>
        <v>0</v>
      </c>
      <c r="BC11" s="255"/>
      <c r="BD11" s="195">
        <f t="shared" si="45"/>
        <v>6133.2948955873326</v>
      </c>
      <c r="BE11" s="13">
        <f t="shared" si="29"/>
        <v>5.4818974654592107</v>
      </c>
      <c r="BF11" s="13">
        <f t="shared" si="46"/>
        <v>0</v>
      </c>
      <c r="BG11" s="255"/>
      <c r="BH11" s="195">
        <f t="shared" si="47"/>
        <v>6177.6379641854319</v>
      </c>
      <c r="BI11" s="13">
        <f t="shared" si="29"/>
        <v>5.4818974654592107</v>
      </c>
      <c r="BJ11" s="13">
        <f t="shared" si="48"/>
        <v>0</v>
      </c>
      <c r="BK11" s="255"/>
      <c r="BL11" s="195">
        <f t="shared" si="49"/>
        <v>6220.7201963664766</v>
      </c>
      <c r="BM11" s="13">
        <f t="shared" si="29"/>
        <v>5.4818974654592107</v>
      </c>
      <c r="BN11" s="13">
        <f t="shared" si="50"/>
        <v>0</v>
      </c>
      <c r="BO11" s="255"/>
      <c r="BP11" s="195">
        <f t="shared" si="51"/>
        <v>6257.0268032802123</v>
      </c>
      <c r="BQ11" s="13">
        <f t="shared" si="29"/>
        <v>5.4818974654592116</v>
      </c>
      <c r="BR11" s="13">
        <f t="shared" si="52"/>
        <v>0</v>
      </c>
      <c r="BS11" s="255"/>
      <c r="BT11" s="195">
        <f t="shared" si="53"/>
        <v>6299.6321103817618</v>
      </c>
      <c r="BU11" s="13">
        <f t="shared" si="29"/>
        <v>5.4818974654592107</v>
      </c>
      <c r="BV11" s="13">
        <f t="shared" si="54"/>
        <v>0</v>
      </c>
      <c r="BW11" s="255"/>
      <c r="BX11" s="195">
        <f t="shared" si="55"/>
        <v>6324.6021533369285</v>
      </c>
      <c r="BY11" s="13">
        <f t="shared" si="29"/>
        <v>5.4818974654592116</v>
      </c>
      <c r="BZ11" s="13">
        <f t="shared" si="56"/>
        <v>0</v>
      </c>
      <c r="CA11" s="255"/>
      <c r="CB11" s="195">
        <f t="shared" si="57"/>
        <v>6356.4574595087124</v>
      </c>
      <c r="CC11" s="13">
        <f t="shared" si="58"/>
        <v>5.4818974654592116</v>
      </c>
      <c r="CD11" s="13">
        <f t="shared" si="59"/>
        <v>0</v>
      </c>
      <c r="CE11" s="255"/>
      <c r="CF11" s="195">
        <f t="shared" si="60"/>
        <v>6408.9740372278111</v>
      </c>
      <c r="CG11" s="13">
        <f t="shared" si="58"/>
        <v>5.4818974654592116</v>
      </c>
      <c r="CH11" s="13">
        <f t="shared" si="61"/>
        <v>0</v>
      </c>
      <c r="CI11" s="255"/>
      <c r="CJ11" s="195">
        <f t="shared" si="62"/>
        <v>6434.5141975193865</v>
      </c>
      <c r="CK11" s="13">
        <f t="shared" si="58"/>
        <v>5.4818974654592116</v>
      </c>
      <c r="CL11" s="13">
        <f t="shared" si="63"/>
        <v>0</v>
      </c>
      <c r="CM11" s="255"/>
      <c r="CN11" s="195">
        <f t="shared" si="77"/>
        <v>6459.7912267326183</v>
      </c>
      <c r="CO11" s="13">
        <f t="shared" si="58"/>
        <v>5.4818974654592116</v>
      </c>
      <c r="CP11" s="13">
        <f t="shared" si="64"/>
        <v>0</v>
      </c>
      <c r="CQ11" s="255"/>
      <c r="CR11" s="195">
        <f t="shared" si="65"/>
        <v>6493.0992357327477</v>
      </c>
      <c r="CS11" s="13">
        <f t="shared" si="58"/>
        <v>5.4818974654592107</v>
      </c>
      <c r="CT11" s="13">
        <f t="shared" si="66"/>
        <v>0</v>
      </c>
      <c r="CU11" s="255"/>
      <c r="CV11" s="195">
        <f t="shared" si="67"/>
        <v>6530.7324618331259</v>
      </c>
      <c r="CW11" s="13">
        <f t="shared" si="68"/>
        <v>5.4818974654592116</v>
      </c>
      <c r="CX11" s="13">
        <f t="shared" si="69"/>
        <v>0</v>
      </c>
      <c r="CY11" s="255"/>
      <c r="CZ11" s="195">
        <f t="shared" si="70"/>
        <v>6575.5853468955138</v>
      </c>
      <c r="DA11" s="13">
        <f t="shared" si="71"/>
        <v>5.4818974654592116</v>
      </c>
      <c r="DB11" s="13">
        <f t="shared" si="72"/>
        <v>0</v>
      </c>
      <c r="DC11" s="255"/>
      <c r="DD11" s="195">
        <f t="shared" si="73"/>
        <v>6635.6779069118766</v>
      </c>
      <c r="DE11" s="13">
        <f t="shared" si="74"/>
        <v>5.4818974654592107</v>
      </c>
      <c r="DF11" s="13">
        <f t="shared" si="75"/>
        <v>0</v>
      </c>
      <c r="DG11" s="255"/>
    </row>
    <row r="12" spans="1:111" ht="16.2" thickBot="1">
      <c r="D12" s="167">
        <f t="shared" ref="D12:AI12" si="79">SUM(D5:D11)</f>
        <v>1944181.3633333333</v>
      </c>
      <c r="E12" s="168">
        <f t="shared" si="79"/>
        <v>67040.736666666664</v>
      </c>
      <c r="F12" s="169">
        <f t="shared" si="79"/>
        <v>631151.09377731197</v>
      </c>
      <c r="G12" s="167">
        <f t="shared" si="79"/>
        <v>1807.6327829121497</v>
      </c>
      <c r="H12" s="168">
        <f t="shared" si="79"/>
        <v>62.332164928005156</v>
      </c>
      <c r="I12" s="168">
        <f t="shared" si="79"/>
        <v>1310.9352325343546</v>
      </c>
      <c r="J12" s="168">
        <f t="shared" si="79"/>
        <v>0</v>
      </c>
      <c r="K12" s="169">
        <f t="shared" si="79"/>
        <v>496.69755037779481</v>
      </c>
      <c r="L12" s="291">
        <f t="shared" si="79"/>
        <v>33905.871083753278</v>
      </c>
      <c r="M12" s="33">
        <f t="shared" si="79"/>
        <v>31.492710638377002</v>
      </c>
      <c r="N12" s="33">
        <f t="shared" si="79"/>
        <v>0</v>
      </c>
      <c r="O12" s="34">
        <f t="shared" si="79"/>
        <v>0</v>
      </c>
      <c r="P12" s="291">
        <f t="shared" si="79"/>
        <v>33962.117064953418</v>
      </c>
      <c r="Q12" s="33">
        <f t="shared" si="79"/>
        <v>31.492710638376998</v>
      </c>
      <c r="R12" s="33">
        <f t="shared" si="79"/>
        <v>0</v>
      </c>
      <c r="S12" s="34">
        <f t="shared" si="79"/>
        <v>0</v>
      </c>
      <c r="T12" s="291">
        <f t="shared" si="79"/>
        <v>34078.388152630308</v>
      </c>
      <c r="U12" s="33">
        <f t="shared" si="79"/>
        <v>31.492710638377002</v>
      </c>
      <c r="V12" s="33">
        <f t="shared" si="79"/>
        <v>0</v>
      </c>
      <c r="W12" s="34">
        <f t="shared" si="79"/>
        <v>0</v>
      </c>
      <c r="X12" s="291">
        <f t="shared" si="79"/>
        <v>34145.719567975153</v>
      </c>
      <c r="Y12" s="33">
        <f t="shared" si="79"/>
        <v>31.492710638377002</v>
      </c>
      <c r="Z12" s="33">
        <f t="shared" si="79"/>
        <v>0</v>
      </c>
      <c r="AA12" s="34">
        <f t="shared" si="79"/>
        <v>0</v>
      </c>
      <c r="AB12" s="291">
        <f t="shared" si="79"/>
        <v>34169.150144690109</v>
      </c>
      <c r="AC12" s="33">
        <f t="shared" si="79"/>
        <v>31.492710638377005</v>
      </c>
      <c r="AD12" s="33">
        <f t="shared" si="79"/>
        <v>0</v>
      </c>
      <c r="AE12" s="34">
        <f t="shared" si="79"/>
        <v>0</v>
      </c>
      <c r="AF12" s="291">
        <f t="shared" si="79"/>
        <v>34273.894900273343</v>
      </c>
      <c r="AG12" s="33">
        <f t="shared" si="79"/>
        <v>31.492710638376998</v>
      </c>
      <c r="AH12" s="33">
        <f t="shared" si="79"/>
        <v>0</v>
      </c>
      <c r="AI12" s="34">
        <f t="shared" si="79"/>
        <v>0</v>
      </c>
      <c r="AJ12" s="291">
        <f t="shared" ref="AJ12:BO12" si="80">SUM(AJ5:AJ11)</f>
        <v>68019.974977685633</v>
      </c>
      <c r="AK12" s="33">
        <f t="shared" si="80"/>
        <v>62.332164928005163</v>
      </c>
      <c r="AL12" s="33">
        <f t="shared" si="80"/>
        <v>0</v>
      </c>
      <c r="AM12" s="34">
        <f t="shared" si="80"/>
        <v>0</v>
      </c>
      <c r="AN12" s="291">
        <f t="shared" si="80"/>
        <v>68109.421634357321</v>
      </c>
      <c r="AO12" s="33">
        <f t="shared" si="80"/>
        <v>62.332164928005163</v>
      </c>
      <c r="AP12" s="33">
        <f t="shared" si="80"/>
        <v>0</v>
      </c>
      <c r="AQ12" s="34">
        <f t="shared" si="80"/>
        <v>0</v>
      </c>
      <c r="AR12" s="291">
        <f t="shared" si="80"/>
        <v>68299.721733882514</v>
      </c>
      <c r="AS12" s="33">
        <f t="shared" si="80"/>
        <v>62.332164928005156</v>
      </c>
      <c r="AT12" s="33">
        <f t="shared" si="80"/>
        <v>0</v>
      </c>
      <c r="AU12" s="34">
        <f t="shared" si="80"/>
        <v>0</v>
      </c>
      <c r="AV12" s="291">
        <f t="shared" si="80"/>
        <v>68651.960797890657</v>
      </c>
      <c r="AW12" s="33">
        <f t="shared" si="80"/>
        <v>62.332164928005163</v>
      </c>
      <c r="AX12" s="33">
        <f t="shared" si="80"/>
        <v>0</v>
      </c>
      <c r="AY12" s="34">
        <f t="shared" si="80"/>
        <v>0</v>
      </c>
      <c r="AZ12" s="291">
        <f t="shared" si="80"/>
        <v>69243.991700376864</v>
      </c>
      <c r="BA12" s="33">
        <f t="shared" si="80"/>
        <v>62.332164928005163</v>
      </c>
      <c r="BB12" s="33">
        <f t="shared" si="80"/>
        <v>0</v>
      </c>
      <c r="BC12" s="34">
        <f t="shared" si="80"/>
        <v>0</v>
      </c>
      <c r="BD12" s="291">
        <f t="shared" si="80"/>
        <v>69738.909089905224</v>
      </c>
      <c r="BE12" s="33">
        <f t="shared" si="80"/>
        <v>62.332164928005156</v>
      </c>
      <c r="BF12" s="33">
        <f t="shared" si="80"/>
        <v>0</v>
      </c>
      <c r="BG12" s="34">
        <f t="shared" si="80"/>
        <v>0</v>
      </c>
      <c r="BH12" s="291">
        <f t="shared" si="80"/>
        <v>70243.11397200785</v>
      </c>
      <c r="BI12" s="33">
        <f t="shared" si="80"/>
        <v>62.332164928005156</v>
      </c>
      <c r="BJ12" s="33">
        <f t="shared" si="80"/>
        <v>0</v>
      </c>
      <c r="BK12" s="34">
        <f t="shared" si="80"/>
        <v>0</v>
      </c>
      <c r="BL12" s="291">
        <f t="shared" si="80"/>
        <v>70732.982456177051</v>
      </c>
      <c r="BM12" s="33">
        <f t="shared" si="80"/>
        <v>62.332164928005163</v>
      </c>
      <c r="BN12" s="33">
        <f t="shared" si="80"/>
        <v>0</v>
      </c>
      <c r="BO12" s="34">
        <f t="shared" si="80"/>
        <v>0</v>
      </c>
      <c r="BP12" s="291">
        <f t="shared" ref="BP12:CU12" si="81">SUM(BP5:BP11)</f>
        <v>71145.808384495234</v>
      </c>
      <c r="BQ12" s="33">
        <f t="shared" si="81"/>
        <v>62.332164928005156</v>
      </c>
      <c r="BR12" s="33">
        <f t="shared" si="81"/>
        <v>0</v>
      </c>
      <c r="BS12" s="34">
        <f t="shared" si="81"/>
        <v>0</v>
      </c>
      <c r="BT12" s="291">
        <f t="shared" si="81"/>
        <v>71630.253970315694</v>
      </c>
      <c r="BU12" s="33">
        <f t="shared" si="81"/>
        <v>62.332164928005163</v>
      </c>
      <c r="BV12" s="33">
        <f t="shared" si="81"/>
        <v>0</v>
      </c>
      <c r="BW12" s="34">
        <f t="shared" si="81"/>
        <v>0</v>
      </c>
      <c r="BX12" s="291">
        <f t="shared" si="81"/>
        <v>71914.176981562749</v>
      </c>
      <c r="BY12" s="33">
        <f t="shared" si="81"/>
        <v>62.332164928005163</v>
      </c>
      <c r="BZ12" s="33">
        <f t="shared" si="81"/>
        <v>0</v>
      </c>
      <c r="CA12" s="34">
        <f t="shared" si="81"/>
        <v>0</v>
      </c>
      <c r="CB12" s="291">
        <f t="shared" si="81"/>
        <v>72276.389191959403</v>
      </c>
      <c r="CC12" s="33">
        <f t="shared" si="81"/>
        <v>62.332164928005163</v>
      </c>
      <c r="CD12" s="33">
        <f t="shared" si="81"/>
        <v>0</v>
      </c>
      <c r="CE12" s="34">
        <f t="shared" si="81"/>
        <v>0</v>
      </c>
      <c r="CF12" s="291">
        <f t="shared" si="81"/>
        <v>72873.531331969672</v>
      </c>
      <c r="CG12" s="33">
        <f t="shared" si="81"/>
        <v>62.332164928005156</v>
      </c>
      <c r="CH12" s="33">
        <f t="shared" si="81"/>
        <v>0</v>
      </c>
      <c r="CI12" s="34">
        <f t="shared" si="81"/>
        <v>0</v>
      </c>
      <c r="CJ12" s="291">
        <f t="shared" si="81"/>
        <v>73163.936888369266</v>
      </c>
      <c r="CK12" s="33">
        <f t="shared" si="81"/>
        <v>62.332164928005163</v>
      </c>
      <c r="CL12" s="33">
        <f t="shared" si="81"/>
        <v>0</v>
      </c>
      <c r="CM12" s="34">
        <f t="shared" si="81"/>
        <v>0</v>
      </c>
      <c r="CN12" s="291">
        <f t="shared" si="81"/>
        <v>73451.350500852277</v>
      </c>
      <c r="CO12" s="33">
        <f t="shared" si="81"/>
        <v>62.332164928005163</v>
      </c>
      <c r="CP12" s="33">
        <f t="shared" si="81"/>
        <v>0</v>
      </c>
      <c r="CQ12" s="34">
        <f t="shared" si="81"/>
        <v>0</v>
      </c>
      <c r="CR12" s="291">
        <f t="shared" si="81"/>
        <v>73830.080734954841</v>
      </c>
      <c r="CS12" s="33">
        <f t="shared" si="81"/>
        <v>62.332164928005163</v>
      </c>
      <c r="CT12" s="33">
        <f t="shared" si="81"/>
        <v>0</v>
      </c>
      <c r="CU12" s="34">
        <f t="shared" si="81"/>
        <v>0</v>
      </c>
      <c r="CV12" s="291">
        <f t="shared" ref="CV12:DC12" si="82">SUM(CV5:CV11)</f>
        <v>74257.991047185584</v>
      </c>
      <c r="CW12" s="33">
        <f t="shared" si="82"/>
        <v>62.332164928005156</v>
      </c>
      <c r="CX12" s="33">
        <f t="shared" si="82"/>
        <v>0</v>
      </c>
      <c r="CY12" s="34">
        <f t="shared" si="82"/>
        <v>0</v>
      </c>
      <c r="CZ12" s="291">
        <f t="shared" si="82"/>
        <v>74767.992820626547</v>
      </c>
      <c r="DA12" s="33">
        <f t="shared" si="82"/>
        <v>62.332164928005156</v>
      </c>
      <c r="DB12" s="33">
        <f t="shared" si="82"/>
        <v>0</v>
      </c>
      <c r="DC12" s="34">
        <f t="shared" si="82"/>
        <v>0</v>
      </c>
      <c r="DD12" s="32">
        <f t="shared" ref="DD12:DG12" si="83">SUM(DD5:DD11)</f>
        <v>75451.278012567331</v>
      </c>
      <c r="DE12" s="33">
        <f t="shared" si="83"/>
        <v>62.332164928005156</v>
      </c>
      <c r="DF12" s="33">
        <f t="shared" si="83"/>
        <v>0</v>
      </c>
      <c r="DG12" s="34">
        <f t="shared" si="83"/>
        <v>0</v>
      </c>
    </row>
    <row r="13" spans="1:111">
      <c r="K13" s="59"/>
      <c r="DC13" s="237" t="s">
        <v>260</v>
      </c>
    </row>
    <row r="14" spans="1:111">
      <c r="E14" s="59"/>
      <c r="G14" s="139"/>
      <c r="K14" s="59"/>
      <c r="T14" s="82"/>
      <c r="BX14" s="59"/>
    </row>
    <row r="15" spans="1:111">
      <c r="F15" s="59"/>
      <c r="G15" s="59"/>
      <c r="K15" s="59"/>
      <c r="AD15" s="59"/>
      <c r="BX15" s="59"/>
    </row>
    <row r="16" spans="1:111">
      <c r="K16" s="59"/>
      <c r="AD16" s="59"/>
      <c r="BX16" s="59"/>
    </row>
    <row r="17" spans="11:76">
      <c r="K17" s="59"/>
      <c r="AD17" s="59"/>
      <c r="BX17" s="59"/>
    </row>
    <row r="18" spans="11:76">
      <c r="K18" s="59"/>
      <c r="AD18" s="59"/>
      <c r="BX18" s="59"/>
    </row>
    <row r="19" spans="11:76">
      <c r="K19" s="59"/>
      <c r="AD19" s="59"/>
      <c r="BX19" s="59"/>
    </row>
    <row r="20" spans="11:76">
      <c r="K20" s="59"/>
      <c r="AD20" s="59"/>
      <c r="BX20" s="59"/>
    </row>
    <row r="21" spans="11:76">
      <c r="K21" s="59"/>
      <c r="AD21" s="59"/>
    </row>
    <row r="22" spans="11:76">
      <c r="AD22" s="59"/>
    </row>
    <row r="23" spans="11:76">
      <c r="AD23" s="59"/>
    </row>
  </sheetData>
  <mergeCells count="62">
    <mergeCell ref="DD2:DG2"/>
    <mergeCell ref="DD3:DG3"/>
    <mergeCell ref="CZ2:DC2"/>
    <mergeCell ref="CZ3:DC3"/>
    <mergeCell ref="CV3:CY3"/>
    <mergeCell ref="BD3:BG3"/>
    <mergeCell ref="BH3:BK3"/>
    <mergeCell ref="BL3:BO3"/>
    <mergeCell ref="BP3:BS3"/>
    <mergeCell ref="BT3:BW3"/>
    <mergeCell ref="BX3:CA3"/>
    <mergeCell ref="CB3:CE3"/>
    <mergeCell ref="CF3:CI3"/>
    <mergeCell ref="CJ3:CM3"/>
    <mergeCell ref="CN3:CQ3"/>
    <mergeCell ref="CR3:CU3"/>
    <mergeCell ref="CR2:CU2"/>
    <mergeCell ref="CV2:CY2"/>
    <mergeCell ref="AZ3:BC3"/>
    <mergeCell ref="K3:K4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CB2:CE2"/>
    <mergeCell ref="A3:C3"/>
    <mergeCell ref="D3:D4"/>
    <mergeCell ref="E3:E4"/>
    <mergeCell ref="F3:F4"/>
    <mergeCell ref="G3:G4"/>
    <mergeCell ref="H3:H4"/>
    <mergeCell ref="I3:I4"/>
    <mergeCell ref="J3:J4"/>
    <mergeCell ref="BT2:BW2"/>
    <mergeCell ref="BX2:CA2"/>
    <mergeCell ref="X2:AA2"/>
    <mergeCell ref="AB2:AE2"/>
    <mergeCell ref="AF2:AI2"/>
    <mergeCell ref="AJ2:AM2"/>
    <mergeCell ref="AN2:AQ2"/>
    <mergeCell ref="AR2:AU2"/>
    <mergeCell ref="AV2:AY2"/>
    <mergeCell ref="AZ2:BC2"/>
    <mergeCell ref="BD2:BG2"/>
    <mergeCell ref="BH2:BK2"/>
    <mergeCell ref="BL2:BO2"/>
    <mergeCell ref="CF2:CI2"/>
    <mergeCell ref="CJ2:CM2"/>
    <mergeCell ref="CN2:CQ2"/>
    <mergeCell ref="BP2:BS2"/>
    <mergeCell ref="T2:W2"/>
    <mergeCell ref="D1:K1"/>
    <mergeCell ref="D2:F2"/>
    <mergeCell ref="G2:K2"/>
    <mergeCell ref="L2:O2"/>
    <mergeCell ref="P2:S2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9179-4273-4C32-9A9B-7958756D5908}">
  <dimension ref="A1:AR49"/>
  <sheetViews>
    <sheetView workbookViewId="0">
      <pane xSplit="2" topLeftCell="AI1" activePane="topRight" state="frozen"/>
      <selection pane="topRight" activeCell="AN6" sqref="AN6:AN13"/>
    </sheetView>
  </sheetViews>
  <sheetFormatPr defaultRowHeight="14.4"/>
  <cols>
    <col min="1" max="1" width="12.109375" bestFit="1" customWidth="1"/>
    <col min="2" max="2" width="19.88671875" bestFit="1" customWidth="1"/>
    <col min="5" max="5" width="4.88671875" bestFit="1" customWidth="1"/>
    <col min="6" max="6" width="10.88671875" bestFit="1" customWidth="1"/>
    <col min="7" max="7" width="10.5546875" bestFit="1" customWidth="1"/>
    <col min="8" max="8" width="10.88671875" bestFit="1" customWidth="1"/>
    <col min="9" max="9" width="8.44140625" bestFit="1" customWidth="1"/>
    <col min="10" max="10" width="10.5546875" bestFit="1" customWidth="1"/>
    <col min="11" max="11" width="11.6640625" customWidth="1"/>
    <col min="12" max="12" width="7.88671875" bestFit="1" customWidth="1"/>
    <col min="13" max="13" width="18.33203125" hidden="1" customWidth="1"/>
    <col min="14" max="15" width="15.44140625" hidden="1" customWidth="1"/>
    <col min="16" max="16" width="14.109375" hidden="1" customWidth="1"/>
    <col min="17" max="17" width="18.33203125" hidden="1" customWidth="1"/>
    <col min="18" max="19" width="15.44140625" hidden="1" customWidth="1"/>
    <col min="20" max="20" width="14.109375" hidden="1" customWidth="1"/>
    <col min="21" max="21" width="18.33203125" hidden="1" customWidth="1"/>
    <col min="22" max="23" width="15.44140625" hidden="1" customWidth="1"/>
    <col min="24" max="24" width="14.109375" hidden="1" customWidth="1"/>
    <col min="25" max="25" width="18.33203125" hidden="1" customWidth="1"/>
    <col min="26" max="27" width="15.44140625" hidden="1" customWidth="1"/>
    <col min="28" max="28" width="14.109375" hidden="1" customWidth="1"/>
    <col min="29" max="29" width="18.33203125" hidden="1" customWidth="1"/>
    <col min="30" max="31" width="15.44140625" hidden="1" customWidth="1"/>
    <col min="32" max="32" width="14.109375" hidden="1" customWidth="1"/>
    <col min="33" max="33" width="13.88671875" bestFit="1" customWidth="1"/>
    <col min="34" max="34" width="15.44140625" bestFit="1" customWidth="1"/>
    <col min="35" max="35" width="15.44140625" customWidth="1"/>
    <col min="36" max="36" width="13.33203125" bestFit="1" customWidth="1"/>
    <col min="37" max="37" width="13.88671875" bestFit="1" customWidth="1"/>
    <col min="38" max="38" width="15.44140625" bestFit="1" customWidth="1"/>
    <col min="39" max="39" width="16.6640625" bestFit="1" customWidth="1"/>
    <col min="40" max="40" width="13.33203125" bestFit="1" customWidth="1"/>
    <col min="41" max="41" width="13.88671875" bestFit="1" customWidth="1"/>
    <col min="42" max="42" width="15.44140625" bestFit="1" customWidth="1"/>
    <col min="43" max="43" width="16.6640625" bestFit="1" customWidth="1"/>
    <col min="44" max="44" width="13.33203125" bestFit="1" customWidth="1"/>
  </cols>
  <sheetData>
    <row r="1" spans="1:44" ht="15" thickBot="1">
      <c r="A1" s="164" t="s">
        <v>164</v>
      </c>
      <c r="B1" s="35" t="s">
        <v>122</v>
      </c>
      <c r="C1" s="36">
        <v>45323</v>
      </c>
      <c r="D1" s="143">
        <v>1092.6849999999999</v>
      </c>
      <c r="G1" s="55"/>
      <c r="H1" s="55"/>
      <c r="I1" s="55"/>
      <c r="J1" s="55"/>
      <c r="K1" s="55"/>
      <c r="L1" s="55"/>
    </row>
    <row r="2" spans="1:44" ht="15" thickBot="1">
      <c r="E2" s="523" t="s">
        <v>79</v>
      </c>
      <c r="F2" s="414"/>
      <c r="G2" s="414"/>
      <c r="H2" s="414"/>
      <c r="I2" s="414"/>
      <c r="J2" s="414"/>
      <c r="K2" s="414"/>
      <c r="L2" s="415"/>
      <c r="M2" s="586" t="s">
        <v>114</v>
      </c>
      <c r="N2" s="587"/>
      <c r="O2" s="588"/>
      <c r="P2" s="589"/>
      <c r="Q2" s="586" t="s">
        <v>114</v>
      </c>
      <c r="R2" s="587"/>
      <c r="S2" s="588"/>
      <c r="T2" s="589"/>
      <c r="U2" s="586" t="s">
        <v>118</v>
      </c>
      <c r="V2" s="587"/>
      <c r="W2" s="588"/>
      <c r="X2" s="589"/>
      <c r="Y2" s="586" t="s">
        <v>121</v>
      </c>
      <c r="Z2" s="587"/>
      <c r="AA2" s="588"/>
      <c r="AB2" s="589"/>
      <c r="AC2" s="583" t="s">
        <v>167</v>
      </c>
      <c r="AD2" s="584"/>
      <c r="AE2" s="584"/>
      <c r="AF2" s="585"/>
      <c r="AG2" s="583" t="s">
        <v>169</v>
      </c>
      <c r="AH2" s="584"/>
      <c r="AI2" s="584"/>
      <c r="AJ2" s="585"/>
      <c r="AK2" s="583" t="s">
        <v>188</v>
      </c>
      <c r="AL2" s="584"/>
      <c r="AM2" s="584"/>
      <c r="AN2" s="585"/>
      <c r="AO2" s="583" t="s">
        <v>195</v>
      </c>
      <c r="AP2" s="584"/>
      <c r="AQ2" s="584"/>
      <c r="AR2" s="585"/>
    </row>
    <row r="3" spans="1:44" ht="15" thickBot="1">
      <c r="A3" s="10"/>
      <c r="B3" s="35" t="s">
        <v>30</v>
      </c>
      <c r="C3" s="36">
        <v>45139</v>
      </c>
      <c r="D3" s="35">
        <v>1075.54</v>
      </c>
      <c r="E3" s="419" t="s">
        <v>99</v>
      </c>
      <c r="F3" s="420"/>
      <c r="G3" s="420"/>
      <c r="H3" s="421"/>
      <c r="I3" s="420" t="s">
        <v>98</v>
      </c>
      <c r="J3" s="420"/>
      <c r="K3" s="420"/>
      <c r="L3" s="421"/>
      <c r="M3" s="576">
        <v>1078.412</v>
      </c>
      <c r="N3" s="577"/>
      <c r="O3" s="578"/>
      <c r="P3" s="579"/>
      <c r="Q3" s="576">
        <v>1078.412</v>
      </c>
      <c r="R3" s="577"/>
      <c r="S3" s="578"/>
      <c r="T3" s="579"/>
      <c r="U3" s="576">
        <v>1082.104</v>
      </c>
      <c r="V3" s="577"/>
      <c r="W3" s="578"/>
      <c r="X3" s="579"/>
      <c r="Y3" s="580">
        <v>1084.242</v>
      </c>
      <c r="Z3" s="577"/>
      <c r="AA3" s="578"/>
      <c r="AB3" s="579"/>
      <c r="AC3" s="580">
        <v>1084.9860000000001</v>
      </c>
      <c r="AD3" s="577"/>
      <c r="AE3" s="578"/>
      <c r="AF3" s="579"/>
      <c r="AG3" s="576">
        <v>1088.3119999999999</v>
      </c>
      <c r="AH3" s="577"/>
      <c r="AI3" s="578"/>
      <c r="AJ3" s="579"/>
      <c r="AK3" s="576">
        <v>1091.25</v>
      </c>
      <c r="AL3" s="577"/>
      <c r="AM3" s="578"/>
      <c r="AN3" s="579"/>
      <c r="AO3" s="576">
        <v>1092.6849999999999</v>
      </c>
      <c r="AP3" s="577"/>
      <c r="AQ3" s="578"/>
      <c r="AR3" s="579"/>
    </row>
    <row r="4" spans="1:44" ht="15" customHeight="1">
      <c r="A4" s="428" t="s">
        <v>24</v>
      </c>
      <c r="B4" s="466"/>
      <c r="C4" s="467" t="s">
        <v>26</v>
      </c>
      <c r="D4" s="429"/>
      <c r="E4" s="431" t="s">
        <v>25</v>
      </c>
      <c r="F4" s="424" t="s">
        <v>28</v>
      </c>
      <c r="G4" s="424" t="s">
        <v>29</v>
      </c>
      <c r="H4" s="426" t="s">
        <v>115</v>
      </c>
      <c r="I4" s="510" t="s">
        <v>28</v>
      </c>
      <c r="J4" s="424" t="s">
        <v>29</v>
      </c>
      <c r="K4" s="424" t="s">
        <v>178</v>
      </c>
      <c r="L4" s="426" t="s">
        <v>115</v>
      </c>
      <c r="M4" s="581" t="s">
        <v>91</v>
      </c>
      <c r="N4" s="572"/>
      <c r="O4" s="573"/>
      <c r="P4" s="574"/>
      <c r="Q4" s="571" t="s">
        <v>94</v>
      </c>
      <c r="R4" s="572"/>
      <c r="S4" s="573"/>
      <c r="T4" s="574"/>
      <c r="U4" s="571" t="s">
        <v>117</v>
      </c>
      <c r="V4" s="572"/>
      <c r="W4" s="573"/>
      <c r="X4" s="574"/>
      <c r="Y4" s="571" t="s">
        <v>120</v>
      </c>
      <c r="Z4" s="572"/>
      <c r="AA4" s="573"/>
      <c r="AB4" s="574"/>
      <c r="AC4" s="571" t="s">
        <v>166</v>
      </c>
      <c r="AD4" s="572"/>
      <c r="AE4" s="573"/>
      <c r="AF4" s="574"/>
      <c r="AG4" s="571" t="s">
        <v>177</v>
      </c>
      <c r="AH4" s="572"/>
      <c r="AI4" s="573"/>
      <c r="AJ4" s="574"/>
      <c r="AK4" s="571" t="s">
        <v>191</v>
      </c>
      <c r="AL4" s="572"/>
      <c r="AM4" s="573"/>
      <c r="AN4" s="574"/>
      <c r="AO4" s="571" t="s">
        <v>198</v>
      </c>
      <c r="AP4" s="572"/>
      <c r="AQ4" s="573"/>
      <c r="AR4" s="574"/>
    </row>
    <row r="5" spans="1:44" ht="15" thickBot="1">
      <c r="A5" s="48" t="s">
        <v>0</v>
      </c>
      <c r="B5" s="49" t="s">
        <v>1</v>
      </c>
      <c r="C5" s="50">
        <v>45170</v>
      </c>
      <c r="D5" s="158">
        <v>45839</v>
      </c>
      <c r="E5" s="582"/>
      <c r="F5" s="530"/>
      <c r="G5" s="530"/>
      <c r="H5" s="542"/>
      <c r="I5" s="575"/>
      <c r="J5" s="530"/>
      <c r="K5" s="530"/>
      <c r="L5" s="542"/>
      <c r="M5" s="161" t="s">
        <v>32</v>
      </c>
      <c r="N5" s="57" t="s">
        <v>33</v>
      </c>
      <c r="O5" s="57" t="s">
        <v>183</v>
      </c>
      <c r="P5" s="57" t="s">
        <v>182</v>
      </c>
      <c r="Q5" s="56" t="s">
        <v>32</v>
      </c>
      <c r="R5" s="57" t="s">
        <v>33</v>
      </c>
      <c r="S5" s="57" t="s">
        <v>183</v>
      </c>
      <c r="T5" s="57" t="s">
        <v>182</v>
      </c>
      <c r="U5" s="56" t="s">
        <v>32</v>
      </c>
      <c r="V5" s="57" t="s">
        <v>33</v>
      </c>
      <c r="W5" s="57" t="s">
        <v>183</v>
      </c>
      <c r="X5" s="57" t="s">
        <v>182</v>
      </c>
      <c r="Y5" s="56" t="s">
        <v>32</v>
      </c>
      <c r="Z5" s="57" t="s">
        <v>33</v>
      </c>
      <c r="AA5" s="57" t="s">
        <v>183</v>
      </c>
      <c r="AB5" s="57" t="s">
        <v>182</v>
      </c>
      <c r="AC5" s="56" t="s">
        <v>32</v>
      </c>
      <c r="AD5" s="57" t="s">
        <v>33</v>
      </c>
      <c r="AE5" s="57" t="s">
        <v>183</v>
      </c>
      <c r="AF5" s="57" t="s">
        <v>182</v>
      </c>
      <c r="AG5" s="56" t="s">
        <v>32</v>
      </c>
      <c r="AH5" s="57" t="s">
        <v>33</v>
      </c>
      <c r="AI5" s="57" t="s">
        <v>183</v>
      </c>
      <c r="AJ5" s="57" t="s">
        <v>182</v>
      </c>
      <c r="AK5" s="56" t="s">
        <v>32</v>
      </c>
      <c r="AL5" s="57" t="s">
        <v>33</v>
      </c>
      <c r="AM5" s="57" t="s">
        <v>183</v>
      </c>
      <c r="AN5" s="57" t="s">
        <v>182</v>
      </c>
      <c r="AO5" s="56" t="s">
        <v>32</v>
      </c>
      <c r="AP5" s="57" t="s">
        <v>33</v>
      </c>
      <c r="AQ5" s="57" t="s">
        <v>183</v>
      </c>
      <c r="AR5" s="57" t="s">
        <v>182</v>
      </c>
    </row>
    <row r="6" spans="1:44">
      <c r="A6" s="51" t="s">
        <v>2</v>
      </c>
      <c r="B6" s="52" t="s">
        <v>55</v>
      </c>
      <c r="C6" s="53">
        <v>45170</v>
      </c>
      <c r="D6" s="159">
        <v>45839</v>
      </c>
      <c r="E6" s="98">
        <v>24</v>
      </c>
      <c r="F6" s="99">
        <v>196305.12</v>
      </c>
      <c r="G6" s="156">
        <v>8179.38</v>
      </c>
      <c r="H6" s="100">
        <f>L6*$D$1</f>
        <v>174505.08818016993</v>
      </c>
      <c r="I6" s="165">
        <f>F6/$D$3</f>
        <v>182.51773062833553</v>
      </c>
      <c r="J6" s="156">
        <f>I6/E6</f>
        <v>7.604905442847314</v>
      </c>
      <c r="K6" s="185">
        <f t="shared" ref="K6:K12" si="0">SUMIFS($M6:$KM6,$M$5:$KM$5,$O$5)</f>
        <v>22.814716328541945</v>
      </c>
      <c r="L6" s="100">
        <f>I6-K6</f>
        <v>159.70301429979358</v>
      </c>
      <c r="M6" s="15"/>
      <c r="N6" s="13"/>
      <c r="O6" s="13">
        <f>P6/M$3</f>
        <v>0</v>
      </c>
      <c r="P6" s="28">
        <f>IF(N6&gt;M6,0,M6-N6)</f>
        <v>0</v>
      </c>
      <c r="Q6" s="15"/>
      <c r="R6" s="13"/>
      <c r="S6" s="13">
        <f>T6/Q$3</f>
        <v>0</v>
      </c>
      <c r="T6" s="28">
        <f>IF(R6&gt;Q6,0,Q6-R6)</f>
        <v>0</v>
      </c>
      <c r="U6" s="15"/>
      <c r="V6" s="13"/>
      <c r="W6" s="13">
        <f>X6/U$3</f>
        <v>0</v>
      </c>
      <c r="X6" s="28">
        <f>IF(V6&gt;U6,0,U6-V6)</f>
        <v>0</v>
      </c>
      <c r="Y6" s="15"/>
      <c r="Z6" s="13"/>
      <c r="AA6" s="13">
        <f>AB6/Y$3</f>
        <v>0</v>
      </c>
      <c r="AB6" s="28">
        <f>IF(Z6&gt;Y6,0,Y6-Z6)</f>
        <v>0</v>
      </c>
      <c r="AC6" s="15"/>
      <c r="AD6" s="13"/>
      <c r="AE6" s="13">
        <f>AF6/AC$3</f>
        <v>0</v>
      </c>
      <c r="AF6" s="28">
        <f>IF(AD6&gt;AC6,0,AC6-AD6)</f>
        <v>0</v>
      </c>
      <c r="AG6" s="15">
        <f t="shared" ref="AG6:AG12" si="1">$G6*AG$3/$D$3</f>
        <v>8276.5098523160468</v>
      </c>
      <c r="AH6" s="13"/>
      <c r="AI6" s="13">
        <f>AJ6/AG$3</f>
        <v>7.6049054428473157</v>
      </c>
      <c r="AJ6" s="28">
        <f>IF(AH6&gt;AG6,0,AG6-AH6)</f>
        <v>8276.5098523160468</v>
      </c>
      <c r="AK6" s="15">
        <f t="shared" ref="AK6" si="2">$G6*AK$3/$D$3</f>
        <v>8298.8530645071314</v>
      </c>
      <c r="AL6" s="13"/>
      <c r="AM6" s="13">
        <f>AN6/AK$3</f>
        <v>7.604905442847314</v>
      </c>
      <c r="AN6" s="28">
        <f>IF(AL6&gt;AK6,0,AK6-AL6)</f>
        <v>8298.8530645071314</v>
      </c>
      <c r="AO6" s="15">
        <f t="shared" ref="AO6" si="3">$G6*AO$3/$D$3</f>
        <v>8309.7661038176175</v>
      </c>
      <c r="AP6" s="13"/>
      <c r="AQ6" s="13">
        <f>AR6/AO$3</f>
        <v>7.6049054428473148</v>
      </c>
      <c r="AR6" s="28">
        <f>IF(AP6&gt;AO6,0,AO6-AP6)</f>
        <v>8309.7661038176175</v>
      </c>
    </row>
    <row r="7" spans="1:44">
      <c r="A7" s="17" t="s">
        <v>4</v>
      </c>
      <c r="B7" s="2" t="s">
        <v>56</v>
      </c>
      <c r="C7" s="4">
        <v>45170</v>
      </c>
      <c r="D7" s="136">
        <v>45839</v>
      </c>
      <c r="E7" s="92">
        <v>24</v>
      </c>
      <c r="F7" s="12">
        <v>452920.07999999996</v>
      </c>
      <c r="G7" s="74">
        <v>18871.669999999998</v>
      </c>
      <c r="H7" s="100">
        <f t="shared" ref="H7:H12" si="4">L7*$D$1</f>
        <v>306760.00124886096</v>
      </c>
      <c r="I7" s="160">
        <f t="shared" ref="I7:I12" si="5">F7/$D$3</f>
        <v>421.10947059151681</v>
      </c>
      <c r="J7" s="74">
        <f t="shared" ref="J7:J12" si="6">I7/E7</f>
        <v>17.546227941313202</v>
      </c>
      <c r="K7" s="12">
        <f t="shared" si="0"/>
        <v>140.36982353050561</v>
      </c>
      <c r="L7" s="18">
        <f t="shared" ref="L7:L12" si="7">I7-K7</f>
        <v>280.73964706101117</v>
      </c>
      <c r="M7" s="15">
        <f>$G7*M$3/$D$3</f>
        <v>18922.06276664745</v>
      </c>
      <c r="N7" s="13"/>
      <c r="O7" s="183">
        <f t="shared" ref="O7:O12" si="8">P7/M$3</f>
        <v>17.546227941313198</v>
      </c>
      <c r="P7" s="28">
        <f>IF(N7&gt;M7,0,M7-N7)</f>
        <v>18922.06276664745</v>
      </c>
      <c r="Q7" s="15">
        <f>$G7*Q$3/$D$3</f>
        <v>18922.06276664745</v>
      </c>
      <c r="R7" s="13"/>
      <c r="S7" s="183">
        <f t="shared" ref="S7:S12" si="9">T7/Q$3</f>
        <v>17.546227941313198</v>
      </c>
      <c r="T7" s="28">
        <f>IF(R7&gt;Q7,0,Q7-R7)</f>
        <v>18922.06276664745</v>
      </c>
      <c r="U7" s="15">
        <f>$G7*U$3/$D$3</f>
        <v>18986.84344020678</v>
      </c>
      <c r="V7" s="13"/>
      <c r="W7" s="183">
        <f t="shared" ref="W7:W12" si="10">X7/U$3</f>
        <v>17.546227941313202</v>
      </c>
      <c r="X7" s="28">
        <f>IF(V7&gt;U7,0,U7-V7)</f>
        <v>18986.84344020678</v>
      </c>
      <c r="Y7" s="15">
        <f>$G7*Y$3/$D$3</f>
        <v>19024.357275545306</v>
      </c>
      <c r="Z7" s="13"/>
      <c r="AA7" s="183">
        <f t="shared" ref="AA7:AA12" si="11">AB7/Y$3</f>
        <v>17.546227941313202</v>
      </c>
      <c r="AB7" s="28">
        <f>IF(Z7&gt;Y7,0,Y7-Z7)</f>
        <v>19024.357275545306</v>
      </c>
      <c r="AC7" s="15">
        <f>$G7*AC$3/$D$3</f>
        <v>19037.411669133646</v>
      </c>
      <c r="AD7" s="13"/>
      <c r="AE7" s="183">
        <f t="shared" ref="AE7:AE12" si="12">AF7/AC$3</f>
        <v>17.546227941313202</v>
      </c>
      <c r="AF7" s="28">
        <f>IF(AD7&gt;AC7,0,AC7-AD7)</f>
        <v>19037.411669133646</v>
      </c>
      <c r="AG7" s="15">
        <f t="shared" si="1"/>
        <v>19095.770423266447</v>
      </c>
      <c r="AH7" s="13"/>
      <c r="AI7" s="183">
        <f t="shared" ref="AI7:AI12" si="13">AJ7/AG$3</f>
        <v>17.546227941313198</v>
      </c>
      <c r="AJ7" s="28">
        <f>IF(AH7&gt;AG7,0,AG7-AH7)</f>
        <v>19095.770423266447</v>
      </c>
      <c r="AK7" s="15">
        <f>$G7*AK$3/$D$3</f>
        <v>19147.32124095803</v>
      </c>
      <c r="AL7" s="13"/>
      <c r="AM7" s="183">
        <f t="shared" ref="AM7:AM12" si="14">AN7/AK$3</f>
        <v>17.546227941313202</v>
      </c>
      <c r="AN7" s="28">
        <f>IF(AL7&gt;AK7,0,AK7-AL7)</f>
        <v>19147.32124095803</v>
      </c>
      <c r="AO7" s="15">
        <f>$G7*AO$3/$D$3</f>
        <v>19172.500078053814</v>
      </c>
      <c r="AP7" s="13"/>
      <c r="AQ7" s="183">
        <f t="shared" ref="AQ7:AQ12" si="15">AR7/AO$3</f>
        <v>17.546227941313202</v>
      </c>
      <c r="AR7" s="28">
        <f>IF(AP7&gt;AO7,0,AO7-AP7)</f>
        <v>19172.500078053814</v>
      </c>
    </row>
    <row r="8" spans="1:44">
      <c r="A8" s="17" t="s">
        <v>6</v>
      </c>
      <c r="B8" s="2" t="s">
        <v>111</v>
      </c>
      <c r="C8" s="4">
        <v>45170</v>
      </c>
      <c r="D8" s="136">
        <v>45839</v>
      </c>
      <c r="E8" s="92">
        <v>24</v>
      </c>
      <c r="F8" s="12">
        <v>65685.84</v>
      </c>
      <c r="G8" s="74">
        <v>2736.91</v>
      </c>
      <c r="H8" s="100">
        <f t="shared" si="4"/>
        <v>58391.310941805968</v>
      </c>
      <c r="I8" s="160">
        <f t="shared" si="5"/>
        <v>61.072428733473416</v>
      </c>
      <c r="J8" s="74">
        <f t="shared" si="6"/>
        <v>2.5446845305613923</v>
      </c>
      <c r="K8" s="12">
        <f t="shared" si="0"/>
        <v>7.634053591684177</v>
      </c>
      <c r="L8" s="18">
        <f t="shared" si="7"/>
        <v>53.438375141789237</v>
      </c>
      <c r="M8" s="15"/>
      <c r="N8" s="13"/>
      <c r="O8" s="183">
        <f t="shared" si="8"/>
        <v>0</v>
      </c>
      <c r="P8" s="28">
        <f>IF(N8&gt;M8,0,M8-N8)</f>
        <v>0</v>
      </c>
      <c r="Q8" s="15"/>
      <c r="R8" s="13"/>
      <c r="S8" s="183">
        <f t="shared" si="9"/>
        <v>0</v>
      </c>
      <c r="T8" s="28">
        <f>IF(R8&gt;Q8,0,Q8-R8)</f>
        <v>0</v>
      </c>
      <c r="U8" s="15"/>
      <c r="V8" s="13"/>
      <c r="W8" s="183">
        <f t="shared" si="10"/>
        <v>0</v>
      </c>
      <c r="X8" s="28">
        <f>IF(V8&gt;U8,0,U8-V8)</f>
        <v>0</v>
      </c>
      <c r="Y8" s="15"/>
      <c r="Z8" s="13"/>
      <c r="AA8" s="183">
        <f t="shared" si="11"/>
        <v>0</v>
      </c>
      <c r="AB8" s="28">
        <f>IF(Z8&gt;Y8,0,Y8-Z8)</f>
        <v>0</v>
      </c>
      <c r="AC8" s="15"/>
      <c r="AD8" s="13"/>
      <c r="AE8" s="183">
        <f t="shared" si="12"/>
        <v>0</v>
      </c>
      <c r="AF8" s="28">
        <f>IF(AD8&gt;AC8,0,AC8-AD8)</f>
        <v>0</v>
      </c>
      <c r="AG8" s="15">
        <f t="shared" si="1"/>
        <v>2769.4107108243297</v>
      </c>
      <c r="AH8" s="13"/>
      <c r="AI8" s="183">
        <f t="shared" si="13"/>
        <v>2.5446845305613923</v>
      </c>
      <c r="AJ8" s="28">
        <f>IF(AH8&gt;AG8,0,AG8-AH8)</f>
        <v>2769.4107108243297</v>
      </c>
      <c r="AK8" s="15">
        <f t="shared" ref="AK8:AK12" si="16">$G8*AK$3/$D$3</f>
        <v>2776.8869939751194</v>
      </c>
      <c r="AL8" s="13"/>
      <c r="AM8" s="183">
        <f t="shared" si="14"/>
        <v>2.5446845305613923</v>
      </c>
      <c r="AN8" s="28">
        <f>IF(AL8&gt;AK8,0,AK8-AL8)</f>
        <v>2776.8869939751194</v>
      </c>
      <c r="AO8" s="15">
        <f t="shared" ref="AO8:AO12" si="17">$G8*AO$3/$D$3</f>
        <v>2780.5386162764753</v>
      </c>
      <c r="AP8" s="13"/>
      <c r="AQ8" s="183">
        <f t="shared" si="15"/>
        <v>2.5446845305613928</v>
      </c>
      <c r="AR8" s="28">
        <f>IF(AP8&gt;AO8,0,AO8-AP8)</f>
        <v>2780.5386162764753</v>
      </c>
    </row>
    <row r="9" spans="1:44">
      <c r="A9" s="17" t="s">
        <v>8</v>
      </c>
      <c r="B9" s="2" t="s">
        <v>7</v>
      </c>
      <c r="C9" s="4">
        <v>45170</v>
      </c>
      <c r="D9" s="136">
        <v>45839</v>
      </c>
      <c r="E9" s="92">
        <v>24</v>
      </c>
      <c r="F9" s="12">
        <v>360000</v>
      </c>
      <c r="G9" s="74">
        <v>15000</v>
      </c>
      <c r="H9" s="100">
        <f t="shared" si="4"/>
        <v>243825.79913345852</v>
      </c>
      <c r="I9" s="160">
        <f>F9/$D$3</f>
        <v>334.7155847295312</v>
      </c>
      <c r="J9" s="74">
        <f t="shared" si="6"/>
        <v>13.9464826970638</v>
      </c>
      <c r="K9" s="12">
        <f t="shared" si="0"/>
        <v>111.5718615765104</v>
      </c>
      <c r="L9" s="18">
        <f t="shared" si="7"/>
        <v>223.1437231530208</v>
      </c>
      <c r="M9" s="15">
        <f t="shared" ref="M9" si="18">$G9*M$3/$D$3</f>
        <v>15040.054298305968</v>
      </c>
      <c r="N9" s="13"/>
      <c r="O9" s="183">
        <f t="shared" si="8"/>
        <v>13.9464826970638</v>
      </c>
      <c r="P9" s="28">
        <f>IF(N9&gt;M9,0,M9-N9)</f>
        <v>15040.054298305968</v>
      </c>
      <c r="Q9" s="15">
        <f t="shared" ref="Q9" si="19">$G9*Q$3/$D$3</f>
        <v>15040.054298305968</v>
      </c>
      <c r="R9" s="13"/>
      <c r="S9" s="183">
        <f t="shared" si="9"/>
        <v>13.9464826970638</v>
      </c>
      <c r="T9" s="28">
        <f>IF(R9&gt;Q9,0,Q9-R9)</f>
        <v>15040.054298305968</v>
      </c>
      <c r="U9" s="15">
        <f t="shared" ref="U9" si="20">$G9*U$3/$D$3</f>
        <v>15091.544712423527</v>
      </c>
      <c r="V9" s="13"/>
      <c r="W9" s="183">
        <f t="shared" si="10"/>
        <v>13.9464826970638</v>
      </c>
      <c r="X9" s="28">
        <f>IF(V9&gt;U9,0,U9-V9)</f>
        <v>15091.544712423527</v>
      </c>
      <c r="Y9" s="15">
        <f t="shared" ref="Y9" si="21">$G9*Y$3/$D$3</f>
        <v>15121.362292429849</v>
      </c>
      <c r="Z9" s="13"/>
      <c r="AA9" s="183">
        <f t="shared" si="11"/>
        <v>13.9464826970638</v>
      </c>
      <c r="AB9" s="28">
        <f>IF(Z9&gt;Y9,0,Y9-Z9)</f>
        <v>15121.362292429849</v>
      </c>
      <c r="AC9" s="15">
        <f>$G9*AC$3/$D$3</f>
        <v>15131.738475556467</v>
      </c>
      <c r="AD9" s="13"/>
      <c r="AE9" s="183">
        <f t="shared" si="12"/>
        <v>13.946482697063802</v>
      </c>
      <c r="AF9" s="28">
        <f>IF(AD9&gt;AC9,0,AC9-AD9)</f>
        <v>15131.738475556467</v>
      </c>
      <c r="AG9" s="15">
        <f t="shared" si="1"/>
        <v>15178.124477006897</v>
      </c>
      <c r="AH9" s="13"/>
      <c r="AI9" s="183">
        <f t="shared" si="13"/>
        <v>13.9464826970638</v>
      </c>
      <c r="AJ9" s="28">
        <f>IF(AH9&gt;AG9,0,AG9-AH9)</f>
        <v>15178.124477006897</v>
      </c>
      <c r="AK9" s="15">
        <f t="shared" si="16"/>
        <v>15219.099243170873</v>
      </c>
      <c r="AL9" s="13"/>
      <c r="AM9" s="183">
        <f t="shared" si="14"/>
        <v>13.946482697063802</v>
      </c>
      <c r="AN9" s="28">
        <f>IF(AL9&gt;AK9,0,AK9-AL9)</f>
        <v>15219.099243170873</v>
      </c>
      <c r="AO9" s="15">
        <f t="shared" si="17"/>
        <v>15239.11244584116</v>
      </c>
      <c r="AP9" s="13"/>
      <c r="AQ9" s="183">
        <f t="shared" si="15"/>
        <v>13.946482697063802</v>
      </c>
      <c r="AR9" s="28">
        <f>IF(AP9&gt;AO9,0,AO9-AP9)</f>
        <v>15239.11244584116</v>
      </c>
    </row>
    <row r="10" spans="1:44">
      <c r="A10" s="38" t="s">
        <v>12</v>
      </c>
      <c r="B10" s="39" t="s">
        <v>112</v>
      </c>
      <c r="C10" s="4">
        <v>45170</v>
      </c>
      <c r="D10" s="149">
        <v>45839</v>
      </c>
      <c r="E10" s="92">
        <v>24</v>
      </c>
      <c r="F10" s="12">
        <v>91188</v>
      </c>
      <c r="G10" s="74">
        <v>3799.5</v>
      </c>
      <c r="H10" s="100">
        <f t="shared" si="4"/>
        <v>81061.410833162881</v>
      </c>
      <c r="I10" s="160">
        <f t="shared" ref="I10:I11" si="22">F10/$D$3</f>
        <v>84.783457611990258</v>
      </c>
      <c r="J10" s="74">
        <f>I10/E10</f>
        <v>3.5326440671662609</v>
      </c>
      <c r="K10" s="12">
        <f t="shared" si="0"/>
        <v>10.597932201498782</v>
      </c>
      <c r="L10" s="18">
        <f t="shared" si="7"/>
        <v>74.185525410491479</v>
      </c>
      <c r="M10" s="15"/>
      <c r="N10" s="13"/>
      <c r="O10" s="183">
        <f t="shared" si="8"/>
        <v>0</v>
      </c>
      <c r="P10" s="28">
        <f t="shared" ref="P10:P12" si="23">IF(N10&gt;M10,0,M10-N10)</f>
        <v>0</v>
      </c>
      <c r="Q10" s="15"/>
      <c r="R10" s="13"/>
      <c r="S10" s="183">
        <f t="shared" si="9"/>
        <v>0</v>
      </c>
      <c r="T10" s="28">
        <f t="shared" ref="T10:T12" si="24">IF(R10&gt;Q10,0,Q10-R10)</f>
        <v>0</v>
      </c>
      <c r="U10" s="15"/>
      <c r="V10" s="13"/>
      <c r="W10" s="183">
        <f t="shared" si="10"/>
        <v>0</v>
      </c>
      <c r="X10" s="28">
        <f t="shared" ref="X10:X12" si="25">IF(V10&gt;U10,0,U10-V10)</f>
        <v>0</v>
      </c>
      <c r="Y10" s="15"/>
      <c r="Z10" s="13"/>
      <c r="AA10" s="183">
        <f t="shared" si="11"/>
        <v>0</v>
      </c>
      <c r="AB10" s="28">
        <f t="shared" ref="AB10:AB12" si="26">IF(Z10&gt;Y10,0,Y10-Z10)</f>
        <v>0</v>
      </c>
      <c r="AC10" s="15"/>
      <c r="AD10" s="13"/>
      <c r="AE10" s="183">
        <f t="shared" si="12"/>
        <v>0</v>
      </c>
      <c r="AF10" s="28">
        <f t="shared" ref="AF10:AF12" si="27">IF(AD10&gt;AC10,0,AC10-AD10)</f>
        <v>0</v>
      </c>
      <c r="AG10" s="15">
        <f t="shared" si="1"/>
        <v>3844.6189300258475</v>
      </c>
      <c r="AH10" s="13"/>
      <c r="AI10" s="183">
        <f t="shared" si="13"/>
        <v>3.5326440671662609</v>
      </c>
      <c r="AJ10" s="28">
        <f t="shared" ref="AJ10:AJ12" si="28">IF(AH10&gt;AG10,0,AG10-AH10)</f>
        <v>3844.6189300258475</v>
      </c>
      <c r="AK10" s="15">
        <f t="shared" si="16"/>
        <v>3854.9978382951822</v>
      </c>
      <c r="AL10" s="13"/>
      <c r="AM10" s="183">
        <f t="shared" si="14"/>
        <v>3.5326440671662609</v>
      </c>
      <c r="AN10" s="28">
        <f t="shared" ref="AN10:AN12" si="29">IF(AL10&gt;AK10,0,AK10-AL10)</f>
        <v>3854.9978382951822</v>
      </c>
      <c r="AO10" s="15">
        <f t="shared" si="17"/>
        <v>3860.0671825315653</v>
      </c>
      <c r="AP10" s="13"/>
      <c r="AQ10" s="183">
        <f t="shared" si="15"/>
        <v>3.5326440671662604</v>
      </c>
      <c r="AR10" s="28">
        <f t="shared" ref="AR10:AR12" si="30">IF(AP10&gt;AO10,0,AO10-AP10)</f>
        <v>3860.0671825315653</v>
      </c>
    </row>
    <row r="11" spans="1:44">
      <c r="A11" s="38" t="s">
        <v>27</v>
      </c>
      <c r="B11" s="39" t="s">
        <v>61</v>
      </c>
      <c r="C11" s="4">
        <v>45170</v>
      </c>
      <c r="D11" s="149">
        <v>45839</v>
      </c>
      <c r="E11" s="92">
        <v>24</v>
      </c>
      <c r="F11" s="12">
        <v>137736.24</v>
      </c>
      <c r="G11" s="74">
        <v>5739.0099999999993</v>
      </c>
      <c r="H11" s="100">
        <f t="shared" si="4"/>
        <v>122440.3862049296</v>
      </c>
      <c r="I11" s="160">
        <f t="shared" si="22"/>
        <v>128.06240586124179</v>
      </c>
      <c r="J11" s="74">
        <f t="shared" ref="J11" si="31">I11/E11</f>
        <v>5.3359335775517414</v>
      </c>
      <c r="K11" s="12">
        <f t="shared" si="0"/>
        <v>16.007800732655223</v>
      </c>
      <c r="L11" s="18">
        <f t="shared" si="7"/>
        <v>112.05460512858656</v>
      </c>
      <c r="M11" s="15"/>
      <c r="N11" s="13"/>
      <c r="O11" s="183">
        <f t="shared" si="8"/>
        <v>0</v>
      </c>
      <c r="P11" s="28">
        <f t="shared" si="23"/>
        <v>0</v>
      </c>
      <c r="Q11" s="15"/>
      <c r="R11" s="13"/>
      <c r="S11" s="183">
        <f t="shared" si="9"/>
        <v>0</v>
      </c>
      <c r="T11" s="28">
        <f t="shared" si="24"/>
        <v>0</v>
      </c>
      <c r="U11" s="15"/>
      <c r="V11" s="13"/>
      <c r="W11" s="183">
        <f t="shared" si="10"/>
        <v>0</v>
      </c>
      <c r="X11" s="28">
        <f t="shared" si="25"/>
        <v>0</v>
      </c>
      <c r="Y11" s="15"/>
      <c r="Z11" s="13"/>
      <c r="AA11" s="183">
        <f t="shared" si="11"/>
        <v>0</v>
      </c>
      <c r="AB11" s="28">
        <f t="shared" si="26"/>
        <v>0</v>
      </c>
      <c r="AC11" s="15"/>
      <c r="AD11" s="13"/>
      <c r="AE11" s="183">
        <f t="shared" si="12"/>
        <v>0</v>
      </c>
      <c r="AF11" s="28">
        <f t="shared" si="27"/>
        <v>0</v>
      </c>
      <c r="AG11" s="15">
        <f t="shared" si="1"/>
        <v>5807.1605436524897</v>
      </c>
      <c r="AH11" s="13"/>
      <c r="AI11" s="183">
        <f t="shared" si="13"/>
        <v>5.3359335775517405</v>
      </c>
      <c r="AJ11" s="28">
        <f t="shared" si="28"/>
        <v>5807.1605436524897</v>
      </c>
      <c r="AK11" s="15">
        <f t="shared" si="16"/>
        <v>5822.8375165033376</v>
      </c>
      <c r="AL11" s="13"/>
      <c r="AM11" s="183">
        <f t="shared" si="14"/>
        <v>5.3359335775517414</v>
      </c>
      <c r="AN11" s="28">
        <f t="shared" si="29"/>
        <v>5822.8375165033376</v>
      </c>
      <c r="AO11" s="15">
        <f t="shared" si="17"/>
        <v>5830.4945811871239</v>
      </c>
      <c r="AP11" s="13"/>
      <c r="AQ11" s="183">
        <f t="shared" si="15"/>
        <v>5.3359335775517414</v>
      </c>
      <c r="AR11" s="28">
        <f t="shared" si="30"/>
        <v>5830.4945811871239</v>
      </c>
    </row>
    <row r="12" spans="1:44" ht="15" thickBot="1">
      <c r="A12" s="19" t="s">
        <v>18</v>
      </c>
      <c r="B12" s="20" t="s">
        <v>62</v>
      </c>
      <c r="C12" s="21">
        <v>45170</v>
      </c>
      <c r="D12" s="137">
        <v>45839</v>
      </c>
      <c r="E12" s="93">
        <v>24</v>
      </c>
      <c r="F12" s="41">
        <v>106128</v>
      </c>
      <c r="G12" s="142">
        <v>4422</v>
      </c>
      <c r="H12" s="100">
        <f t="shared" si="4"/>
        <v>94342.297329713445</v>
      </c>
      <c r="I12" s="166">
        <f t="shared" si="5"/>
        <v>98.674154378265811</v>
      </c>
      <c r="J12" s="142">
        <f t="shared" si="6"/>
        <v>4.1114230990944085</v>
      </c>
      <c r="K12" s="41">
        <f t="shared" si="0"/>
        <v>12.334269297283225</v>
      </c>
      <c r="L12" s="133">
        <f t="shared" si="7"/>
        <v>86.339885080982583</v>
      </c>
      <c r="M12" s="15"/>
      <c r="N12" s="13"/>
      <c r="O12" s="183">
        <f t="shared" si="8"/>
        <v>0</v>
      </c>
      <c r="P12" s="28">
        <f t="shared" si="23"/>
        <v>0</v>
      </c>
      <c r="Q12" s="15"/>
      <c r="R12" s="13"/>
      <c r="S12" s="183">
        <f t="shared" si="9"/>
        <v>0</v>
      </c>
      <c r="T12" s="28">
        <f t="shared" si="24"/>
        <v>0</v>
      </c>
      <c r="U12" s="15"/>
      <c r="V12" s="13"/>
      <c r="W12" s="183">
        <f t="shared" si="10"/>
        <v>0</v>
      </c>
      <c r="X12" s="28">
        <f t="shared" si="25"/>
        <v>0</v>
      </c>
      <c r="Y12" s="15"/>
      <c r="Z12" s="13"/>
      <c r="AA12" s="183">
        <f t="shared" si="11"/>
        <v>0</v>
      </c>
      <c r="AB12" s="28">
        <f t="shared" si="26"/>
        <v>0</v>
      </c>
      <c r="AC12" s="15"/>
      <c r="AD12" s="13"/>
      <c r="AE12" s="183">
        <f t="shared" si="12"/>
        <v>0</v>
      </c>
      <c r="AF12" s="28">
        <f t="shared" si="27"/>
        <v>0</v>
      </c>
      <c r="AG12" s="15">
        <f t="shared" si="1"/>
        <v>4474.5110958216337</v>
      </c>
      <c r="AH12" s="13"/>
      <c r="AI12" s="183">
        <f t="shared" si="13"/>
        <v>4.1114230990944085</v>
      </c>
      <c r="AJ12" s="28">
        <f t="shared" si="28"/>
        <v>4474.5110958216337</v>
      </c>
      <c r="AK12" s="15">
        <f t="shared" si="16"/>
        <v>4486.5904568867736</v>
      </c>
      <c r="AL12" s="13"/>
      <c r="AM12" s="183">
        <f t="shared" si="14"/>
        <v>4.1114230990944085</v>
      </c>
      <c r="AN12" s="28">
        <f t="shared" si="29"/>
        <v>4486.5904568867736</v>
      </c>
      <c r="AO12" s="15">
        <f t="shared" si="17"/>
        <v>4492.490349033973</v>
      </c>
      <c r="AP12" s="13"/>
      <c r="AQ12" s="183">
        <f t="shared" si="15"/>
        <v>4.1114230990944076</v>
      </c>
      <c r="AR12" s="28">
        <f t="shared" si="30"/>
        <v>4492.490349033973</v>
      </c>
    </row>
    <row r="13" spans="1:44" ht="15" thickBot="1">
      <c r="F13" s="32">
        <f t="shared" ref="F13:K13" si="32">SUM(F6:F12)</f>
        <v>1409963.28</v>
      </c>
      <c r="G13" s="33">
        <f t="shared" si="32"/>
        <v>58748.47</v>
      </c>
      <c r="H13" s="34">
        <f>SUM(H6:H12)</f>
        <v>1081326.2938721012</v>
      </c>
      <c r="I13" s="42">
        <f t="shared" si="32"/>
        <v>1310.9352325343548</v>
      </c>
      <c r="J13" s="33">
        <f t="shared" si="32"/>
        <v>54.622301355598118</v>
      </c>
      <c r="K13" s="33">
        <f t="shared" si="32"/>
        <v>321.33045725867936</v>
      </c>
      <c r="L13" s="34">
        <f>SUM(L6:L12)</f>
        <v>989.60477527567537</v>
      </c>
      <c r="M13" s="42">
        <f t="shared" ref="M13:P13" si="33">SUM(M6:M12)</f>
        <v>33962.117064953418</v>
      </c>
      <c r="N13" s="33">
        <f t="shared" si="33"/>
        <v>0</v>
      </c>
      <c r="O13" s="33">
        <f t="shared" si="33"/>
        <v>31.492710638376998</v>
      </c>
      <c r="P13" s="34">
        <f t="shared" si="33"/>
        <v>33962.117064953418</v>
      </c>
      <c r="Q13" s="32">
        <f t="shared" ref="Q13" si="34">SUM(Q6:Q12)</f>
        <v>33962.117064953418</v>
      </c>
      <c r="R13" s="33">
        <f t="shared" ref="R13:S13" si="35">SUM(R6:R12)</f>
        <v>0</v>
      </c>
      <c r="S13" s="33">
        <f t="shared" si="35"/>
        <v>31.492710638376998</v>
      </c>
      <c r="T13" s="34">
        <f t="shared" ref="T13:AB13" si="36">SUM(T6:T12)</f>
        <v>33962.117064953418</v>
      </c>
      <c r="U13" s="32">
        <f t="shared" si="36"/>
        <v>34078.388152630308</v>
      </c>
      <c r="V13" s="33">
        <f t="shared" si="36"/>
        <v>0</v>
      </c>
      <c r="W13" s="33">
        <f t="shared" si="36"/>
        <v>31.492710638377002</v>
      </c>
      <c r="X13" s="34">
        <f t="shared" si="36"/>
        <v>34078.388152630308</v>
      </c>
      <c r="Y13" s="32">
        <f t="shared" si="36"/>
        <v>34145.719567975153</v>
      </c>
      <c r="Z13" s="33">
        <f t="shared" si="36"/>
        <v>0</v>
      </c>
      <c r="AA13" s="33">
        <f t="shared" si="36"/>
        <v>31.492710638377002</v>
      </c>
      <c r="AB13" s="34">
        <f t="shared" si="36"/>
        <v>34145.719567975153</v>
      </c>
      <c r="AC13" s="32">
        <f t="shared" ref="AC13:AF13" si="37">SUM(AC6:AC12)</f>
        <v>34169.150144690109</v>
      </c>
      <c r="AD13" s="33">
        <f t="shared" si="37"/>
        <v>0</v>
      </c>
      <c r="AE13" s="33">
        <f t="shared" si="37"/>
        <v>31.492710638377005</v>
      </c>
      <c r="AF13" s="34">
        <f t="shared" si="37"/>
        <v>34169.150144690109</v>
      </c>
      <c r="AG13" s="32">
        <f t="shared" ref="AG13:AJ13" si="38">SUM(AG6:AG12)</f>
        <v>59446.106032913696</v>
      </c>
      <c r="AH13" s="33">
        <f t="shared" si="38"/>
        <v>0</v>
      </c>
      <c r="AI13" s="33">
        <f t="shared" si="38"/>
        <v>54.622301355598118</v>
      </c>
      <c r="AJ13" s="34">
        <f t="shared" si="38"/>
        <v>59446.106032913696</v>
      </c>
      <c r="AK13" s="32">
        <f t="shared" ref="AK13:AN13" si="39">SUM(AK6:AK12)</f>
        <v>59606.586354296436</v>
      </c>
      <c r="AL13" s="33">
        <f t="shared" si="39"/>
        <v>0</v>
      </c>
      <c r="AM13" s="33">
        <f t="shared" si="39"/>
        <v>54.622301355598118</v>
      </c>
      <c r="AN13" s="34">
        <f t="shared" si="39"/>
        <v>59606.586354296436</v>
      </c>
      <c r="AO13" s="32">
        <f t="shared" ref="AO13:AR13" si="40">SUM(AO6:AO12)</f>
        <v>59684.969356741727</v>
      </c>
      <c r="AP13" s="33">
        <f t="shared" si="40"/>
        <v>0</v>
      </c>
      <c r="AQ13" s="33">
        <f t="shared" si="40"/>
        <v>54.622301355598125</v>
      </c>
      <c r="AR13" s="34">
        <f t="shared" si="40"/>
        <v>59684.969356741727</v>
      </c>
    </row>
    <row r="14" spans="1:44">
      <c r="AR14" t="s">
        <v>199</v>
      </c>
    </row>
    <row r="15" spans="1:44">
      <c r="E15" s="134"/>
      <c r="P15" s="59"/>
      <c r="T15" s="59"/>
      <c r="X15" s="59"/>
      <c r="AB15" s="59"/>
      <c r="AF15" s="59"/>
    </row>
    <row r="16" spans="1:44">
      <c r="E16" s="134"/>
      <c r="G16" s="9"/>
      <c r="H16" s="9"/>
      <c r="K16" s="59"/>
      <c r="P16" s="59"/>
      <c r="Q16" t="s">
        <v>113</v>
      </c>
      <c r="T16" s="59"/>
      <c r="X16" s="61"/>
      <c r="AB16" s="61"/>
      <c r="AF16" s="61"/>
    </row>
    <row r="17" spans="5:32">
      <c r="E17" s="134"/>
      <c r="G17" s="9"/>
      <c r="H17" s="9"/>
      <c r="P17" s="59"/>
      <c r="T17" s="59"/>
      <c r="X17" s="59"/>
      <c r="AB17" s="59"/>
      <c r="AF17" s="59"/>
    </row>
    <row r="18" spans="5:32">
      <c r="E18" s="134"/>
      <c r="G18" s="9"/>
      <c r="H18" s="9"/>
      <c r="P18" s="59"/>
      <c r="T18" s="59"/>
      <c r="X18" s="59"/>
      <c r="AB18" s="59"/>
      <c r="AF18" s="59"/>
    </row>
    <row r="19" spans="5:32">
      <c r="E19" s="134"/>
      <c r="G19" s="9"/>
      <c r="H19" s="9"/>
      <c r="P19" s="59"/>
      <c r="T19" s="59"/>
      <c r="X19" s="59"/>
      <c r="AB19" s="59"/>
      <c r="AF19" s="59"/>
    </row>
    <row r="20" spans="5:32">
      <c r="E20" s="134"/>
      <c r="G20" s="9"/>
      <c r="H20" s="9"/>
      <c r="P20" s="59"/>
      <c r="T20" s="59"/>
      <c r="X20" s="59"/>
      <c r="AB20" s="59"/>
      <c r="AF20" s="59"/>
    </row>
    <row r="21" spans="5:32">
      <c r="E21" s="134"/>
      <c r="G21" s="9"/>
      <c r="H21" s="9"/>
      <c r="P21" s="59"/>
      <c r="T21" s="59"/>
      <c r="X21" s="59"/>
      <c r="AB21" s="59"/>
      <c r="AF21" s="59"/>
    </row>
    <row r="22" spans="5:32">
      <c r="E22" s="134"/>
      <c r="G22" s="9"/>
      <c r="H22" s="9"/>
      <c r="P22" s="59"/>
      <c r="T22" s="59"/>
      <c r="X22" s="59"/>
      <c r="AB22" s="59"/>
      <c r="AF22" s="59"/>
    </row>
    <row r="23" spans="5:32">
      <c r="E23" s="134"/>
      <c r="G23" s="9"/>
      <c r="H23" s="9"/>
      <c r="P23" s="59"/>
      <c r="T23" s="59"/>
      <c r="X23" s="59"/>
      <c r="AB23" s="59"/>
      <c r="AF23" s="59"/>
    </row>
    <row r="24" spans="5:32">
      <c r="E24" s="134"/>
      <c r="G24" s="9"/>
      <c r="H24" s="9"/>
    </row>
    <row r="25" spans="5:32">
      <c r="E25" s="134"/>
      <c r="G25" s="9"/>
      <c r="H25" s="9"/>
    </row>
    <row r="26" spans="5:32">
      <c r="E26" s="134"/>
      <c r="G26" s="9"/>
      <c r="H26" s="9"/>
    </row>
    <row r="27" spans="5:32">
      <c r="E27" s="134"/>
      <c r="G27" s="9"/>
      <c r="H27" s="9"/>
    </row>
    <row r="28" spans="5:32">
      <c r="E28" s="134"/>
      <c r="G28" s="9"/>
      <c r="H28" s="9"/>
    </row>
    <row r="29" spans="5:32">
      <c r="E29" s="134"/>
      <c r="G29" s="9"/>
      <c r="H29" s="9"/>
    </row>
    <row r="30" spans="5:32">
      <c r="E30" s="134"/>
      <c r="G30" s="9"/>
      <c r="H30" s="9"/>
    </row>
    <row r="31" spans="5:32">
      <c r="E31" s="134"/>
      <c r="G31" s="9"/>
      <c r="H31" s="9"/>
    </row>
    <row r="32" spans="5:32">
      <c r="E32" s="134"/>
      <c r="G32" s="9"/>
      <c r="H32" s="9"/>
    </row>
    <row r="33" spans="5:8">
      <c r="E33" s="134"/>
      <c r="G33" s="9"/>
      <c r="H33" s="9"/>
    </row>
    <row r="34" spans="5:8">
      <c r="E34" s="134"/>
      <c r="G34" s="9"/>
      <c r="H34" s="9"/>
    </row>
    <row r="35" spans="5:8">
      <c r="E35" s="134"/>
      <c r="G35" s="9"/>
      <c r="H35" s="9"/>
    </row>
    <row r="36" spans="5:8">
      <c r="E36" s="134"/>
      <c r="G36" s="9"/>
      <c r="H36" s="9"/>
    </row>
    <row r="37" spans="5:8">
      <c r="E37" s="134"/>
      <c r="G37" s="9"/>
      <c r="H37" s="9"/>
    </row>
    <row r="38" spans="5:8">
      <c r="E38" s="134"/>
      <c r="G38" s="9"/>
      <c r="H38" s="9"/>
    </row>
    <row r="39" spans="5:8">
      <c r="G39" s="9"/>
      <c r="H39" s="9"/>
    </row>
    <row r="40" spans="5:8">
      <c r="G40" s="9"/>
      <c r="H40" s="9"/>
    </row>
    <row r="41" spans="5:8">
      <c r="G41" s="9"/>
      <c r="H41" s="9"/>
    </row>
    <row r="42" spans="5:8">
      <c r="G42" s="9"/>
      <c r="H42" s="9"/>
    </row>
    <row r="43" spans="5:8">
      <c r="G43" s="9"/>
      <c r="H43" s="9"/>
    </row>
    <row r="44" spans="5:8">
      <c r="G44" s="9"/>
      <c r="H44" s="9"/>
    </row>
    <row r="45" spans="5:8">
      <c r="G45" s="9"/>
      <c r="H45" s="9"/>
    </row>
    <row r="46" spans="5:8">
      <c r="G46" s="9"/>
      <c r="H46" s="9"/>
    </row>
    <row r="47" spans="5:8">
      <c r="G47" s="9"/>
      <c r="H47" s="9"/>
    </row>
    <row r="48" spans="5:8">
      <c r="G48" s="9"/>
      <c r="H48" s="9"/>
    </row>
    <row r="49" spans="7:8">
      <c r="G49" s="9"/>
      <c r="H49" s="9"/>
    </row>
  </sheetData>
  <mergeCells count="37">
    <mergeCell ref="AO2:AR2"/>
    <mergeCell ref="AO3:AR3"/>
    <mergeCell ref="AO4:AR4"/>
    <mergeCell ref="AG3:AJ3"/>
    <mergeCell ref="M2:P2"/>
    <mergeCell ref="Q2:T2"/>
    <mergeCell ref="U2:X2"/>
    <mergeCell ref="Y2:AB2"/>
    <mergeCell ref="AC2:AF2"/>
    <mergeCell ref="AG2:AJ2"/>
    <mergeCell ref="Y4:AB4"/>
    <mergeCell ref="AK2:AN2"/>
    <mergeCell ref="AK3:AN3"/>
    <mergeCell ref="AK4:AN4"/>
    <mergeCell ref="AG4:AJ4"/>
    <mergeCell ref="U4:X4"/>
    <mergeCell ref="A4:B4"/>
    <mergeCell ref="C4:D4"/>
    <mergeCell ref="E4:E5"/>
    <mergeCell ref="F4:F5"/>
    <mergeCell ref="G4:G5"/>
    <mergeCell ref="E2:L2"/>
    <mergeCell ref="H4:H5"/>
    <mergeCell ref="E3:H3"/>
    <mergeCell ref="I3:L3"/>
    <mergeCell ref="AC4:AF4"/>
    <mergeCell ref="I4:I5"/>
    <mergeCell ref="M3:P3"/>
    <mergeCell ref="Q3:T3"/>
    <mergeCell ref="U3:X3"/>
    <mergeCell ref="Y3:AB3"/>
    <mergeCell ref="AC3:AF3"/>
    <mergeCell ref="J4:J5"/>
    <mergeCell ref="K4:K5"/>
    <mergeCell ref="L4:L5"/>
    <mergeCell ref="M4:P4"/>
    <mergeCell ref="Q4:T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D3281-7B47-4E92-A35A-F23535184D41}">
  <dimension ref="A1:AV12"/>
  <sheetViews>
    <sheetView workbookViewId="0">
      <pane xSplit="2" topLeftCell="AK1" activePane="topRight" state="frozen"/>
      <selection pane="topRight" activeCell="B16" sqref="B15:C16"/>
    </sheetView>
  </sheetViews>
  <sheetFormatPr defaultRowHeight="14.4"/>
  <cols>
    <col min="1" max="1" width="12.5546875" customWidth="1"/>
    <col min="2" max="2" width="19.88671875" bestFit="1" customWidth="1"/>
    <col min="3" max="4" width="9.109375" customWidth="1"/>
    <col min="5" max="5" width="4.88671875" bestFit="1" customWidth="1"/>
    <col min="6" max="7" width="10.5546875" bestFit="1" customWidth="1"/>
    <col min="8" max="8" width="8.6640625" bestFit="1" customWidth="1"/>
    <col min="9" max="9" width="8.44140625" bestFit="1" customWidth="1"/>
    <col min="10" max="10" width="10.5546875" bestFit="1" customWidth="1"/>
    <col min="11" max="11" width="11.109375" customWidth="1"/>
    <col min="12" max="12" width="10.6640625" customWidth="1"/>
    <col min="13" max="13" width="6.5546875" bestFit="1" customWidth="1"/>
    <col min="14" max="14" width="4.88671875" bestFit="1" customWidth="1"/>
    <col min="15" max="15" width="8" customWidth="1"/>
    <col min="16" max="16" width="10.5546875" bestFit="1" customWidth="1"/>
    <col min="17" max="17" width="13.33203125" bestFit="1" customWidth="1"/>
    <col min="18" max="18" width="16.6640625" customWidth="1"/>
    <col min="19" max="19" width="13.33203125" customWidth="1"/>
    <col min="20" max="20" width="9.6640625" customWidth="1"/>
    <col min="21" max="21" width="13.33203125" bestFit="1" customWidth="1"/>
    <col min="22" max="22" width="9.44140625" customWidth="1"/>
    <col min="23" max="23" width="10.109375" customWidth="1"/>
    <col min="24" max="24" width="8.33203125" customWidth="1"/>
    <col min="25" max="25" width="13.33203125" bestFit="1" customWidth="1"/>
    <col min="29" max="29" width="13.33203125" bestFit="1" customWidth="1"/>
    <col min="32" max="32" width="12.6640625" bestFit="1" customWidth="1"/>
    <col min="33" max="33" width="13.33203125" bestFit="1" customWidth="1"/>
    <col min="36" max="36" width="12.44140625" customWidth="1"/>
    <col min="37" max="37" width="13.33203125" bestFit="1" customWidth="1"/>
    <col min="40" max="40" width="12.6640625" bestFit="1" customWidth="1"/>
    <col min="41" max="41" width="13.33203125" bestFit="1" customWidth="1"/>
    <col min="44" max="44" width="12.6640625" bestFit="1" customWidth="1"/>
    <col min="45" max="45" width="13.33203125" bestFit="1" customWidth="1"/>
    <col min="46" max="46" width="16.6640625" bestFit="1" customWidth="1"/>
    <col min="47" max="47" width="16.33203125" bestFit="1" customWidth="1"/>
    <col min="48" max="48" width="12.6640625" bestFit="1" customWidth="1"/>
  </cols>
  <sheetData>
    <row r="1" spans="1:48" ht="15" thickBot="1">
      <c r="B1" s="172" t="s">
        <v>230</v>
      </c>
      <c r="C1" s="171">
        <v>45597</v>
      </c>
      <c r="D1" s="229">
        <v>1159.5360000000001</v>
      </c>
    </row>
    <row r="2" spans="1:48" ht="15" thickBot="1">
      <c r="E2" s="523" t="s">
        <v>79</v>
      </c>
      <c r="F2" s="414"/>
      <c r="G2" s="414"/>
      <c r="H2" s="414"/>
      <c r="I2" s="414"/>
      <c r="J2" s="414"/>
      <c r="K2" s="414"/>
      <c r="L2" s="414"/>
      <c r="M2" s="415"/>
      <c r="Q2" s="480" t="s">
        <v>208</v>
      </c>
      <c r="R2" s="481"/>
      <c r="S2" s="481"/>
      <c r="T2" s="482"/>
      <c r="U2" s="480" t="s">
        <v>211</v>
      </c>
      <c r="V2" s="481"/>
      <c r="W2" s="481"/>
      <c r="X2" s="482"/>
      <c r="Y2" s="480" t="s">
        <v>215</v>
      </c>
      <c r="Z2" s="481"/>
      <c r="AA2" s="481"/>
      <c r="AB2" s="482"/>
      <c r="AC2" s="480" t="s">
        <v>219</v>
      </c>
      <c r="AD2" s="481"/>
      <c r="AE2" s="481"/>
      <c r="AF2" s="482"/>
      <c r="AG2" s="480" t="s">
        <v>222</v>
      </c>
      <c r="AH2" s="481"/>
      <c r="AI2" s="481"/>
      <c r="AJ2" s="482"/>
      <c r="AK2" s="480" t="s">
        <v>226</v>
      </c>
      <c r="AL2" s="481"/>
      <c r="AM2" s="481"/>
      <c r="AN2" s="482"/>
      <c r="AO2" s="480" t="s">
        <v>232</v>
      </c>
      <c r="AP2" s="481"/>
      <c r="AQ2" s="481"/>
      <c r="AR2" s="482"/>
      <c r="AS2" s="480" t="s">
        <v>236</v>
      </c>
      <c r="AT2" s="481"/>
      <c r="AU2" s="481"/>
      <c r="AV2" s="482"/>
    </row>
    <row r="3" spans="1:48" ht="15.75" customHeight="1" thickBot="1">
      <c r="A3" s="10"/>
      <c r="B3" s="35" t="s">
        <v>30</v>
      </c>
      <c r="C3" s="36">
        <v>45047</v>
      </c>
      <c r="D3" s="90">
        <v>1067.9190000000001</v>
      </c>
      <c r="E3" s="419" t="s">
        <v>99</v>
      </c>
      <c r="F3" s="420"/>
      <c r="G3" s="420"/>
      <c r="H3" s="421"/>
      <c r="I3" s="419" t="s">
        <v>98</v>
      </c>
      <c r="J3" s="420"/>
      <c r="K3" s="420"/>
      <c r="L3" s="420"/>
      <c r="M3" s="421"/>
      <c r="N3" s="486"/>
      <c r="O3" s="486"/>
      <c r="P3" s="423"/>
      <c r="Q3" s="512">
        <v>1110.8869999999999</v>
      </c>
      <c r="R3" s="513"/>
      <c r="S3" s="513"/>
      <c r="T3" s="514"/>
      <c r="U3" s="512">
        <v>1118.827</v>
      </c>
      <c r="V3" s="513"/>
      <c r="W3" s="513"/>
      <c r="X3" s="514"/>
      <c r="Y3" s="512">
        <v>1126.9159999999999</v>
      </c>
      <c r="Z3" s="513"/>
      <c r="AA3" s="513"/>
      <c r="AB3" s="514"/>
      <c r="AC3" s="512">
        <v>1134.7750000000001</v>
      </c>
      <c r="AD3" s="513"/>
      <c r="AE3" s="513"/>
      <c r="AF3" s="514"/>
      <c r="AG3" s="512">
        <v>1141.3979999999999</v>
      </c>
      <c r="AH3" s="513"/>
      <c r="AI3" s="513"/>
      <c r="AJ3" s="514"/>
      <c r="AK3" s="512">
        <v>1149.17</v>
      </c>
      <c r="AL3" s="513"/>
      <c r="AM3" s="513"/>
      <c r="AN3" s="514"/>
      <c r="AO3" s="512">
        <v>1153.7249999999999</v>
      </c>
      <c r="AP3" s="513"/>
      <c r="AQ3" s="513"/>
      <c r="AR3" s="514"/>
      <c r="AS3" s="512">
        <v>1159.5360000000001</v>
      </c>
      <c r="AT3" s="513"/>
      <c r="AU3" s="513"/>
      <c r="AV3" s="514"/>
    </row>
    <row r="4" spans="1:48">
      <c r="A4" s="428" t="s">
        <v>24</v>
      </c>
      <c r="B4" s="466"/>
      <c r="C4" s="467" t="s">
        <v>26</v>
      </c>
      <c r="D4" s="430"/>
      <c r="E4" s="431" t="s">
        <v>25</v>
      </c>
      <c r="F4" s="433" t="s">
        <v>28</v>
      </c>
      <c r="G4" s="433" t="s">
        <v>29</v>
      </c>
      <c r="H4" s="426" t="s">
        <v>115</v>
      </c>
      <c r="I4" s="437" t="s">
        <v>28</v>
      </c>
      <c r="J4" s="424" t="s">
        <v>29</v>
      </c>
      <c r="K4" s="424" t="s">
        <v>178</v>
      </c>
      <c r="L4" s="424" t="s">
        <v>179</v>
      </c>
      <c r="M4" s="426" t="s">
        <v>115</v>
      </c>
      <c r="N4" s="483" t="s">
        <v>25</v>
      </c>
      <c r="O4" s="444" t="s">
        <v>28</v>
      </c>
      <c r="P4" s="446" t="s">
        <v>29</v>
      </c>
      <c r="Q4" s="512" t="s">
        <v>207</v>
      </c>
      <c r="R4" s="513"/>
      <c r="S4" s="513"/>
      <c r="T4" s="514"/>
      <c r="U4" s="512" t="s">
        <v>210</v>
      </c>
      <c r="V4" s="513"/>
      <c r="W4" s="513"/>
      <c r="X4" s="514"/>
      <c r="Y4" s="512" t="s">
        <v>214</v>
      </c>
      <c r="Z4" s="513"/>
      <c r="AA4" s="513"/>
      <c r="AB4" s="514"/>
      <c r="AC4" s="512" t="s">
        <v>218</v>
      </c>
      <c r="AD4" s="513"/>
      <c r="AE4" s="513"/>
      <c r="AF4" s="514"/>
      <c r="AG4" s="512" t="s">
        <v>221</v>
      </c>
      <c r="AH4" s="513"/>
      <c r="AI4" s="513"/>
      <c r="AJ4" s="514"/>
      <c r="AK4" s="512" t="s">
        <v>227</v>
      </c>
      <c r="AL4" s="513"/>
      <c r="AM4" s="513"/>
      <c r="AN4" s="514"/>
      <c r="AO4" s="512" t="s">
        <v>238</v>
      </c>
      <c r="AP4" s="513"/>
      <c r="AQ4" s="513"/>
      <c r="AR4" s="514"/>
      <c r="AS4" s="512" t="s">
        <v>239</v>
      </c>
      <c r="AT4" s="513"/>
      <c r="AU4" s="513"/>
      <c r="AV4" s="514"/>
    </row>
    <row r="5" spans="1:48" ht="15.75" customHeight="1" thickBot="1">
      <c r="A5" s="16" t="s">
        <v>0</v>
      </c>
      <c r="B5" s="1" t="s">
        <v>1</v>
      </c>
      <c r="C5" s="3">
        <v>45444</v>
      </c>
      <c r="D5" s="45">
        <v>45658</v>
      </c>
      <c r="E5" s="432"/>
      <c r="F5" s="434"/>
      <c r="G5" s="434"/>
      <c r="H5" s="427"/>
      <c r="I5" s="438"/>
      <c r="J5" s="425"/>
      <c r="K5" s="425"/>
      <c r="L5" s="425"/>
      <c r="M5" s="427"/>
      <c r="N5" s="484"/>
      <c r="O5" s="445"/>
      <c r="P5" s="447"/>
      <c r="Q5" s="25" t="s">
        <v>182</v>
      </c>
      <c r="R5" s="14" t="s">
        <v>183</v>
      </c>
      <c r="S5" s="179" t="s">
        <v>181</v>
      </c>
      <c r="T5" s="180" t="s">
        <v>180</v>
      </c>
      <c r="U5" s="25" t="s">
        <v>182</v>
      </c>
      <c r="V5" s="245" t="s">
        <v>183</v>
      </c>
      <c r="W5" s="179" t="s">
        <v>181</v>
      </c>
      <c r="X5" s="180" t="s">
        <v>180</v>
      </c>
      <c r="Y5" s="25" t="s">
        <v>182</v>
      </c>
      <c r="Z5" s="14" t="s">
        <v>183</v>
      </c>
      <c r="AA5" s="179" t="s">
        <v>181</v>
      </c>
      <c r="AB5" s="180" t="s">
        <v>180</v>
      </c>
      <c r="AC5" s="25" t="s">
        <v>182</v>
      </c>
      <c r="AD5" s="14" t="s">
        <v>183</v>
      </c>
      <c r="AE5" s="179" t="s">
        <v>181</v>
      </c>
      <c r="AF5" s="180" t="s">
        <v>180</v>
      </c>
      <c r="AG5" s="25" t="s">
        <v>182</v>
      </c>
      <c r="AH5" s="14" t="s">
        <v>183</v>
      </c>
      <c r="AI5" s="179" t="s">
        <v>181</v>
      </c>
      <c r="AJ5" s="180" t="s">
        <v>180</v>
      </c>
      <c r="AK5" s="25" t="s">
        <v>182</v>
      </c>
      <c r="AL5" s="14" t="s">
        <v>183</v>
      </c>
      <c r="AM5" s="179" t="s">
        <v>181</v>
      </c>
      <c r="AN5" s="180" t="s">
        <v>180</v>
      </c>
      <c r="AO5" s="25" t="s">
        <v>182</v>
      </c>
      <c r="AP5" s="14" t="s">
        <v>183</v>
      </c>
      <c r="AQ5" s="179" t="s">
        <v>181</v>
      </c>
      <c r="AR5" s="180" t="s">
        <v>180</v>
      </c>
      <c r="AS5" s="25" t="s">
        <v>182</v>
      </c>
      <c r="AT5" s="14" t="s">
        <v>183</v>
      </c>
      <c r="AU5" s="179" t="s">
        <v>181</v>
      </c>
      <c r="AV5" s="180" t="s">
        <v>180</v>
      </c>
    </row>
    <row r="6" spans="1:48">
      <c r="A6" s="219" t="s">
        <v>2</v>
      </c>
      <c r="B6" s="210" t="s">
        <v>55</v>
      </c>
      <c r="C6" s="4">
        <v>45444</v>
      </c>
      <c r="D6" s="46">
        <v>45658</v>
      </c>
      <c r="E6" s="92">
        <v>8</v>
      </c>
      <c r="F6" s="233">
        <v>68706.8</v>
      </c>
      <c r="G6" s="74">
        <f>F6/E6</f>
        <v>8588.35</v>
      </c>
      <c r="H6" s="18">
        <f>M6*$D$1</f>
        <v>0</v>
      </c>
      <c r="I6" s="95">
        <f>F6/$D$3</f>
        <v>64.337089236168651</v>
      </c>
      <c r="J6" s="74">
        <f>G6/$D$3</f>
        <v>8.0421361545210814</v>
      </c>
      <c r="K6" s="185">
        <f>SUMIFS($Q6:$FQ6,$Q$5:$FQ$5,$R$5)</f>
        <v>64.337089236168651</v>
      </c>
      <c r="L6" s="74">
        <f>SUMIFS($Q6:$FQ6,$Q$5:$FQ$5,$S$5)</f>
        <v>0</v>
      </c>
      <c r="M6" s="18">
        <f>I6-K6-L6</f>
        <v>0</v>
      </c>
      <c r="N6" s="215"/>
      <c r="O6" s="73"/>
      <c r="P6" s="54"/>
      <c r="Q6" s="67">
        <f>$G6*Q$3/$D$3</f>
        <v>8933.9045062874611</v>
      </c>
      <c r="R6" s="13">
        <f>Q6/Q$3</f>
        <v>8.0421361545210814</v>
      </c>
      <c r="S6" s="13">
        <f>T6/Q$3</f>
        <v>0</v>
      </c>
      <c r="T6" s="18"/>
      <c r="U6" s="67">
        <f>$G6*U$3/$D$3</f>
        <v>8997.7590673543582</v>
      </c>
      <c r="V6" s="13">
        <f>U6/U$3</f>
        <v>8.0421361545210814</v>
      </c>
      <c r="W6" s="13">
        <f>X6/U$3</f>
        <v>0</v>
      </c>
      <c r="X6" s="18"/>
      <c r="Y6" s="67">
        <f>$G6*Y$3/$D$3</f>
        <v>9062.8119067082789</v>
      </c>
      <c r="Z6" s="13">
        <f>Y6/Y$3</f>
        <v>8.0421361545210814</v>
      </c>
      <c r="AA6" s="13">
        <f>AB6/Y$3</f>
        <v>0</v>
      </c>
      <c r="AB6" s="18"/>
      <c r="AC6" s="67">
        <f>$G6*AC$3/$D$3</f>
        <v>9126.0150547466619</v>
      </c>
      <c r="AD6" s="13">
        <f>AC6/AC$3</f>
        <v>8.0421361545210814</v>
      </c>
      <c r="AE6" s="13">
        <f>AF6/AC$3</f>
        <v>0</v>
      </c>
      <c r="AF6" s="18"/>
      <c r="AG6" s="67">
        <f>$G6*AG$3/$D$3</f>
        <v>9179.2781224980536</v>
      </c>
      <c r="AH6" s="13">
        <f>AG6/AG$3</f>
        <v>8.0421361545210814</v>
      </c>
      <c r="AI6" s="13">
        <f>AJ6/AG$3</f>
        <v>0</v>
      </c>
      <c r="AJ6" s="18"/>
      <c r="AK6" s="67">
        <f>$G6*AK$3/$D$3</f>
        <v>9241.781604690992</v>
      </c>
      <c r="AL6" s="13">
        <f>AK6/AK$3</f>
        <v>8.0421361545210814</v>
      </c>
      <c r="AM6" s="13">
        <f>AN6/AK$3</f>
        <v>0</v>
      </c>
      <c r="AN6" s="18"/>
      <c r="AO6" s="67">
        <f>$G6*AO$3/$D$3</f>
        <v>9278.413534874835</v>
      </c>
      <c r="AP6" s="13">
        <f>AO6/AO$3</f>
        <v>8.0421361545210832</v>
      </c>
      <c r="AQ6" s="13">
        <f>AR6/AO$3</f>
        <v>0</v>
      </c>
      <c r="AR6" s="18"/>
      <c r="AS6" s="67">
        <f>$G6*AS$3/$D$3</f>
        <v>9325.1463880687588</v>
      </c>
      <c r="AT6" s="13">
        <f>AS6/AS$3</f>
        <v>8.0421361545210832</v>
      </c>
      <c r="AU6" s="13">
        <f>AV6/AS$3</f>
        <v>0</v>
      </c>
      <c r="AV6" s="18"/>
    </row>
    <row r="7" spans="1:48">
      <c r="A7" s="220" t="s">
        <v>4</v>
      </c>
      <c r="B7" s="211" t="s">
        <v>56</v>
      </c>
      <c r="C7" s="4">
        <v>45444</v>
      </c>
      <c r="D7" s="46">
        <v>45658</v>
      </c>
      <c r="E7" s="92">
        <v>8</v>
      </c>
      <c r="F7" s="233">
        <v>79261.039999999994</v>
      </c>
      <c r="G7" s="74">
        <f t="shared" ref="G7:G8" si="0">F7/E7</f>
        <v>9907.6299999999992</v>
      </c>
      <c r="H7" s="18">
        <f t="shared" ref="H7:H8" si="1">M7*$D$1</f>
        <v>0</v>
      </c>
      <c r="I7" s="95">
        <f t="shared" ref="I7:J8" si="2">F7/$D$3</f>
        <v>74.220085980303736</v>
      </c>
      <c r="J7" s="74">
        <f t="shared" si="2"/>
        <v>9.277510747537967</v>
      </c>
      <c r="K7" s="74">
        <f t="shared" ref="K7:K8" si="3">SUMIFS($Q7:$FQ7,$Q$5:$FQ$5,$R$5)</f>
        <v>74.220085980303736</v>
      </c>
      <c r="L7" s="89">
        <f t="shared" ref="L7:L8" si="4">SUMIFS($Q7:$FQ7,$Q$5:$FQ$5,$S$5)</f>
        <v>0</v>
      </c>
      <c r="M7" s="18">
        <f t="shared" ref="M7:M8" si="5">I7-K7-L7</f>
        <v>0</v>
      </c>
      <c r="N7" s="67"/>
      <c r="O7" s="74"/>
      <c r="P7" s="18"/>
      <c r="Q7" s="67">
        <f>$G7*Q$3/$D$3</f>
        <v>10306.266081800208</v>
      </c>
      <c r="R7" s="13">
        <f>Q7/Q$3</f>
        <v>9.2775107475379652</v>
      </c>
      <c r="S7" s="13">
        <f>T7/Q$3</f>
        <v>0</v>
      </c>
      <c r="T7" s="18"/>
      <c r="U7" s="67">
        <f>$G7*U$3/$D$3</f>
        <v>10379.929517135663</v>
      </c>
      <c r="V7" s="13">
        <f>U7/U$3</f>
        <v>9.2775107475379688</v>
      </c>
      <c r="W7" s="13">
        <f>X7/U$3</f>
        <v>0</v>
      </c>
      <c r="X7" s="18"/>
      <c r="Y7" s="67">
        <f>$G7*Y$3/$D$3</f>
        <v>10454.975301572495</v>
      </c>
      <c r="Z7" s="13">
        <f>Y7/Y$3</f>
        <v>9.277510747537967</v>
      </c>
      <c r="AA7" s="13">
        <f>AB7/Y$3</f>
        <v>0</v>
      </c>
      <c r="AB7" s="18"/>
      <c r="AC7" s="67">
        <f>$G7*AC$3/$D$3</f>
        <v>10527.887258537397</v>
      </c>
      <c r="AD7" s="13">
        <f>AC7/AC$3</f>
        <v>9.277510747537967</v>
      </c>
      <c r="AE7" s="13">
        <f>AF7/AC$3</f>
        <v>0</v>
      </c>
      <c r="AF7" s="18"/>
      <c r="AG7" s="67">
        <f>$G7*AG$3/$D$3</f>
        <v>10589.33221221834</v>
      </c>
      <c r="AH7" s="13">
        <f>AG7/AG$3</f>
        <v>9.277510747537967</v>
      </c>
      <c r="AI7" s="13">
        <f>AJ7/AG$3</f>
        <v>0</v>
      </c>
      <c r="AJ7" s="18"/>
      <c r="AK7" s="67">
        <f>$G7*AK$3/$D$3</f>
        <v>10661.437025748206</v>
      </c>
      <c r="AL7" s="13">
        <f>AK7/AK$3</f>
        <v>9.277510747537967</v>
      </c>
      <c r="AM7" s="13">
        <f>AN7/AK$3</f>
        <v>0</v>
      </c>
      <c r="AN7" s="18"/>
      <c r="AO7" s="67">
        <f>$G7*AO$3/$D$3</f>
        <v>10703.69608720324</v>
      </c>
      <c r="AP7" s="13">
        <f>AO7/AO$3</f>
        <v>9.277510747537967</v>
      </c>
      <c r="AQ7" s="13">
        <f>AR7/AO$3</f>
        <v>0</v>
      </c>
      <c r="AR7" s="18"/>
      <c r="AS7" s="67">
        <f>$G7*AS$3/$D$3</f>
        <v>10757.607702157185</v>
      </c>
      <c r="AT7" s="13">
        <f>AS7/AS$3</f>
        <v>9.277510747537967</v>
      </c>
      <c r="AU7" s="13">
        <f>AV7/AS$3</f>
        <v>0</v>
      </c>
      <c r="AV7" s="18"/>
    </row>
    <row r="8" spans="1:48" ht="15" thickBot="1">
      <c r="A8" s="221" t="s">
        <v>18</v>
      </c>
      <c r="B8" s="222" t="s">
        <v>62</v>
      </c>
      <c r="C8" s="21">
        <v>45444</v>
      </c>
      <c r="D8" s="47">
        <v>45658</v>
      </c>
      <c r="E8" s="93">
        <v>8</v>
      </c>
      <c r="F8" s="234">
        <v>33768</v>
      </c>
      <c r="G8" s="75">
        <f t="shared" si="0"/>
        <v>4221</v>
      </c>
      <c r="H8" s="24">
        <f t="shared" si="1"/>
        <v>-4.1194994082616179E-12</v>
      </c>
      <c r="I8" s="147">
        <f t="shared" si="2"/>
        <v>31.620375702651604</v>
      </c>
      <c r="J8" s="142">
        <f t="shared" si="2"/>
        <v>3.9525469628314505</v>
      </c>
      <c r="K8" s="142">
        <f t="shared" si="3"/>
        <v>31.620375702651607</v>
      </c>
      <c r="L8" s="141">
        <f t="shared" si="4"/>
        <v>0</v>
      </c>
      <c r="M8" s="133">
        <f t="shared" si="5"/>
        <v>-3.5527136788005009E-15</v>
      </c>
      <c r="N8" s="216"/>
      <c r="O8" s="209"/>
      <c r="P8" s="212"/>
      <c r="Q8" s="67">
        <f t="shared" ref="Q8" si="6">$G8*Q$3/$D$3</f>
        <v>4390.8330378989413</v>
      </c>
      <c r="R8" s="13">
        <f t="shared" ref="R8" si="7">Q8/Q$3</f>
        <v>3.9525469628314505</v>
      </c>
      <c r="S8" s="13">
        <f t="shared" ref="S8" si="8">T8/Q$3</f>
        <v>0</v>
      </c>
      <c r="T8" s="18"/>
      <c r="U8" s="67">
        <f t="shared" ref="U8" si="9">$G8*U$3/$D$3</f>
        <v>4422.2162607838227</v>
      </c>
      <c r="V8" s="13">
        <f t="shared" ref="V8" si="10">U8/U$3</f>
        <v>3.95254696283145</v>
      </c>
      <c r="W8" s="13">
        <f t="shared" ref="W8" si="11">X8/U$3</f>
        <v>0</v>
      </c>
      <c r="X8" s="18"/>
      <c r="Y8" s="67">
        <f t="shared" ref="Y8" si="12">$G8*Y$3/$D$3</f>
        <v>4454.1884131661664</v>
      </c>
      <c r="Z8" s="13">
        <f t="shared" ref="Z8" si="13">Y8/Y$3</f>
        <v>3.9525469628314505</v>
      </c>
      <c r="AA8" s="13">
        <f t="shared" ref="AA8" si="14">AB8/Y$3</f>
        <v>0</v>
      </c>
      <c r="AB8" s="18"/>
      <c r="AC8" s="67">
        <f t="shared" ref="AC8" si="15">$G8*AC$3/$D$3</f>
        <v>4485.2514797470594</v>
      </c>
      <c r="AD8" s="13">
        <f t="shared" ref="AD8" si="16">AC8/AC$3</f>
        <v>3.9525469628314505</v>
      </c>
      <c r="AE8" s="13">
        <f t="shared" ref="AE8" si="17">AF8/AC$3</f>
        <v>0</v>
      </c>
      <c r="AF8" s="18"/>
      <c r="AG8" s="67">
        <f t="shared" ref="AG8" si="18">$G8*AG$3/$D$3</f>
        <v>4511.4291982818913</v>
      </c>
      <c r="AH8" s="13">
        <f t="shared" ref="AH8" si="19">AG8/AG$3</f>
        <v>3.9525469628314505</v>
      </c>
      <c r="AI8" s="13">
        <f t="shared" ref="AI8" si="20">AJ8/AG$3</f>
        <v>0</v>
      </c>
      <c r="AJ8" s="18"/>
      <c r="AK8" s="67">
        <f t="shared" ref="AK8" si="21">$G8*AK$3/$D$3</f>
        <v>4542.1483932770179</v>
      </c>
      <c r="AL8" s="13">
        <f t="shared" ref="AL8" si="22">AK8/AK$3</f>
        <v>3.95254696283145</v>
      </c>
      <c r="AM8" s="13">
        <f t="shared" ref="AM8" si="23">AN8/AK$3</f>
        <v>0</v>
      </c>
      <c r="AN8" s="18"/>
      <c r="AO8" s="67">
        <f t="shared" ref="AO8" si="24">$G8*AO$3/$D$3</f>
        <v>4560.1522446927147</v>
      </c>
      <c r="AP8" s="13">
        <f t="shared" ref="AP8" si="25">AO8/AO$3</f>
        <v>3.9525469628314505</v>
      </c>
      <c r="AQ8" s="13">
        <f t="shared" ref="AQ8" si="26">AR8/AO$3</f>
        <v>0</v>
      </c>
      <c r="AR8" s="18"/>
      <c r="AS8" s="67">
        <f t="shared" ref="AS8" si="27">$G8*AS$3/$D$3</f>
        <v>4583.120495093729</v>
      </c>
      <c r="AT8" s="13">
        <f t="shared" ref="AT8" si="28">AS8/AS$3</f>
        <v>3.9525469628314505</v>
      </c>
      <c r="AU8" s="13">
        <f t="shared" ref="AU8" si="29">AV8/AS$3</f>
        <v>0</v>
      </c>
      <c r="AV8" s="18"/>
    </row>
    <row r="9" spans="1:48" ht="15" thickBot="1">
      <c r="E9" s="224"/>
      <c r="F9" s="225">
        <f t="shared" ref="F9:Q9" si="30">SUM(F6:F8)</f>
        <v>181735.84</v>
      </c>
      <c r="G9" s="217">
        <f t="shared" si="30"/>
        <v>22716.98</v>
      </c>
      <c r="H9" s="218">
        <f t="shared" si="30"/>
        <v>-4.1194994082616179E-12</v>
      </c>
      <c r="I9" s="232">
        <f t="shared" si="30"/>
        <v>170.177550919124</v>
      </c>
      <c r="J9" s="231">
        <f t="shared" si="30"/>
        <v>21.2721938648905</v>
      </c>
      <c r="K9" s="231">
        <f t="shared" si="30"/>
        <v>170.177550919124</v>
      </c>
      <c r="L9" s="214">
        <f t="shared" si="30"/>
        <v>0</v>
      </c>
      <c r="M9" s="213">
        <f t="shared" si="30"/>
        <v>-3.5527136788005009E-15</v>
      </c>
      <c r="N9" s="223">
        <f t="shared" si="30"/>
        <v>0</v>
      </c>
      <c r="O9" s="214">
        <f t="shared" si="30"/>
        <v>0</v>
      </c>
      <c r="P9" s="213">
        <f t="shared" si="30"/>
        <v>0</v>
      </c>
      <c r="Q9" s="227">
        <f t="shared" si="30"/>
        <v>23631.00362598661</v>
      </c>
      <c r="R9" s="33">
        <f>SUM(R4:R8)</f>
        <v>21.2721938648905</v>
      </c>
      <c r="S9" s="33">
        <f>SUM(S4:S8)</f>
        <v>0</v>
      </c>
      <c r="T9" s="34">
        <f>SUM(T4:T8)</f>
        <v>0</v>
      </c>
      <c r="U9" s="227">
        <f t="shared" ref="U9" si="31">SUM(U6:U8)</f>
        <v>23799.904845273843</v>
      </c>
      <c r="V9" s="33">
        <f>SUM(V4:V8)</f>
        <v>21.272193864890497</v>
      </c>
      <c r="W9" s="33">
        <f>SUM(W4:W8)</f>
        <v>0</v>
      </c>
      <c r="X9" s="34">
        <f>SUM(X4:X8)</f>
        <v>0</v>
      </c>
      <c r="Y9" s="227">
        <f t="shared" ref="Y9" si="32">SUM(Y6:Y8)</f>
        <v>23971.975621446938</v>
      </c>
      <c r="Z9" s="33">
        <f>SUM(Z4:Z8)</f>
        <v>21.2721938648905</v>
      </c>
      <c r="AA9" s="33">
        <f>SUM(AA4:AA8)</f>
        <v>0</v>
      </c>
      <c r="AB9" s="34">
        <f>SUM(AB4:AB8)</f>
        <v>0</v>
      </c>
      <c r="AC9" s="227">
        <f t="shared" ref="AC9" si="33">SUM(AC6:AC8)</f>
        <v>24139.153793031117</v>
      </c>
      <c r="AD9" s="33">
        <f>SUM(AD4:AD8)</f>
        <v>21.2721938648905</v>
      </c>
      <c r="AE9" s="33">
        <f>SUM(AE4:AE8)</f>
        <v>0</v>
      </c>
      <c r="AF9" s="34">
        <f>SUM(AF4:AF8)</f>
        <v>0</v>
      </c>
      <c r="AG9" s="227">
        <f t="shared" ref="AG9" si="34">SUM(AG6:AG8)</f>
        <v>24280.039532998286</v>
      </c>
      <c r="AH9" s="33">
        <f>SUM(AH4:AH8)</f>
        <v>21.2721938648905</v>
      </c>
      <c r="AI9" s="33">
        <f>SUM(AI4:AI8)</f>
        <v>0</v>
      </c>
      <c r="AJ9" s="34">
        <f>SUM(AJ4:AJ8)</f>
        <v>0</v>
      </c>
      <c r="AK9" s="227">
        <f t="shared" ref="AK9" si="35">SUM(AK6:AK8)</f>
        <v>24445.367023716215</v>
      </c>
      <c r="AL9" s="33">
        <f>SUM(AL4:AL8)</f>
        <v>21.272193864890497</v>
      </c>
      <c r="AM9" s="33">
        <f>SUM(AM4:AM8)</f>
        <v>0</v>
      </c>
      <c r="AN9" s="34">
        <f>SUM(AN4:AN8)</f>
        <v>0</v>
      </c>
      <c r="AO9" s="293">
        <f t="shared" ref="AO9" si="36">SUM(AO6:AO8)</f>
        <v>24542.26186677079</v>
      </c>
      <c r="AP9" s="33">
        <f>SUM(AP4:AP8)</f>
        <v>21.2721938648905</v>
      </c>
      <c r="AQ9" s="33">
        <f>SUM(AQ4:AQ8)</f>
        <v>0</v>
      </c>
      <c r="AR9" s="34">
        <f>SUM(AR4:AR8)</f>
        <v>0</v>
      </c>
      <c r="AS9" s="293">
        <f t="shared" ref="AS9" si="37">SUM(AS6:AS8)</f>
        <v>24665.874585319671</v>
      </c>
      <c r="AT9" s="33">
        <f>SUM(AT4:AT8)</f>
        <v>21.2721938648905</v>
      </c>
      <c r="AU9" s="33">
        <f>SUM(AU4:AU8)</f>
        <v>0</v>
      </c>
      <c r="AV9" s="34">
        <f>SUM(AV4:AV8)</f>
        <v>0</v>
      </c>
    </row>
    <row r="10" spans="1:48">
      <c r="N10" s="82"/>
      <c r="T10" s="226"/>
      <c r="X10" s="226"/>
    </row>
    <row r="11" spans="1:48">
      <c r="Z11" t="s">
        <v>209</v>
      </c>
    </row>
    <row r="12" spans="1:48">
      <c r="F12" s="59"/>
    </row>
  </sheetData>
  <mergeCells count="42">
    <mergeCell ref="AS2:AV2"/>
    <mergeCell ref="AS3:AV3"/>
    <mergeCell ref="AS4:AV4"/>
    <mergeCell ref="Y2:AB2"/>
    <mergeCell ref="Y3:AB3"/>
    <mergeCell ref="Y4:AB4"/>
    <mergeCell ref="AG2:AJ2"/>
    <mergeCell ref="AG3:AJ3"/>
    <mergeCell ref="AG4:AJ4"/>
    <mergeCell ref="AC2:AF2"/>
    <mergeCell ref="AC3:AF3"/>
    <mergeCell ref="AC4:AF4"/>
    <mergeCell ref="AO2:AR2"/>
    <mergeCell ref="AO3:AR3"/>
    <mergeCell ref="AO4:AR4"/>
    <mergeCell ref="AK2:AN2"/>
    <mergeCell ref="U2:X2"/>
    <mergeCell ref="U3:X3"/>
    <mergeCell ref="U4:X4"/>
    <mergeCell ref="A4:B4"/>
    <mergeCell ref="C4:D4"/>
    <mergeCell ref="E4:E5"/>
    <mergeCell ref="F4:F5"/>
    <mergeCell ref="G4:G5"/>
    <mergeCell ref="H4:H5"/>
    <mergeCell ref="E2:M2"/>
    <mergeCell ref="Q2:T2"/>
    <mergeCell ref="E3:H3"/>
    <mergeCell ref="I3:M3"/>
    <mergeCell ref="N3:P3"/>
    <mergeCell ref="Q3:T3"/>
    <mergeCell ref="O4:O5"/>
    <mergeCell ref="AK3:AN3"/>
    <mergeCell ref="AK4:AN4"/>
    <mergeCell ref="P4:P5"/>
    <mergeCell ref="Q4:T4"/>
    <mergeCell ref="I4:I5"/>
    <mergeCell ref="J4:J5"/>
    <mergeCell ref="K4:K5"/>
    <mergeCell ref="L4:L5"/>
    <mergeCell ref="M4:M5"/>
    <mergeCell ref="N4:N5"/>
  </mergeCells>
  <pageMargins left="0.511811024" right="0.511811024" top="0.78740157499999996" bottom="0.78740157499999996" header="0.31496062000000002" footer="0.31496062000000002"/>
  <ignoredErrors>
    <ignoredError sqref="Y9 AO9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ECA9-7A1B-4A48-A35F-9AF6EE2AD7B5}">
  <dimension ref="A1:FR48"/>
  <sheetViews>
    <sheetView workbookViewId="0">
      <pane xSplit="2" topLeftCell="FH1" activePane="topRight" state="frozen"/>
      <selection pane="topRight" activeCell="FL4" sqref="FL4:FQ4"/>
    </sheetView>
  </sheetViews>
  <sheetFormatPr defaultRowHeight="14.4"/>
  <cols>
    <col min="1" max="1" width="12.109375" bestFit="1" customWidth="1"/>
    <col min="2" max="2" width="24.5546875" bestFit="1" customWidth="1"/>
    <col min="3" max="3" width="6.33203125" bestFit="1" customWidth="1"/>
    <col min="4" max="4" width="7.88671875" bestFit="1" customWidth="1"/>
    <col min="5" max="5" width="4.88671875" bestFit="1" customWidth="1"/>
    <col min="6" max="6" width="13.109375" bestFit="1" customWidth="1"/>
    <col min="7" max="7" width="13.88671875" bestFit="1" customWidth="1"/>
    <col min="8" max="8" width="10.88671875" bestFit="1" customWidth="1"/>
    <col min="9" max="9" width="10.5546875" bestFit="1" customWidth="1"/>
    <col min="10" max="10" width="9.5546875" bestFit="1" customWidth="1"/>
    <col min="11" max="11" width="8.44140625" bestFit="1" customWidth="1"/>
    <col min="12" max="12" width="10.5546875" bestFit="1" customWidth="1"/>
    <col min="13" max="13" width="17.6640625" bestFit="1" customWidth="1"/>
    <col min="14" max="14" width="17.44140625" bestFit="1" customWidth="1"/>
    <col min="15" max="15" width="6.5546875" bestFit="1" customWidth="1"/>
    <col min="16" max="16" width="4.88671875" bestFit="1" customWidth="1"/>
    <col min="17" max="17" width="15.33203125" customWidth="1"/>
    <col min="18" max="18" width="10.88671875" bestFit="1" customWidth="1"/>
    <col min="19" max="19" width="4.88671875" bestFit="1" customWidth="1"/>
    <col min="20" max="20" width="17.109375" customWidth="1"/>
    <col min="21" max="21" width="10.88671875" bestFit="1" customWidth="1"/>
    <col min="22" max="22" width="4.88671875" customWidth="1"/>
    <col min="23" max="23" width="12.88671875" bestFit="1" customWidth="1"/>
    <col min="24" max="24" width="10.88671875" bestFit="1" customWidth="1"/>
    <col min="25" max="25" width="17.88671875" bestFit="1" customWidth="1"/>
    <col min="26" max="26" width="13.33203125" bestFit="1" customWidth="1"/>
    <col min="27" max="27" width="16.6640625" bestFit="1" customWidth="1"/>
    <col min="28" max="28" width="16.33203125" bestFit="1" customWidth="1"/>
    <col min="29" max="29" width="12.6640625" bestFit="1" customWidth="1"/>
    <col min="30" max="30" width="13.33203125" bestFit="1" customWidth="1"/>
    <col min="31" max="31" width="16.6640625" bestFit="1" customWidth="1"/>
    <col min="32" max="32" width="16.33203125" bestFit="1" customWidth="1"/>
    <col min="33" max="33" width="12.6640625" bestFit="1" customWidth="1"/>
    <col min="34" max="34" width="13.33203125" bestFit="1" customWidth="1"/>
    <col min="35" max="35" width="16.6640625" bestFit="1" customWidth="1"/>
    <col min="36" max="36" width="16.33203125" bestFit="1" customWidth="1"/>
    <col min="37" max="37" width="12.6640625" bestFit="1" customWidth="1"/>
    <col min="38" max="38" width="13.33203125" bestFit="1" customWidth="1"/>
    <col min="39" max="39" width="16.6640625" bestFit="1" customWidth="1"/>
    <col min="40" max="40" width="16.33203125" bestFit="1" customWidth="1"/>
    <col min="41" max="41" width="12.6640625" bestFit="1" customWidth="1"/>
    <col min="42" max="42" width="13.33203125" bestFit="1" customWidth="1"/>
    <col min="43" max="43" width="16.6640625" bestFit="1" customWidth="1"/>
    <col min="44" max="44" width="16.33203125" bestFit="1" customWidth="1"/>
    <col min="45" max="45" width="12.6640625" bestFit="1" customWidth="1"/>
    <col min="46" max="46" width="13.33203125" bestFit="1" customWidth="1"/>
    <col min="47" max="47" width="16.6640625" bestFit="1" customWidth="1"/>
    <col min="48" max="48" width="16.33203125" bestFit="1" customWidth="1"/>
    <col min="49" max="49" width="12.6640625" bestFit="1" customWidth="1"/>
    <col min="50" max="50" width="13.33203125" bestFit="1" customWidth="1"/>
    <col min="51" max="51" width="16.6640625" bestFit="1" customWidth="1"/>
    <col min="52" max="52" width="16.33203125" bestFit="1" customWidth="1"/>
    <col min="53" max="53" width="12.6640625" bestFit="1" customWidth="1"/>
    <col min="54" max="54" width="13.33203125" bestFit="1" customWidth="1"/>
    <col min="55" max="55" width="16.6640625" bestFit="1" customWidth="1"/>
    <col min="56" max="56" width="16.33203125" bestFit="1" customWidth="1"/>
    <col min="57" max="57" width="12.6640625" bestFit="1" customWidth="1"/>
    <col min="58" max="58" width="13.33203125" bestFit="1" customWidth="1"/>
    <col min="59" max="59" width="16.6640625" bestFit="1" customWidth="1"/>
    <col min="60" max="60" width="16.33203125" bestFit="1" customWidth="1"/>
    <col min="61" max="61" width="12.6640625" bestFit="1" customWidth="1"/>
    <col min="62" max="62" width="13.33203125" bestFit="1" customWidth="1"/>
    <col min="63" max="63" width="16.6640625" bestFit="1" customWidth="1"/>
    <col min="64" max="64" width="16.33203125" bestFit="1" customWidth="1"/>
    <col min="65" max="65" width="12.6640625" bestFit="1" customWidth="1"/>
    <col min="66" max="66" width="13.33203125" bestFit="1" customWidth="1"/>
    <col min="67" max="67" width="16.6640625" bestFit="1" customWidth="1"/>
    <col min="68" max="68" width="16.33203125" bestFit="1" customWidth="1"/>
    <col min="69" max="69" width="12.6640625" bestFit="1" customWidth="1"/>
    <col min="70" max="70" width="13.33203125" bestFit="1" customWidth="1"/>
    <col min="71" max="71" width="16.6640625" bestFit="1" customWidth="1"/>
    <col min="72" max="72" width="16.33203125" bestFit="1" customWidth="1"/>
    <col min="73" max="73" width="12.6640625" bestFit="1" customWidth="1"/>
    <col min="74" max="74" width="13.33203125" bestFit="1" customWidth="1"/>
    <col min="75" max="75" width="16.6640625" bestFit="1" customWidth="1"/>
    <col min="76" max="76" width="16.33203125" bestFit="1" customWidth="1"/>
    <col min="77" max="77" width="12.6640625" bestFit="1" customWidth="1"/>
    <col min="78" max="78" width="13.33203125" bestFit="1" customWidth="1"/>
    <col min="79" max="79" width="16.6640625" bestFit="1" customWidth="1"/>
    <col min="80" max="80" width="16.33203125" bestFit="1" customWidth="1"/>
    <col min="81" max="81" width="12.6640625" bestFit="1" customWidth="1"/>
    <col min="82" max="82" width="13.33203125" bestFit="1" customWidth="1"/>
    <col min="83" max="83" width="16.6640625" bestFit="1" customWidth="1"/>
    <col min="84" max="84" width="16.33203125" bestFit="1" customWidth="1"/>
    <col min="85" max="85" width="12.6640625" bestFit="1" customWidth="1"/>
    <col min="86" max="86" width="13.33203125" bestFit="1" customWidth="1"/>
    <col min="87" max="87" width="16.6640625" bestFit="1" customWidth="1"/>
    <col min="88" max="88" width="16.33203125" bestFit="1" customWidth="1"/>
    <col min="89" max="89" width="12.6640625" bestFit="1" customWidth="1"/>
    <col min="90" max="90" width="13.33203125" bestFit="1" customWidth="1"/>
    <col min="91" max="91" width="16.6640625" bestFit="1" customWidth="1"/>
    <col min="92" max="92" width="16.33203125" bestFit="1" customWidth="1"/>
    <col min="93" max="93" width="12.6640625" bestFit="1" customWidth="1"/>
    <col min="94" max="94" width="13.33203125" bestFit="1" customWidth="1"/>
    <col min="95" max="95" width="16.6640625" bestFit="1" customWidth="1"/>
    <col min="96" max="96" width="16.33203125" bestFit="1" customWidth="1"/>
    <col min="97" max="97" width="12.6640625" bestFit="1" customWidth="1"/>
    <col min="98" max="98" width="13.33203125" bestFit="1" customWidth="1"/>
    <col min="99" max="99" width="16.6640625" bestFit="1" customWidth="1"/>
    <col min="100" max="100" width="16.33203125" bestFit="1" customWidth="1"/>
    <col min="101" max="101" width="12.6640625" bestFit="1" customWidth="1"/>
    <col min="102" max="102" width="13.88671875" bestFit="1" customWidth="1"/>
    <col min="103" max="103" width="12.33203125" bestFit="1" customWidth="1"/>
    <col min="104" max="104" width="12.6640625" bestFit="1" customWidth="1"/>
    <col min="105" max="105" width="16.33203125" bestFit="1" customWidth="1"/>
    <col min="106" max="106" width="16.6640625" bestFit="1" customWidth="1"/>
    <col min="107" max="107" width="13.33203125" bestFit="1" customWidth="1"/>
    <col min="108" max="108" width="13.88671875" bestFit="1" customWidth="1"/>
    <col min="109" max="109" width="12.33203125" bestFit="1" customWidth="1"/>
    <col min="110" max="110" width="12.6640625" bestFit="1" customWidth="1"/>
    <col min="111" max="111" width="16.33203125" bestFit="1" customWidth="1"/>
    <col min="112" max="112" width="16.6640625" bestFit="1" customWidth="1"/>
    <col min="113" max="113" width="13.33203125" bestFit="1" customWidth="1"/>
    <col min="114" max="114" width="13.88671875" bestFit="1" customWidth="1"/>
    <col min="115" max="115" width="12.33203125" bestFit="1" customWidth="1"/>
    <col min="116" max="116" width="12.6640625" bestFit="1" customWidth="1"/>
    <col min="117" max="117" width="16.33203125" bestFit="1" customWidth="1"/>
    <col min="118" max="118" width="16.6640625" bestFit="1" customWidth="1"/>
    <col min="119" max="119" width="13.33203125" bestFit="1" customWidth="1"/>
    <col min="120" max="120" width="13.88671875" bestFit="1" customWidth="1"/>
    <col min="121" max="121" width="12.33203125" bestFit="1" customWidth="1"/>
    <col min="122" max="122" width="12.6640625" bestFit="1" customWidth="1"/>
    <col min="123" max="123" width="16.33203125" bestFit="1" customWidth="1"/>
    <col min="124" max="124" width="16.6640625" bestFit="1" customWidth="1"/>
    <col min="125" max="125" width="13.33203125" bestFit="1" customWidth="1"/>
    <col min="126" max="126" width="13.88671875" bestFit="1" customWidth="1"/>
    <col min="127" max="127" width="12.33203125" bestFit="1" customWidth="1"/>
    <col min="128" max="128" width="12.6640625" bestFit="1" customWidth="1"/>
    <col min="129" max="129" width="16.33203125" bestFit="1" customWidth="1"/>
    <col min="130" max="130" width="16.6640625" bestFit="1" customWidth="1"/>
    <col min="131" max="131" width="13.33203125" bestFit="1" customWidth="1"/>
    <col min="132" max="132" width="13.88671875" bestFit="1" customWidth="1"/>
    <col min="133" max="133" width="12.33203125" bestFit="1" customWidth="1"/>
    <col min="134" max="134" width="12.6640625" bestFit="1" customWidth="1"/>
    <col min="135" max="135" width="16.33203125" bestFit="1" customWidth="1"/>
    <col min="136" max="136" width="16.6640625" bestFit="1" customWidth="1"/>
    <col min="137" max="137" width="13.33203125" bestFit="1" customWidth="1"/>
    <col min="138" max="138" width="13.88671875" bestFit="1" customWidth="1"/>
    <col min="139" max="139" width="12.33203125" bestFit="1" customWidth="1"/>
    <col min="140" max="140" width="12.6640625" bestFit="1" customWidth="1"/>
    <col min="141" max="141" width="16.33203125" bestFit="1" customWidth="1"/>
    <col min="142" max="142" width="16.6640625" bestFit="1" customWidth="1"/>
    <col min="143" max="143" width="13.33203125" bestFit="1" customWidth="1"/>
    <col min="144" max="144" width="13.88671875" bestFit="1" customWidth="1"/>
    <col min="145" max="145" width="12.33203125" bestFit="1" customWidth="1"/>
    <col min="146" max="146" width="12.6640625" bestFit="1" customWidth="1"/>
    <col min="147" max="147" width="16.33203125" bestFit="1" customWidth="1"/>
    <col min="148" max="148" width="16.6640625" bestFit="1" customWidth="1"/>
    <col min="149" max="149" width="13.33203125" bestFit="1" customWidth="1"/>
    <col min="150" max="150" width="13.88671875" bestFit="1" customWidth="1"/>
    <col min="151" max="151" width="12.33203125" bestFit="1" customWidth="1"/>
    <col min="152" max="152" width="12.6640625" bestFit="1" customWidth="1"/>
    <col min="153" max="153" width="16.33203125" bestFit="1" customWidth="1"/>
    <col min="154" max="154" width="16.6640625" bestFit="1" customWidth="1"/>
    <col min="155" max="155" width="13.33203125" bestFit="1" customWidth="1"/>
    <col min="156" max="156" width="13.88671875" bestFit="1" customWidth="1"/>
    <col min="157" max="157" width="12.33203125" bestFit="1" customWidth="1"/>
    <col min="158" max="158" width="12.6640625" bestFit="1" customWidth="1"/>
    <col min="159" max="159" width="16.33203125" bestFit="1" customWidth="1"/>
    <col min="160" max="160" width="16.6640625" bestFit="1" customWidth="1"/>
    <col min="161" max="161" width="13.33203125" bestFit="1" customWidth="1"/>
    <col min="162" max="162" width="13.88671875" bestFit="1" customWidth="1"/>
    <col min="163" max="163" width="12.33203125" bestFit="1" customWidth="1"/>
    <col min="164" max="164" width="12.6640625" bestFit="1" customWidth="1"/>
    <col min="165" max="165" width="16.33203125" bestFit="1" customWidth="1"/>
    <col min="166" max="166" width="16.6640625" bestFit="1" customWidth="1"/>
    <col min="167" max="167" width="13.33203125" bestFit="1" customWidth="1"/>
    <col min="168" max="168" width="13.88671875" bestFit="1" customWidth="1"/>
    <col min="169" max="169" width="12.33203125" bestFit="1" customWidth="1"/>
    <col min="170" max="171" width="11" customWidth="1"/>
    <col min="172" max="172" width="16.6640625" bestFit="1" customWidth="1"/>
    <col min="173" max="173" width="13.33203125" bestFit="1" customWidth="1"/>
    <col min="174" max="174" width="9.5546875" bestFit="1" customWidth="1"/>
  </cols>
  <sheetData>
    <row r="1" spans="1:174" ht="15" thickBot="1">
      <c r="B1" s="35" t="s">
        <v>122</v>
      </c>
      <c r="C1" s="36">
        <v>45352</v>
      </c>
      <c r="D1" s="143">
        <v>1093.5029999999999</v>
      </c>
    </row>
    <row r="2" spans="1:174" ht="15.75" customHeight="1" thickBot="1">
      <c r="B2" s="35" t="s">
        <v>161</v>
      </c>
      <c r="C2" s="36">
        <v>45231</v>
      </c>
      <c r="D2" s="143">
        <v>1083.335</v>
      </c>
      <c r="E2" s="419" t="s">
        <v>168</v>
      </c>
      <c r="F2" s="420"/>
      <c r="G2" s="420"/>
      <c r="H2" s="420"/>
      <c r="I2" s="420"/>
      <c r="J2" s="420"/>
      <c r="K2" s="420"/>
      <c r="L2" s="420"/>
      <c r="M2" s="420"/>
      <c r="N2" s="420"/>
      <c r="O2" s="420"/>
      <c r="P2" s="422" t="s">
        <v>87</v>
      </c>
      <c r="Q2" s="423"/>
      <c r="R2" s="65">
        <v>933.23</v>
      </c>
      <c r="S2" s="422" t="s">
        <v>85</v>
      </c>
      <c r="T2" s="423"/>
      <c r="U2" s="71">
        <v>1001.923</v>
      </c>
      <c r="V2" s="422" t="s">
        <v>92</v>
      </c>
      <c r="W2" s="423"/>
      <c r="X2" s="71">
        <v>1074.2919999999999</v>
      </c>
      <c r="Y2" s="596" t="s">
        <v>84</v>
      </c>
      <c r="Z2" s="411" t="s">
        <v>125</v>
      </c>
      <c r="AA2" s="412"/>
      <c r="AB2" s="412"/>
      <c r="AC2" s="413"/>
      <c r="AD2" s="411" t="s">
        <v>126</v>
      </c>
      <c r="AE2" s="412"/>
      <c r="AF2" s="412"/>
      <c r="AG2" s="413"/>
      <c r="AH2" s="411" t="s">
        <v>127</v>
      </c>
      <c r="AI2" s="412"/>
      <c r="AJ2" s="412"/>
      <c r="AK2" s="413"/>
      <c r="AL2" s="411" t="s">
        <v>129</v>
      </c>
      <c r="AM2" s="412"/>
      <c r="AN2" s="412"/>
      <c r="AO2" s="413"/>
      <c r="AP2" s="411" t="s">
        <v>131</v>
      </c>
      <c r="AQ2" s="412"/>
      <c r="AR2" s="412"/>
      <c r="AS2" s="413"/>
      <c r="AT2" s="411" t="s">
        <v>133</v>
      </c>
      <c r="AU2" s="412"/>
      <c r="AV2" s="412"/>
      <c r="AW2" s="413"/>
      <c r="AX2" s="411" t="s">
        <v>135</v>
      </c>
      <c r="AY2" s="412"/>
      <c r="AZ2" s="412"/>
      <c r="BA2" s="413"/>
      <c r="BB2" s="411" t="s">
        <v>137</v>
      </c>
      <c r="BC2" s="412"/>
      <c r="BD2" s="412"/>
      <c r="BE2" s="413"/>
      <c r="BF2" s="411" t="s">
        <v>141</v>
      </c>
      <c r="BG2" s="412"/>
      <c r="BH2" s="412"/>
      <c r="BI2" s="413"/>
      <c r="BJ2" s="411" t="s">
        <v>139</v>
      </c>
      <c r="BK2" s="412"/>
      <c r="BL2" s="412"/>
      <c r="BM2" s="413"/>
      <c r="BN2" s="411" t="s">
        <v>143</v>
      </c>
      <c r="BO2" s="412"/>
      <c r="BP2" s="412"/>
      <c r="BQ2" s="413"/>
      <c r="BR2" s="411" t="s">
        <v>145</v>
      </c>
      <c r="BS2" s="412"/>
      <c r="BT2" s="412"/>
      <c r="BU2" s="413"/>
      <c r="BV2" s="411" t="s">
        <v>147</v>
      </c>
      <c r="BW2" s="412"/>
      <c r="BX2" s="412"/>
      <c r="BY2" s="413"/>
      <c r="BZ2" s="411" t="s">
        <v>149</v>
      </c>
      <c r="CA2" s="412"/>
      <c r="CB2" s="412"/>
      <c r="CC2" s="413"/>
      <c r="CD2" s="411" t="s">
        <v>151</v>
      </c>
      <c r="CE2" s="412"/>
      <c r="CF2" s="412"/>
      <c r="CG2" s="413"/>
      <c r="CH2" s="411" t="s">
        <v>153</v>
      </c>
      <c r="CI2" s="412"/>
      <c r="CJ2" s="412"/>
      <c r="CK2" s="413"/>
      <c r="CL2" s="411" t="s">
        <v>155</v>
      </c>
      <c r="CM2" s="412"/>
      <c r="CN2" s="412"/>
      <c r="CO2" s="413"/>
      <c r="CP2" s="411" t="s">
        <v>157</v>
      </c>
      <c r="CQ2" s="412"/>
      <c r="CR2" s="412"/>
      <c r="CS2" s="413"/>
      <c r="CT2" s="411" t="s">
        <v>159</v>
      </c>
      <c r="CU2" s="412"/>
      <c r="CV2" s="412"/>
      <c r="CW2" s="413"/>
      <c r="CX2" s="462" t="s">
        <v>31</v>
      </c>
      <c r="CY2" s="500"/>
      <c r="CZ2" s="463"/>
      <c r="DA2" s="501"/>
      <c r="DB2" s="501"/>
      <c r="DC2" s="464"/>
      <c r="DD2" s="462" t="s">
        <v>74</v>
      </c>
      <c r="DE2" s="500"/>
      <c r="DF2" s="463"/>
      <c r="DG2" s="501"/>
      <c r="DH2" s="501"/>
      <c r="DI2" s="464"/>
      <c r="DJ2" s="462" t="s">
        <v>77</v>
      </c>
      <c r="DK2" s="500"/>
      <c r="DL2" s="500"/>
      <c r="DM2" s="590"/>
      <c r="DN2" s="590"/>
      <c r="DO2" s="464"/>
      <c r="DP2" s="462" t="s">
        <v>88</v>
      </c>
      <c r="DQ2" s="500"/>
      <c r="DR2" s="500"/>
      <c r="DS2" s="590"/>
      <c r="DT2" s="590"/>
      <c r="DU2" s="464"/>
      <c r="DV2" s="462" t="s">
        <v>90</v>
      </c>
      <c r="DW2" s="500"/>
      <c r="DX2" s="590"/>
      <c r="DY2" s="590"/>
      <c r="DZ2" s="590"/>
      <c r="EA2" s="464"/>
      <c r="EB2" s="462" t="s">
        <v>95</v>
      </c>
      <c r="EC2" s="500"/>
      <c r="ED2" s="590"/>
      <c r="EE2" s="590"/>
      <c r="EF2" s="590"/>
      <c r="EG2" s="464"/>
      <c r="EH2" s="462" t="s">
        <v>116</v>
      </c>
      <c r="EI2" s="500"/>
      <c r="EJ2" s="590"/>
      <c r="EK2" s="590"/>
      <c r="EL2" s="590"/>
      <c r="EM2" s="464"/>
      <c r="EN2" s="462" t="s">
        <v>119</v>
      </c>
      <c r="EO2" s="500"/>
      <c r="EP2" s="590"/>
      <c r="EQ2" s="590"/>
      <c r="ER2" s="590"/>
      <c r="ES2" s="464"/>
      <c r="ET2" s="462" t="s">
        <v>165</v>
      </c>
      <c r="EU2" s="500"/>
      <c r="EV2" s="590"/>
      <c r="EW2" s="590"/>
      <c r="EX2" s="590"/>
      <c r="EY2" s="464"/>
      <c r="EZ2" s="462" t="s">
        <v>176</v>
      </c>
      <c r="FA2" s="500"/>
      <c r="FB2" s="590"/>
      <c r="FC2" s="590"/>
      <c r="FD2" s="590"/>
      <c r="FE2" s="464"/>
      <c r="FF2" s="462" t="s">
        <v>192</v>
      </c>
      <c r="FG2" s="500"/>
      <c r="FH2" s="590"/>
      <c r="FI2" s="590"/>
      <c r="FJ2" s="590"/>
      <c r="FK2" s="464"/>
      <c r="FL2" s="462" t="s">
        <v>197</v>
      </c>
      <c r="FM2" s="500"/>
      <c r="FN2" s="590"/>
      <c r="FO2" s="590"/>
      <c r="FP2" s="590"/>
      <c r="FQ2" s="464"/>
    </row>
    <row r="3" spans="1:174" ht="15.75" customHeight="1" thickBot="1">
      <c r="A3" s="10"/>
      <c r="B3" s="35" t="s">
        <v>30</v>
      </c>
      <c r="C3" s="36">
        <v>44287</v>
      </c>
      <c r="D3" s="90">
        <v>876.75</v>
      </c>
      <c r="E3" s="523" t="s">
        <v>99</v>
      </c>
      <c r="F3" s="414"/>
      <c r="G3" s="414"/>
      <c r="H3" s="414"/>
      <c r="I3" s="414"/>
      <c r="J3" s="415"/>
      <c r="K3" s="523" t="s">
        <v>98</v>
      </c>
      <c r="L3" s="414"/>
      <c r="M3" s="414"/>
      <c r="N3" s="414"/>
      <c r="O3" s="415"/>
      <c r="P3" s="422" t="s">
        <v>80</v>
      </c>
      <c r="Q3" s="486"/>
      <c r="R3" s="423"/>
      <c r="S3" s="422" t="s">
        <v>93</v>
      </c>
      <c r="T3" s="486"/>
      <c r="U3" s="423"/>
      <c r="V3" s="422" t="s">
        <v>83</v>
      </c>
      <c r="W3" s="486"/>
      <c r="X3" s="423"/>
      <c r="Y3" s="597"/>
      <c r="Z3" s="600">
        <v>943.73599999999999</v>
      </c>
      <c r="AA3" s="601"/>
      <c r="AB3" s="601"/>
      <c r="AC3" s="602"/>
      <c r="AD3" s="600">
        <v>951.24900000000002</v>
      </c>
      <c r="AE3" s="601"/>
      <c r="AF3" s="601"/>
      <c r="AG3" s="602"/>
      <c r="AH3" s="600">
        <v>957.98400000000004</v>
      </c>
      <c r="AI3" s="601"/>
      <c r="AJ3" s="601"/>
      <c r="AK3" s="602"/>
      <c r="AL3" s="600">
        <v>960.89400000000001</v>
      </c>
      <c r="AM3" s="601"/>
      <c r="AN3" s="601"/>
      <c r="AO3" s="602"/>
      <c r="AP3" s="600">
        <v>967.00300000000004</v>
      </c>
      <c r="AQ3" s="601"/>
      <c r="AR3" s="601"/>
      <c r="AS3" s="602"/>
      <c r="AT3" s="600">
        <v>971.65099999999995</v>
      </c>
      <c r="AU3" s="601"/>
      <c r="AV3" s="601"/>
      <c r="AW3" s="602"/>
      <c r="AX3" s="600">
        <v>978.71699999999998</v>
      </c>
      <c r="AY3" s="601"/>
      <c r="AZ3" s="601"/>
      <c r="BA3" s="602"/>
      <c r="BB3" s="600">
        <v>987.21799999999996</v>
      </c>
      <c r="BC3" s="601"/>
      <c r="BD3" s="601"/>
      <c r="BE3" s="602"/>
      <c r="BF3" s="600">
        <v>1001.923</v>
      </c>
      <c r="BG3" s="601"/>
      <c r="BH3" s="601"/>
      <c r="BI3" s="602"/>
      <c r="BJ3" s="600">
        <v>1030.105</v>
      </c>
      <c r="BK3" s="601"/>
      <c r="BL3" s="601"/>
      <c r="BM3" s="602"/>
      <c r="BN3" s="600">
        <v>1042.029</v>
      </c>
      <c r="BO3" s="601"/>
      <c r="BP3" s="601"/>
      <c r="BQ3" s="602"/>
      <c r="BR3" s="600">
        <v>1045.4690000000001</v>
      </c>
      <c r="BS3" s="601"/>
      <c r="BT3" s="601"/>
      <c r="BU3" s="602"/>
      <c r="BV3" s="600">
        <v>1046.5070000000001</v>
      </c>
      <c r="BW3" s="601"/>
      <c r="BX3" s="601"/>
      <c r="BY3" s="602"/>
      <c r="BZ3" s="600">
        <v>1046.9559999999999</v>
      </c>
      <c r="CA3" s="601"/>
      <c r="CB3" s="601"/>
      <c r="CC3" s="602"/>
      <c r="CD3" s="600">
        <v>1048.4290000000001</v>
      </c>
      <c r="CE3" s="601"/>
      <c r="CF3" s="601"/>
      <c r="CG3" s="602"/>
      <c r="CH3" s="600">
        <v>1051.249</v>
      </c>
      <c r="CI3" s="601"/>
      <c r="CJ3" s="601"/>
      <c r="CK3" s="602"/>
      <c r="CL3" s="600">
        <v>1054.5609999999999</v>
      </c>
      <c r="CM3" s="601"/>
      <c r="CN3" s="601"/>
      <c r="CO3" s="602"/>
      <c r="CP3" s="600">
        <v>1056.7750000000001</v>
      </c>
      <c r="CQ3" s="601"/>
      <c r="CR3" s="601"/>
      <c r="CS3" s="602"/>
      <c r="CT3" s="600">
        <v>1058.6500000000001</v>
      </c>
      <c r="CU3" s="601"/>
      <c r="CV3" s="601"/>
      <c r="CW3" s="602"/>
      <c r="CX3" s="456">
        <v>1061.0709999999999</v>
      </c>
      <c r="CY3" s="502"/>
      <c r="CZ3" s="457"/>
      <c r="DA3" s="503"/>
      <c r="DB3" s="503"/>
      <c r="DC3" s="458"/>
      <c r="DD3" s="456">
        <v>1065.289</v>
      </c>
      <c r="DE3" s="502"/>
      <c r="DF3" s="457"/>
      <c r="DG3" s="503"/>
      <c r="DH3" s="503"/>
      <c r="DI3" s="458"/>
      <c r="DJ3" s="456">
        <v>1074.2919999999999</v>
      </c>
      <c r="DK3" s="502"/>
      <c r="DL3" s="502"/>
      <c r="DM3" s="599"/>
      <c r="DN3" s="599"/>
      <c r="DO3" s="458"/>
      <c r="DP3" s="456">
        <v>1074.895</v>
      </c>
      <c r="DQ3" s="502"/>
      <c r="DR3" s="502"/>
      <c r="DS3" s="599"/>
      <c r="DT3" s="599"/>
      <c r="DU3" s="458"/>
      <c r="DV3" s="465">
        <v>1077.4970000000001</v>
      </c>
      <c r="DW3" s="502"/>
      <c r="DX3" s="599"/>
      <c r="DY3" s="599"/>
      <c r="DZ3" s="599"/>
      <c r="EA3" s="458"/>
      <c r="EB3" s="465">
        <v>1080.0709999999999</v>
      </c>
      <c r="EC3" s="502"/>
      <c r="ED3" s="599"/>
      <c r="EE3" s="599"/>
      <c r="EF3" s="599"/>
      <c r="EG3" s="458"/>
      <c r="EH3" s="465">
        <v>1082.251</v>
      </c>
      <c r="EI3" s="502"/>
      <c r="EJ3" s="599"/>
      <c r="EK3" s="599"/>
      <c r="EL3" s="599"/>
      <c r="EM3" s="458"/>
      <c r="EN3" s="591">
        <v>1083.335</v>
      </c>
      <c r="EO3" s="592"/>
      <c r="EP3" s="593"/>
      <c r="EQ3" s="593"/>
      <c r="ER3" s="593"/>
      <c r="ES3" s="594"/>
      <c r="ET3" s="591">
        <v>1086.1500000000001</v>
      </c>
      <c r="EU3" s="592"/>
      <c r="EV3" s="593"/>
      <c r="EW3" s="593"/>
      <c r="EX3" s="593"/>
      <c r="EY3" s="594"/>
      <c r="EZ3" s="591">
        <v>1088.663</v>
      </c>
      <c r="FA3" s="592"/>
      <c r="FB3" s="593"/>
      <c r="FC3" s="593"/>
      <c r="FD3" s="593"/>
      <c r="FE3" s="594"/>
      <c r="FF3" s="591">
        <v>1090.8710000000001</v>
      </c>
      <c r="FG3" s="592"/>
      <c r="FH3" s="593"/>
      <c r="FI3" s="593"/>
      <c r="FJ3" s="593"/>
      <c r="FK3" s="594"/>
      <c r="FL3" s="591">
        <v>1093.5029999999999</v>
      </c>
      <c r="FM3" s="592"/>
      <c r="FN3" s="593"/>
      <c r="FO3" s="593"/>
      <c r="FP3" s="593"/>
      <c r="FQ3" s="594"/>
    </row>
    <row r="4" spans="1:174" ht="15" customHeight="1">
      <c r="A4" s="428" t="s">
        <v>24</v>
      </c>
      <c r="B4" s="466"/>
      <c r="C4" s="467" t="s">
        <v>26</v>
      </c>
      <c r="D4" s="429"/>
      <c r="E4" s="431" t="s">
        <v>25</v>
      </c>
      <c r="F4" s="424" t="s">
        <v>163</v>
      </c>
      <c r="G4" s="424" t="s">
        <v>162</v>
      </c>
      <c r="H4" s="424" t="s">
        <v>28</v>
      </c>
      <c r="I4" s="424" t="s">
        <v>29</v>
      </c>
      <c r="J4" s="506" t="s">
        <v>115</v>
      </c>
      <c r="K4" s="510" t="s">
        <v>28</v>
      </c>
      <c r="L4" s="424" t="s">
        <v>29</v>
      </c>
      <c r="M4" s="424" t="s">
        <v>178</v>
      </c>
      <c r="N4" s="424" t="s">
        <v>179</v>
      </c>
      <c r="O4" s="426" t="s">
        <v>115</v>
      </c>
      <c r="P4" s="483" t="s">
        <v>25</v>
      </c>
      <c r="Q4" s="444" t="s">
        <v>78</v>
      </c>
      <c r="R4" s="451" t="s">
        <v>81</v>
      </c>
      <c r="S4" s="444" t="s">
        <v>25</v>
      </c>
      <c r="T4" s="444" t="s">
        <v>78</v>
      </c>
      <c r="U4" s="451" t="s">
        <v>81</v>
      </c>
      <c r="V4" s="442" t="s">
        <v>25</v>
      </c>
      <c r="W4" s="444" t="s">
        <v>78</v>
      </c>
      <c r="X4" s="451" t="s">
        <v>81</v>
      </c>
      <c r="Y4" s="597"/>
      <c r="Z4" s="600" t="s">
        <v>123</v>
      </c>
      <c r="AA4" s="601"/>
      <c r="AB4" s="601"/>
      <c r="AC4" s="602"/>
      <c r="AD4" s="600" t="s">
        <v>124</v>
      </c>
      <c r="AE4" s="601"/>
      <c r="AF4" s="601"/>
      <c r="AG4" s="602"/>
      <c r="AH4" s="600" t="s">
        <v>128</v>
      </c>
      <c r="AI4" s="601"/>
      <c r="AJ4" s="601"/>
      <c r="AK4" s="602"/>
      <c r="AL4" s="600" t="s">
        <v>130</v>
      </c>
      <c r="AM4" s="601"/>
      <c r="AN4" s="601"/>
      <c r="AO4" s="602"/>
      <c r="AP4" s="600" t="s">
        <v>132</v>
      </c>
      <c r="AQ4" s="601"/>
      <c r="AR4" s="601"/>
      <c r="AS4" s="602"/>
      <c r="AT4" s="600" t="s">
        <v>134</v>
      </c>
      <c r="AU4" s="601"/>
      <c r="AV4" s="601"/>
      <c r="AW4" s="602"/>
      <c r="AX4" s="600" t="s">
        <v>136</v>
      </c>
      <c r="AY4" s="601"/>
      <c r="AZ4" s="601"/>
      <c r="BA4" s="602"/>
      <c r="BB4" s="600" t="s">
        <v>138</v>
      </c>
      <c r="BC4" s="601"/>
      <c r="BD4" s="601"/>
      <c r="BE4" s="602"/>
      <c r="BF4" s="600" t="s">
        <v>140</v>
      </c>
      <c r="BG4" s="601"/>
      <c r="BH4" s="601"/>
      <c r="BI4" s="602"/>
      <c r="BJ4" s="600" t="s">
        <v>142</v>
      </c>
      <c r="BK4" s="601"/>
      <c r="BL4" s="601"/>
      <c r="BM4" s="602"/>
      <c r="BN4" s="600" t="s">
        <v>144</v>
      </c>
      <c r="BO4" s="601"/>
      <c r="BP4" s="601"/>
      <c r="BQ4" s="602"/>
      <c r="BR4" s="600" t="s">
        <v>146</v>
      </c>
      <c r="BS4" s="601"/>
      <c r="BT4" s="601"/>
      <c r="BU4" s="602"/>
      <c r="BV4" s="600" t="s">
        <v>148</v>
      </c>
      <c r="BW4" s="601"/>
      <c r="BX4" s="601"/>
      <c r="BY4" s="602"/>
      <c r="BZ4" s="600" t="s">
        <v>150</v>
      </c>
      <c r="CA4" s="601"/>
      <c r="CB4" s="601"/>
      <c r="CC4" s="602"/>
      <c r="CD4" s="600" t="s">
        <v>152</v>
      </c>
      <c r="CE4" s="601"/>
      <c r="CF4" s="601"/>
      <c r="CG4" s="602"/>
      <c r="CH4" s="600" t="s">
        <v>154</v>
      </c>
      <c r="CI4" s="601"/>
      <c r="CJ4" s="601"/>
      <c r="CK4" s="602"/>
      <c r="CL4" s="600" t="s">
        <v>156</v>
      </c>
      <c r="CM4" s="601"/>
      <c r="CN4" s="601"/>
      <c r="CO4" s="602"/>
      <c r="CP4" s="600" t="s">
        <v>158</v>
      </c>
      <c r="CQ4" s="601"/>
      <c r="CR4" s="601"/>
      <c r="CS4" s="602"/>
      <c r="CT4" s="600" t="s">
        <v>160</v>
      </c>
      <c r="CU4" s="601"/>
      <c r="CV4" s="601"/>
      <c r="CW4" s="602"/>
      <c r="CX4" s="459" t="s">
        <v>35</v>
      </c>
      <c r="CY4" s="504"/>
      <c r="CZ4" s="460"/>
      <c r="DA4" s="505"/>
      <c r="DB4" s="505"/>
      <c r="DC4" s="461"/>
      <c r="DD4" s="459" t="s">
        <v>75</v>
      </c>
      <c r="DE4" s="504"/>
      <c r="DF4" s="460"/>
      <c r="DG4" s="505"/>
      <c r="DH4" s="505"/>
      <c r="DI4" s="461"/>
      <c r="DJ4" s="459" t="s">
        <v>76</v>
      </c>
      <c r="DK4" s="504"/>
      <c r="DL4" s="504"/>
      <c r="DM4" s="595"/>
      <c r="DN4" s="595"/>
      <c r="DO4" s="461"/>
      <c r="DP4" s="459" t="s">
        <v>89</v>
      </c>
      <c r="DQ4" s="504"/>
      <c r="DR4" s="504"/>
      <c r="DS4" s="595"/>
      <c r="DT4" s="595"/>
      <c r="DU4" s="461"/>
      <c r="DV4" s="459" t="s">
        <v>91</v>
      </c>
      <c r="DW4" s="504"/>
      <c r="DX4" s="595"/>
      <c r="DY4" s="595"/>
      <c r="DZ4" s="595"/>
      <c r="EA4" s="461"/>
      <c r="EB4" s="459" t="s">
        <v>94</v>
      </c>
      <c r="EC4" s="504"/>
      <c r="ED4" s="595"/>
      <c r="EE4" s="595"/>
      <c r="EF4" s="595"/>
      <c r="EG4" s="461"/>
      <c r="EH4" s="459" t="s">
        <v>117</v>
      </c>
      <c r="EI4" s="504"/>
      <c r="EJ4" s="595"/>
      <c r="EK4" s="595"/>
      <c r="EL4" s="595"/>
      <c r="EM4" s="461"/>
      <c r="EN4" s="459" t="s">
        <v>120</v>
      </c>
      <c r="EO4" s="504"/>
      <c r="EP4" s="595"/>
      <c r="EQ4" s="595"/>
      <c r="ER4" s="595"/>
      <c r="ES4" s="461"/>
      <c r="ET4" s="459" t="s">
        <v>166</v>
      </c>
      <c r="EU4" s="504"/>
      <c r="EV4" s="595"/>
      <c r="EW4" s="595"/>
      <c r="EX4" s="595"/>
      <c r="EY4" s="461"/>
      <c r="EZ4" s="459" t="s">
        <v>177</v>
      </c>
      <c r="FA4" s="504"/>
      <c r="FB4" s="595"/>
      <c r="FC4" s="595"/>
      <c r="FD4" s="595"/>
      <c r="FE4" s="461"/>
      <c r="FF4" s="459" t="s">
        <v>191</v>
      </c>
      <c r="FG4" s="504"/>
      <c r="FH4" s="595"/>
      <c r="FI4" s="595"/>
      <c r="FJ4" s="595"/>
      <c r="FK4" s="461"/>
      <c r="FL4" s="459" t="s">
        <v>198</v>
      </c>
      <c r="FM4" s="504"/>
      <c r="FN4" s="595"/>
      <c r="FO4" s="595"/>
      <c r="FP4" s="595"/>
      <c r="FQ4" s="461"/>
    </row>
    <row r="5" spans="1:174">
      <c r="A5" s="16" t="s">
        <v>0</v>
      </c>
      <c r="B5" s="1" t="s">
        <v>1</v>
      </c>
      <c r="C5" s="3">
        <v>44470</v>
      </c>
      <c r="D5" s="135">
        <v>45231</v>
      </c>
      <c r="E5" s="432"/>
      <c r="F5" s="425"/>
      <c r="G5" s="425"/>
      <c r="H5" s="425"/>
      <c r="I5" s="425"/>
      <c r="J5" s="507"/>
      <c r="K5" s="511"/>
      <c r="L5" s="425"/>
      <c r="M5" s="425"/>
      <c r="N5" s="425"/>
      <c r="O5" s="427"/>
      <c r="P5" s="603"/>
      <c r="Q5" s="518"/>
      <c r="R5" s="517"/>
      <c r="S5" s="518"/>
      <c r="T5" s="518"/>
      <c r="U5" s="517"/>
      <c r="V5" s="519"/>
      <c r="W5" s="518"/>
      <c r="X5" s="517"/>
      <c r="Y5" s="598"/>
      <c r="Z5" s="25" t="s">
        <v>182</v>
      </c>
      <c r="AA5" s="14" t="s">
        <v>183</v>
      </c>
      <c r="AB5" s="179" t="s">
        <v>181</v>
      </c>
      <c r="AC5" s="180" t="s">
        <v>180</v>
      </c>
      <c r="AD5" s="25" t="s">
        <v>182</v>
      </c>
      <c r="AE5" s="14" t="s">
        <v>183</v>
      </c>
      <c r="AF5" s="179" t="s">
        <v>181</v>
      </c>
      <c r="AG5" s="180" t="s">
        <v>180</v>
      </c>
      <c r="AH5" s="25" t="s">
        <v>182</v>
      </c>
      <c r="AI5" s="14" t="s">
        <v>183</v>
      </c>
      <c r="AJ5" s="179" t="s">
        <v>181</v>
      </c>
      <c r="AK5" s="180" t="s">
        <v>180</v>
      </c>
      <c r="AL5" s="25" t="s">
        <v>182</v>
      </c>
      <c r="AM5" s="14" t="s">
        <v>183</v>
      </c>
      <c r="AN5" s="179" t="s">
        <v>181</v>
      </c>
      <c r="AO5" s="180" t="s">
        <v>180</v>
      </c>
      <c r="AP5" s="25" t="s">
        <v>182</v>
      </c>
      <c r="AQ5" s="14" t="s">
        <v>183</v>
      </c>
      <c r="AR5" s="179" t="s">
        <v>181</v>
      </c>
      <c r="AS5" s="180" t="s">
        <v>180</v>
      </c>
      <c r="AT5" s="25" t="s">
        <v>182</v>
      </c>
      <c r="AU5" s="14" t="s">
        <v>183</v>
      </c>
      <c r="AV5" s="179" t="s">
        <v>181</v>
      </c>
      <c r="AW5" s="180" t="s">
        <v>180</v>
      </c>
      <c r="AX5" s="25" t="s">
        <v>182</v>
      </c>
      <c r="AY5" s="14" t="s">
        <v>183</v>
      </c>
      <c r="AZ5" s="179" t="s">
        <v>181</v>
      </c>
      <c r="BA5" s="180" t="s">
        <v>180</v>
      </c>
      <c r="BB5" s="25" t="s">
        <v>182</v>
      </c>
      <c r="BC5" s="14" t="s">
        <v>183</v>
      </c>
      <c r="BD5" s="179" t="s">
        <v>181</v>
      </c>
      <c r="BE5" s="180" t="s">
        <v>180</v>
      </c>
      <c r="BF5" s="25" t="s">
        <v>182</v>
      </c>
      <c r="BG5" s="14" t="s">
        <v>183</v>
      </c>
      <c r="BH5" s="179" t="s">
        <v>181</v>
      </c>
      <c r="BI5" s="180" t="s">
        <v>180</v>
      </c>
      <c r="BJ5" s="25" t="s">
        <v>182</v>
      </c>
      <c r="BK5" s="14" t="s">
        <v>183</v>
      </c>
      <c r="BL5" s="179" t="s">
        <v>181</v>
      </c>
      <c r="BM5" s="180" t="s">
        <v>180</v>
      </c>
      <c r="BN5" s="25" t="s">
        <v>182</v>
      </c>
      <c r="BO5" s="14" t="s">
        <v>183</v>
      </c>
      <c r="BP5" s="179" t="s">
        <v>181</v>
      </c>
      <c r="BQ5" s="180" t="s">
        <v>180</v>
      </c>
      <c r="BR5" s="25" t="s">
        <v>182</v>
      </c>
      <c r="BS5" s="14" t="s">
        <v>183</v>
      </c>
      <c r="BT5" s="179" t="s">
        <v>181</v>
      </c>
      <c r="BU5" s="180" t="s">
        <v>180</v>
      </c>
      <c r="BV5" s="25" t="s">
        <v>182</v>
      </c>
      <c r="BW5" s="14" t="s">
        <v>183</v>
      </c>
      <c r="BX5" s="179" t="s">
        <v>181</v>
      </c>
      <c r="BY5" s="180" t="s">
        <v>180</v>
      </c>
      <c r="BZ5" s="25" t="s">
        <v>182</v>
      </c>
      <c r="CA5" s="14" t="s">
        <v>183</v>
      </c>
      <c r="CB5" s="179" t="s">
        <v>181</v>
      </c>
      <c r="CC5" s="180" t="s">
        <v>180</v>
      </c>
      <c r="CD5" s="25" t="s">
        <v>182</v>
      </c>
      <c r="CE5" s="14" t="s">
        <v>183</v>
      </c>
      <c r="CF5" s="179" t="s">
        <v>181</v>
      </c>
      <c r="CG5" s="180" t="s">
        <v>180</v>
      </c>
      <c r="CH5" s="25" t="s">
        <v>182</v>
      </c>
      <c r="CI5" s="14" t="s">
        <v>183</v>
      </c>
      <c r="CJ5" s="179" t="s">
        <v>181</v>
      </c>
      <c r="CK5" s="180" t="s">
        <v>180</v>
      </c>
      <c r="CL5" s="25" t="s">
        <v>182</v>
      </c>
      <c r="CM5" s="14" t="s">
        <v>183</v>
      </c>
      <c r="CN5" s="179" t="s">
        <v>181</v>
      </c>
      <c r="CO5" s="180" t="s">
        <v>180</v>
      </c>
      <c r="CP5" s="25" t="s">
        <v>182</v>
      </c>
      <c r="CQ5" s="14" t="s">
        <v>183</v>
      </c>
      <c r="CR5" s="179" t="s">
        <v>181</v>
      </c>
      <c r="CS5" s="180" t="s">
        <v>180</v>
      </c>
      <c r="CT5" s="25" t="s">
        <v>182</v>
      </c>
      <c r="CU5" s="14" t="s">
        <v>183</v>
      </c>
      <c r="CV5" s="179" t="s">
        <v>181</v>
      </c>
      <c r="CW5" s="180" t="s">
        <v>180</v>
      </c>
      <c r="CX5" s="25" t="s">
        <v>32</v>
      </c>
      <c r="CY5" s="66" t="s">
        <v>78</v>
      </c>
      <c r="CZ5" s="66" t="s">
        <v>180</v>
      </c>
      <c r="DA5" s="179" t="s">
        <v>181</v>
      </c>
      <c r="DB5" s="14" t="s">
        <v>183</v>
      </c>
      <c r="DC5" s="26" t="s">
        <v>182</v>
      </c>
      <c r="DD5" s="25" t="s">
        <v>32</v>
      </c>
      <c r="DE5" s="66" t="s">
        <v>78</v>
      </c>
      <c r="DF5" s="66" t="s">
        <v>180</v>
      </c>
      <c r="DG5" s="179" t="s">
        <v>181</v>
      </c>
      <c r="DH5" s="14" t="s">
        <v>183</v>
      </c>
      <c r="DI5" s="26" t="s">
        <v>182</v>
      </c>
      <c r="DJ5" s="25" t="s">
        <v>32</v>
      </c>
      <c r="DK5" s="179" t="s">
        <v>78</v>
      </c>
      <c r="DL5" s="179" t="s">
        <v>180</v>
      </c>
      <c r="DM5" s="179" t="s">
        <v>181</v>
      </c>
      <c r="DN5" s="14" t="s">
        <v>183</v>
      </c>
      <c r="DO5" s="26" t="s">
        <v>182</v>
      </c>
      <c r="DP5" s="14" t="s">
        <v>32</v>
      </c>
      <c r="DQ5" s="179" t="s">
        <v>78</v>
      </c>
      <c r="DR5" s="179" t="s">
        <v>180</v>
      </c>
      <c r="DS5" s="179" t="s">
        <v>181</v>
      </c>
      <c r="DT5" s="14" t="s">
        <v>183</v>
      </c>
      <c r="DU5" s="26" t="s">
        <v>182</v>
      </c>
      <c r="DV5" s="14" t="s">
        <v>32</v>
      </c>
      <c r="DW5" s="179" t="s">
        <v>78</v>
      </c>
      <c r="DX5" s="179" t="s">
        <v>180</v>
      </c>
      <c r="DY5" s="179" t="s">
        <v>181</v>
      </c>
      <c r="DZ5" s="14" t="s">
        <v>183</v>
      </c>
      <c r="EA5" s="26" t="s">
        <v>182</v>
      </c>
      <c r="EB5" s="14" t="s">
        <v>32</v>
      </c>
      <c r="EC5" s="179" t="s">
        <v>78</v>
      </c>
      <c r="ED5" s="179" t="s">
        <v>180</v>
      </c>
      <c r="EE5" s="179" t="s">
        <v>181</v>
      </c>
      <c r="EF5" s="14" t="s">
        <v>183</v>
      </c>
      <c r="EG5" s="26" t="s">
        <v>182</v>
      </c>
      <c r="EH5" s="14" t="s">
        <v>32</v>
      </c>
      <c r="EI5" s="179" t="s">
        <v>78</v>
      </c>
      <c r="EJ5" s="179" t="s">
        <v>180</v>
      </c>
      <c r="EK5" s="179" t="s">
        <v>181</v>
      </c>
      <c r="EL5" s="14" t="s">
        <v>183</v>
      </c>
      <c r="EM5" s="26" t="s">
        <v>182</v>
      </c>
      <c r="EN5" s="14" t="s">
        <v>32</v>
      </c>
      <c r="EO5" s="179" t="s">
        <v>78</v>
      </c>
      <c r="EP5" s="179" t="s">
        <v>180</v>
      </c>
      <c r="EQ5" s="179" t="s">
        <v>181</v>
      </c>
      <c r="ER5" s="14" t="s">
        <v>183</v>
      </c>
      <c r="ES5" s="26" t="s">
        <v>182</v>
      </c>
      <c r="ET5" s="14" t="s">
        <v>32</v>
      </c>
      <c r="EU5" s="179" t="s">
        <v>78</v>
      </c>
      <c r="EV5" s="179" t="s">
        <v>180</v>
      </c>
      <c r="EW5" s="179" t="s">
        <v>181</v>
      </c>
      <c r="EX5" s="14" t="s">
        <v>183</v>
      </c>
      <c r="EY5" s="26" t="s">
        <v>182</v>
      </c>
      <c r="EZ5" s="14" t="s">
        <v>32</v>
      </c>
      <c r="FA5" s="179" t="s">
        <v>78</v>
      </c>
      <c r="FB5" s="179" t="s">
        <v>180</v>
      </c>
      <c r="FC5" s="179" t="s">
        <v>181</v>
      </c>
      <c r="FD5" s="14" t="s">
        <v>183</v>
      </c>
      <c r="FE5" s="26" t="s">
        <v>182</v>
      </c>
      <c r="FF5" s="14" t="s">
        <v>32</v>
      </c>
      <c r="FG5" s="179" t="s">
        <v>78</v>
      </c>
      <c r="FH5" s="179" t="s">
        <v>180</v>
      </c>
      <c r="FI5" s="179" t="s">
        <v>181</v>
      </c>
      <c r="FJ5" s="14" t="s">
        <v>183</v>
      </c>
      <c r="FK5" s="26" t="s">
        <v>182</v>
      </c>
      <c r="FL5" s="14" t="s">
        <v>32</v>
      </c>
      <c r="FM5" s="179" t="s">
        <v>78</v>
      </c>
      <c r="FN5" s="179" t="s">
        <v>180</v>
      </c>
      <c r="FO5" s="179" t="s">
        <v>181</v>
      </c>
      <c r="FP5" s="14" t="s">
        <v>183</v>
      </c>
      <c r="FQ5" s="26" t="s">
        <v>182</v>
      </c>
    </row>
    <row r="6" spans="1:174">
      <c r="A6" s="17" t="s">
        <v>2</v>
      </c>
      <c r="B6" s="2" t="s">
        <v>36</v>
      </c>
      <c r="C6" s="4">
        <v>44470</v>
      </c>
      <c r="D6" s="136">
        <v>45231</v>
      </c>
      <c r="E6" s="92">
        <v>26</v>
      </c>
      <c r="F6" s="74">
        <v>364000</v>
      </c>
      <c r="G6" s="74">
        <f>I6*5</f>
        <v>70000</v>
      </c>
      <c r="H6" s="74">
        <f>F6+G6</f>
        <v>434000</v>
      </c>
      <c r="I6" s="74">
        <f>F6/E6</f>
        <v>14000</v>
      </c>
      <c r="J6" s="18">
        <f>O6*$D$1</f>
        <v>-6576.9193181876544</v>
      </c>
      <c r="K6" s="95">
        <f t="shared" ref="K6:K12" si="0">F6/$D$3+G6/$D$2</f>
        <v>479.78494588589626</v>
      </c>
      <c r="L6" s="74">
        <f>I6/$D$3</f>
        <v>15.968063872255488</v>
      </c>
      <c r="M6" s="185">
        <f t="shared" ref="M6:M12" si="1">SUMIFS($Z6:$JL6,$Z$5:$JL$5,$AA$5)</f>
        <v>485.79948751786952</v>
      </c>
      <c r="N6" s="74">
        <f t="shared" ref="N6:N12" si="2">SUMIFS($Z6:$JL6,$Z$5:$JL$5,$AB$5)</f>
        <v>0</v>
      </c>
      <c r="O6" s="18">
        <f>K6-M6-N6</f>
        <v>-6.014541631973259</v>
      </c>
      <c r="P6" s="43"/>
      <c r="Q6" s="12"/>
      <c r="R6" s="18"/>
      <c r="S6" s="11"/>
      <c r="T6" s="12"/>
      <c r="U6" s="18"/>
      <c r="V6" s="92"/>
      <c r="W6" s="12"/>
      <c r="X6" s="18"/>
      <c r="Y6" s="144"/>
      <c r="Z6" s="27">
        <v>14078.483</v>
      </c>
      <c r="AA6" s="13">
        <f>Z6/Z$3</f>
        <v>14.917819178244764</v>
      </c>
      <c r="AB6" s="13">
        <f>AC6/Z$3</f>
        <v>0</v>
      </c>
      <c r="AC6" s="28"/>
      <c r="AD6" s="27">
        <v>15046.425999999999</v>
      </c>
      <c r="AE6" s="13">
        <f>AD6/AD$3</f>
        <v>15.81754724577897</v>
      </c>
      <c r="AF6" s="13">
        <f>AG6/AD$3</f>
        <v>0</v>
      </c>
      <c r="AG6" s="28"/>
      <c r="AH6" s="27">
        <v>15149.123</v>
      </c>
      <c r="AI6" s="13">
        <f>AH6/AH$3</f>
        <v>15.813544902628854</v>
      </c>
      <c r="AJ6" s="13">
        <f>AK6/AH$3</f>
        <v>0</v>
      </c>
      <c r="AK6" s="28"/>
      <c r="AL6" s="27">
        <v>15191.737999999999</v>
      </c>
      <c r="AM6" s="13">
        <f>AL6/AL$3</f>
        <v>15.810004017092416</v>
      </c>
      <c r="AN6" s="13">
        <f>AO6/AL$3</f>
        <v>0</v>
      </c>
      <c r="AO6" s="28"/>
      <c r="AP6" s="27">
        <v>15191.682000000001</v>
      </c>
      <c r="AQ6" s="13">
        <f>AP6/AP$3</f>
        <v>15.710067083556101</v>
      </c>
      <c r="AR6" s="13">
        <f>AS6/AP$3</f>
        <v>0</v>
      </c>
      <c r="AS6" s="28"/>
      <c r="AT6" s="27">
        <v>15339.934999999999</v>
      </c>
      <c r="AU6" s="13">
        <f>AT6/AT$3</f>
        <v>15.787494686878313</v>
      </c>
      <c r="AV6" s="13">
        <f>AW6/AT$3</f>
        <v>0</v>
      </c>
      <c r="AW6" s="28"/>
      <c r="AX6" s="27">
        <v>15430.607</v>
      </c>
      <c r="AY6" s="13">
        <f>AX6/AX$3</f>
        <v>15.766158143773941</v>
      </c>
      <c r="AZ6" s="13">
        <f>BA6/AX$3</f>
        <v>0</v>
      </c>
      <c r="BA6" s="28"/>
      <c r="BB6" s="27">
        <v>15534.57</v>
      </c>
      <c r="BC6" s="13">
        <f>BB6/BB$3</f>
        <v>15.735703765531017</v>
      </c>
      <c r="BD6" s="13">
        <f>BE6/BB$3</f>
        <v>0</v>
      </c>
      <c r="BE6" s="28"/>
      <c r="BF6" s="27">
        <f>15705.564+860</f>
        <v>16565.563999999998</v>
      </c>
      <c r="BG6" s="13">
        <f>BF6/BF$3</f>
        <v>16.533769561133937</v>
      </c>
      <c r="BH6" s="13">
        <f>BI6/BF$3</f>
        <v>0</v>
      </c>
      <c r="BI6" s="28"/>
      <c r="BJ6" s="27">
        <v>16016.466</v>
      </c>
      <c r="BK6" s="13">
        <f>BJ6/BJ$3</f>
        <v>15.548381961062223</v>
      </c>
      <c r="BL6" s="13">
        <f>BM6/BJ$3</f>
        <v>0</v>
      </c>
      <c r="BM6" s="28"/>
      <c r="BN6" s="27">
        <v>16140.636</v>
      </c>
      <c r="BO6" s="13">
        <f>BN6/BN$3</f>
        <v>15.489622649657544</v>
      </c>
      <c r="BP6" s="13">
        <f>BQ6/BN$3</f>
        <v>0</v>
      </c>
      <c r="BQ6" s="28"/>
      <c r="BR6" s="27">
        <v>16174.424000000001</v>
      </c>
      <c r="BS6" s="13">
        <f>BR6/BR$3</f>
        <v>15.470974270877472</v>
      </c>
      <c r="BT6" s="13">
        <f>BU6/BR$3</f>
        <v>0</v>
      </c>
      <c r="BU6" s="28"/>
      <c r="BV6" s="27">
        <v>16184.003000000001</v>
      </c>
      <c r="BW6" s="13">
        <f>BV6/BV$3</f>
        <v>15.464782366482021</v>
      </c>
      <c r="BX6" s="13">
        <f>BY6/BV$3</f>
        <v>0</v>
      </c>
      <c r="BY6" s="28"/>
      <c r="BZ6" s="27">
        <v>16187.88</v>
      </c>
      <c r="CA6" s="13">
        <f>BZ6/BZ$3</f>
        <v>15.461853220192635</v>
      </c>
      <c r="CB6" s="13">
        <f>CC6/BZ$3</f>
        <v>0</v>
      </c>
      <c r="CC6" s="28"/>
      <c r="CD6" s="27">
        <v>16199.72</v>
      </c>
      <c r="CE6" s="13">
        <f>CD6/CD$3</f>
        <v>15.451423033891659</v>
      </c>
      <c r="CF6" s="13">
        <f>CG6/CD$3</f>
        <v>0</v>
      </c>
      <c r="CG6" s="28"/>
      <c r="CH6" s="27">
        <v>13671.016</v>
      </c>
      <c r="CI6" s="13">
        <f>CH6/CH$3</f>
        <v>13.004546020971244</v>
      </c>
      <c r="CJ6" s="13">
        <f>CK6/CH$3</f>
        <v>0</v>
      </c>
      <c r="CK6" s="28"/>
      <c r="CL6" s="27">
        <v>16680.57</v>
      </c>
      <c r="CM6" s="13">
        <f>CL6/CL$3</f>
        <v>15.817548724066224</v>
      </c>
      <c r="CN6" s="13">
        <f>CO6/CL$3</f>
        <v>0</v>
      </c>
      <c r="CO6" s="28"/>
      <c r="CP6" s="27">
        <v>16715.59</v>
      </c>
      <c r="CQ6" s="13">
        <f>CP6/CP$3</f>
        <v>15.817548674031841</v>
      </c>
      <c r="CR6" s="13">
        <f>CS6/CP$3</f>
        <v>0</v>
      </c>
      <c r="CS6" s="28"/>
      <c r="CT6" s="27">
        <v>16745.25</v>
      </c>
      <c r="CU6" s="13">
        <f>CT6/CT$3</f>
        <v>15.817550654134982</v>
      </c>
      <c r="CV6" s="13">
        <f>CW6/CT$3</f>
        <v>0</v>
      </c>
      <c r="CW6" s="28"/>
      <c r="CX6" s="27">
        <v>16783.54026074096</v>
      </c>
      <c r="CY6" s="15"/>
      <c r="CZ6" s="13"/>
      <c r="DA6" s="183">
        <f>CZ6/CX$3</f>
        <v>0</v>
      </c>
      <c r="DB6" s="183">
        <f>DC6/CX$3</f>
        <v>15.817546856658</v>
      </c>
      <c r="DC6" s="28">
        <f t="shared" ref="DC6:DC8" si="3">IF(CY6&gt;CX6,0,CX6-CY6)</f>
        <v>16783.54026074096</v>
      </c>
      <c r="DD6" s="27">
        <v>16850.258673382345</v>
      </c>
      <c r="DE6" s="13"/>
      <c r="DF6" s="13"/>
      <c r="DG6" s="183">
        <f>DF6/DD$3</f>
        <v>0</v>
      </c>
      <c r="DH6" s="183">
        <f>DI6/DD$3</f>
        <v>15.817546856658</v>
      </c>
      <c r="DI6" s="28">
        <f t="shared" ref="DI6:DI8" si="4">IF(DE6&gt;DD6,0,DD6-DE6)</f>
        <v>16850.258673382345</v>
      </c>
      <c r="DJ6" s="27">
        <v>16992.664047732836</v>
      </c>
      <c r="DK6" s="183"/>
      <c r="DL6" s="183"/>
      <c r="DM6" s="183">
        <f>DL6/DJ$3</f>
        <v>0</v>
      </c>
      <c r="DN6" s="183">
        <f t="shared" ref="DN6:DN12" si="5">DO6/DJ$3</f>
        <v>15.817546856658002</v>
      </c>
      <c r="DO6" s="28">
        <f t="shared" ref="DO6:DO8" si="6">IF(DK6&gt;DJ6,0,DJ6-DK6)</f>
        <v>16992.664047732836</v>
      </c>
      <c r="DP6" s="183">
        <v>17002.202028487402</v>
      </c>
      <c r="DQ6" s="183"/>
      <c r="DR6" s="183"/>
      <c r="DS6" s="183">
        <f>DR6/DP$3</f>
        <v>0</v>
      </c>
      <c r="DT6" s="183">
        <f>DU6/DP$3</f>
        <v>15.817546856658002</v>
      </c>
      <c r="DU6" s="28">
        <f t="shared" ref="DU6:DU8" si="7">IF(DQ6&gt;DP6,0,DP6-DQ6)</f>
        <v>17002.202028487402</v>
      </c>
      <c r="DV6" s="27">
        <v>17043.359285408427</v>
      </c>
      <c r="DX6" s="183"/>
      <c r="DY6" s="183">
        <f>DX6/DV$3</f>
        <v>0</v>
      </c>
      <c r="DZ6" s="183">
        <f>EA6/DV$3</f>
        <v>15.817546856658002</v>
      </c>
      <c r="EA6" s="28">
        <f t="shared" ref="EA6:EA8" si="8">IF(DW6&gt;DV6,0,DV6-DW6)</f>
        <v>17043.359285408427</v>
      </c>
      <c r="EB6" s="27">
        <v>17084.073651017461</v>
      </c>
      <c r="ED6" s="183"/>
      <c r="EE6" s="183">
        <f>ED6/EB$3</f>
        <v>0</v>
      </c>
      <c r="EF6" s="183">
        <f>EG6/EB$3</f>
        <v>15.817546856658</v>
      </c>
      <c r="EG6" s="28">
        <f t="shared" ref="EG6:EG8" si="9">IF(EC6&gt;EB6,0,EB6-EC6)</f>
        <v>17084.073651017461</v>
      </c>
      <c r="EH6" s="27">
        <v>17118.555903164979</v>
      </c>
      <c r="EJ6" s="183"/>
      <c r="EK6" s="183">
        <f>EJ6/EH$3</f>
        <v>0</v>
      </c>
      <c r="EL6" s="183">
        <f>EM6/EH$3</f>
        <v>15.817546856658002</v>
      </c>
      <c r="EM6" s="28">
        <f t="shared" ref="EM6:EM8" si="10">IF(EI6&gt;EH6,0,EH6-EI6)</f>
        <v>17118.555903164979</v>
      </c>
      <c r="EN6" s="27">
        <f>$I6*EN$3/$D$3</f>
        <v>17298.762475049902</v>
      </c>
      <c r="EP6" s="183"/>
      <c r="EQ6" s="183">
        <f>EP6/EN$3</f>
        <v>0</v>
      </c>
      <c r="ER6" s="183">
        <f>ES6/EN$3</f>
        <v>15.96806387225549</v>
      </c>
      <c r="ES6" s="28">
        <f t="shared" ref="ES6:ES8" si="11">IF(EO6&gt;EN6,0,EN6-EO6)</f>
        <v>17298.762475049902</v>
      </c>
      <c r="ET6" s="27">
        <f>$I6*ET$3/$D$3</f>
        <v>17343.712574850302</v>
      </c>
      <c r="EV6" s="183"/>
      <c r="EW6" s="183">
        <f>EV6/ET$3</f>
        <v>0</v>
      </c>
      <c r="EX6" s="183">
        <f>EY6/ET$3</f>
        <v>15.96806387225549</v>
      </c>
      <c r="EY6" s="28">
        <f t="shared" ref="EY6:EY8" si="12">IF(EU6&gt;ET6,0,ET6-EU6)</f>
        <v>17343.712574850302</v>
      </c>
      <c r="EZ6" s="27">
        <f>$I6*EZ$3/$D$3</f>
        <v>17383.840319361276</v>
      </c>
      <c r="FB6" s="183"/>
      <c r="FC6" s="183">
        <f>FB6/EZ$3</f>
        <v>0</v>
      </c>
      <c r="FD6" s="183">
        <f>FE6/EZ$3</f>
        <v>15.968063872255488</v>
      </c>
      <c r="FE6" s="28">
        <f t="shared" ref="FE6:FE8" si="13">IF(FA6&gt;EZ6,0,EZ6-FA6)</f>
        <v>17383.840319361276</v>
      </c>
      <c r="FF6" s="27">
        <f>$I6*FF$3/$D$3</f>
        <v>17419.097804391218</v>
      </c>
      <c r="FH6" s="183"/>
      <c r="FI6" s="183">
        <f>FH6/FF$3</f>
        <v>0</v>
      </c>
      <c r="FJ6" s="183">
        <f>FK6/FF$3</f>
        <v>15.968063872255488</v>
      </c>
      <c r="FK6" s="28">
        <f>IF(FG6&gt;FF6,0,FF6-FG6)</f>
        <v>17419.097804391218</v>
      </c>
      <c r="FL6" s="27">
        <f>$I6*FL$3/$D$3</f>
        <v>17461.125748502993</v>
      </c>
      <c r="FN6" s="183"/>
      <c r="FO6" s="183">
        <f>FN6/FL$3</f>
        <v>0</v>
      </c>
      <c r="FP6" s="183">
        <f>FQ6/FL$3</f>
        <v>15.968063872255488</v>
      </c>
      <c r="FQ6" s="28">
        <f>IF(FM6&gt;FL6,0,FL6-FM6)</f>
        <v>17461.125748502993</v>
      </c>
    </row>
    <row r="7" spans="1:174">
      <c r="A7" s="17" t="s">
        <v>4</v>
      </c>
      <c r="B7" s="2" t="s">
        <v>37</v>
      </c>
      <c r="C7" s="4">
        <v>44470</v>
      </c>
      <c r="D7" s="136">
        <v>45231</v>
      </c>
      <c r="E7" s="92">
        <v>26</v>
      </c>
      <c r="F7" s="74">
        <v>69333.42</v>
      </c>
      <c r="G7" s="74">
        <f>I7*5</f>
        <v>13333.35</v>
      </c>
      <c r="H7" s="74">
        <f t="shared" ref="H7:H12" si="14">F7+G7</f>
        <v>82666.77</v>
      </c>
      <c r="I7" s="74">
        <f>F7/E7</f>
        <v>2666.67</v>
      </c>
      <c r="J7" s="18">
        <f t="shared" ref="J7:J12" si="15">O7*$D$1</f>
        <v>-10729.501776018769</v>
      </c>
      <c r="K7" s="95">
        <f t="shared" si="0"/>
        <v>91.387722974681623</v>
      </c>
      <c r="L7" s="74">
        <f t="shared" ref="L7:L12" si="16">I7/$D$3</f>
        <v>3.041539777587682</v>
      </c>
      <c r="M7" s="74">
        <f t="shared" si="1"/>
        <v>92.485793183332291</v>
      </c>
      <c r="N7" s="89">
        <f t="shared" si="2"/>
        <v>8.7139758269054948</v>
      </c>
      <c r="O7" s="18">
        <f t="shared" ref="O7:O12" si="17">K7-M7-N7</f>
        <v>-9.8120460355561629</v>
      </c>
      <c r="P7" s="43"/>
      <c r="Q7" s="12"/>
      <c r="R7" s="18"/>
      <c r="S7" s="11"/>
      <c r="T7" s="12"/>
      <c r="U7" s="18"/>
      <c r="V7" s="92"/>
      <c r="W7" s="12"/>
      <c r="X7" s="18"/>
      <c r="Y7" s="144"/>
      <c r="Z7" s="27">
        <v>2681.6190000000001</v>
      </c>
      <c r="AA7" s="13">
        <f t="shared" ref="AA7:AA12" si="18">Z7/Z$3</f>
        <v>2.8414927479718908</v>
      </c>
      <c r="AB7" s="13">
        <f t="shared" ref="AB7:AB12" si="19">AC7/Z$3</f>
        <v>0</v>
      </c>
      <c r="AC7" s="28"/>
      <c r="AD7" s="27">
        <v>2865.989</v>
      </c>
      <c r="AE7" s="13">
        <f t="shared" ref="AE7:AE12" si="20">AD7/AD$3</f>
        <v>3.0128693959205215</v>
      </c>
      <c r="AF7" s="13">
        <f t="shared" ref="AF7:AF12" si="21">AG7/AD$3</f>
        <v>0.3153748387646137</v>
      </c>
      <c r="AG7" s="28">
        <v>300</v>
      </c>
      <c r="AH7" s="27">
        <v>2885.5509999999999</v>
      </c>
      <c r="AI7" s="13">
        <f t="shared" ref="AI7:AI12" si="22">AH7/AH$3</f>
        <v>3.0121077178742022</v>
      </c>
      <c r="AJ7" s="13">
        <f t="shared" ref="AJ7:AJ12" si="23">AK7/AH$3</f>
        <v>0.31315763102515282</v>
      </c>
      <c r="AK7" s="28">
        <v>300</v>
      </c>
      <c r="AL7" s="27">
        <v>2893.6329999999998</v>
      </c>
      <c r="AM7" s="13">
        <f t="shared" ref="AM7:AM12" si="24">AL7/AL$3</f>
        <v>3.0113966785098043</v>
      </c>
      <c r="AN7" s="13">
        <f t="shared" ref="AN7:AN12" si="25">AO7/AL$3</f>
        <v>0.3122092551311591</v>
      </c>
      <c r="AO7" s="28">
        <v>300</v>
      </c>
      <c r="AP7" s="27">
        <v>2893.6219999999998</v>
      </c>
      <c r="AQ7" s="13">
        <f t="shared" ref="AQ7:AQ12" si="26">AP7/AP$3</f>
        <v>2.9923609337302985</v>
      </c>
      <c r="AR7" s="13">
        <f t="shared" ref="AR7:AR12" si="27">AS7/AP$3</f>
        <v>0.31023688654533643</v>
      </c>
      <c r="AS7" s="28">
        <v>300</v>
      </c>
      <c r="AT7" s="27">
        <v>2921.547</v>
      </c>
      <c r="AU7" s="13">
        <f t="shared" ref="AU7:AU12" si="28">AT7/AT$3</f>
        <v>3.00678638729338</v>
      </c>
      <c r="AV7" s="13">
        <f t="shared" ref="AV7:AV12" si="29">AW7/AT$3</f>
        <v>0.30875283409372295</v>
      </c>
      <c r="AW7" s="28">
        <v>300</v>
      </c>
      <c r="AX7" s="27">
        <v>2938.48</v>
      </c>
      <c r="AY7" s="13">
        <f t="shared" ref="AY7:AY12" si="30">AX7/AX$3</f>
        <v>3.0023796460059446</v>
      </c>
      <c r="AZ7" s="13">
        <f t="shared" ref="AZ7:AZ12" si="31">BA7/AX$3</f>
        <v>0.30652374486189571</v>
      </c>
      <c r="BA7" s="28">
        <v>300</v>
      </c>
      <c r="BB7" s="27">
        <v>2957.7750000000001</v>
      </c>
      <c r="BC7" s="13">
        <f t="shared" ref="BC7:BC12" si="32">BB7/BB$3</f>
        <v>2.9960707766673624</v>
      </c>
      <c r="BD7" s="13">
        <f t="shared" ref="BD7:BD12" si="33">BE7/BB$3</f>
        <v>0.30388424846386514</v>
      </c>
      <c r="BE7" s="28">
        <v>300</v>
      </c>
      <c r="BF7" s="27">
        <f>2989.297+160</f>
        <v>3149.297</v>
      </c>
      <c r="BG7" s="13">
        <f t="shared" ref="BG7:BG12" si="34">BF7/BF$3</f>
        <v>3.1432525253936681</v>
      </c>
      <c r="BH7" s="13">
        <f t="shared" ref="BH7:BH12" si="35">BI7/BF$3</f>
        <v>0.29942420724945928</v>
      </c>
      <c r="BI7" s="28">
        <v>300</v>
      </c>
      <c r="BJ7" s="27">
        <v>3046.1840000000002</v>
      </c>
      <c r="BK7" s="13">
        <f t="shared" ref="BK7:BK12" si="36">BJ7/BJ$3</f>
        <v>2.9571587362453342</v>
      </c>
      <c r="BL7" s="13">
        <f t="shared" ref="BL7:BL12" si="37">BM7/BJ$3</f>
        <v>0.2912324471777149</v>
      </c>
      <c r="BM7" s="28">
        <v>300</v>
      </c>
      <c r="BN7" s="27">
        <v>3068.7179999999998</v>
      </c>
      <c r="BO7" s="13">
        <f t="shared" ref="BO7:BO12" si="38">BN7/BN$3</f>
        <v>2.9449449103623793</v>
      </c>
      <c r="BP7" s="13">
        <f t="shared" ref="BP7:BP12" si="39">BQ7/BN$3</f>
        <v>0.28789985691377112</v>
      </c>
      <c r="BQ7" s="28">
        <v>300</v>
      </c>
      <c r="BR7" s="27">
        <v>3074.7939999999999</v>
      </c>
      <c r="BS7" s="13">
        <f t="shared" ref="BS7:BS12" si="40">BR7/BR$3</f>
        <v>2.9410666409047037</v>
      </c>
      <c r="BT7" s="13">
        <f t="shared" ref="BT7:BT12" si="41">BU7/BR$3</f>
        <v>0.28695255430816213</v>
      </c>
      <c r="BU7" s="28">
        <v>300</v>
      </c>
      <c r="BV7" s="27">
        <v>3076.498</v>
      </c>
      <c r="BW7" s="13">
        <f t="shared" ref="BW7:BW12" si="42">BV7/BV$3</f>
        <v>2.9397777559060758</v>
      </c>
      <c r="BX7" s="13">
        <f t="shared" ref="BX7:BX12" si="43">BY7/BV$3</f>
        <v>0.28666793437597643</v>
      </c>
      <c r="BY7" s="28">
        <v>300</v>
      </c>
      <c r="BZ7" s="27">
        <v>3077.18</v>
      </c>
      <c r="CA7" s="13">
        <f t="shared" ref="CA7:CA12" si="44">BZ7/BZ$3</f>
        <v>2.9391684082234595</v>
      </c>
      <c r="CB7" s="13">
        <f t="shared" ref="CB7:CB12" si="45">CC7/BZ$3</f>
        <v>0.3363465131294916</v>
      </c>
      <c r="CC7" s="28">
        <v>352.14</v>
      </c>
      <c r="CD7" s="27">
        <v>3079.23</v>
      </c>
      <c r="CE7" s="13">
        <f t="shared" ref="CE7:CE12" si="46">CD7/CD$3</f>
        <v>2.9369943029046315</v>
      </c>
      <c r="CF7" s="13">
        <f t="shared" ref="CF7:CF12" si="47">CG7/CD$3</f>
        <v>0.33587395999156827</v>
      </c>
      <c r="CG7" s="28">
        <v>352.14</v>
      </c>
      <c r="CH7" s="27">
        <v>2598.2289999999998</v>
      </c>
      <c r="CI7" s="13">
        <f t="shared" ref="CI7:CI12" si="48">CH7/CH$3</f>
        <v>2.4715638255066112</v>
      </c>
      <c r="CJ7" s="13">
        <f t="shared" ref="CJ7:CJ12" si="49">CK7/CH$3</f>
        <v>0.3349729702477719</v>
      </c>
      <c r="CK7" s="28">
        <v>352.14</v>
      </c>
      <c r="CL7" s="27">
        <v>3177.26</v>
      </c>
      <c r="CM7" s="13">
        <f t="shared" ref="CM7:CM12" si="50">CL7/CL$3</f>
        <v>3.0128745515906625</v>
      </c>
      <c r="CN7" s="13">
        <f t="shared" ref="CN7:CN12" si="51">CO7/CL$3</f>
        <v>0.33392093961373503</v>
      </c>
      <c r="CO7" s="28">
        <v>352.14</v>
      </c>
      <c r="CP7" s="27">
        <v>3183.93</v>
      </c>
      <c r="CQ7" s="13">
        <f t="shared" ref="CQ7:CQ12" si="52">CP7/CP$3</f>
        <v>3.0128740744245461</v>
      </c>
      <c r="CR7" s="13">
        <f t="shared" ref="CR7:CR12" si="53">CS7/CP$3</f>
        <v>0.33322135743180897</v>
      </c>
      <c r="CS7" s="28">
        <v>352.14</v>
      </c>
      <c r="CT7" s="27">
        <v>3189.57</v>
      </c>
      <c r="CU7" s="13">
        <f t="shared" ref="CU7:CU12" si="54">CT7/CT$3</f>
        <v>3.012865441836301</v>
      </c>
      <c r="CV7" s="13">
        <f t="shared" ref="CV7:CV12" si="55">CW7/CT$3</f>
        <v>0.33263118122136681</v>
      </c>
      <c r="CW7" s="28">
        <v>352.14</v>
      </c>
      <c r="CX7" s="27">
        <v>3196.8688076507215</v>
      </c>
      <c r="CY7" s="15"/>
      <c r="CZ7" s="13">
        <v>352.14</v>
      </c>
      <c r="DA7" s="183">
        <f t="shared" ref="DA7:DA12" si="56">CZ7/CX$3</f>
        <v>0.33187223098171564</v>
      </c>
      <c r="DB7" s="183">
        <f t="shared" ref="DB7:DB12" si="57">DC7/CX$3</f>
        <v>3.0128698340174425</v>
      </c>
      <c r="DC7" s="28">
        <f t="shared" si="3"/>
        <v>3196.8688076507215</v>
      </c>
      <c r="DD7" s="27">
        <v>3209.577092610607</v>
      </c>
      <c r="DE7" s="13"/>
      <c r="DF7" s="13">
        <v>352.14</v>
      </c>
      <c r="DG7" s="183">
        <f t="shared" ref="DG7:DG12" si="58">DF7/DD$3</f>
        <v>0.33055818655782609</v>
      </c>
      <c r="DH7" s="183">
        <f t="shared" ref="DH7:DH12" si="59">DI7/DD$3</f>
        <v>3.0128698340174425</v>
      </c>
      <c r="DI7" s="28">
        <f t="shared" si="4"/>
        <v>3209.577092610607</v>
      </c>
      <c r="DJ7" s="27">
        <v>3236.7019597262661</v>
      </c>
      <c r="DK7" s="183"/>
      <c r="DL7" s="13">
        <v>352.14</v>
      </c>
      <c r="DM7" s="183">
        <f t="shared" ref="DM7:DM12" si="60">DL7/DJ$3</f>
        <v>0.32778797570865276</v>
      </c>
      <c r="DN7" s="183">
        <f t="shared" si="5"/>
        <v>3.0128698340174425</v>
      </c>
      <c r="DO7" s="28">
        <f t="shared" si="6"/>
        <v>3236.7019597262661</v>
      </c>
      <c r="DP7" s="183">
        <v>3238.518720236179</v>
      </c>
      <c r="DQ7" s="183"/>
      <c r="DR7" s="13">
        <v>352.14</v>
      </c>
      <c r="DS7" s="183">
        <f t="shared" ref="DS7:DS12" si="61">DR7/DP$3</f>
        <v>0.3276040915624317</v>
      </c>
      <c r="DT7" s="183">
        <f t="shared" ref="DT7:DT12" si="62">DU7/DP$3</f>
        <v>3.0128698340174425</v>
      </c>
      <c r="DU7" s="28">
        <f t="shared" si="7"/>
        <v>3238.518720236179</v>
      </c>
      <c r="DV7" s="27">
        <v>3246.3582075442923</v>
      </c>
      <c r="DW7" s="15"/>
      <c r="DX7" s="13">
        <v>352.14</v>
      </c>
      <c r="DY7" s="183">
        <f t="shared" ref="DY7:DY12" si="63">DX7/DV$3</f>
        <v>0.32681297488531286</v>
      </c>
      <c r="DZ7" s="183">
        <f t="shared" ref="DZ7:DZ12" si="64">EA7/DV$3</f>
        <v>3.0128698340174425</v>
      </c>
      <c r="EA7" s="28">
        <f t="shared" si="8"/>
        <v>3246.3582075442923</v>
      </c>
      <c r="EB7" s="27">
        <v>3254.1133344970531</v>
      </c>
      <c r="EC7" s="15"/>
      <c r="ED7" s="13">
        <v>352.14</v>
      </c>
      <c r="EE7" s="183">
        <f t="shared" ref="EE7:EE12" si="65">ED7/EB$3</f>
        <v>0.32603412183087965</v>
      </c>
      <c r="EF7" s="183">
        <f t="shared" ref="EF7:EF12" si="66">EG7/EB$3</f>
        <v>3.0128698340174429</v>
      </c>
      <c r="EG7" s="28">
        <f t="shared" si="9"/>
        <v>3254.1133344970531</v>
      </c>
      <c r="EH7" s="27">
        <v>3260.6813907352112</v>
      </c>
      <c r="EI7" s="15"/>
      <c r="EJ7" s="13">
        <v>402.5</v>
      </c>
      <c r="EK7" s="183">
        <f t="shared" ref="EK7:EK12" si="67">EJ7/EH$3</f>
        <v>0.37191002826516217</v>
      </c>
      <c r="EL7" s="183">
        <f t="shared" ref="EL7:EL12" si="68">EM7/EH$3</f>
        <v>3.0128698340174425</v>
      </c>
      <c r="EM7" s="28">
        <f t="shared" si="10"/>
        <v>3260.6813907352112</v>
      </c>
      <c r="EN7" s="27">
        <f t="shared" ref="EN7:EN12" si="69">$I7*EN$3/$D$3</f>
        <v>3295.0064949529515</v>
      </c>
      <c r="EO7" s="15"/>
      <c r="EP7" s="13">
        <v>402.5</v>
      </c>
      <c r="EQ7" s="183">
        <f t="shared" ref="EQ7:EQ12" si="70">EP7/EN$3</f>
        <v>0.37153788994170778</v>
      </c>
      <c r="ER7" s="183">
        <f t="shared" ref="ER7:ER12" si="71">ES7/EN$3</f>
        <v>3.041539777587682</v>
      </c>
      <c r="ES7" s="28">
        <f t="shared" si="11"/>
        <v>3295.0064949529515</v>
      </c>
      <c r="ET7" s="27">
        <f t="shared" ref="ET7:ET12" si="72">$I7*ET$3/$D$3</f>
        <v>3303.5684294268608</v>
      </c>
      <c r="EU7" s="15"/>
      <c r="EV7" s="13">
        <v>402.5</v>
      </c>
      <c r="EW7" s="183">
        <f t="shared" ref="EW7" si="73">EV7/ET$3</f>
        <v>0.37057496662523587</v>
      </c>
      <c r="EX7" s="183">
        <f t="shared" ref="EX7:EX12" si="74">EY7/ET$3</f>
        <v>3.0415397775876816</v>
      </c>
      <c r="EY7" s="28">
        <f t="shared" si="12"/>
        <v>3303.5684294268608</v>
      </c>
      <c r="EZ7" s="27">
        <f t="shared" ref="EZ7:EZ12" si="75">$I7*EZ$3/$D$3</f>
        <v>3311.2118188879385</v>
      </c>
      <c r="FA7" s="15"/>
      <c r="FB7" s="183"/>
      <c r="FC7" s="183">
        <f t="shared" ref="FC7" si="76">FB7/EZ$3</f>
        <v>0</v>
      </c>
      <c r="FD7" s="183">
        <f t="shared" ref="FD7:FD12" si="77">FE7/EZ$3</f>
        <v>3.041539777587682</v>
      </c>
      <c r="FE7" s="28">
        <f t="shared" si="13"/>
        <v>3311.2118188879385</v>
      </c>
      <c r="FF7" s="27">
        <f t="shared" ref="FF7:FF12" si="78">$I7*FF$3/$D$3</f>
        <v>3317.9275387168523</v>
      </c>
      <c r="FG7" s="15"/>
      <c r="FH7" s="183"/>
      <c r="FI7" s="183">
        <f t="shared" ref="FI7" si="79">FH7/FF$3</f>
        <v>0</v>
      </c>
      <c r="FJ7" s="183">
        <f t="shared" ref="FJ7:FJ12" si="80">FK7/FF$3</f>
        <v>3.0415397775876816</v>
      </c>
      <c r="FK7" s="28">
        <f t="shared" ref="FK7:FK8" si="81">IF(FG7&gt;FF7,0,FF7-FG7)</f>
        <v>3317.9275387168523</v>
      </c>
      <c r="FL7" s="27">
        <f t="shared" ref="FL7:FL12" si="82">$I7*FL$3/$D$3</f>
        <v>3325.9328714114631</v>
      </c>
      <c r="FM7" s="15"/>
      <c r="FN7" s="183"/>
      <c r="FO7" s="183">
        <f t="shared" ref="FO7" si="83">FN7/FL$3</f>
        <v>0</v>
      </c>
      <c r="FP7" s="183">
        <f t="shared" ref="FP7:FP12" si="84">FQ7/FL$3</f>
        <v>3.0415397775876825</v>
      </c>
      <c r="FQ7" s="28">
        <f t="shared" ref="FQ7:FQ8" si="85">IF(FM7&gt;FL7,0,FL7-FM7)</f>
        <v>3325.9328714114631</v>
      </c>
    </row>
    <row r="8" spans="1:174">
      <c r="A8" s="17" t="s">
        <v>6</v>
      </c>
      <c r="B8" s="2" t="s">
        <v>38</v>
      </c>
      <c r="C8" s="4">
        <v>44470</v>
      </c>
      <c r="D8" s="136">
        <v>45231</v>
      </c>
      <c r="E8" s="92">
        <v>26</v>
      </c>
      <c r="F8" s="74">
        <v>260000</v>
      </c>
      <c r="G8" s="74">
        <v>0</v>
      </c>
      <c r="H8" s="74">
        <f>F8+G8</f>
        <v>260000</v>
      </c>
      <c r="I8" s="74">
        <f>F8/E8</f>
        <v>10000</v>
      </c>
      <c r="J8" s="18">
        <f>O8*$D$1</f>
        <v>-410090.6803648647</v>
      </c>
      <c r="K8" s="95">
        <f t="shared" si="0"/>
        <v>296.54975762760193</v>
      </c>
      <c r="L8" s="74">
        <f t="shared" si="16"/>
        <v>11.40575990875392</v>
      </c>
      <c r="M8" s="74">
        <f t="shared" si="1"/>
        <v>0</v>
      </c>
      <c r="N8" s="89">
        <f t="shared" si="2"/>
        <v>671.57449954862523</v>
      </c>
      <c r="O8" s="18">
        <f>K8-M8-N8</f>
        <v>-375.02474192102329</v>
      </c>
      <c r="P8" s="43">
        <v>26</v>
      </c>
      <c r="Q8" s="12">
        <v>328099.20000000001</v>
      </c>
      <c r="R8" s="18">
        <f>Q8/P8</f>
        <v>12619.2</v>
      </c>
      <c r="S8" s="11">
        <v>26</v>
      </c>
      <c r="T8" s="12">
        <v>30905.59</v>
      </c>
      <c r="U8" s="18">
        <f>T8/S8</f>
        <v>1188.6765384615385</v>
      </c>
      <c r="V8" s="92">
        <v>5</v>
      </c>
      <c r="W8" s="12">
        <v>6015.69</v>
      </c>
      <c r="X8" s="18">
        <f>W8/V8</f>
        <v>1203.1379999999999</v>
      </c>
      <c r="Y8" s="144">
        <f>(R8/$R$2)+(U8/$U$2)+(X8/$X$2)</f>
        <v>15.828399349829919</v>
      </c>
      <c r="Z8" s="27">
        <v>0</v>
      </c>
      <c r="AA8" s="13">
        <f t="shared" si="18"/>
        <v>0</v>
      </c>
      <c r="AB8" s="13">
        <f t="shared" si="19"/>
        <v>23.176373159442896</v>
      </c>
      <c r="AC8" s="28">
        <v>21872.377700000001</v>
      </c>
      <c r="AD8" s="27">
        <v>0</v>
      </c>
      <c r="AE8" s="13">
        <f t="shared" si="20"/>
        <v>0</v>
      </c>
      <c r="AF8" s="13">
        <f t="shared" si="21"/>
        <v>13.265904300556427</v>
      </c>
      <c r="AG8" s="28">
        <v>12619.1782</v>
      </c>
      <c r="AH8" s="27">
        <v>0</v>
      </c>
      <c r="AI8" s="13">
        <f t="shared" si="22"/>
        <v>0</v>
      </c>
      <c r="AJ8" s="13">
        <f t="shared" si="23"/>
        <v>13.172605492367305</v>
      </c>
      <c r="AK8" s="28">
        <v>12619.1453</v>
      </c>
      <c r="AL8" s="27">
        <v>0</v>
      </c>
      <c r="AM8" s="13">
        <f t="shared" si="24"/>
        <v>0</v>
      </c>
      <c r="AN8" s="13">
        <f t="shared" si="25"/>
        <v>13.132798102600287</v>
      </c>
      <c r="AO8" s="28">
        <v>12619.2269</v>
      </c>
      <c r="AP8" s="27">
        <v>0</v>
      </c>
      <c r="AQ8" s="13">
        <f t="shared" si="26"/>
        <v>0</v>
      </c>
      <c r="AR8" s="13">
        <f t="shared" si="27"/>
        <v>13.049762927312532</v>
      </c>
      <c r="AS8" s="28">
        <v>12619.159900000001</v>
      </c>
      <c r="AT8" s="27">
        <v>0</v>
      </c>
      <c r="AU8" s="13">
        <f t="shared" si="28"/>
        <v>0</v>
      </c>
      <c r="AV8" s="13">
        <f t="shared" si="29"/>
        <v>12.987335370415922</v>
      </c>
      <c r="AW8" s="28">
        <v>12619.1574</v>
      </c>
      <c r="AX8" s="27">
        <v>0</v>
      </c>
      <c r="AY8" s="13">
        <f t="shared" si="30"/>
        <v>0</v>
      </c>
      <c r="AZ8" s="13">
        <f t="shared" si="31"/>
        <v>22.347973826959173</v>
      </c>
      <c r="BA8" s="28">
        <v>21872.341899999999</v>
      </c>
      <c r="BB8" s="27">
        <v>0</v>
      </c>
      <c r="BC8" s="13">
        <f t="shared" si="32"/>
        <v>0</v>
      </c>
      <c r="BD8" s="13">
        <f t="shared" si="33"/>
        <v>12.782553296232443</v>
      </c>
      <c r="BE8" s="28">
        <v>12619.1667</v>
      </c>
      <c r="BF8" s="27">
        <v>0</v>
      </c>
      <c r="BG8" s="13">
        <f t="shared" si="34"/>
        <v>0</v>
      </c>
      <c r="BH8" s="13">
        <f t="shared" si="35"/>
        <v>12.595021274089925</v>
      </c>
      <c r="BI8" s="28">
        <v>12619.2415</v>
      </c>
      <c r="BJ8" s="27">
        <v>0</v>
      </c>
      <c r="BK8" s="13">
        <f t="shared" si="36"/>
        <v>0</v>
      </c>
      <c r="BL8" s="13">
        <f t="shared" si="37"/>
        <v>12.250515044582833</v>
      </c>
      <c r="BM8" s="28">
        <v>12619.316800000001</v>
      </c>
      <c r="BN8" s="27">
        <v>0</v>
      </c>
      <c r="BO8" s="13">
        <f t="shared" si="38"/>
        <v>0</v>
      </c>
      <c r="BP8" s="13">
        <f t="shared" si="39"/>
        <v>17.184755606609798</v>
      </c>
      <c r="BQ8" s="28">
        <v>17907.0137</v>
      </c>
      <c r="BR8" s="27">
        <v>0</v>
      </c>
      <c r="BS8" s="13">
        <f t="shared" si="40"/>
        <v>0</v>
      </c>
      <c r="BT8" s="13">
        <f t="shared" si="41"/>
        <v>13.626267923773923</v>
      </c>
      <c r="BU8" s="28">
        <v>14245.840700000001</v>
      </c>
      <c r="BV8" s="27">
        <v>0</v>
      </c>
      <c r="BW8" s="13">
        <f t="shared" si="42"/>
        <v>0</v>
      </c>
      <c r="BX8" s="13">
        <f t="shared" si="43"/>
        <v>9.8061386115907485</v>
      </c>
      <c r="BY8" s="28">
        <v>10262.1927</v>
      </c>
      <c r="BZ8" s="27">
        <v>0</v>
      </c>
      <c r="CA8" s="13">
        <f t="shared" si="44"/>
        <v>0</v>
      </c>
      <c r="CB8" s="13">
        <f t="shared" si="45"/>
        <v>33.976155922502954</v>
      </c>
      <c r="CC8" s="28">
        <v>35571.540300000001</v>
      </c>
      <c r="CD8" s="27">
        <v>0</v>
      </c>
      <c r="CE8" s="13">
        <f t="shared" si="46"/>
        <v>0</v>
      </c>
      <c r="CF8" s="13">
        <f t="shared" si="47"/>
        <v>33.928606228938726</v>
      </c>
      <c r="CG8" s="28">
        <v>35571.734700000001</v>
      </c>
      <c r="CH8" s="27">
        <v>0</v>
      </c>
      <c r="CI8" s="13">
        <f t="shared" si="48"/>
        <v>0</v>
      </c>
      <c r="CJ8" s="13">
        <f t="shared" si="49"/>
        <v>43.36156866736615</v>
      </c>
      <c r="CK8" s="28">
        <v>45583.805699999997</v>
      </c>
      <c r="CL8" s="27">
        <v>0</v>
      </c>
      <c r="CM8" s="13">
        <f t="shared" si="50"/>
        <v>0</v>
      </c>
      <c r="CN8" s="13">
        <f t="shared" si="51"/>
        <v>30.950659753205365</v>
      </c>
      <c r="CO8" s="28">
        <v>32639.358700000001</v>
      </c>
      <c r="CP8" s="27">
        <v>0</v>
      </c>
      <c r="CQ8" s="13">
        <f t="shared" si="52"/>
        <v>0</v>
      </c>
      <c r="CR8" s="13">
        <f t="shared" si="53"/>
        <v>33.950403539069335</v>
      </c>
      <c r="CS8" s="28">
        <v>35877.937700000002</v>
      </c>
      <c r="CT8" s="27">
        <v>0</v>
      </c>
      <c r="CU8" s="13">
        <f t="shared" si="54"/>
        <v>0</v>
      </c>
      <c r="CV8" s="13">
        <f t="shared" si="55"/>
        <v>21.392747555849429</v>
      </c>
      <c r="CW8" s="28">
        <v>22647.432199999999</v>
      </c>
      <c r="CX8" s="27">
        <v>0</v>
      </c>
      <c r="CY8" s="13">
        <v>18506.400000000001</v>
      </c>
      <c r="CZ8" s="13">
        <v>38281.810100000002</v>
      </c>
      <c r="DA8" s="183">
        <f>CZ8/CX$3</f>
        <v>36.07846232721468</v>
      </c>
      <c r="DB8" s="183">
        <f>DC8/CX$3</f>
        <v>0</v>
      </c>
      <c r="DC8" s="28">
        <f t="shared" si="3"/>
        <v>0</v>
      </c>
      <c r="DD8" s="27">
        <v>0</v>
      </c>
      <c r="DE8" s="13">
        <f>3578.211+18506.4</f>
        <v>22084.611000000001</v>
      </c>
      <c r="DF8" s="13">
        <v>22084.611799999999</v>
      </c>
      <c r="DG8" s="183">
        <f>DF8/DD$3</f>
        <v>20.731099072646014</v>
      </c>
      <c r="DH8" s="183">
        <f t="shared" si="59"/>
        <v>0</v>
      </c>
      <c r="DI8" s="28">
        <f t="shared" si="4"/>
        <v>0</v>
      </c>
      <c r="DJ8" s="27">
        <v>0</v>
      </c>
      <c r="DK8" s="183">
        <f>$Y8*DJ$3</f>
        <v>17004.322794327483</v>
      </c>
      <c r="DL8" s="183">
        <f>24123+24691.89</f>
        <v>48814.89</v>
      </c>
      <c r="DM8" s="183">
        <f>DL8/DJ$3</f>
        <v>45.439126420004989</v>
      </c>
      <c r="DN8" s="183">
        <f t="shared" si="5"/>
        <v>0</v>
      </c>
      <c r="DO8" s="28">
        <f t="shared" si="6"/>
        <v>0</v>
      </c>
      <c r="DP8" s="183">
        <v>0</v>
      </c>
      <c r="DQ8" s="183">
        <f>$Y8*DP$3</f>
        <v>17013.867319135432</v>
      </c>
      <c r="DR8" s="183">
        <f>14190+24691.7433</f>
        <v>38881.743300000002</v>
      </c>
      <c r="DS8" s="183">
        <f>DR8/DP$3</f>
        <v>36.172596672233105</v>
      </c>
      <c r="DT8" s="183">
        <f t="shared" si="62"/>
        <v>0</v>
      </c>
      <c r="DU8" s="28">
        <f t="shared" si="7"/>
        <v>0</v>
      </c>
      <c r="DV8" s="27">
        <v>0</v>
      </c>
      <c r="DW8" s="15">
        <f>$Y8*DV$3</f>
        <v>17055.052814243689</v>
      </c>
      <c r="DX8" s="183">
        <f>18447+30461.4891</f>
        <v>48908.489099999999</v>
      </c>
      <c r="DY8" s="183">
        <f>DX8/DV$3</f>
        <v>45.390835519727659</v>
      </c>
      <c r="DZ8" s="183">
        <f t="shared" si="64"/>
        <v>0</v>
      </c>
      <c r="EA8" s="28">
        <f t="shared" si="8"/>
        <v>0</v>
      </c>
      <c r="EB8" s="27">
        <v>0</v>
      </c>
      <c r="EC8" s="15">
        <f>$Y8*EB$3</f>
        <v>17095.795114170149</v>
      </c>
      <c r="ED8" s="183">
        <f>14190+16500.8738</f>
        <v>30690.873800000001</v>
      </c>
      <c r="EE8" s="183">
        <f>ED8/EB$3</f>
        <v>28.415607677643418</v>
      </c>
      <c r="EF8" s="183">
        <f t="shared" si="66"/>
        <v>0</v>
      </c>
      <c r="EG8" s="28">
        <f t="shared" si="9"/>
        <v>0</v>
      </c>
      <c r="EH8" s="27">
        <v>0</v>
      </c>
      <c r="EI8" s="15">
        <f>$Y8*EH$3</f>
        <v>17130.301024752778</v>
      </c>
      <c r="EJ8" s="183">
        <f>14190+17440.5078+4138.75</f>
        <v>35769.257799999999</v>
      </c>
      <c r="EK8" s="183">
        <f>EJ8/EH$3</f>
        <v>33.05079671906055</v>
      </c>
      <c r="EL8" s="183">
        <f t="shared" si="68"/>
        <v>0</v>
      </c>
      <c r="EM8" s="28">
        <f t="shared" si="10"/>
        <v>0</v>
      </c>
      <c r="EN8" s="27">
        <f>$I8*EN$3/$D$3</f>
        <v>12356.258910749928</v>
      </c>
      <c r="EO8" s="15">
        <f>$R$8+$U$8+$X$8</f>
        <v>15011.014538461539</v>
      </c>
      <c r="EP8" s="183">
        <f>14190+10272.3966+4138.75</f>
        <v>28601.1466</v>
      </c>
      <c r="EQ8" s="183">
        <f>EP8/EN$3</f>
        <v>26.401017783049564</v>
      </c>
      <c r="ER8" s="183">
        <f t="shared" si="71"/>
        <v>0</v>
      </c>
      <c r="ES8" s="28">
        <f t="shared" si="11"/>
        <v>0</v>
      </c>
      <c r="ET8" s="27">
        <f>$I8*ET$3/$D$3</f>
        <v>12388.366124893071</v>
      </c>
      <c r="EU8" s="15">
        <f>$R$8+$U$8+$X$8</f>
        <v>15011.014538461539</v>
      </c>
      <c r="EV8" s="183">
        <v>14073.04</v>
      </c>
      <c r="EW8" s="183">
        <f>EV8/ET$3</f>
        <v>12.956810753579155</v>
      </c>
      <c r="EX8" s="183">
        <f t="shared" si="74"/>
        <v>0</v>
      </c>
      <c r="EY8" s="28">
        <f t="shared" si="12"/>
        <v>0</v>
      </c>
      <c r="EZ8" s="27">
        <f>$I8*EZ$3/$D$3</f>
        <v>12417.02879954377</v>
      </c>
      <c r="FA8" s="15">
        <f>$R$8+$U$8+$X$8</f>
        <v>15011.014538461539</v>
      </c>
      <c r="FB8" s="183"/>
      <c r="FC8" s="183">
        <f>FB8/EZ$3</f>
        <v>0</v>
      </c>
      <c r="FD8" s="183">
        <f t="shared" si="77"/>
        <v>0</v>
      </c>
      <c r="FE8" s="28">
        <f t="shared" si="13"/>
        <v>0</v>
      </c>
      <c r="FF8" s="27">
        <f>$I8*FF$3/$D$3</f>
        <v>12442.212717422301</v>
      </c>
      <c r="FG8" s="15">
        <f>$R$8+$U$8+$X$8</f>
        <v>15011.014538461539</v>
      </c>
      <c r="FH8" s="183"/>
      <c r="FI8" s="183">
        <f>FH8/FF$3</f>
        <v>0</v>
      </c>
      <c r="FJ8" s="183">
        <f t="shared" si="80"/>
        <v>0</v>
      </c>
      <c r="FK8" s="28">
        <f t="shared" si="81"/>
        <v>0</v>
      </c>
      <c r="FL8" s="27">
        <f>$I8*FL$3/$D$3</f>
        <v>12472.232677502139</v>
      </c>
      <c r="FM8" s="15">
        <f>$R$8+$U$8+$X$8</f>
        <v>15011.014538461539</v>
      </c>
      <c r="FN8" s="183"/>
      <c r="FO8" s="183">
        <f>FN8/FL$3</f>
        <v>0</v>
      </c>
      <c r="FP8" s="183">
        <f t="shared" si="84"/>
        <v>0</v>
      </c>
      <c r="FQ8" s="28">
        <f t="shared" si="85"/>
        <v>0</v>
      </c>
    </row>
    <row r="9" spans="1:174">
      <c r="A9" s="17" t="s">
        <v>8</v>
      </c>
      <c r="B9" s="2" t="s">
        <v>39</v>
      </c>
      <c r="C9" s="4">
        <v>44470</v>
      </c>
      <c r="D9" s="136">
        <v>45231</v>
      </c>
      <c r="E9" s="92">
        <v>26</v>
      </c>
      <c r="F9" s="74">
        <v>155349.48000000001</v>
      </c>
      <c r="G9" s="74">
        <v>0</v>
      </c>
      <c r="H9" s="74">
        <f t="shared" si="14"/>
        <v>155349.48000000001</v>
      </c>
      <c r="I9" s="74">
        <f t="shared" ref="I9:I12" si="86">F9/E9</f>
        <v>5974.9800000000005</v>
      </c>
      <c r="J9" s="18">
        <f t="shared" si="15"/>
        <v>-118228.7457342844</v>
      </c>
      <c r="K9" s="95">
        <f t="shared" si="0"/>
        <v>177.18788708297691</v>
      </c>
      <c r="L9" s="74">
        <f t="shared" si="16"/>
        <v>6.814918733960651</v>
      </c>
      <c r="M9" s="74">
        <f t="shared" si="1"/>
        <v>105.8258836881199</v>
      </c>
      <c r="N9" s="89">
        <f t="shared" si="2"/>
        <v>179.48127305784323</v>
      </c>
      <c r="O9" s="18">
        <f t="shared" si="17"/>
        <v>-108.11926966298621</v>
      </c>
      <c r="P9" s="43">
        <v>26</v>
      </c>
      <c r="Q9" s="12">
        <v>170570.4</v>
      </c>
      <c r="R9" s="18">
        <f>Q9/P9</f>
        <v>6560.4</v>
      </c>
      <c r="S9" s="11">
        <v>26</v>
      </c>
      <c r="T9" s="12">
        <v>16912.72</v>
      </c>
      <c r="U9" s="18">
        <f>T9/S9</f>
        <v>650.48923076923086</v>
      </c>
      <c r="V9" s="92">
        <v>5</v>
      </c>
      <c r="W9" s="12">
        <v>2907.61</v>
      </c>
      <c r="X9" s="18">
        <f>W9/V9</f>
        <v>581.52200000000005</v>
      </c>
      <c r="Y9" s="144">
        <f>(R9/$R$2)+(U9/$U$2)+(X9/$X$2)</f>
        <v>8.2203262428249104</v>
      </c>
      <c r="Z9" s="27">
        <v>6008.4750000000004</v>
      </c>
      <c r="AA9" s="13">
        <f t="shared" si="18"/>
        <v>6.3666904727593314</v>
      </c>
      <c r="AB9" s="13">
        <f t="shared" si="19"/>
        <v>6.9514801808980478</v>
      </c>
      <c r="AC9" s="28">
        <v>6560.3621000000003</v>
      </c>
      <c r="AD9" s="27">
        <v>6421.5780000000004</v>
      </c>
      <c r="AE9" s="13">
        <f t="shared" si="20"/>
        <v>6.7506804212146347</v>
      </c>
      <c r="AF9" s="13">
        <f t="shared" si="21"/>
        <v>6.8966220201019919</v>
      </c>
      <c r="AG9" s="28">
        <v>6560.4048000000003</v>
      </c>
      <c r="AH9" s="27">
        <v>6463.6210000000001</v>
      </c>
      <c r="AI9" s="13">
        <f t="shared" si="22"/>
        <v>6.7471074673480977</v>
      </c>
      <c r="AJ9" s="13">
        <f t="shared" si="23"/>
        <v>6.8481550840097531</v>
      </c>
      <c r="AK9" s="28">
        <v>6560.4229999999998</v>
      </c>
      <c r="AL9" s="27">
        <v>6480.27</v>
      </c>
      <c r="AM9" s="13">
        <f t="shared" si="24"/>
        <v>6.7440008991626552</v>
      </c>
      <c r="AN9" s="13">
        <f t="shared" si="25"/>
        <v>6.8273803353959952</v>
      </c>
      <c r="AO9" s="28">
        <v>6560.3887999999997</v>
      </c>
      <c r="AP9" s="27">
        <v>6480.2489999999998</v>
      </c>
      <c r="AQ9" s="13">
        <f t="shared" si="26"/>
        <v>6.7013742459951002</v>
      </c>
      <c r="AR9" s="13">
        <f t="shared" si="27"/>
        <v>0</v>
      </c>
      <c r="AS9" s="28"/>
      <c r="AT9" s="27">
        <v>6533.7950000000001</v>
      </c>
      <c r="AU9" s="13">
        <f t="shared" si="28"/>
        <v>6.7244257454579888</v>
      </c>
      <c r="AV9" s="13">
        <f t="shared" si="29"/>
        <v>6.7518698586220784</v>
      </c>
      <c r="AW9" s="28">
        <v>6560.4611000000004</v>
      </c>
      <c r="AX9" s="27">
        <v>6565.0609999999997</v>
      </c>
      <c r="AY9" s="13">
        <f t="shared" si="30"/>
        <v>6.7078236098892736</v>
      </c>
      <c r="AZ9" s="13">
        <f t="shared" si="31"/>
        <v>6.7030419416440088</v>
      </c>
      <c r="BA9" s="28">
        <v>6560.3810999999996</v>
      </c>
      <c r="BB9" s="27">
        <v>6598.3019999999997</v>
      </c>
      <c r="BC9" s="13">
        <f t="shared" si="32"/>
        <v>6.6837334813587272</v>
      </c>
      <c r="BD9" s="13">
        <f t="shared" si="33"/>
        <v>6.6453756920963762</v>
      </c>
      <c r="BE9" s="28">
        <v>6560.4345000000003</v>
      </c>
      <c r="BF9" s="27">
        <f>6648.282+360</f>
        <v>7008.2820000000002</v>
      </c>
      <c r="BG9" s="13">
        <f t="shared" si="34"/>
        <v>6.994830940102184</v>
      </c>
      <c r="BH9" s="13">
        <f t="shared" si="35"/>
        <v>6.547931627480355</v>
      </c>
      <c r="BI9" s="28">
        <v>6560.5232999999998</v>
      </c>
      <c r="BJ9" s="27">
        <v>6729.8320000000003</v>
      </c>
      <c r="BK9" s="13">
        <f t="shared" si="36"/>
        <v>6.5331514748496513</v>
      </c>
      <c r="BL9" s="13">
        <f t="shared" si="37"/>
        <v>6.3686439731871998</v>
      </c>
      <c r="BM9" s="28">
        <v>6560.3720000000003</v>
      </c>
      <c r="BN9" s="27">
        <v>6758.2960000000003</v>
      </c>
      <c r="BO9" s="13">
        <f t="shared" si="38"/>
        <v>6.4857081712697058</v>
      </c>
      <c r="BP9" s="13">
        <f t="shared" si="39"/>
        <v>16.041142904851977</v>
      </c>
      <c r="BQ9" s="28">
        <v>16715.3361</v>
      </c>
      <c r="BR9" s="27">
        <v>6764.82</v>
      </c>
      <c r="BS9" s="13">
        <f t="shared" si="40"/>
        <v>6.4706079281164719</v>
      </c>
      <c r="BT9" s="13">
        <f t="shared" si="41"/>
        <v>7.0839347699453548</v>
      </c>
      <c r="BU9" s="28">
        <v>7406.0342000000001</v>
      </c>
      <c r="BV9" s="27">
        <v>6765.8919999999998</v>
      </c>
      <c r="BW9" s="13">
        <f t="shared" si="42"/>
        <v>6.4652142795031464</v>
      </c>
      <c r="BX9" s="13">
        <f t="shared" si="43"/>
        <v>5.2580097409764095</v>
      </c>
      <c r="BY9" s="28">
        <v>5502.5439999999999</v>
      </c>
      <c r="BZ9" s="27">
        <v>6766.1220000000003</v>
      </c>
      <c r="CA9" s="13">
        <f t="shared" si="44"/>
        <v>6.4626612770737273</v>
      </c>
      <c r="CB9" s="13">
        <f t="shared" si="45"/>
        <v>7.0739855352087391</v>
      </c>
      <c r="CC9" s="28">
        <v>7406.1516000000001</v>
      </c>
      <c r="CD9" s="27">
        <v>6766.21</v>
      </c>
      <c r="CE9" s="13">
        <f t="shared" si="46"/>
        <v>6.4536654365722423</v>
      </c>
      <c r="CF9" s="13">
        <f t="shared" si="47"/>
        <v>7.0637772324115415</v>
      </c>
      <c r="CG9" s="28">
        <v>7405.8689000000004</v>
      </c>
      <c r="CH9" s="27">
        <v>5701.5550000000003</v>
      </c>
      <c r="CI9" s="13">
        <f t="shared" si="48"/>
        <v>5.4236008785739633</v>
      </c>
      <c r="CJ9" s="13">
        <f t="shared" si="49"/>
        <v>7.044842658589924</v>
      </c>
      <c r="CK9" s="28">
        <v>7405.8837999999996</v>
      </c>
      <c r="CL9" s="27">
        <v>0</v>
      </c>
      <c r="CM9" s="13">
        <f t="shared" si="50"/>
        <v>0</v>
      </c>
      <c r="CN9" s="13">
        <f t="shared" si="51"/>
        <v>0</v>
      </c>
      <c r="CO9" s="28"/>
      <c r="CP9" s="27">
        <v>573.54999999999995</v>
      </c>
      <c r="CQ9" s="13">
        <f t="shared" si="52"/>
        <v>0.54273615481062654</v>
      </c>
      <c r="CR9" s="13">
        <f t="shared" si="53"/>
        <v>15.215851150907241</v>
      </c>
      <c r="CS9" s="28">
        <v>16079.731100000001</v>
      </c>
      <c r="CT9" s="27">
        <v>0</v>
      </c>
      <c r="CU9" s="13">
        <f t="shared" si="54"/>
        <v>0</v>
      </c>
      <c r="CV9" s="13">
        <f t="shared" si="55"/>
        <v>5.1924737165257637</v>
      </c>
      <c r="CW9" s="28">
        <v>5497.0123000000003</v>
      </c>
      <c r="CX9" s="27">
        <v>7162.9512419372886</v>
      </c>
      <c r="CY9" s="13">
        <v>6560.4</v>
      </c>
      <c r="CZ9" s="13">
        <v>6560.1715999999997</v>
      </c>
      <c r="DA9" s="183">
        <f t="shared" si="56"/>
        <v>6.1825943786985036</v>
      </c>
      <c r="DB9" s="183">
        <f t="shared" si="57"/>
        <v>0.56787080406239454</v>
      </c>
      <c r="DC9" s="28">
        <f>IF(CY9&gt;CX9,0,CX9-CY9)</f>
        <v>602.55124193728898</v>
      </c>
      <c r="DD9" s="27">
        <v>7191.4256120204327</v>
      </c>
      <c r="DE9" s="13">
        <v>7191.43</v>
      </c>
      <c r="DF9" s="13"/>
      <c r="DG9" s="183">
        <f t="shared" si="58"/>
        <v>0</v>
      </c>
      <c r="DH9" s="183">
        <f t="shared" si="59"/>
        <v>0</v>
      </c>
      <c r="DI9" s="28">
        <f>IF(DE9&gt;DD9,0,DD9-DE9)</f>
        <v>0</v>
      </c>
      <c r="DJ9" s="27">
        <v>7252.2019879944819</v>
      </c>
      <c r="DK9" s="183">
        <f>$Y9*DJ$3</f>
        <v>8831.0307200568586</v>
      </c>
      <c r="DL9" s="183">
        <v>6560.3640999999998</v>
      </c>
      <c r="DM9" s="183">
        <f t="shared" si="60"/>
        <v>6.1066861709851699</v>
      </c>
      <c r="DN9" s="183">
        <f t="shared" si="5"/>
        <v>0</v>
      </c>
      <c r="DO9" s="28">
        <f>IF(DK9&gt;DJ9,0,DJ9-DK9)</f>
        <v>0</v>
      </c>
      <c r="DP9" s="183">
        <v>7256.272648297976</v>
      </c>
      <c r="DQ9" s="183">
        <f>$Y9*DP$3</f>
        <v>8835.9875767812828</v>
      </c>
      <c r="DR9" s="183">
        <v>6560.2295999999997</v>
      </c>
      <c r="DS9" s="183">
        <f t="shared" si="61"/>
        <v>6.1031352829811283</v>
      </c>
      <c r="DT9" s="183">
        <f t="shared" si="62"/>
        <v>0</v>
      </c>
      <c r="DU9" s="28">
        <f>IF(DQ9&gt;DP9,0,DP9-DQ9)</f>
        <v>0</v>
      </c>
      <c r="DV9" s="27">
        <v>7273.8379187949749</v>
      </c>
      <c r="DW9" s="15">
        <f>$Y9*DV$3</f>
        <v>8857.3768656651137</v>
      </c>
      <c r="DX9" s="183">
        <v>7741.2160999999996</v>
      </c>
      <c r="DY9" s="183">
        <f t="shared" si="63"/>
        <v>7.1844432977539601</v>
      </c>
      <c r="DZ9" s="183">
        <f t="shared" si="64"/>
        <v>0</v>
      </c>
      <c r="EA9" s="28">
        <f>IF(DW9&gt;DV9,0,DV9-DW9)</f>
        <v>0</v>
      </c>
      <c r="EB9" s="27">
        <v>7291.2141702397385</v>
      </c>
      <c r="EC9" s="15">
        <f>$Y9*EB$3</f>
        <v>8878.5359854141425</v>
      </c>
      <c r="ED9" s="183">
        <v>7240.7861000000003</v>
      </c>
      <c r="EE9" s="183">
        <f t="shared" si="65"/>
        <v>6.7039908487497586</v>
      </c>
      <c r="EF9" s="183">
        <f t="shared" si="66"/>
        <v>0</v>
      </c>
      <c r="EG9" s="28">
        <f>IF(EC9&gt;EB9,0,EB9-EC9)</f>
        <v>0</v>
      </c>
      <c r="EH9" s="27">
        <v>7305.9306535923342</v>
      </c>
      <c r="EI9" s="15">
        <f>$Y9*EH$3</f>
        <v>8896.4562966235026</v>
      </c>
      <c r="EJ9" s="183">
        <v>8720.9488000000001</v>
      </c>
      <c r="EK9" s="183">
        <f t="shared" si="67"/>
        <v>8.0581573036199554</v>
      </c>
      <c r="EL9" s="183">
        <f t="shared" si="68"/>
        <v>0</v>
      </c>
      <c r="EM9" s="28">
        <f>IF(EI9&gt;EH9,0,EH9-EI9)</f>
        <v>0</v>
      </c>
      <c r="EN9" s="27">
        <f t="shared" si="69"/>
        <v>7382.8399866552618</v>
      </c>
      <c r="EO9" s="15">
        <f>$R$9+$U$9+$X$9</f>
        <v>7792.4112307692303</v>
      </c>
      <c r="EP9" s="183">
        <v>5136.5806000000002</v>
      </c>
      <c r="EQ9" s="183">
        <f t="shared" si="70"/>
        <v>4.7414517208435063</v>
      </c>
      <c r="ER9" s="183">
        <f t="shared" si="71"/>
        <v>0</v>
      </c>
      <c r="ES9" s="28">
        <f>IF(EO9&gt;EN9,0,EN9-EO9)</f>
        <v>0</v>
      </c>
      <c r="ET9" s="27">
        <f t="shared" si="72"/>
        <v>7402.0239828913609</v>
      </c>
      <c r="EU9" s="15">
        <f>$R$9+$U$9+$X$9</f>
        <v>7792.4112307692303</v>
      </c>
      <c r="EV9" s="183">
        <v>4221.1000000000004</v>
      </c>
      <c r="EW9" s="183">
        <f t="shared" ref="EW9:EW12" si="87">EV9/ET$3</f>
        <v>3.8862956313584678</v>
      </c>
      <c r="EX9" s="183">
        <f t="shared" si="74"/>
        <v>0</v>
      </c>
      <c r="EY9" s="28">
        <f>IF(EU9&gt;ET9,0,ET9-EU9)</f>
        <v>0</v>
      </c>
      <c r="EZ9" s="27">
        <f t="shared" si="75"/>
        <v>7419.149873669804</v>
      </c>
      <c r="FA9" s="15">
        <f>$R$9+$U$9+$X$9</f>
        <v>7792.4112307692303</v>
      </c>
      <c r="FB9" s="183"/>
      <c r="FC9" s="183">
        <f t="shared" ref="FC9:FC12" si="88">FB9/EZ$3</f>
        <v>0</v>
      </c>
      <c r="FD9" s="183">
        <f t="shared" si="77"/>
        <v>0</v>
      </c>
      <c r="FE9" s="28">
        <f>IF(FA9&gt;EZ9,0,EZ9-FA9)</f>
        <v>0</v>
      </c>
      <c r="FF9" s="27">
        <f t="shared" si="78"/>
        <v>7434.1972142343902</v>
      </c>
      <c r="FG9" s="15">
        <f>$R$9+$U$9+$X$9</f>
        <v>7792.4112307692303</v>
      </c>
      <c r="FH9" s="183"/>
      <c r="FI9" s="183">
        <f t="shared" ref="FI9:FI12" si="89">FH9/FF$3</f>
        <v>0</v>
      </c>
      <c r="FJ9" s="183">
        <f t="shared" si="80"/>
        <v>0</v>
      </c>
      <c r="FK9" s="28">
        <f>IF(FG9&gt;FF9,0,FF9-FG9)</f>
        <v>0</v>
      </c>
      <c r="FL9" s="27">
        <f t="shared" si="82"/>
        <v>7452.1340803421726</v>
      </c>
      <c r="FM9" s="15">
        <f>$R$9+$U$9+$X$9</f>
        <v>7792.4112307692303</v>
      </c>
      <c r="FN9" s="183"/>
      <c r="FO9" s="183">
        <f t="shared" ref="FO9:FO12" si="90">FN9/FL$3</f>
        <v>0</v>
      </c>
      <c r="FP9" s="183">
        <f t="shared" si="84"/>
        <v>0</v>
      </c>
      <c r="FQ9" s="28">
        <f>IF(FM9&gt;FL9,0,FL9-FM9)</f>
        <v>0</v>
      </c>
    </row>
    <row r="10" spans="1:174">
      <c r="A10" s="17" t="s">
        <v>12</v>
      </c>
      <c r="B10" s="2" t="s">
        <v>40</v>
      </c>
      <c r="C10" s="4">
        <v>44470</v>
      </c>
      <c r="D10" s="136">
        <v>45231</v>
      </c>
      <c r="E10" s="92">
        <v>26</v>
      </c>
      <c r="F10" s="74">
        <v>98800</v>
      </c>
      <c r="G10" s="74">
        <f>I10*5</f>
        <v>19000</v>
      </c>
      <c r="H10" s="74">
        <f>F10+G10</f>
        <v>117800</v>
      </c>
      <c r="I10" s="74">
        <f t="shared" si="86"/>
        <v>3800</v>
      </c>
      <c r="J10" s="18">
        <f t="shared" si="15"/>
        <v>-1792.3086024350923</v>
      </c>
      <c r="K10" s="95">
        <f t="shared" si="0"/>
        <v>130.22734245474328</v>
      </c>
      <c r="L10" s="74">
        <f t="shared" si="16"/>
        <v>4.3341887653264894</v>
      </c>
      <c r="M10" s="74">
        <f t="shared" si="1"/>
        <v>131.8663947503795</v>
      </c>
      <c r="N10" s="89">
        <f t="shared" si="2"/>
        <v>0</v>
      </c>
      <c r="O10" s="18">
        <f t="shared" si="17"/>
        <v>-1.639052295636219</v>
      </c>
      <c r="P10" s="43"/>
      <c r="Q10" s="12"/>
      <c r="R10" s="18"/>
      <c r="S10" s="11"/>
      <c r="T10" s="12"/>
      <c r="U10" s="18"/>
      <c r="V10" s="92"/>
      <c r="W10" s="12"/>
      <c r="X10" s="18"/>
      <c r="Y10" s="144"/>
      <c r="Z10" s="27">
        <v>3821.3020000000001</v>
      </c>
      <c r="AA10" s="13">
        <f t="shared" si="18"/>
        <v>4.049121788296727</v>
      </c>
      <c r="AB10" s="13">
        <f t="shared" si="19"/>
        <v>0</v>
      </c>
      <c r="AC10" s="28"/>
      <c r="AD10" s="27">
        <v>4084.03</v>
      </c>
      <c r="AE10" s="13">
        <f t="shared" si="20"/>
        <v>4.2933343425328179</v>
      </c>
      <c r="AF10" s="13">
        <f t="shared" si="21"/>
        <v>0</v>
      </c>
      <c r="AG10" s="28"/>
      <c r="AH10" s="27">
        <v>4111.9049999999997</v>
      </c>
      <c r="AI10" s="13">
        <f t="shared" si="22"/>
        <v>4.292248096001603</v>
      </c>
      <c r="AJ10" s="13">
        <f t="shared" si="23"/>
        <v>0</v>
      </c>
      <c r="AK10" s="28"/>
      <c r="AL10" s="27">
        <v>4123.4719999999998</v>
      </c>
      <c r="AM10" s="13">
        <f t="shared" si="24"/>
        <v>4.2912870722473029</v>
      </c>
      <c r="AN10" s="13">
        <f t="shared" si="25"/>
        <v>0</v>
      </c>
      <c r="AO10" s="28"/>
      <c r="AP10" s="27">
        <v>4123.4570000000003</v>
      </c>
      <c r="AQ10" s="13">
        <f t="shared" si="26"/>
        <v>4.2641615382785787</v>
      </c>
      <c r="AR10" s="13">
        <f t="shared" si="27"/>
        <v>0</v>
      </c>
      <c r="AS10" s="28"/>
      <c r="AT10" s="27">
        <v>4163.6970000000001</v>
      </c>
      <c r="AU10" s="13">
        <f t="shared" si="28"/>
        <v>4.2851774968584406</v>
      </c>
      <c r="AV10" s="13">
        <f t="shared" si="29"/>
        <v>0</v>
      </c>
      <c r="AW10" s="28"/>
      <c r="AX10" s="27">
        <v>4188.308</v>
      </c>
      <c r="AY10" s="13">
        <f t="shared" si="30"/>
        <v>4.2793861759834559</v>
      </c>
      <c r="AZ10" s="13">
        <f t="shared" si="31"/>
        <v>0</v>
      </c>
      <c r="BA10" s="28"/>
      <c r="BB10" s="27">
        <v>4216.5259999999998</v>
      </c>
      <c r="BC10" s="13">
        <f t="shared" si="32"/>
        <v>4.271119448794491</v>
      </c>
      <c r="BD10" s="13">
        <f t="shared" si="33"/>
        <v>0</v>
      </c>
      <c r="BE10" s="28"/>
      <c r="BF10" s="27">
        <f>4262.939+240</f>
        <v>4502.9390000000003</v>
      </c>
      <c r="BG10" s="13">
        <f t="shared" si="34"/>
        <v>4.4942964678922435</v>
      </c>
      <c r="BH10" s="13">
        <f t="shared" si="35"/>
        <v>0</v>
      </c>
      <c r="BI10" s="28"/>
      <c r="BJ10" s="27">
        <v>4347.3270000000002</v>
      </c>
      <c r="BK10" s="13">
        <f t="shared" si="36"/>
        <v>4.2202756029725128</v>
      </c>
      <c r="BL10" s="13">
        <f t="shared" si="37"/>
        <v>0</v>
      </c>
      <c r="BM10" s="28"/>
      <c r="BN10" s="27">
        <v>4381.027</v>
      </c>
      <c r="BO10" s="13">
        <f t="shared" si="38"/>
        <v>4.2043234881178932</v>
      </c>
      <c r="BP10" s="13">
        <f t="shared" si="39"/>
        <v>0</v>
      </c>
      <c r="BQ10" s="28"/>
      <c r="BR10" s="27">
        <v>4390.1970000000001</v>
      </c>
      <c r="BS10" s="13">
        <f t="shared" si="40"/>
        <v>4.1992608102201023</v>
      </c>
      <c r="BT10" s="13">
        <f t="shared" si="41"/>
        <v>0</v>
      </c>
      <c r="BU10" s="28"/>
      <c r="BV10" s="27">
        <v>4392.7969999999996</v>
      </c>
      <c r="BW10" s="13">
        <f t="shared" si="42"/>
        <v>4.1975801404099533</v>
      </c>
      <c r="BX10" s="13">
        <f t="shared" si="43"/>
        <v>0</v>
      </c>
      <c r="BY10" s="28"/>
      <c r="BZ10" s="27">
        <v>4393.8490000000002</v>
      </c>
      <c r="CA10" s="13">
        <f t="shared" si="44"/>
        <v>4.1967847741452369</v>
      </c>
      <c r="CB10" s="13">
        <f t="shared" si="45"/>
        <v>0</v>
      </c>
      <c r="CC10" s="28"/>
      <c r="CD10" s="27">
        <v>4397.0600000000004</v>
      </c>
      <c r="CE10" s="13">
        <f t="shared" si="46"/>
        <v>4.1939511402298102</v>
      </c>
      <c r="CF10" s="13">
        <f t="shared" si="47"/>
        <v>0</v>
      </c>
      <c r="CG10" s="28"/>
      <c r="CH10" s="27">
        <v>3710.6990000000001</v>
      </c>
      <c r="CI10" s="13">
        <f t="shared" si="48"/>
        <v>3.5298002661595871</v>
      </c>
      <c r="CJ10" s="13">
        <f t="shared" si="49"/>
        <v>0</v>
      </c>
      <c r="CK10" s="28"/>
      <c r="CL10" s="27">
        <v>4527.58</v>
      </c>
      <c r="CM10" s="13">
        <f t="shared" si="50"/>
        <v>4.293331537957501</v>
      </c>
      <c r="CN10" s="13">
        <f t="shared" si="51"/>
        <v>0</v>
      </c>
      <c r="CO10" s="28"/>
      <c r="CP10" s="27">
        <v>4537.09</v>
      </c>
      <c r="CQ10" s="13">
        <f t="shared" si="52"/>
        <v>4.2933358567339308</v>
      </c>
      <c r="CR10" s="13">
        <f t="shared" si="53"/>
        <v>0</v>
      </c>
      <c r="CS10" s="28"/>
      <c r="CT10" s="27">
        <v>4545.1400000000003</v>
      </c>
      <c r="CU10" s="13">
        <f t="shared" si="54"/>
        <v>4.2933358522646765</v>
      </c>
      <c r="CV10" s="13">
        <f t="shared" si="55"/>
        <v>0</v>
      </c>
      <c r="CW10" s="28"/>
      <c r="CX10" s="27">
        <v>4555.5323564868322</v>
      </c>
      <c r="CY10" s="13"/>
      <c r="CZ10" s="13"/>
      <c r="DA10" s="183">
        <f t="shared" si="56"/>
        <v>0</v>
      </c>
      <c r="DB10" s="183">
        <f t="shared" si="57"/>
        <v>4.2933341468071715</v>
      </c>
      <c r="DC10" s="28">
        <f t="shared" ref="DC10:DC12" si="91">IF(CY10&gt;CX10,0,CX10-CY10)</f>
        <v>4555.5323564868322</v>
      </c>
      <c r="DD10" s="27">
        <v>4573.6416399180653</v>
      </c>
      <c r="DE10" s="13"/>
      <c r="DF10" s="13"/>
      <c r="DG10" s="183">
        <f t="shared" si="58"/>
        <v>0</v>
      </c>
      <c r="DH10" s="183">
        <f t="shared" si="59"/>
        <v>4.2933341468071715</v>
      </c>
      <c r="DI10" s="28">
        <f t="shared" ref="DI10:DI12" si="92">IF(DE10&gt;DD10,0,DD10-DE10)</f>
        <v>4573.6416399180653</v>
      </c>
      <c r="DJ10" s="27">
        <v>4612.2945272417701</v>
      </c>
      <c r="DK10" s="183"/>
      <c r="DL10" s="183"/>
      <c r="DM10" s="183">
        <f t="shared" si="60"/>
        <v>0</v>
      </c>
      <c r="DN10" s="183">
        <f t="shared" si="5"/>
        <v>4.2933341468071724</v>
      </c>
      <c r="DO10" s="28">
        <f t="shared" ref="DO10:DO12" si="93">IF(DK10&gt;DJ10,0,DJ10-DK10)</f>
        <v>4612.2945272417701</v>
      </c>
      <c r="DP10" s="183">
        <v>4614.8834077322954</v>
      </c>
      <c r="DQ10" s="183"/>
      <c r="DR10" s="183"/>
      <c r="DS10" s="183">
        <f t="shared" si="61"/>
        <v>0</v>
      </c>
      <c r="DT10" s="183">
        <f t="shared" si="62"/>
        <v>4.2933341468071724</v>
      </c>
      <c r="DU10" s="28">
        <f t="shared" ref="DU10:DU12" si="94">IF(DQ10&gt;DP10,0,DP10-DQ10)</f>
        <v>4614.8834077322954</v>
      </c>
      <c r="DV10" s="27">
        <v>4626.0546631822872</v>
      </c>
      <c r="DW10" s="15"/>
      <c r="DX10" s="183"/>
      <c r="DY10" s="183">
        <f t="shared" si="63"/>
        <v>0</v>
      </c>
      <c r="DZ10" s="183">
        <f t="shared" si="64"/>
        <v>4.2933341468071715</v>
      </c>
      <c r="EA10" s="28">
        <f t="shared" ref="EA10:EA12" si="95">IF(DW10&gt;DV10,0,DV10-DW10)</f>
        <v>4626.0546631822872</v>
      </c>
      <c r="EB10" s="27">
        <v>4637.1057052761689</v>
      </c>
      <c r="EC10" s="15"/>
      <c r="ED10" s="183"/>
      <c r="EE10" s="183">
        <f t="shared" si="65"/>
        <v>0</v>
      </c>
      <c r="EF10" s="183">
        <f t="shared" si="66"/>
        <v>4.2933341468071724</v>
      </c>
      <c r="EG10" s="28">
        <f t="shared" ref="EG10:EG12" si="96">IF(EC10&gt;EB10,0,EB10-EC10)</f>
        <v>4637.1057052761689</v>
      </c>
      <c r="EH10" s="27">
        <v>4646.4651737162085</v>
      </c>
      <c r="EI10" s="15"/>
      <c r="EJ10" s="183"/>
      <c r="EK10" s="183">
        <f t="shared" si="67"/>
        <v>0</v>
      </c>
      <c r="EL10" s="183">
        <f t="shared" si="68"/>
        <v>4.2933341468071715</v>
      </c>
      <c r="EM10" s="28">
        <f t="shared" ref="EM10:EM12" si="97">IF(EI10&gt;EH10,0,EH10-EI10)</f>
        <v>4646.4651737162085</v>
      </c>
      <c r="EN10" s="27">
        <f t="shared" si="69"/>
        <v>4695.3783860849726</v>
      </c>
      <c r="EO10" s="15"/>
      <c r="EP10" s="183"/>
      <c r="EQ10" s="183">
        <f t="shared" si="70"/>
        <v>0</v>
      </c>
      <c r="ER10" s="183">
        <f t="shared" si="71"/>
        <v>4.3341887653264894</v>
      </c>
      <c r="ES10" s="28">
        <f t="shared" ref="ES10:ES12" si="98">IF(EO10&gt;EN10,0,EN10-EO10)</f>
        <v>4695.3783860849726</v>
      </c>
      <c r="ET10" s="27">
        <f t="shared" si="72"/>
        <v>4707.5791274593676</v>
      </c>
      <c r="EU10" s="15"/>
      <c r="EV10" s="183"/>
      <c r="EW10" s="183">
        <f t="shared" si="87"/>
        <v>0</v>
      </c>
      <c r="EX10" s="183">
        <f t="shared" si="74"/>
        <v>4.3341887653264903</v>
      </c>
      <c r="EY10" s="28">
        <f t="shared" ref="EY10:EY12" si="99">IF(EU10&gt;ET10,0,ET10-EU10)</f>
        <v>4707.5791274593676</v>
      </c>
      <c r="EZ10" s="27">
        <f t="shared" si="75"/>
        <v>4718.4709438266327</v>
      </c>
      <c r="FA10" s="15"/>
      <c r="FB10" s="183"/>
      <c r="FC10" s="183">
        <f t="shared" si="88"/>
        <v>0</v>
      </c>
      <c r="FD10" s="183">
        <f t="shared" si="77"/>
        <v>4.3341887653264903</v>
      </c>
      <c r="FE10" s="28">
        <f t="shared" ref="FE10:FE12" si="100">IF(FA10&gt;EZ10,0,EZ10-FA10)</f>
        <v>4718.4709438266327</v>
      </c>
      <c r="FF10" s="27">
        <f t="shared" si="78"/>
        <v>4728.0408326204733</v>
      </c>
      <c r="FG10" s="15"/>
      <c r="FH10" s="183"/>
      <c r="FI10" s="183">
        <f t="shared" si="89"/>
        <v>0</v>
      </c>
      <c r="FJ10" s="183">
        <f t="shared" si="80"/>
        <v>4.3341887653264894</v>
      </c>
      <c r="FK10" s="28">
        <f t="shared" ref="FK10:FK12" si="101">IF(FG10&gt;FF10,0,FF10-FG10)</f>
        <v>4728.0408326204733</v>
      </c>
      <c r="FL10" s="27">
        <f t="shared" si="82"/>
        <v>4739.4484174508125</v>
      </c>
      <c r="FM10" s="15"/>
      <c r="FN10" s="183"/>
      <c r="FO10" s="183">
        <f t="shared" si="90"/>
        <v>0</v>
      </c>
      <c r="FP10" s="183">
        <f t="shared" si="84"/>
        <v>4.3341887653264903</v>
      </c>
      <c r="FQ10" s="28">
        <f t="shared" ref="FQ10:FQ12" si="102">IF(FM10&gt;FL10,0,FL10-FM10)</f>
        <v>4739.4484174508125</v>
      </c>
    </row>
    <row r="11" spans="1:174">
      <c r="A11" s="17" t="s">
        <v>14</v>
      </c>
      <c r="B11" s="2" t="s">
        <v>41</v>
      </c>
      <c r="C11" s="4">
        <v>44470</v>
      </c>
      <c r="D11" s="136">
        <v>45231</v>
      </c>
      <c r="E11" s="92">
        <v>26</v>
      </c>
      <c r="F11" s="74">
        <v>161066.35999999999</v>
      </c>
      <c r="G11" s="74">
        <f>I11*5</f>
        <v>30974.3</v>
      </c>
      <c r="H11" s="74">
        <f t="shared" si="14"/>
        <v>192040.65999999997</v>
      </c>
      <c r="I11" s="74">
        <f t="shared" si="86"/>
        <v>6194.86</v>
      </c>
      <c r="J11" s="18">
        <f t="shared" si="15"/>
        <v>-2909.6272073067403</v>
      </c>
      <c r="K11" s="95">
        <f>F11/$D$3+G11/$D$2</f>
        <v>212.30004070505021</v>
      </c>
      <c r="L11" s="74">
        <f t="shared" si="16"/>
        <v>7.0657085828343309</v>
      </c>
      <c r="M11" s="74">
        <f t="shared" si="1"/>
        <v>214.96087218636004</v>
      </c>
      <c r="N11" s="89">
        <f t="shared" si="2"/>
        <v>0</v>
      </c>
      <c r="O11" s="18">
        <f>K11-M11-N11</f>
        <v>-2.6608314813098275</v>
      </c>
      <c r="P11" s="43"/>
      <c r="Q11" s="12"/>
      <c r="R11" s="18"/>
      <c r="S11" s="11"/>
      <c r="T11" s="12"/>
      <c r="U11" s="18"/>
      <c r="V11" s="92"/>
      <c r="W11" s="12"/>
      <c r="X11" s="18"/>
      <c r="Y11" s="144"/>
      <c r="Z11" s="27">
        <v>6229.5879999999997</v>
      </c>
      <c r="AA11" s="13">
        <f t="shared" si="18"/>
        <v>6.6009858689294463</v>
      </c>
      <c r="AB11" s="13">
        <f t="shared" si="19"/>
        <v>0</v>
      </c>
      <c r="AC11" s="28"/>
      <c r="AD11" s="27">
        <v>6657.893</v>
      </c>
      <c r="AE11" s="13">
        <f t="shared" si="20"/>
        <v>6.9991064379568337</v>
      </c>
      <c r="AF11" s="13">
        <f t="shared" si="21"/>
        <v>0</v>
      </c>
      <c r="AG11" s="28"/>
      <c r="AH11" s="27">
        <v>6703.335</v>
      </c>
      <c r="AI11" s="13">
        <f t="shared" si="22"/>
        <v>6.9973350285599754</v>
      </c>
      <c r="AJ11" s="13">
        <f t="shared" si="23"/>
        <v>0</v>
      </c>
      <c r="AK11" s="28"/>
      <c r="AL11" s="27">
        <v>6722.192</v>
      </c>
      <c r="AM11" s="13">
        <f t="shared" si="24"/>
        <v>6.9957685238954559</v>
      </c>
      <c r="AN11" s="13">
        <f t="shared" si="25"/>
        <v>0</v>
      </c>
      <c r="AO11" s="28"/>
      <c r="AP11" s="27">
        <v>6722.1670000000004</v>
      </c>
      <c r="AQ11" s="13">
        <f t="shared" si="26"/>
        <v>6.9515472030593495</v>
      </c>
      <c r="AR11" s="13">
        <f t="shared" si="27"/>
        <v>0</v>
      </c>
      <c r="AS11" s="28"/>
      <c r="AT11" s="27">
        <v>6787.768</v>
      </c>
      <c r="AU11" s="13">
        <f t="shared" si="28"/>
        <v>6.9858086905689394</v>
      </c>
      <c r="AV11" s="13">
        <f t="shared" si="29"/>
        <v>0</v>
      </c>
      <c r="AW11" s="28"/>
      <c r="AX11" s="27">
        <v>6827.89</v>
      </c>
      <c r="AY11" s="13">
        <f t="shared" si="30"/>
        <v>6.9763680410169648</v>
      </c>
      <c r="AZ11" s="13">
        <f t="shared" si="31"/>
        <v>0</v>
      </c>
      <c r="BA11" s="28"/>
      <c r="BB11" s="27">
        <v>6873.8919999999998</v>
      </c>
      <c r="BC11" s="13">
        <f t="shared" si="32"/>
        <v>6.9628916814725823</v>
      </c>
      <c r="BD11" s="13">
        <f t="shared" si="33"/>
        <v>0</v>
      </c>
      <c r="BE11" s="28"/>
      <c r="BF11" s="27">
        <f>6949.555+380</f>
        <v>7329.5550000000003</v>
      </c>
      <c r="BG11" s="13">
        <f t="shared" si="34"/>
        <v>7.315487317887702</v>
      </c>
      <c r="BH11" s="13">
        <f t="shared" si="35"/>
        <v>0</v>
      </c>
      <c r="BI11" s="28"/>
      <c r="BJ11" s="27">
        <v>7087.1260000000002</v>
      </c>
      <c r="BK11" s="13">
        <f t="shared" si="36"/>
        <v>6.8800034947893662</v>
      </c>
      <c r="BL11" s="13">
        <f t="shared" si="37"/>
        <v>0</v>
      </c>
      <c r="BM11" s="28"/>
      <c r="BN11" s="27">
        <v>7142.07</v>
      </c>
      <c r="BO11" s="13">
        <f t="shared" si="38"/>
        <v>6.8540031035604576</v>
      </c>
      <c r="BP11" s="13">
        <f t="shared" si="39"/>
        <v>0</v>
      </c>
      <c r="BQ11" s="28"/>
      <c r="BR11" s="27">
        <v>7157.0209999999997</v>
      </c>
      <c r="BS11" s="13">
        <f t="shared" si="40"/>
        <v>6.8457515239571896</v>
      </c>
      <c r="BT11" s="13">
        <f t="shared" si="41"/>
        <v>0</v>
      </c>
      <c r="BU11" s="28"/>
      <c r="BV11" s="27">
        <v>7161.26</v>
      </c>
      <c r="BW11" s="13">
        <f t="shared" si="42"/>
        <v>6.8430120390976841</v>
      </c>
      <c r="BX11" s="13">
        <f t="shared" si="43"/>
        <v>0</v>
      </c>
      <c r="BY11" s="28"/>
      <c r="BZ11" s="27">
        <v>7162.9750000000004</v>
      </c>
      <c r="CA11" s="13">
        <f t="shared" si="44"/>
        <v>6.8417154111538601</v>
      </c>
      <c r="CB11" s="13">
        <f t="shared" si="45"/>
        <v>0</v>
      </c>
      <c r="CC11" s="28"/>
      <c r="CD11" s="27">
        <v>7168.22</v>
      </c>
      <c r="CE11" s="13">
        <f t="shared" si="46"/>
        <v>6.83710580306344</v>
      </c>
      <c r="CF11" s="13">
        <f t="shared" si="47"/>
        <v>0</v>
      </c>
      <c r="CG11" s="28"/>
      <c r="CH11" s="27">
        <v>6049.2910000000002</v>
      </c>
      <c r="CI11" s="13">
        <f t="shared" si="48"/>
        <v>5.7543845463824459</v>
      </c>
      <c r="CJ11" s="13">
        <f t="shared" si="49"/>
        <v>0</v>
      </c>
      <c r="CK11" s="28"/>
      <c r="CL11" s="27">
        <v>7380.98</v>
      </c>
      <c r="CM11" s="13">
        <f t="shared" si="50"/>
        <v>6.9991019959964387</v>
      </c>
      <c r="CN11" s="13">
        <f t="shared" si="51"/>
        <v>0</v>
      </c>
      <c r="CO11" s="28"/>
      <c r="CP11" s="27">
        <v>7396.48</v>
      </c>
      <c r="CQ11" s="13">
        <f t="shared" si="52"/>
        <v>6.9991057699131787</v>
      </c>
      <c r="CR11" s="13">
        <f t="shared" si="53"/>
        <v>0</v>
      </c>
      <c r="CS11" s="28"/>
      <c r="CT11" s="27">
        <v>7409.6</v>
      </c>
      <c r="CU11" s="13">
        <f t="shared" si="54"/>
        <v>6.9991026307089212</v>
      </c>
      <c r="CV11" s="13">
        <f t="shared" si="55"/>
        <v>0</v>
      </c>
      <c r="CW11" s="28"/>
      <c r="CX11" s="27">
        <v>7426.5487299752676</v>
      </c>
      <c r="CY11" s="13"/>
      <c r="CZ11" s="13"/>
      <c r="DA11" s="183">
        <f t="shared" si="56"/>
        <v>0</v>
      </c>
      <c r="DB11" s="183">
        <f t="shared" si="57"/>
        <v>6.9991063086025989</v>
      </c>
      <c r="DC11" s="28">
        <f t="shared" si="91"/>
        <v>7426.5487299752676</v>
      </c>
      <c r="DD11" s="27">
        <v>7456.0709603849537</v>
      </c>
      <c r="DE11" s="13"/>
      <c r="DF11" s="13"/>
      <c r="DG11" s="183">
        <f t="shared" si="58"/>
        <v>0</v>
      </c>
      <c r="DH11" s="183">
        <f t="shared" si="59"/>
        <v>6.9991063086025989</v>
      </c>
      <c r="DI11" s="28">
        <f t="shared" si="92"/>
        <v>7456.0709603849537</v>
      </c>
      <c r="DJ11" s="27">
        <v>7519.0839144813026</v>
      </c>
      <c r="DK11" s="183"/>
      <c r="DL11" s="183"/>
      <c r="DM11" s="183">
        <f t="shared" si="60"/>
        <v>0</v>
      </c>
      <c r="DN11" s="183">
        <f t="shared" si="5"/>
        <v>6.9991063086025989</v>
      </c>
      <c r="DO11" s="28">
        <f t="shared" si="93"/>
        <v>7519.0839144813026</v>
      </c>
      <c r="DP11" s="183">
        <v>7523.3043755853905</v>
      </c>
      <c r="DQ11" s="183"/>
      <c r="DR11" s="183"/>
      <c r="DS11" s="183">
        <f t="shared" si="61"/>
        <v>0</v>
      </c>
      <c r="DT11" s="183">
        <f t="shared" si="62"/>
        <v>6.9991063086025989</v>
      </c>
      <c r="DU11" s="28">
        <f t="shared" si="94"/>
        <v>7523.3043755853905</v>
      </c>
      <c r="DV11" s="27">
        <v>7541.5160502003746</v>
      </c>
      <c r="DW11" s="15"/>
      <c r="DX11" s="183"/>
      <c r="DY11" s="183">
        <f t="shared" si="63"/>
        <v>0</v>
      </c>
      <c r="DZ11" s="183">
        <f t="shared" si="64"/>
        <v>6.9991063086025989</v>
      </c>
      <c r="EA11" s="28">
        <f t="shared" si="95"/>
        <v>7541.5160502003746</v>
      </c>
      <c r="EB11" s="27">
        <v>7559.5317498387167</v>
      </c>
      <c r="EC11" s="15"/>
      <c r="ED11" s="183"/>
      <c r="EE11" s="183">
        <f t="shared" si="65"/>
        <v>0</v>
      </c>
      <c r="EF11" s="183">
        <f t="shared" si="66"/>
        <v>6.9991063086025989</v>
      </c>
      <c r="EG11" s="28">
        <f t="shared" si="96"/>
        <v>7559.5317498387167</v>
      </c>
      <c r="EH11" s="27">
        <v>7574.7898015914707</v>
      </c>
      <c r="EI11" s="15"/>
      <c r="EJ11" s="183"/>
      <c r="EK11" s="183">
        <f t="shared" si="67"/>
        <v>0</v>
      </c>
      <c r="EL11" s="183">
        <f t="shared" si="68"/>
        <v>6.9991063086025989</v>
      </c>
      <c r="EM11" s="28">
        <f t="shared" si="97"/>
        <v>7574.7898015914707</v>
      </c>
      <c r="EN11" s="27">
        <f t="shared" si="69"/>
        <v>7654.5294075848296</v>
      </c>
      <c r="EO11" s="15"/>
      <c r="EP11" s="183"/>
      <c r="EQ11" s="183">
        <f t="shared" si="70"/>
        <v>0</v>
      </c>
      <c r="ER11" s="183">
        <f t="shared" si="71"/>
        <v>7.0657085828343309</v>
      </c>
      <c r="ES11" s="28">
        <f t="shared" si="98"/>
        <v>7654.5294075848296</v>
      </c>
      <c r="ET11" s="27">
        <f t="shared" si="72"/>
        <v>7674.4193772455092</v>
      </c>
      <c r="EU11" s="15"/>
      <c r="EV11" s="183"/>
      <c r="EW11" s="183">
        <f t="shared" si="87"/>
        <v>0</v>
      </c>
      <c r="EX11" s="183">
        <f t="shared" si="74"/>
        <v>7.0657085828343309</v>
      </c>
      <c r="EY11" s="28">
        <f t="shared" si="99"/>
        <v>7674.4193772455092</v>
      </c>
      <c r="EZ11" s="27">
        <f t="shared" si="75"/>
        <v>7692.1755029141714</v>
      </c>
      <c r="FA11" s="15"/>
      <c r="FB11" s="183"/>
      <c r="FC11" s="183">
        <f t="shared" si="88"/>
        <v>0</v>
      </c>
      <c r="FD11" s="183">
        <f t="shared" si="77"/>
        <v>7.0657085828343309</v>
      </c>
      <c r="FE11" s="28">
        <f t="shared" si="100"/>
        <v>7692.1755029141714</v>
      </c>
      <c r="FF11" s="27">
        <f t="shared" si="78"/>
        <v>7707.7765874650704</v>
      </c>
      <c r="FG11" s="15"/>
      <c r="FH11" s="183"/>
      <c r="FI11" s="183">
        <f t="shared" si="89"/>
        <v>0</v>
      </c>
      <c r="FJ11" s="183">
        <f t="shared" si="80"/>
        <v>7.0657085828343309</v>
      </c>
      <c r="FK11" s="28">
        <f t="shared" si="101"/>
        <v>7707.7765874650704</v>
      </c>
      <c r="FL11" s="27">
        <f t="shared" si="82"/>
        <v>7726.373532455088</v>
      </c>
      <c r="FM11" s="15"/>
      <c r="FN11" s="183"/>
      <c r="FO11" s="183">
        <f t="shared" si="90"/>
        <v>0</v>
      </c>
      <c r="FP11" s="183">
        <f t="shared" si="84"/>
        <v>7.06570858283433</v>
      </c>
      <c r="FQ11" s="28">
        <f t="shared" si="102"/>
        <v>7726.373532455088</v>
      </c>
    </row>
    <row r="12" spans="1:174" ht="15" thickBot="1">
      <c r="A12" s="19" t="s">
        <v>6</v>
      </c>
      <c r="B12" s="20" t="s">
        <v>43</v>
      </c>
      <c r="C12" s="21">
        <v>44470</v>
      </c>
      <c r="D12" s="137">
        <v>45231</v>
      </c>
      <c r="E12" s="93">
        <v>26</v>
      </c>
      <c r="F12" s="142">
        <v>0</v>
      </c>
      <c r="G12" s="142">
        <v>0</v>
      </c>
      <c r="H12" s="142">
        <f t="shared" si="14"/>
        <v>0</v>
      </c>
      <c r="I12" s="142">
        <f t="shared" si="86"/>
        <v>0</v>
      </c>
      <c r="J12" s="133">
        <f t="shared" si="15"/>
        <v>0</v>
      </c>
      <c r="K12" s="147">
        <f t="shared" si="0"/>
        <v>0</v>
      </c>
      <c r="L12" s="142">
        <f t="shared" si="16"/>
        <v>0</v>
      </c>
      <c r="M12" s="74">
        <f t="shared" si="1"/>
        <v>0</v>
      </c>
      <c r="N12" s="141">
        <f t="shared" si="2"/>
        <v>0</v>
      </c>
      <c r="O12" s="133">
        <f t="shared" si="17"/>
        <v>0</v>
      </c>
      <c r="P12" s="44">
        <v>26</v>
      </c>
      <c r="Q12" s="23">
        <v>240583.2</v>
      </c>
      <c r="R12" s="24">
        <f>Q12/P12</f>
        <v>9253.2000000000007</v>
      </c>
      <c r="S12" s="22">
        <v>26</v>
      </c>
      <c r="T12" s="23">
        <v>28625.687999999998</v>
      </c>
      <c r="U12" s="24">
        <f>T12/26</f>
        <v>1100.9879999999998</v>
      </c>
      <c r="V12" s="93">
        <v>5</v>
      </c>
      <c r="W12" s="23">
        <v>5679.9</v>
      </c>
      <c r="X12" s="24">
        <f>W12/V12</f>
        <v>1135.98</v>
      </c>
      <c r="Y12" s="145">
        <f>(R12/$R$2)+(U12/$U$2)+(X12/$X$2)</f>
        <v>12.07153748400828</v>
      </c>
      <c r="Z12" s="181">
        <v>0</v>
      </c>
      <c r="AA12" s="184">
        <f t="shared" si="18"/>
        <v>0</v>
      </c>
      <c r="AB12" s="184">
        <f t="shared" si="19"/>
        <v>0</v>
      </c>
      <c r="AC12" s="182"/>
      <c r="AD12" s="181">
        <v>0</v>
      </c>
      <c r="AE12" s="184">
        <f t="shared" si="20"/>
        <v>0</v>
      </c>
      <c r="AF12" s="184">
        <f t="shared" si="21"/>
        <v>0</v>
      </c>
      <c r="AG12" s="182"/>
      <c r="AH12" s="181">
        <v>0</v>
      </c>
      <c r="AI12" s="184">
        <f t="shared" si="22"/>
        <v>0</v>
      </c>
      <c r="AJ12" s="184">
        <f t="shared" si="23"/>
        <v>0</v>
      </c>
      <c r="AK12" s="182"/>
      <c r="AL12" s="181">
        <v>0</v>
      </c>
      <c r="AM12" s="184">
        <f t="shared" si="24"/>
        <v>0</v>
      </c>
      <c r="AN12" s="184">
        <f t="shared" si="25"/>
        <v>0</v>
      </c>
      <c r="AO12" s="182"/>
      <c r="AP12" s="181">
        <v>0</v>
      </c>
      <c r="AQ12" s="184">
        <f t="shared" si="26"/>
        <v>0</v>
      </c>
      <c r="AR12" s="184">
        <f t="shared" si="27"/>
        <v>0</v>
      </c>
      <c r="AS12" s="182"/>
      <c r="AT12" s="181">
        <v>0</v>
      </c>
      <c r="AU12" s="184">
        <f t="shared" si="28"/>
        <v>0</v>
      </c>
      <c r="AV12" s="184">
        <f t="shared" si="29"/>
        <v>0</v>
      </c>
      <c r="AW12" s="182"/>
      <c r="AX12" s="181">
        <v>0</v>
      </c>
      <c r="AY12" s="184">
        <f t="shared" si="30"/>
        <v>0</v>
      </c>
      <c r="AZ12" s="184">
        <f t="shared" si="31"/>
        <v>0</v>
      </c>
      <c r="BA12" s="182"/>
      <c r="BB12" s="181">
        <v>0</v>
      </c>
      <c r="BC12" s="184">
        <f t="shared" si="32"/>
        <v>0</v>
      </c>
      <c r="BD12" s="184">
        <f t="shared" si="33"/>
        <v>0</v>
      </c>
      <c r="BE12" s="182"/>
      <c r="BF12" s="181">
        <v>0</v>
      </c>
      <c r="BG12" s="184">
        <f t="shared" si="34"/>
        <v>0</v>
      </c>
      <c r="BH12" s="184">
        <f t="shared" si="35"/>
        <v>0</v>
      </c>
      <c r="BI12" s="182"/>
      <c r="BJ12" s="181">
        <v>0</v>
      </c>
      <c r="BK12" s="184">
        <f t="shared" si="36"/>
        <v>0</v>
      </c>
      <c r="BL12" s="184">
        <f t="shared" si="37"/>
        <v>0</v>
      </c>
      <c r="BM12" s="182"/>
      <c r="BN12" s="181">
        <v>0</v>
      </c>
      <c r="BO12" s="184">
        <f t="shared" si="38"/>
        <v>0</v>
      </c>
      <c r="BP12" s="184">
        <f t="shared" si="39"/>
        <v>0</v>
      </c>
      <c r="BQ12" s="182"/>
      <c r="BR12" s="181">
        <v>0</v>
      </c>
      <c r="BS12" s="184">
        <f t="shared" si="40"/>
        <v>0</v>
      </c>
      <c r="BT12" s="184">
        <f t="shared" si="41"/>
        <v>0</v>
      </c>
      <c r="BU12" s="182"/>
      <c r="BV12" s="181">
        <v>0</v>
      </c>
      <c r="BW12" s="184">
        <f t="shared" si="42"/>
        <v>0</v>
      </c>
      <c r="BX12" s="184">
        <f t="shared" si="43"/>
        <v>0</v>
      </c>
      <c r="BY12" s="182"/>
      <c r="BZ12" s="181">
        <v>0</v>
      </c>
      <c r="CA12" s="184">
        <f t="shared" si="44"/>
        <v>0</v>
      </c>
      <c r="CB12" s="184">
        <f t="shared" si="45"/>
        <v>0</v>
      </c>
      <c r="CC12" s="182"/>
      <c r="CD12" s="181">
        <v>0</v>
      </c>
      <c r="CE12" s="184">
        <f t="shared" si="46"/>
        <v>0</v>
      </c>
      <c r="CF12" s="184">
        <f t="shared" si="47"/>
        <v>0</v>
      </c>
      <c r="CG12" s="182"/>
      <c r="CH12" s="181">
        <v>0</v>
      </c>
      <c r="CI12" s="184">
        <f t="shared" si="48"/>
        <v>0</v>
      </c>
      <c r="CJ12" s="184">
        <f t="shared" si="49"/>
        <v>0</v>
      </c>
      <c r="CK12" s="182"/>
      <c r="CL12" s="181">
        <v>0</v>
      </c>
      <c r="CM12" s="184">
        <f t="shared" si="50"/>
        <v>0</v>
      </c>
      <c r="CN12" s="184">
        <f t="shared" si="51"/>
        <v>0</v>
      </c>
      <c r="CO12" s="182"/>
      <c r="CP12" s="181">
        <v>0</v>
      </c>
      <c r="CQ12" s="184">
        <f t="shared" si="52"/>
        <v>0</v>
      </c>
      <c r="CR12" s="184">
        <f t="shared" si="53"/>
        <v>0</v>
      </c>
      <c r="CS12" s="182"/>
      <c r="CT12" s="181">
        <v>0</v>
      </c>
      <c r="CU12" s="184">
        <f t="shared" si="54"/>
        <v>0</v>
      </c>
      <c r="CV12" s="184">
        <f t="shared" si="55"/>
        <v>0</v>
      </c>
      <c r="CW12" s="182"/>
      <c r="CX12" s="27">
        <v>0</v>
      </c>
      <c r="CY12" s="13">
        <v>12619.2</v>
      </c>
      <c r="CZ12" s="13"/>
      <c r="DA12" s="183">
        <f t="shared" si="56"/>
        <v>0</v>
      </c>
      <c r="DB12" s="183">
        <f t="shared" si="57"/>
        <v>0</v>
      </c>
      <c r="DC12" s="28">
        <f t="shared" si="91"/>
        <v>0</v>
      </c>
      <c r="DD12" s="27">
        <v>0</v>
      </c>
      <c r="DE12" s="13"/>
      <c r="DF12" s="13"/>
      <c r="DG12" s="183">
        <f t="shared" si="58"/>
        <v>0</v>
      </c>
      <c r="DH12" s="183">
        <f t="shared" si="59"/>
        <v>0</v>
      </c>
      <c r="DI12" s="28">
        <f t="shared" si="92"/>
        <v>0</v>
      </c>
      <c r="DJ12" s="27">
        <v>0</v>
      </c>
      <c r="DK12" s="183">
        <f>$Y12*DJ$3</f>
        <v>12968.356146770222</v>
      </c>
      <c r="DL12" s="183"/>
      <c r="DM12" s="183">
        <f t="shared" si="60"/>
        <v>0</v>
      </c>
      <c r="DN12" s="183">
        <f t="shared" si="5"/>
        <v>0</v>
      </c>
      <c r="DO12" s="28">
        <f t="shared" si="93"/>
        <v>0</v>
      </c>
      <c r="DP12" s="183">
        <v>0</v>
      </c>
      <c r="DQ12" s="183">
        <f>$Y12*DP$3</f>
        <v>12975.63528387308</v>
      </c>
      <c r="DR12" s="183"/>
      <c r="DS12" s="183">
        <f t="shared" si="61"/>
        <v>0</v>
      </c>
      <c r="DT12" s="183">
        <f t="shared" si="62"/>
        <v>0</v>
      </c>
      <c r="DU12" s="28">
        <f t="shared" si="94"/>
        <v>0</v>
      </c>
      <c r="DV12" s="27">
        <v>0</v>
      </c>
      <c r="DW12" s="15">
        <f>$Y12*DV$3</f>
        <v>13007.045424406471</v>
      </c>
      <c r="DX12" s="183"/>
      <c r="DY12" s="183">
        <f t="shared" si="63"/>
        <v>0</v>
      </c>
      <c r="DZ12" s="183">
        <f t="shared" si="64"/>
        <v>0</v>
      </c>
      <c r="EA12" s="28">
        <f t="shared" si="95"/>
        <v>0</v>
      </c>
      <c r="EB12" s="27">
        <v>0</v>
      </c>
      <c r="EC12" s="15">
        <f>$Y12*EB$3</f>
        <v>13038.117561890305</v>
      </c>
      <c r="ED12" s="183"/>
      <c r="EE12" s="183">
        <f t="shared" si="65"/>
        <v>0</v>
      </c>
      <c r="EF12" s="183">
        <f t="shared" si="66"/>
        <v>0</v>
      </c>
      <c r="EG12" s="28">
        <f t="shared" si="96"/>
        <v>0</v>
      </c>
      <c r="EH12" s="27">
        <v>0</v>
      </c>
      <c r="EI12" s="15">
        <f>$Y12*EH$3</f>
        <v>13064.433513605445</v>
      </c>
      <c r="EJ12" s="183"/>
      <c r="EK12" s="183">
        <f t="shared" si="67"/>
        <v>0</v>
      </c>
      <c r="EL12" s="183">
        <f t="shared" si="68"/>
        <v>0</v>
      </c>
      <c r="EM12" s="28">
        <f t="shared" si="97"/>
        <v>0</v>
      </c>
      <c r="EN12" s="27">
        <f t="shared" si="69"/>
        <v>0</v>
      </c>
      <c r="EO12" s="15">
        <f>$R$12+$U$12+$X$12</f>
        <v>11490.168</v>
      </c>
      <c r="EP12" s="183"/>
      <c r="EQ12" s="183">
        <f t="shared" si="70"/>
        <v>0</v>
      </c>
      <c r="ER12" s="183">
        <f t="shared" si="71"/>
        <v>0</v>
      </c>
      <c r="ES12" s="28">
        <f t="shared" si="98"/>
        <v>0</v>
      </c>
      <c r="ET12" s="27">
        <f t="shared" si="72"/>
        <v>0</v>
      </c>
      <c r="EU12" s="15">
        <f>$R$12+$U$12+$X$12</f>
        <v>11490.168</v>
      </c>
      <c r="EV12" s="183"/>
      <c r="EW12" s="183">
        <f t="shared" si="87"/>
        <v>0</v>
      </c>
      <c r="EX12" s="183">
        <f t="shared" si="74"/>
        <v>0</v>
      </c>
      <c r="EY12" s="28">
        <f t="shared" si="99"/>
        <v>0</v>
      </c>
      <c r="EZ12" s="27">
        <f t="shared" si="75"/>
        <v>0</v>
      </c>
      <c r="FA12" s="15">
        <f>$R$12+$U$12+$X$12</f>
        <v>11490.168</v>
      </c>
      <c r="FB12" s="183"/>
      <c r="FC12" s="183">
        <f t="shared" si="88"/>
        <v>0</v>
      </c>
      <c r="FD12" s="183">
        <f t="shared" si="77"/>
        <v>0</v>
      </c>
      <c r="FE12" s="28">
        <f t="shared" si="100"/>
        <v>0</v>
      </c>
      <c r="FF12" s="27">
        <f t="shared" si="78"/>
        <v>0</v>
      </c>
      <c r="FG12" s="15">
        <f>$R$12+$U$12+$X$12</f>
        <v>11490.168</v>
      </c>
      <c r="FH12" s="183"/>
      <c r="FI12" s="183">
        <f t="shared" si="89"/>
        <v>0</v>
      </c>
      <c r="FJ12" s="183">
        <f t="shared" si="80"/>
        <v>0</v>
      </c>
      <c r="FK12" s="28">
        <f t="shared" si="101"/>
        <v>0</v>
      </c>
      <c r="FL12" s="27">
        <f t="shared" si="82"/>
        <v>0</v>
      </c>
      <c r="FM12" s="15">
        <f>$R$12+$U$12+$X$12</f>
        <v>11490.168</v>
      </c>
      <c r="FN12" s="183"/>
      <c r="FO12" s="183">
        <f t="shared" si="90"/>
        <v>0</v>
      </c>
      <c r="FP12" s="183">
        <f t="shared" si="84"/>
        <v>0</v>
      </c>
      <c r="FQ12" s="28">
        <f t="shared" si="102"/>
        <v>0</v>
      </c>
    </row>
    <row r="13" spans="1:174" ht="15" thickBot="1">
      <c r="F13" s="32">
        <f>SUM(F6:F12)</f>
        <v>1108549.2599999998</v>
      </c>
      <c r="G13" s="33">
        <f t="shared" ref="G13:H13" si="103">SUM(G6:G12)</f>
        <v>133307.65</v>
      </c>
      <c r="H13" s="33">
        <f t="shared" si="103"/>
        <v>1241856.9099999999</v>
      </c>
      <c r="I13" s="33">
        <f t="shared" ref="I13:L13" si="104">SUM(I6:I12)</f>
        <v>42636.509999999995</v>
      </c>
      <c r="J13" s="146">
        <f t="shared" si="104"/>
        <v>-550327.7830030974</v>
      </c>
      <c r="K13" s="32">
        <f t="shared" si="104"/>
        <v>1387.4376967309502</v>
      </c>
      <c r="L13" s="33">
        <f t="shared" si="104"/>
        <v>48.630179640718566</v>
      </c>
      <c r="M13" s="33">
        <f>SUM(M6:M12)</f>
        <v>1030.9384313260614</v>
      </c>
      <c r="N13" s="146">
        <f>SUM(N6:N12)</f>
        <v>859.76974843337393</v>
      </c>
      <c r="O13" s="34">
        <f>SUM(O6:O12)</f>
        <v>-503.27048302848493</v>
      </c>
      <c r="Q13" s="69">
        <f>SUM(Q6:Q12)</f>
        <v>739252.8</v>
      </c>
      <c r="R13" s="69">
        <f>SUM(R6:R12)</f>
        <v>28432.799999999999</v>
      </c>
      <c r="T13" s="69">
        <f>SUM(T6:T12)</f>
        <v>76443.997999999992</v>
      </c>
      <c r="U13" s="69">
        <f>SUM(U6:U12)</f>
        <v>2940.1537692307693</v>
      </c>
      <c r="W13" s="68">
        <f>SUM(W6:W12)</f>
        <v>14603.199999999999</v>
      </c>
      <c r="X13" s="68">
        <f>SUM(X6:X12)</f>
        <v>2920.64</v>
      </c>
      <c r="Y13" s="70">
        <f>SUM(Y6:Y12)</f>
        <v>36.120263076663107</v>
      </c>
      <c r="Z13" s="32">
        <f t="shared" ref="Z13:AC13" si="105">SUM(Z6:Z12)</f>
        <v>32819.466999999997</v>
      </c>
      <c r="AA13" s="33">
        <f t="shared" si="105"/>
        <v>34.776110056202157</v>
      </c>
      <c r="AB13" s="33">
        <f t="shared" si="105"/>
        <v>30.127853340340945</v>
      </c>
      <c r="AC13" s="34">
        <f t="shared" si="105"/>
        <v>28432.739800000003</v>
      </c>
      <c r="AD13" s="32">
        <f t="shared" ref="AD13:AH13" si="106">SUM(AD6:AD12)</f>
        <v>35075.915999999997</v>
      </c>
      <c r="AE13" s="33">
        <f t="shared" si="106"/>
        <v>36.873537843403781</v>
      </c>
      <c r="AF13" s="33">
        <f t="shared" si="106"/>
        <v>20.477901159423034</v>
      </c>
      <c r="AG13" s="34">
        <f>SUM(AG6:AG12)</f>
        <v>19479.582999999999</v>
      </c>
      <c r="AH13" s="32">
        <f t="shared" si="106"/>
        <v>35313.534999999996</v>
      </c>
      <c r="AI13" s="33">
        <f t="shared" ref="AI13:AJ13" si="107">SUM(AI6:AI12)</f>
        <v>36.862343212412732</v>
      </c>
      <c r="AJ13" s="33">
        <f t="shared" si="107"/>
        <v>20.33391820740221</v>
      </c>
      <c r="AK13" s="34">
        <f>SUM(AK6:AK12)</f>
        <v>19479.568299999999</v>
      </c>
      <c r="AL13" s="32">
        <f t="shared" ref="AL13:AR13" si="108">SUM(AL6:AL12)</f>
        <v>35411.305</v>
      </c>
      <c r="AM13" s="33">
        <f t="shared" si="108"/>
        <v>36.852457190907636</v>
      </c>
      <c r="AN13" s="33">
        <f t="shared" si="108"/>
        <v>20.272387693127442</v>
      </c>
      <c r="AO13" s="34">
        <f>SUM(AO6:AO12)</f>
        <v>19479.615699999998</v>
      </c>
      <c r="AP13" s="32">
        <f t="shared" si="108"/>
        <v>35411.177000000003</v>
      </c>
      <c r="AQ13" s="33">
        <f t="shared" si="108"/>
        <v>36.619511004619433</v>
      </c>
      <c r="AR13" s="33">
        <f t="shared" si="108"/>
        <v>13.359999813857868</v>
      </c>
      <c r="AS13" s="34">
        <f>SUM(AS6:AS12)</f>
        <v>12919.159900000001</v>
      </c>
      <c r="AT13" s="32">
        <f t="shared" ref="AT13:AZ13" si="109">SUM(AT6:AT12)</f>
        <v>35746.741999999998</v>
      </c>
      <c r="AU13" s="33">
        <f t="shared" si="109"/>
        <v>36.78969300705706</v>
      </c>
      <c r="AV13" s="33">
        <f t="shared" si="109"/>
        <v>20.047958063131723</v>
      </c>
      <c r="AW13" s="34">
        <f>SUM(AW6:AW12)</f>
        <v>19479.6185</v>
      </c>
      <c r="AX13" s="32">
        <f t="shared" si="109"/>
        <v>35950.346000000005</v>
      </c>
      <c r="AY13" s="33">
        <f t="shared" si="109"/>
        <v>36.732115616669574</v>
      </c>
      <c r="AZ13" s="33">
        <f t="shared" si="109"/>
        <v>29.357539513465078</v>
      </c>
      <c r="BA13" s="34">
        <f>SUM(BA6:BA12)</f>
        <v>28732.722999999998</v>
      </c>
      <c r="BB13" s="32">
        <f t="shared" ref="BB13:BH13" si="110">SUM(BB6:BB12)</f>
        <v>36181.065000000002</v>
      </c>
      <c r="BC13" s="33">
        <f t="shared" si="110"/>
        <v>36.64951915382418</v>
      </c>
      <c r="BD13" s="33">
        <f t="shared" si="110"/>
        <v>19.731813236792682</v>
      </c>
      <c r="BE13" s="34">
        <f>SUM(BE6:BE12)</f>
        <v>19479.601200000001</v>
      </c>
      <c r="BF13" s="32">
        <f t="shared" si="110"/>
        <v>38555.636999999995</v>
      </c>
      <c r="BG13" s="33">
        <f t="shared" si="110"/>
        <v>38.481636812409732</v>
      </c>
      <c r="BH13" s="33">
        <f t="shared" si="110"/>
        <v>19.442377108819738</v>
      </c>
      <c r="BI13" s="34">
        <f>SUM(BI6:BI12)</f>
        <v>19479.764800000001</v>
      </c>
      <c r="BJ13" s="32">
        <f t="shared" ref="BJ13:BP13" si="111">SUM(BJ6:BJ12)</f>
        <v>37226.935000000005</v>
      </c>
      <c r="BK13" s="33">
        <f t="shared" si="111"/>
        <v>36.138971269919082</v>
      </c>
      <c r="BL13" s="33">
        <f t="shared" si="111"/>
        <v>18.910391464947747</v>
      </c>
      <c r="BM13" s="34">
        <f>SUM(BM6:BM12)</f>
        <v>19479.6888</v>
      </c>
      <c r="BN13" s="32">
        <f t="shared" si="111"/>
        <v>37490.747000000003</v>
      </c>
      <c r="BO13" s="33">
        <f t="shared" si="111"/>
        <v>35.97860232296798</v>
      </c>
      <c r="BP13" s="33">
        <f t="shared" si="111"/>
        <v>33.513798368375546</v>
      </c>
      <c r="BQ13" s="34">
        <f>SUM(BQ6:BQ12)</f>
        <v>34922.349799999996</v>
      </c>
      <c r="BR13" s="32">
        <f t="shared" ref="BR13:BX13" si="112">SUM(BR6:BR12)</f>
        <v>37561.256000000001</v>
      </c>
      <c r="BS13" s="33">
        <f t="shared" si="112"/>
        <v>35.927661174075936</v>
      </c>
      <c r="BT13" s="33">
        <f t="shared" si="112"/>
        <v>20.99715524802744</v>
      </c>
      <c r="BU13" s="34">
        <f>SUM(BU6:BU12)</f>
        <v>21951.874900000003</v>
      </c>
      <c r="BV13" s="32">
        <f t="shared" si="112"/>
        <v>37580.449999999997</v>
      </c>
      <c r="BW13" s="33">
        <f t="shared" si="112"/>
        <v>35.910366581398883</v>
      </c>
      <c r="BX13" s="33">
        <f t="shared" si="112"/>
        <v>15.350816286943136</v>
      </c>
      <c r="BY13" s="34">
        <f>SUM(BY6:BY12)</f>
        <v>16064.736699999999</v>
      </c>
      <c r="BZ13" s="32">
        <f t="shared" ref="BZ13:CF13" si="113">SUM(BZ6:BZ12)</f>
        <v>37588.005999999994</v>
      </c>
      <c r="CA13" s="33">
        <f t="shared" si="113"/>
        <v>35.902183090788924</v>
      </c>
      <c r="CB13" s="33">
        <f t="shared" si="113"/>
        <v>41.386487970841188</v>
      </c>
      <c r="CC13" s="34">
        <f>SUM(CC6:CC12)</f>
        <v>43329.831899999997</v>
      </c>
      <c r="CD13" s="32">
        <f t="shared" si="113"/>
        <v>37610.44</v>
      </c>
      <c r="CE13" s="33">
        <f t="shared" si="113"/>
        <v>35.873139716661782</v>
      </c>
      <c r="CF13" s="33">
        <f t="shared" si="113"/>
        <v>41.328257421341831</v>
      </c>
      <c r="CG13" s="34">
        <f>SUM(CG6:CG12)</f>
        <v>43329.743600000002</v>
      </c>
      <c r="CH13" s="32">
        <f t="shared" ref="CH13:CN13" si="114">SUM(CH6:CH12)</f>
        <v>31730.79</v>
      </c>
      <c r="CI13" s="33">
        <f t="shared" si="114"/>
        <v>30.183895537593852</v>
      </c>
      <c r="CJ13" s="33">
        <f t="shared" si="114"/>
        <v>50.74138429620384</v>
      </c>
      <c r="CK13" s="34">
        <f>SUM(CK6:CK12)</f>
        <v>53341.829499999993</v>
      </c>
      <c r="CL13" s="32">
        <f t="shared" si="114"/>
        <v>31766.390000000003</v>
      </c>
      <c r="CM13" s="33">
        <f t="shared" si="114"/>
        <v>30.12285680961083</v>
      </c>
      <c r="CN13" s="33">
        <f t="shared" si="114"/>
        <v>31.284580692819098</v>
      </c>
      <c r="CO13" s="34">
        <f>SUM(CO6:CO12)</f>
        <v>32991.498700000004</v>
      </c>
      <c r="CP13" s="32">
        <f t="shared" ref="CP13:CV13" si="115">SUM(CP6:CP12)</f>
        <v>32406.639999999999</v>
      </c>
      <c r="CQ13" s="33">
        <f t="shared" si="115"/>
        <v>30.665600529914123</v>
      </c>
      <c r="CR13" s="33">
        <f t="shared" si="115"/>
        <v>49.499476047408386</v>
      </c>
      <c r="CS13" s="34">
        <f>SUM(CS6:CS12)</f>
        <v>52309.808799999999</v>
      </c>
      <c r="CT13" s="32">
        <f t="shared" si="115"/>
        <v>31889.559999999998</v>
      </c>
      <c r="CU13" s="33">
        <f t="shared" si="115"/>
        <v>30.122854578944882</v>
      </c>
      <c r="CV13" s="33">
        <f t="shared" si="115"/>
        <v>26.917852453596559</v>
      </c>
      <c r="CW13" s="34">
        <f>SUM(CW6:CW12)</f>
        <v>28496.584499999997</v>
      </c>
      <c r="CX13" s="32">
        <f>SUM(CX6:CX12)</f>
        <v>39125.441396791066</v>
      </c>
      <c r="CY13" s="42">
        <f>SUM(CY12)</f>
        <v>12619.2</v>
      </c>
      <c r="CZ13" s="42">
        <f t="shared" ref="CZ13:DA13" si="116">SUM(CZ12)</f>
        <v>0</v>
      </c>
      <c r="DA13" s="42">
        <f t="shared" si="116"/>
        <v>0</v>
      </c>
      <c r="DB13" s="33">
        <f t="shared" ref="DB13" si="117">SUM(DB6:DB12)</f>
        <v>30.690727950147608</v>
      </c>
      <c r="DC13" s="34">
        <f>SUM(DC6:DC12)</f>
        <v>32565.041396791068</v>
      </c>
      <c r="DD13" s="32">
        <f>SUM(DD6:DD12)</f>
        <v>39280.973978316404</v>
      </c>
      <c r="DE13" s="42">
        <f>SUM(DE6:DE12)</f>
        <v>29276.041000000001</v>
      </c>
      <c r="DF13" s="42">
        <f>SUM(DF6:DF12)</f>
        <v>22436.751799999998</v>
      </c>
      <c r="DG13" s="33">
        <f t="shared" ref="DG13:DH13" si="118">SUM(DG6:DG12)</f>
        <v>21.061657259203841</v>
      </c>
      <c r="DH13" s="33">
        <f t="shared" si="118"/>
        <v>30.122857146085213</v>
      </c>
      <c r="DI13" s="34">
        <f t="shared" ref="DI13:DR13" si="119">SUM(DI6:DI12)</f>
        <v>32089.548366295974</v>
      </c>
      <c r="DJ13" s="32">
        <f t="shared" si="119"/>
        <v>39612.946437176659</v>
      </c>
      <c r="DK13" s="33">
        <f t="shared" si="119"/>
        <v>38803.709661154564</v>
      </c>
      <c r="DL13" s="33">
        <f t="shared" si="119"/>
        <v>55727.394099999998</v>
      </c>
      <c r="DM13" s="33">
        <f t="shared" si="119"/>
        <v>51.873600566698812</v>
      </c>
      <c r="DN13" s="33">
        <f t="shared" si="119"/>
        <v>30.122857146085217</v>
      </c>
      <c r="DO13" s="34">
        <f t="shared" si="119"/>
        <v>32360.744449182177</v>
      </c>
      <c r="DP13" s="32">
        <f t="shared" si="119"/>
        <v>39635.181180339248</v>
      </c>
      <c r="DQ13" s="42">
        <f t="shared" si="119"/>
        <v>38825.490179789798</v>
      </c>
      <c r="DR13" s="42">
        <f t="shared" si="119"/>
        <v>45794.1129</v>
      </c>
      <c r="DS13" s="33">
        <f t="shared" ref="DS13:DT13" si="120">SUM(DS6:DS12)</f>
        <v>42.603336046776668</v>
      </c>
      <c r="DT13" s="33">
        <f t="shared" si="120"/>
        <v>30.122857146085217</v>
      </c>
      <c r="DU13" s="34">
        <f>SUM(DU6:DU12)</f>
        <v>32378.908532041267</v>
      </c>
      <c r="DV13" s="32">
        <f>SUM(DV6:DV12)</f>
        <v>39731.126125130359</v>
      </c>
      <c r="DW13" s="42">
        <f>SUM(DW6:DW12)</f>
        <v>38919.475104315279</v>
      </c>
      <c r="DX13" s="42">
        <f>SUM(DX6:DX12)</f>
        <v>57001.845199999996</v>
      </c>
      <c r="DY13" s="33">
        <f t="shared" ref="DY13:DZ13" si="121">SUM(DY6:DY12)</f>
        <v>52.902091792366932</v>
      </c>
      <c r="DZ13" s="33">
        <f t="shared" si="121"/>
        <v>30.122857146085217</v>
      </c>
      <c r="EA13" s="34">
        <f>SUM(EA6:EA12)</f>
        <v>32457.288206335383</v>
      </c>
      <c r="EB13" s="32">
        <f>SUM(EB6:EB12)</f>
        <v>39826.038610869138</v>
      </c>
      <c r="EC13" s="42">
        <f>SUM(EC6:EC12)</f>
        <v>39012.448661474598</v>
      </c>
      <c r="ED13" s="42">
        <f>SUM(ED6:ED12)</f>
        <v>38283.799899999998</v>
      </c>
      <c r="EE13" s="33">
        <f t="shared" ref="EE13:EF13" si="122">SUM(EE6:EE12)</f>
        <v>35.445632648224056</v>
      </c>
      <c r="EF13" s="33">
        <f t="shared" si="122"/>
        <v>30.122857146085213</v>
      </c>
      <c r="EG13" s="34">
        <f>SUM(EG6:EG12)</f>
        <v>32534.824440629396</v>
      </c>
      <c r="EH13" s="32">
        <f>SUM(EH6:EH12)</f>
        <v>39906.422922800208</v>
      </c>
      <c r="EI13" s="42">
        <f>SUM(EI6:EI12)</f>
        <v>39091.190834981724</v>
      </c>
      <c r="EJ13" s="42">
        <f>SUM(EJ6:EJ12)</f>
        <v>44892.706599999998</v>
      </c>
      <c r="EK13" s="33">
        <f t="shared" ref="EK13:EL13" si="123">SUM(EK6:EK12)</f>
        <v>41.480864050945669</v>
      </c>
      <c r="EL13" s="33">
        <f t="shared" si="123"/>
        <v>30.122857146085217</v>
      </c>
      <c r="EM13" s="34">
        <f>SUM(EM6:EM12)</f>
        <v>32600.492269207869</v>
      </c>
      <c r="EN13" s="32">
        <f>SUM(EN6:EN12)</f>
        <v>52682.775661077845</v>
      </c>
      <c r="EO13" s="42">
        <f>SUM(EO6:EO12)</f>
        <v>34293.593769230771</v>
      </c>
      <c r="EP13" s="42">
        <f>SUM(EP6:EP12)</f>
        <v>34140.227200000001</v>
      </c>
      <c r="EQ13" s="33">
        <f t="shared" ref="EQ13" si="124">SUM(EQ6:EQ12)</f>
        <v>31.514007393834778</v>
      </c>
      <c r="ER13" s="33">
        <f t="shared" ref="ER13" si="125">SUM(ER6:ER12)</f>
        <v>30.409500998003992</v>
      </c>
      <c r="ES13" s="34">
        <f>SUM(ES6:ES12)</f>
        <v>32943.676763672658</v>
      </c>
      <c r="ET13" s="32">
        <f>SUM(ET6:ET12)</f>
        <v>52819.66961676647</v>
      </c>
      <c r="EU13" s="42">
        <f>SUM(EU6:EU12)</f>
        <v>34293.593769230771</v>
      </c>
      <c r="EV13" s="42">
        <f>SUM(EV6:EV12)</f>
        <v>18696.64</v>
      </c>
      <c r="EW13" s="33">
        <f t="shared" ref="EW13" si="126">SUM(EW6:EW12)</f>
        <v>17.213681351562858</v>
      </c>
      <c r="EX13" s="33">
        <f t="shared" ref="EX13" si="127">SUM(EX6:EX12)</f>
        <v>30.409500998003992</v>
      </c>
      <c r="EY13" s="34">
        <f>SUM(EY6:EY12)</f>
        <v>33029.279508982043</v>
      </c>
      <c r="EZ13" s="32">
        <f>SUM(EZ6:EZ12)</f>
        <v>52941.877258203596</v>
      </c>
      <c r="FA13" s="42">
        <f>SUM(FA6:FA12)</f>
        <v>34293.593769230771</v>
      </c>
      <c r="FB13" s="42">
        <f>SUM(FB6:FB12)</f>
        <v>0</v>
      </c>
      <c r="FC13" s="33">
        <f t="shared" ref="FC13" si="128">SUM(FC6:FC12)</f>
        <v>0</v>
      </c>
      <c r="FD13" s="33">
        <f t="shared" ref="FD13" si="129">SUM(FD6:FD12)</f>
        <v>30.409500998003992</v>
      </c>
      <c r="FE13" s="34">
        <f>SUM(FE6:FE12)</f>
        <v>33105.698584990023</v>
      </c>
      <c r="FF13" s="32">
        <f>SUM(FF6:FF12)</f>
        <v>53049.2526948503</v>
      </c>
      <c r="FG13" s="42">
        <f>SUM(FG6:FG12)</f>
        <v>34293.593769230771</v>
      </c>
      <c r="FH13" s="42">
        <f>SUM(FH6:FH12)</f>
        <v>0</v>
      </c>
      <c r="FI13" s="33">
        <f t="shared" ref="FI13:FJ13" si="130">SUM(FI6:FI12)</f>
        <v>0</v>
      </c>
      <c r="FJ13" s="33">
        <f t="shared" si="130"/>
        <v>30.409500998003992</v>
      </c>
      <c r="FK13" s="34">
        <f>SUM(FK6:FK12)</f>
        <v>33172.842763193614</v>
      </c>
      <c r="FL13" s="32">
        <f>SUM(FL6:FL12)</f>
        <v>53177.247327664663</v>
      </c>
      <c r="FM13" s="42">
        <f>SUM(FM6:FM12)</f>
        <v>34293.593769230771</v>
      </c>
      <c r="FN13" s="42">
        <f>SUM(FN6:FN12)</f>
        <v>0</v>
      </c>
      <c r="FO13" s="33">
        <f t="shared" ref="FO13:FP13" si="131">SUM(FO6:FO12)</f>
        <v>0</v>
      </c>
      <c r="FP13" s="33">
        <f t="shared" si="131"/>
        <v>30.409500998003992</v>
      </c>
      <c r="FQ13" s="228">
        <f>SUM(FQ6:FQ12)</f>
        <v>33252.880569820358</v>
      </c>
      <c r="FR13" s="59"/>
    </row>
    <row r="14" spans="1:174">
      <c r="M14" s="59"/>
      <c r="ES14" s="59"/>
      <c r="ET14" s="59"/>
      <c r="FQ14" s="226" t="s">
        <v>203</v>
      </c>
    </row>
    <row r="15" spans="1:174">
      <c r="F15" s="8"/>
      <c r="G15" s="8"/>
      <c r="H15" s="8"/>
      <c r="J15" s="8"/>
      <c r="K15" s="138"/>
      <c r="M15" s="59"/>
      <c r="DU15" s="59"/>
      <c r="EA15" s="59"/>
      <c r="ES15" s="59"/>
      <c r="FJ15" s="207"/>
      <c r="FK15" s="207"/>
      <c r="FO15" s="82"/>
    </row>
    <row r="16" spans="1:174">
      <c r="F16" s="8"/>
      <c r="G16" s="8"/>
      <c r="H16" s="8"/>
      <c r="J16" s="138"/>
      <c r="K16" s="138"/>
      <c r="Y16" s="8"/>
      <c r="Z16" s="8">
        <f>Z13</f>
        <v>32819.466999999997</v>
      </c>
      <c r="AA16" s="8"/>
      <c r="AB16" s="8"/>
      <c r="AC16" s="8"/>
      <c r="AD16" s="8">
        <f t="shared" ref="AD16" si="132">AD13</f>
        <v>35075.915999999997</v>
      </c>
      <c r="AE16" s="8"/>
      <c r="AF16" s="8"/>
      <c r="AG16" s="8"/>
      <c r="AH16" s="8">
        <f t="shared" ref="AH16" si="133">AH13</f>
        <v>35313.534999999996</v>
      </c>
      <c r="AI16" s="8"/>
      <c r="AJ16" s="8"/>
      <c r="AK16" s="8"/>
      <c r="AL16" s="8">
        <f t="shared" ref="AL16" si="134">AL13</f>
        <v>35411.305</v>
      </c>
      <c r="AM16" s="8"/>
      <c r="AN16" s="8"/>
      <c r="AO16" s="8"/>
      <c r="AP16" s="8">
        <f t="shared" ref="AP16" si="135">AP13</f>
        <v>35411.177000000003</v>
      </c>
      <c r="AQ16" s="8"/>
      <c r="AR16" s="8"/>
      <c r="AS16" s="8"/>
      <c r="AT16" s="8">
        <f t="shared" ref="AT16" si="136">AT13</f>
        <v>35746.741999999998</v>
      </c>
      <c r="AU16" s="8"/>
      <c r="AV16" s="8"/>
      <c r="AW16" s="8"/>
      <c r="AX16" s="8">
        <f t="shared" ref="AX16" si="137">AX13</f>
        <v>35950.346000000005</v>
      </c>
      <c r="AY16" s="8"/>
      <c r="AZ16" s="8"/>
      <c r="BA16" s="8"/>
      <c r="BB16" s="8">
        <f t="shared" ref="BB16" si="138">BB13</f>
        <v>36181.065000000002</v>
      </c>
      <c r="BC16" s="8"/>
      <c r="BD16" s="8"/>
      <c r="BE16" s="8"/>
      <c r="BF16" s="8">
        <f t="shared" ref="BF16" si="139">BF13</f>
        <v>38555.636999999995</v>
      </c>
      <c r="BG16" s="8"/>
      <c r="BH16" s="8"/>
      <c r="BI16" s="8"/>
      <c r="BJ16" s="8">
        <f t="shared" ref="BJ16" si="140">BJ13</f>
        <v>37226.935000000005</v>
      </c>
      <c r="BK16" s="8"/>
      <c r="BL16" s="8"/>
      <c r="BM16" s="8"/>
      <c r="BN16" s="8">
        <f t="shared" ref="BN16" si="141">BN13</f>
        <v>37490.747000000003</v>
      </c>
      <c r="BO16" s="8"/>
      <c r="BP16" s="8"/>
      <c r="BQ16" s="8"/>
      <c r="BR16" s="8">
        <f t="shared" ref="BR16" si="142">BR13</f>
        <v>37561.256000000001</v>
      </c>
      <c r="BS16" s="8"/>
      <c r="BT16" s="8"/>
      <c r="BU16" s="8"/>
      <c r="BV16" s="8">
        <f t="shared" ref="BV16" si="143">BV13</f>
        <v>37580.449999999997</v>
      </c>
      <c r="BW16" s="8"/>
      <c r="BX16" s="8"/>
      <c r="BY16" s="8"/>
      <c r="BZ16" s="8">
        <f t="shared" ref="BZ16" si="144">BZ13</f>
        <v>37588.005999999994</v>
      </c>
      <c r="CA16" s="8"/>
      <c r="CB16" s="8"/>
      <c r="CC16" s="8"/>
      <c r="CD16" s="8">
        <f t="shared" ref="CD16" si="145">CD13</f>
        <v>37610.44</v>
      </c>
      <c r="CE16" s="8"/>
      <c r="CF16" s="8"/>
      <c r="CG16" s="8"/>
      <c r="CH16" s="8">
        <f t="shared" ref="CH16" si="146">CH13</f>
        <v>31730.79</v>
      </c>
      <c r="CI16" s="8"/>
      <c r="CJ16" s="8"/>
      <c r="CK16" s="8"/>
      <c r="CL16" s="8">
        <f t="shared" ref="CL16" si="147">CL13</f>
        <v>31766.390000000003</v>
      </c>
      <c r="CM16" s="8"/>
      <c r="CN16" s="8"/>
      <c r="CO16" s="8"/>
      <c r="CP16" s="8">
        <f t="shared" ref="CP16" si="148">CP13</f>
        <v>32406.639999999999</v>
      </c>
      <c r="CQ16" s="8"/>
      <c r="CR16" s="8"/>
      <c r="CS16" s="8"/>
      <c r="CT16" s="8">
        <f t="shared" ref="CT16" si="149">CT13</f>
        <v>31889.559999999998</v>
      </c>
      <c r="CU16" s="8"/>
      <c r="CV16" s="8"/>
      <c r="CW16" s="8"/>
      <c r="CX16" s="8"/>
      <c r="CY16" s="8"/>
      <c r="DC16" s="59">
        <f>DC13</f>
        <v>32565.041396791068</v>
      </c>
      <c r="DD16" s="8"/>
      <c r="DE16" s="8"/>
      <c r="DI16" s="59">
        <f t="shared" ref="DI16" si="150">DI13</f>
        <v>32089.548366295974</v>
      </c>
      <c r="DJ16" s="8"/>
      <c r="DK16" s="8"/>
      <c r="DO16" s="59">
        <f t="shared" ref="DO16" si="151">DO13</f>
        <v>32360.744449182177</v>
      </c>
      <c r="DP16" s="8"/>
      <c r="DQ16" s="8"/>
      <c r="DU16" s="59">
        <f t="shared" ref="DU16" si="152">DU13</f>
        <v>32378.908532041267</v>
      </c>
      <c r="DV16" s="8"/>
      <c r="DW16" s="8"/>
      <c r="EA16" s="59">
        <f t="shared" ref="EA16" si="153">EA13</f>
        <v>32457.288206335383</v>
      </c>
      <c r="EB16" s="8"/>
      <c r="EC16" s="8"/>
      <c r="EG16" s="59">
        <f t="shared" ref="EG16" si="154">EG13</f>
        <v>32534.824440629396</v>
      </c>
      <c r="EH16" s="8"/>
      <c r="EI16" s="8"/>
      <c r="EM16" s="59">
        <f t="shared" ref="EM16" si="155">EM13</f>
        <v>32600.492269207869</v>
      </c>
      <c r="EN16" s="8"/>
      <c r="EO16" s="8"/>
      <c r="ES16" s="59">
        <f t="shared" ref="ES16" si="156">ES13</f>
        <v>32943.676763672658</v>
      </c>
      <c r="ET16" s="8"/>
      <c r="EU16" s="8"/>
      <c r="EY16" s="59">
        <f t="shared" ref="EY16" si="157">EY13</f>
        <v>33029.279508982043</v>
      </c>
      <c r="EZ16" s="8"/>
      <c r="FA16" s="8"/>
      <c r="FE16" s="59">
        <f t="shared" ref="FE16" si="158">FE13</f>
        <v>33105.698584990023</v>
      </c>
      <c r="FF16" s="8"/>
      <c r="FG16" s="8"/>
      <c r="FK16" s="59">
        <f t="shared" ref="FK16" si="159">FK13</f>
        <v>33172.842763193614</v>
      </c>
      <c r="FL16" s="8"/>
      <c r="FM16" s="8"/>
      <c r="FQ16" s="59">
        <f t="shared" ref="FQ16" si="160">FQ13</f>
        <v>33252.880569820358</v>
      </c>
    </row>
    <row r="17" spans="6:149">
      <c r="F17" s="8"/>
      <c r="G17" s="8"/>
      <c r="H17" s="8"/>
      <c r="J17" s="138"/>
      <c r="K17" s="138"/>
      <c r="M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EH17" s="8"/>
      <c r="ES17" s="59"/>
    </row>
    <row r="18" spans="6:149">
      <c r="F18" s="8"/>
      <c r="G18" s="8"/>
      <c r="H18" s="8"/>
      <c r="J18" s="138"/>
      <c r="K18" s="138"/>
      <c r="Y18" s="8"/>
      <c r="Z18" s="8">
        <v>32819.466999999997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ES18" s="59"/>
    </row>
    <row r="19" spans="6:149">
      <c r="F19" s="8"/>
      <c r="G19" s="8"/>
      <c r="H19" s="8"/>
      <c r="J19" s="138"/>
      <c r="K19" s="138"/>
      <c r="Y19" s="8"/>
      <c r="Z19">
        <v>35075.915999999997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ES19" s="59"/>
    </row>
    <row r="20" spans="6:149">
      <c r="F20" s="8"/>
      <c r="G20" s="8"/>
      <c r="H20" s="8"/>
      <c r="J20" s="138"/>
      <c r="K20" s="138"/>
      <c r="Y20" s="8"/>
      <c r="Z20">
        <v>35313.534999999996</v>
      </c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ES20" s="59"/>
    </row>
    <row r="21" spans="6:149">
      <c r="Z21">
        <v>35411.305</v>
      </c>
      <c r="ES21" s="59"/>
    </row>
    <row r="22" spans="6:149">
      <c r="Z22">
        <v>35411.177000000003</v>
      </c>
    </row>
    <row r="23" spans="6:149">
      <c r="Z23">
        <v>35746.741999999998</v>
      </c>
    </row>
    <row r="24" spans="6:149">
      <c r="Z24">
        <v>35950.346000000005</v>
      </c>
    </row>
    <row r="25" spans="6:149">
      <c r="Z25">
        <v>36181.065000000002</v>
      </c>
    </row>
    <row r="26" spans="6:149">
      <c r="Z26">
        <v>38555.636999999995</v>
      </c>
    </row>
    <row r="27" spans="6:149">
      <c r="Z27">
        <v>37226.935000000005</v>
      </c>
    </row>
    <row r="28" spans="6:149">
      <c r="Z28">
        <v>37490.747000000003</v>
      </c>
    </row>
    <row r="29" spans="6:149">
      <c r="Z29">
        <v>37561.256000000001</v>
      </c>
    </row>
    <row r="30" spans="6:149">
      <c r="Z30">
        <v>37580.449999999997</v>
      </c>
    </row>
    <row r="31" spans="6:149">
      <c r="Z31">
        <v>37588.005999999994</v>
      </c>
    </row>
    <row r="32" spans="6:149">
      <c r="Z32">
        <v>37610.44</v>
      </c>
    </row>
    <row r="33" spans="26:26">
      <c r="Z33">
        <v>31730.79</v>
      </c>
    </row>
    <row r="34" spans="26:26">
      <c r="Z34">
        <v>31766.390000000003</v>
      </c>
    </row>
    <row r="35" spans="26:26">
      <c r="Z35">
        <v>32406.639999999999</v>
      </c>
    </row>
    <row r="36" spans="26:26">
      <c r="Z36">
        <v>31889.559999999998</v>
      </c>
    </row>
    <row r="37" spans="26:26">
      <c r="Z37">
        <v>32565.041396791068</v>
      </c>
    </row>
    <row r="38" spans="26:26">
      <c r="Z38">
        <v>32089.548366295974</v>
      </c>
    </row>
    <row r="39" spans="26:26">
      <c r="Z39">
        <v>32360.744449182177</v>
      </c>
    </row>
    <row r="40" spans="26:26">
      <c r="Z40">
        <v>32378.908532041267</v>
      </c>
    </row>
    <row r="41" spans="26:26">
      <c r="Z41">
        <v>32457.288206335383</v>
      </c>
    </row>
    <row r="42" spans="26:26">
      <c r="Z42">
        <v>32534.824440629396</v>
      </c>
    </row>
    <row r="43" spans="26:26">
      <c r="Z43">
        <v>32600.492269207869</v>
      </c>
    </row>
    <row r="44" spans="26:26">
      <c r="Z44">
        <v>32943.676763672658</v>
      </c>
    </row>
    <row r="45" spans="26:26">
      <c r="Z45">
        <v>33029.279508982043</v>
      </c>
    </row>
    <row r="46" spans="26:26">
      <c r="Z46">
        <v>33105.698584990023</v>
      </c>
    </row>
    <row r="47" spans="26:26">
      <c r="Z47">
        <v>33172.842763193614</v>
      </c>
    </row>
    <row r="48" spans="26:26">
      <c r="Z48">
        <v>33252.880569820358</v>
      </c>
    </row>
  </sheetData>
  <mergeCells count="125">
    <mergeCell ref="FF2:FK2"/>
    <mergeCell ref="FF3:FK3"/>
    <mergeCell ref="FF4:FK4"/>
    <mergeCell ref="CP2:CS2"/>
    <mergeCell ref="CP3:CS3"/>
    <mergeCell ref="CP4:CS4"/>
    <mergeCell ref="CT2:CW2"/>
    <mergeCell ref="CT3:CW3"/>
    <mergeCell ref="CT4:CW4"/>
    <mergeCell ref="EZ2:FE2"/>
    <mergeCell ref="EZ3:FE3"/>
    <mergeCell ref="EZ4:FE4"/>
    <mergeCell ref="DV3:EA3"/>
    <mergeCell ref="DV4:EA4"/>
    <mergeCell ref="DP2:DU2"/>
    <mergeCell ref="DP3:DU3"/>
    <mergeCell ref="DP4:DU4"/>
    <mergeCell ref="DV2:EA2"/>
    <mergeCell ref="DD3:DI3"/>
    <mergeCell ref="DD4:DI4"/>
    <mergeCell ref="CX2:DC2"/>
    <mergeCell ref="CX3:DC3"/>
    <mergeCell ref="DJ4:DO4"/>
    <mergeCell ref="EB2:EG2"/>
    <mergeCell ref="AT3:AW3"/>
    <mergeCell ref="AT4:AW4"/>
    <mergeCell ref="AX2:BA2"/>
    <mergeCell ref="AX3:BA3"/>
    <mergeCell ref="AX4:BA4"/>
    <mergeCell ref="CH2:CK2"/>
    <mergeCell ref="CH3:CK3"/>
    <mergeCell ref="CH4:CK4"/>
    <mergeCell ref="CL2:CO2"/>
    <mergeCell ref="CL3:CO3"/>
    <mergeCell ref="CL4:CO4"/>
    <mergeCell ref="BZ2:CC2"/>
    <mergeCell ref="BZ3:CC3"/>
    <mergeCell ref="BZ4:CC4"/>
    <mergeCell ref="CD2:CG2"/>
    <mergeCell ref="CD3:CG3"/>
    <mergeCell ref="CD4:CG4"/>
    <mergeCell ref="BB2:BE2"/>
    <mergeCell ref="BB3:BE3"/>
    <mergeCell ref="BB4:BE4"/>
    <mergeCell ref="S3:U3"/>
    <mergeCell ref="R4:R5"/>
    <mergeCell ref="E3:J3"/>
    <mergeCell ref="P4:P5"/>
    <mergeCell ref="Q4:Q5"/>
    <mergeCell ref="BR2:BU2"/>
    <mergeCell ref="BR3:BU3"/>
    <mergeCell ref="BR4:BU4"/>
    <mergeCell ref="BV2:BY2"/>
    <mergeCell ref="BV3:BY3"/>
    <mergeCell ref="BV4:BY4"/>
    <mergeCell ref="BJ2:BM2"/>
    <mergeCell ref="BJ3:BM3"/>
    <mergeCell ref="BJ4:BM4"/>
    <mergeCell ref="BN2:BQ2"/>
    <mergeCell ref="BN3:BQ3"/>
    <mergeCell ref="BN4:BQ4"/>
    <mergeCell ref="BF2:BI2"/>
    <mergeCell ref="BF3:BI3"/>
    <mergeCell ref="BF4:BI4"/>
    <mergeCell ref="AP2:AS2"/>
    <mergeCell ref="AP3:AS3"/>
    <mergeCell ref="AP4:AS4"/>
    <mergeCell ref="AT2:AW2"/>
    <mergeCell ref="AL2:AO2"/>
    <mergeCell ref="AL3:AO3"/>
    <mergeCell ref="AL4:AO4"/>
    <mergeCell ref="A4:B4"/>
    <mergeCell ref="C4:D4"/>
    <mergeCell ref="E4:E5"/>
    <mergeCell ref="F4:F5"/>
    <mergeCell ref="I4:I5"/>
    <mergeCell ref="G4:G5"/>
    <mergeCell ref="H4:H5"/>
    <mergeCell ref="O4:O5"/>
    <mergeCell ref="J4:J5"/>
    <mergeCell ref="K4:K5"/>
    <mergeCell ref="L4:L5"/>
    <mergeCell ref="M4:M5"/>
    <mergeCell ref="N4:N5"/>
    <mergeCell ref="S4:S5"/>
    <mergeCell ref="T4:T5"/>
    <mergeCell ref="U4:U5"/>
    <mergeCell ref="E2:O2"/>
    <mergeCell ref="K3:O3"/>
    <mergeCell ref="P2:Q2"/>
    <mergeCell ref="S2:T2"/>
    <mergeCell ref="P3:R3"/>
    <mergeCell ref="ET2:EY2"/>
    <mergeCell ref="ET3:EY3"/>
    <mergeCell ref="ET4:EY4"/>
    <mergeCell ref="EN2:ES2"/>
    <mergeCell ref="EN3:ES3"/>
    <mergeCell ref="EN4:ES4"/>
    <mergeCell ref="EH2:EM2"/>
    <mergeCell ref="EH3:EM3"/>
    <mergeCell ref="EH4:EM4"/>
    <mergeCell ref="FL2:FQ2"/>
    <mergeCell ref="FL3:FQ3"/>
    <mergeCell ref="FL4:FQ4"/>
    <mergeCell ref="DD2:DI2"/>
    <mergeCell ref="V2:W2"/>
    <mergeCell ref="X4:X5"/>
    <mergeCell ref="Y2:Y5"/>
    <mergeCell ref="DJ3:DO3"/>
    <mergeCell ref="CX4:DC4"/>
    <mergeCell ref="DJ2:DO2"/>
    <mergeCell ref="EB3:EG3"/>
    <mergeCell ref="EB4:EG4"/>
    <mergeCell ref="Z2:AC2"/>
    <mergeCell ref="Z3:AC3"/>
    <mergeCell ref="Z4:AC4"/>
    <mergeCell ref="AD2:AG2"/>
    <mergeCell ref="AD3:AG3"/>
    <mergeCell ref="AD4:AG4"/>
    <mergeCell ref="AH2:AK2"/>
    <mergeCell ref="AH3:AK3"/>
    <mergeCell ref="AH4:AK4"/>
    <mergeCell ref="V4:V5"/>
    <mergeCell ref="V3:X3"/>
    <mergeCell ref="W4:W5"/>
  </mergeCells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BE9B-1780-4FDE-8561-5E17B6E4CE60}">
  <dimension ref="A1:FF18"/>
  <sheetViews>
    <sheetView workbookViewId="0">
      <pane xSplit="2" topLeftCell="EU1" activePane="topRight" state="frozen"/>
      <selection pane="topRight" activeCell="J19" sqref="J19:S20"/>
    </sheetView>
  </sheetViews>
  <sheetFormatPr defaultRowHeight="14.4"/>
  <cols>
    <col min="1" max="1" width="12.109375" bestFit="1" customWidth="1"/>
    <col min="2" max="2" width="41.6640625" customWidth="1"/>
    <col min="6" max="6" width="11.88671875" customWidth="1"/>
    <col min="7" max="7" width="13.33203125" bestFit="1" customWidth="1"/>
    <col min="8" max="20" width="13.33203125" customWidth="1"/>
    <col min="21" max="150" width="10.5546875" customWidth="1"/>
    <col min="151" max="161" width="10.33203125" customWidth="1"/>
    <col min="162" max="162" width="13" customWidth="1"/>
  </cols>
  <sheetData>
    <row r="1" spans="1:162" ht="15" thickBot="1">
      <c r="B1" s="35" t="s">
        <v>122</v>
      </c>
      <c r="C1" s="36">
        <v>45474</v>
      </c>
      <c r="D1" s="143">
        <v>1122.452</v>
      </c>
    </row>
    <row r="2" spans="1:162" ht="15.75" customHeight="1" thickBot="1">
      <c r="E2" s="523" t="s">
        <v>79</v>
      </c>
      <c r="F2" s="414"/>
      <c r="G2" s="414"/>
      <c r="H2" s="414"/>
      <c r="I2" s="414"/>
      <c r="J2" s="414"/>
      <c r="K2" s="414"/>
      <c r="L2" s="414"/>
      <c r="M2" s="415"/>
      <c r="N2" s="422" t="s">
        <v>86</v>
      </c>
      <c r="O2" s="423"/>
      <c r="P2" s="91">
        <v>1046.9559999999999</v>
      </c>
      <c r="Q2" s="422" t="s">
        <v>96</v>
      </c>
      <c r="R2" s="423"/>
      <c r="S2" s="148">
        <v>1074.2919999999999</v>
      </c>
      <c r="T2" s="520" t="s">
        <v>84</v>
      </c>
      <c r="U2" s="480" t="s">
        <v>137</v>
      </c>
      <c r="V2" s="481"/>
      <c r="W2" s="481"/>
      <c r="X2" s="482"/>
      <c r="Y2" s="480" t="s">
        <v>141</v>
      </c>
      <c r="Z2" s="481"/>
      <c r="AA2" s="481"/>
      <c r="AB2" s="482"/>
      <c r="AC2" s="480" t="s">
        <v>139</v>
      </c>
      <c r="AD2" s="481"/>
      <c r="AE2" s="481"/>
      <c r="AF2" s="482"/>
      <c r="AG2" s="480" t="s">
        <v>143</v>
      </c>
      <c r="AH2" s="481"/>
      <c r="AI2" s="481"/>
      <c r="AJ2" s="482"/>
      <c r="AK2" s="480" t="s">
        <v>145</v>
      </c>
      <c r="AL2" s="481"/>
      <c r="AM2" s="481"/>
      <c r="AN2" s="482"/>
      <c r="AO2" s="480" t="s">
        <v>147</v>
      </c>
      <c r="AP2" s="481"/>
      <c r="AQ2" s="481"/>
      <c r="AR2" s="482"/>
      <c r="AS2" s="480" t="s">
        <v>149</v>
      </c>
      <c r="AT2" s="481"/>
      <c r="AU2" s="481"/>
      <c r="AV2" s="482"/>
      <c r="AW2" s="480" t="s">
        <v>151</v>
      </c>
      <c r="AX2" s="481"/>
      <c r="AY2" s="481"/>
      <c r="AZ2" s="482"/>
      <c r="BA2" s="480" t="s">
        <v>153</v>
      </c>
      <c r="BB2" s="481"/>
      <c r="BC2" s="481"/>
      <c r="BD2" s="482"/>
      <c r="BE2" s="480" t="s">
        <v>155</v>
      </c>
      <c r="BF2" s="481"/>
      <c r="BG2" s="481"/>
      <c r="BH2" s="482"/>
      <c r="BI2" s="480" t="s">
        <v>157</v>
      </c>
      <c r="BJ2" s="481"/>
      <c r="BK2" s="481"/>
      <c r="BL2" s="482"/>
      <c r="BM2" s="480" t="s">
        <v>159</v>
      </c>
      <c r="BN2" s="481"/>
      <c r="BO2" s="481"/>
      <c r="BP2" s="482"/>
      <c r="BQ2" s="462" t="s">
        <v>31</v>
      </c>
      <c r="BR2" s="463"/>
      <c r="BS2" s="501"/>
      <c r="BT2" s="501"/>
      <c r="BU2" s="464"/>
      <c r="BV2" s="462" t="s">
        <v>74</v>
      </c>
      <c r="BW2" s="463"/>
      <c r="BX2" s="501"/>
      <c r="BY2" s="501"/>
      <c r="BZ2" s="464"/>
      <c r="CA2" s="462" t="s">
        <v>77</v>
      </c>
      <c r="CB2" s="500"/>
      <c r="CC2" s="463"/>
      <c r="CD2" s="501"/>
      <c r="CE2" s="501"/>
      <c r="CF2" s="464"/>
      <c r="CG2" s="462" t="s">
        <v>88</v>
      </c>
      <c r="CH2" s="500"/>
      <c r="CI2" s="463"/>
      <c r="CJ2" s="501"/>
      <c r="CK2" s="501"/>
      <c r="CL2" s="464"/>
      <c r="CM2" s="462" t="s">
        <v>90</v>
      </c>
      <c r="CN2" s="500"/>
      <c r="CO2" s="463"/>
      <c r="CP2" s="501"/>
      <c r="CQ2" s="501"/>
      <c r="CR2" s="464"/>
      <c r="CS2" s="462" t="s">
        <v>95</v>
      </c>
      <c r="CT2" s="500"/>
      <c r="CU2" s="463"/>
      <c r="CV2" s="501"/>
      <c r="CW2" s="501"/>
      <c r="CX2" s="464"/>
      <c r="CY2" s="462" t="s">
        <v>116</v>
      </c>
      <c r="CZ2" s="500"/>
      <c r="DA2" s="463"/>
      <c r="DB2" s="501"/>
      <c r="DC2" s="501"/>
      <c r="DD2" s="464"/>
      <c r="DE2" s="462" t="s">
        <v>119</v>
      </c>
      <c r="DF2" s="500"/>
      <c r="DG2" s="590"/>
      <c r="DH2" s="590"/>
      <c r="DI2" s="590"/>
      <c r="DJ2" s="464"/>
      <c r="DK2" s="462" t="s">
        <v>165</v>
      </c>
      <c r="DL2" s="500"/>
      <c r="DM2" s="590"/>
      <c r="DN2" s="590"/>
      <c r="DO2" s="590"/>
      <c r="DP2" s="464"/>
      <c r="DQ2" s="462" t="s">
        <v>176</v>
      </c>
      <c r="DR2" s="500"/>
      <c r="DS2" s="590"/>
      <c r="DT2" s="590"/>
      <c r="DU2" s="590"/>
      <c r="DV2" s="464"/>
      <c r="DW2" s="462" t="s">
        <v>192</v>
      </c>
      <c r="DX2" s="500"/>
      <c r="DY2" s="590"/>
      <c r="DZ2" s="590"/>
      <c r="EA2" s="590"/>
      <c r="EB2" s="464"/>
      <c r="EC2" s="462" t="s">
        <v>197</v>
      </c>
      <c r="ED2" s="500"/>
      <c r="EE2" s="590"/>
      <c r="EF2" s="590"/>
      <c r="EG2" s="590"/>
      <c r="EH2" s="464"/>
      <c r="EI2" s="462" t="s">
        <v>201</v>
      </c>
      <c r="EJ2" s="500"/>
      <c r="EK2" s="590"/>
      <c r="EL2" s="590"/>
      <c r="EM2" s="590"/>
      <c r="EN2" s="464"/>
      <c r="EO2" s="462" t="s">
        <v>206</v>
      </c>
      <c r="EP2" s="500"/>
      <c r="EQ2" s="590"/>
      <c r="ER2" s="590"/>
      <c r="ES2" s="590"/>
      <c r="ET2" s="464"/>
      <c r="EU2" s="462" t="s">
        <v>212</v>
      </c>
      <c r="EV2" s="500"/>
      <c r="EW2" s="590"/>
      <c r="EX2" s="590"/>
      <c r="EY2" s="590"/>
      <c r="EZ2" s="464"/>
      <c r="FA2" s="462" t="s">
        <v>213</v>
      </c>
      <c r="FB2" s="500"/>
      <c r="FC2" s="590"/>
      <c r="FD2" s="590"/>
      <c r="FE2" s="590"/>
      <c r="FF2" s="464"/>
    </row>
    <row r="3" spans="1:162" ht="15.75" customHeight="1" thickBot="1">
      <c r="A3" s="10"/>
      <c r="B3" s="35" t="s">
        <v>30</v>
      </c>
      <c r="C3" s="36">
        <v>44378</v>
      </c>
      <c r="D3" s="35">
        <v>933.23</v>
      </c>
      <c r="E3" s="419" t="s">
        <v>99</v>
      </c>
      <c r="F3" s="420"/>
      <c r="G3" s="420"/>
      <c r="H3" s="420"/>
      <c r="I3" s="419" t="s">
        <v>98</v>
      </c>
      <c r="J3" s="420"/>
      <c r="K3" s="420"/>
      <c r="L3" s="420"/>
      <c r="M3" s="420"/>
      <c r="N3" s="422" t="s">
        <v>80</v>
      </c>
      <c r="O3" s="486"/>
      <c r="P3" s="423"/>
      <c r="Q3" s="422" t="s">
        <v>83</v>
      </c>
      <c r="R3" s="486"/>
      <c r="S3" s="423"/>
      <c r="T3" s="521"/>
      <c r="U3" s="512">
        <v>987.21799999999996</v>
      </c>
      <c r="V3" s="513"/>
      <c r="W3" s="513"/>
      <c r="X3" s="514"/>
      <c r="Y3" s="512">
        <v>1001.923</v>
      </c>
      <c r="Z3" s="513"/>
      <c r="AA3" s="513"/>
      <c r="AB3" s="514"/>
      <c r="AC3" s="512">
        <v>1030.105</v>
      </c>
      <c r="AD3" s="513"/>
      <c r="AE3" s="513"/>
      <c r="AF3" s="514"/>
      <c r="AG3" s="512">
        <v>1042.029</v>
      </c>
      <c r="AH3" s="513"/>
      <c r="AI3" s="513"/>
      <c r="AJ3" s="514"/>
      <c r="AK3" s="512">
        <v>1045.4690000000001</v>
      </c>
      <c r="AL3" s="513"/>
      <c r="AM3" s="513"/>
      <c r="AN3" s="514"/>
      <c r="AO3" s="512">
        <v>1046.5070000000001</v>
      </c>
      <c r="AP3" s="513"/>
      <c r="AQ3" s="513"/>
      <c r="AR3" s="514"/>
      <c r="AS3" s="512">
        <v>1046.9559999999999</v>
      </c>
      <c r="AT3" s="513"/>
      <c r="AU3" s="513"/>
      <c r="AV3" s="514"/>
      <c r="AW3" s="512">
        <v>1048.4290000000001</v>
      </c>
      <c r="AX3" s="513"/>
      <c r="AY3" s="513"/>
      <c r="AZ3" s="514"/>
      <c r="BA3" s="512">
        <v>1051.249</v>
      </c>
      <c r="BB3" s="513"/>
      <c r="BC3" s="513"/>
      <c r="BD3" s="514"/>
      <c r="BE3" s="512">
        <v>1054.5609999999999</v>
      </c>
      <c r="BF3" s="513"/>
      <c r="BG3" s="513"/>
      <c r="BH3" s="514"/>
      <c r="BI3" s="512">
        <v>1056.7750000000001</v>
      </c>
      <c r="BJ3" s="513"/>
      <c r="BK3" s="513"/>
      <c r="BL3" s="514"/>
      <c r="BM3" s="512">
        <v>1058.6500000000001</v>
      </c>
      <c r="BN3" s="513"/>
      <c r="BO3" s="513"/>
      <c r="BP3" s="514"/>
      <c r="BQ3" s="456">
        <v>1061.0709999999999</v>
      </c>
      <c r="BR3" s="457"/>
      <c r="BS3" s="503"/>
      <c r="BT3" s="503"/>
      <c r="BU3" s="458"/>
      <c r="BV3" s="456">
        <v>1065.289</v>
      </c>
      <c r="BW3" s="457"/>
      <c r="BX3" s="503"/>
      <c r="BY3" s="503"/>
      <c r="BZ3" s="458"/>
      <c r="CA3" s="456">
        <v>1074.2919999999999</v>
      </c>
      <c r="CB3" s="502"/>
      <c r="CC3" s="457"/>
      <c r="CD3" s="503"/>
      <c r="CE3" s="503"/>
      <c r="CF3" s="458"/>
      <c r="CG3" s="456">
        <v>1074.895</v>
      </c>
      <c r="CH3" s="502"/>
      <c r="CI3" s="457"/>
      <c r="CJ3" s="503"/>
      <c r="CK3" s="503"/>
      <c r="CL3" s="458"/>
      <c r="CM3" s="456">
        <v>1077.4970000000001</v>
      </c>
      <c r="CN3" s="502"/>
      <c r="CO3" s="457"/>
      <c r="CP3" s="503"/>
      <c r="CQ3" s="503"/>
      <c r="CR3" s="458"/>
      <c r="CS3" s="456">
        <v>1080.0709999999999</v>
      </c>
      <c r="CT3" s="502"/>
      <c r="CU3" s="457"/>
      <c r="CV3" s="503"/>
      <c r="CW3" s="503"/>
      <c r="CX3" s="458"/>
      <c r="CY3" s="456">
        <v>1082.251</v>
      </c>
      <c r="CZ3" s="502"/>
      <c r="DA3" s="457"/>
      <c r="DB3" s="503"/>
      <c r="DC3" s="503"/>
      <c r="DD3" s="458"/>
      <c r="DE3" s="456">
        <v>1083.335</v>
      </c>
      <c r="DF3" s="502"/>
      <c r="DG3" s="599"/>
      <c r="DH3" s="599"/>
      <c r="DI3" s="599"/>
      <c r="DJ3" s="458"/>
      <c r="DK3" s="456">
        <v>1086.1500000000001</v>
      </c>
      <c r="DL3" s="502"/>
      <c r="DM3" s="599"/>
      <c r="DN3" s="599"/>
      <c r="DO3" s="599"/>
      <c r="DP3" s="458"/>
      <c r="DQ3" s="456">
        <v>1088.663</v>
      </c>
      <c r="DR3" s="502"/>
      <c r="DS3" s="599"/>
      <c r="DT3" s="599"/>
      <c r="DU3" s="599"/>
      <c r="DV3" s="458"/>
      <c r="DW3" s="456">
        <v>1090.8710000000001</v>
      </c>
      <c r="DX3" s="502"/>
      <c r="DY3" s="599"/>
      <c r="DZ3" s="599"/>
      <c r="EA3" s="599"/>
      <c r="EB3" s="458"/>
      <c r="EC3" s="456">
        <v>1093.5029999999999</v>
      </c>
      <c r="ED3" s="502"/>
      <c r="EE3" s="599"/>
      <c r="EF3" s="599"/>
      <c r="EG3" s="599"/>
      <c r="EH3" s="458"/>
      <c r="EI3" s="456">
        <v>1097.991</v>
      </c>
      <c r="EJ3" s="502"/>
      <c r="EK3" s="599"/>
      <c r="EL3" s="599"/>
      <c r="EM3" s="599"/>
      <c r="EN3" s="458"/>
      <c r="EO3" s="456">
        <v>1104.4570000000001</v>
      </c>
      <c r="EP3" s="502"/>
      <c r="EQ3" s="599"/>
      <c r="ER3" s="599"/>
      <c r="ES3" s="599"/>
      <c r="ET3" s="458"/>
      <c r="EU3" s="456">
        <v>1114.748</v>
      </c>
      <c r="EV3" s="502"/>
      <c r="EW3" s="599"/>
      <c r="EX3" s="599"/>
      <c r="EY3" s="599"/>
      <c r="EZ3" s="458"/>
      <c r="FA3" s="456">
        <v>1122.452</v>
      </c>
      <c r="FB3" s="502"/>
      <c r="FC3" s="599"/>
      <c r="FD3" s="599"/>
      <c r="FE3" s="599"/>
      <c r="FF3" s="458"/>
    </row>
    <row r="4" spans="1:162" ht="15" customHeight="1">
      <c r="A4" s="428" t="s">
        <v>24</v>
      </c>
      <c r="B4" s="466"/>
      <c r="C4" s="467" t="s">
        <v>26</v>
      </c>
      <c r="D4" s="429"/>
      <c r="E4" s="431" t="s">
        <v>25</v>
      </c>
      <c r="F4" s="433" t="s">
        <v>28</v>
      </c>
      <c r="G4" s="433" t="s">
        <v>29</v>
      </c>
      <c r="H4" s="426" t="s">
        <v>115</v>
      </c>
      <c r="I4" s="510" t="s">
        <v>28</v>
      </c>
      <c r="J4" s="424" t="s">
        <v>29</v>
      </c>
      <c r="K4" s="424" t="s">
        <v>178</v>
      </c>
      <c r="L4" s="424" t="s">
        <v>179</v>
      </c>
      <c r="M4" s="426" t="s">
        <v>115</v>
      </c>
      <c r="N4" s="442" t="s">
        <v>25</v>
      </c>
      <c r="O4" s="444" t="s">
        <v>28</v>
      </c>
      <c r="P4" s="451" t="s">
        <v>29</v>
      </c>
      <c r="Q4" s="442" t="s">
        <v>25</v>
      </c>
      <c r="R4" s="444" t="s">
        <v>28</v>
      </c>
      <c r="S4" s="446" t="s">
        <v>29</v>
      </c>
      <c r="T4" s="521"/>
      <c r="U4" s="512" t="s">
        <v>138</v>
      </c>
      <c r="V4" s="513"/>
      <c r="W4" s="513"/>
      <c r="X4" s="514"/>
      <c r="Y4" s="512" t="s">
        <v>140</v>
      </c>
      <c r="Z4" s="513"/>
      <c r="AA4" s="513"/>
      <c r="AB4" s="514"/>
      <c r="AC4" s="512" t="s">
        <v>142</v>
      </c>
      <c r="AD4" s="513"/>
      <c r="AE4" s="513"/>
      <c r="AF4" s="514"/>
      <c r="AG4" s="512" t="s">
        <v>144</v>
      </c>
      <c r="AH4" s="513"/>
      <c r="AI4" s="513"/>
      <c r="AJ4" s="514"/>
      <c r="AK4" s="512" t="s">
        <v>146</v>
      </c>
      <c r="AL4" s="513"/>
      <c r="AM4" s="513"/>
      <c r="AN4" s="514"/>
      <c r="AO4" s="512" t="s">
        <v>148</v>
      </c>
      <c r="AP4" s="513"/>
      <c r="AQ4" s="513"/>
      <c r="AR4" s="514"/>
      <c r="AS4" s="512" t="s">
        <v>150</v>
      </c>
      <c r="AT4" s="513"/>
      <c r="AU4" s="513"/>
      <c r="AV4" s="514"/>
      <c r="AW4" s="512" t="s">
        <v>152</v>
      </c>
      <c r="AX4" s="513"/>
      <c r="AY4" s="513"/>
      <c r="AZ4" s="514"/>
      <c r="BA4" s="512" t="s">
        <v>154</v>
      </c>
      <c r="BB4" s="513"/>
      <c r="BC4" s="513"/>
      <c r="BD4" s="514"/>
      <c r="BE4" s="512" t="s">
        <v>156</v>
      </c>
      <c r="BF4" s="513"/>
      <c r="BG4" s="513"/>
      <c r="BH4" s="514"/>
      <c r="BI4" s="512" t="s">
        <v>158</v>
      </c>
      <c r="BJ4" s="513"/>
      <c r="BK4" s="513"/>
      <c r="BL4" s="514"/>
      <c r="BM4" s="512" t="s">
        <v>160</v>
      </c>
      <c r="BN4" s="513"/>
      <c r="BO4" s="513"/>
      <c r="BP4" s="514"/>
      <c r="BQ4" s="459" t="s">
        <v>35</v>
      </c>
      <c r="BR4" s="460"/>
      <c r="BS4" s="505"/>
      <c r="BT4" s="505"/>
      <c r="BU4" s="461"/>
      <c r="BV4" s="459" t="s">
        <v>75</v>
      </c>
      <c r="BW4" s="460"/>
      <c r="BX4" s="505"/>
      <c r="BY4" s="505"/>
      <c r="BZ4" s="461"/>
      <c r="CA4" s="459" t="s">
        <v>76</v>
      </c>
      <c r="CB4" s="504"/>
      <c r="CC4" s="460"/>
      <c r="CD4" s="505"/>
      <c r="CE4" s="505"/>
      <c r="CF4" s="461"/>
      <c r="CG4" s="459" t="s">
        <v>89</v>
      </c>
      <c r="CH4" s="504"/>
      <c r="CI4" s="460"/>
      <c r="CJ4" s="505"/>
      <c r="CK4" s="505"/>
      <c r="CL4" s="461"/>
      <c r="CM4" s="459" t="s">
        <v>91</v>
      </c>
      <c r="CN4" s="504"/>
      <c r="CO4" s="460"/>
      <c r="CP4" s="505"/>
      <c r="CQ4" s="505"/>
      <c r="CR4" s="461"/>
      <c r="CS4" s="459" t="s">
        <v>94</v>
      </c>
      <c r="CT4" s="504"/>
      <c r="CU4" s="460"/>
      <c r="CV4" s="505"/>
      <c r="CW4" s="505"/>
      <c r="CX4" s="461"/>
      <c r="CY4" s="459" t="s">
        <v>117</v>
      </c>
      <c r="CZ4" s="504"/>
      <c r="DA4" s="460"/>
      <c r="DB4" s="505"/>
      <c r="DC4" s="505"/>
      <c r="DD4" s="461"/>
      <c r="DE4" s="459" t="s">
        <v>120</v>
      </c>
      <c r="DF4" s="504"/>
      <c r="DG4" s="595"/>
      <c r="DH4" s="595"/>
      <c r="DI4" s="595"/>
      <c r="DJ4" s="461"/>
      <c r="DK4" s="459" t="s">
        <v>166</v>
      </c>
      <c r="DL4" s="504"/>
      <c r="DM4" s="595"/>
      <c r="DN4" s="595"/>
      <c r="DO4" s="595"/>
      <c r="DP4" s="461"/>
      <c r="DQ4" s="459" t="s">
        <v>177</v>
      </c>
      <c r="DR4" s="504"/>
      <c r="DS4" s="595"/>
      <c r="DT4" s="595"/>
      <c r="DU4" s="595"/>
      <c r="DV4" s="461"/>
      <c r="DW4" s="459" t="s">
        <v>191</v>
      </c>
      <c r="DX4" s="504"/>
      <c r="DY4" s="595"/>
      <c r="DZ4" s="595"/>
      <c r="EA4" s="595"/>
      <c r="EB4" s="461"/>
      <c r="EC4" s="459" t="s">
        <v>198</v>
      </c>
      <c r="ED4" s="504"/>
      <c r="EE4" s="595"/>
      <c r="EF4" s="595"/>
      <c r="EG4" s="595"/>
      <c r="EH4" s="461"/>
      <c r="EI4" s="459" t="s">
        <v>200</v>
      </c>
      <c r="EJ4" s="504"/>
      <c r="EK4" s="595"/>
      <c r="EL4" s="595"/>
      <c r="EM4" s="595"/>
      <c r="EN4" s="461"/>
      <c r="EO4" s="459" t="s">
        <v>207</v>
      </c>
      <c r="EP4" s="504"/>
      <c r="EQ4" s="595"/>
      <c r="ER4" s="595"/>
      <c r="ES4" s="595"/>
      <c r="ET4" s="461"/>
      <c r="EU4" s="459" t="s">
        <v>210</v>
      </c>
      <c r="EV4" s="504"/>
      <c r="EW4" s="595"/>
      <c r="EX4" s="595"/>
      <c r="EY4" s="595"/>
      <c r="EZ4" s="461"/>
      <c r="FA4" s="459" t="s">
        <v>214</v>
      </c>
      <c r="FB4" s="504"/>
      <c r="FC4" s="595"/>
      <c r="FD4" s="595"/>
      <c r="FE4" s="595"/>
      <c r="FF4" s="461"/>
    </row>
    <row r="5" spans="1:162" ht="15" thickBot="1">
      <c r="A5" s="16" t="s">
        <v>0</v>
      </c>
      <c r="B5" s="1" t="s">
        <v>1</v>
      </c>
      <c r="C5" s="3">
        <v>44682</v>
      </c>
      <c r="D5" s="135">
        <v>45474</v>
      </c>
      <c r="E5" s="432"/>
      <c r="F5" s="434"/>
      <c r="G5" s="434"/>
      <c r="H5" s="427"/>
      <c r="I5" s="511"/>
      <c r="J5" s="425"/>
      <c r="K5" s="425"/>
      <c r="L5" s="425"/>
      <c r="M5" s="427"/>
      <c r="N5" s="487"/>
      <c r="O5" s="488"/>
      <c r="P5" s="489"/>
      <c r="Q5" s="443"/>
      <c r="R5" s="445"/>
      <c r="S5" s="447"/>
      <c r="T5" s="604"/>
      <c r="U5" s="25" t="s">
        <v>182</v>
      </c>
      <c r="V5" s="14" t="s">
        <v>183</v>
      </c>
      <c r="W5" s="179" t="s">
        <v>181</v>
      </c>
      <c r="X5" s="180" t="s">
        <v>180</v>
      </c>
      <c r="Y5" s="25" t="s">
        <v>182</v>
      </c>
      <c r="Z5" s="14" t="s">
        <v>183</v>
      </c>
      <c r="AA5" s="179" t="s">
        <v>181</v>
      </c>
      <c r="AB5" s="180" t="s">
        <v>180</v>
      </c>
      <c r="AC5" s="25" t="s">
        <v>182</v>
      </c>
      <c r="AD5" s="14" t="s">
        <v>183</v>
      </c>
      <c r="AE5" s="179" t="s">
        <v>181</v>
      </c>
      <c r="AF5" s="180" t="s">
        <v>180</v>
      </c>
      <c r="AG5" s="25" t="s">
        <v>182</v>
      </c>
      <c r="AH5" s="14" t="s">
        <v>183</v>
      </c>
      <c r="AI5" s="179" t="s">
        <v>181</v>
      </c>
      <c r="AJ5" s="180" t="s">
        <v>180</v>
      </c>
      <c r="AK5" s="25" t="s">
        <v>182</v>
      </c>
      <c r="AL5" s="14" t="s">
        <v>183</v>
      </c>
      <c r="AM5" s="179" t="s">
        <v>181</v>
      </c>
      <c r="AN5" s="180" t="s">
        <v>180</v>
      </c>
      <c r="AO5" s="25" t="s">
        <v>182</v>
      </c>
      <c r="AP5" s="14" t="s">
        <v>183</v>
      </c>
      <c r="AQ5" s="179" t="s">
        <v>181</v>
      </c>
      <c r="AR5" s="180" t="s">
        <v>180</v>
      </c>
      <c r="AS5" s="25" t="s">
        <v>182</v>
      </c>
      <c r="AT5" s="14" t="s">
        <v>183</v>
      </c>
      <c r="AU5" s="179" t="s">
        <v>181</v>
      </c>
      <c r="AV5" s="180" t="s">
        <v>180</v>
      </c>
      <c r="AW5" s="25" t="s">
        <v>182</v>
      </c>
      <c r="AX5" s="14" t="s">
        <v>183</v>
      </c>
      <c r="AY5" s="179" t="s">
        <v>181</v>
      </c>
      <c r="AZ5" s="180" t="s">
        <v>180</v>
      </c>
      <c r="BA5" s="25" t="s">
        <v>182</v>
      </c>
      <c r="BB5" s="14" t="s">
        <v>183</v>
      </c>
      <c r="BC5" s="179" t="s">
        <v>181</v>
      </c>
      <c r="BD5" s="180" t="s">
        <v>180</v>
      </c>
      <c r="BE5" s="25" t="s">
        <v>182</v>
      </c>
      <c r="BF5" s="14" t="s">
        <v>183</v>
      </c>
      <c r="BG5" s="179" t="s">
        <v>181</v>
      </c>
      <c r="BH5" s="180" t="s">
        <v>180</v>
      </c>
      <c r="BI5" s="25" t="s">
        <v>182</v>
      </c>
      <c r="BJ5" s="14" t="s">
        <v>183</v>
      </c>
      <c r="BK5" s="179" t="s">
        <v>181</v>
      </c>
      <c r="BL5" s="180" t="s">
        <v>180</v>
      </c>
      <c r="BM5" s="25" t="s">
        <v>182</v>
      </c>
      <c r="BN5" s="14" t="s">
        <v>183</v>
      </c>
      <c r="BO5" s="179" t="s">
        <v>181</v>
      </c>
      <c r="BP5" s="180" t="s">
        <v>180</v>
      </c>
      <c r="BQ5" s="25" t="s">
        <v>32</v>
      </c>
      <c r="BR5" s="179" t="s">
        <v>180</v>
      </c>
      <c r="BS5" s="179" t="s">
        <v>181</v>
      </c>
      <c r="BT5" s="14" t="s">
        <v>183</v>
      </c>
      <c r="BU5" s="26" t="s">
        <v>182</v>
      </c>
      <c r="BV5" s="25" t="s">
        <v>32</v>
      </c>
      <c r="BW5" s="179" t="s">
        <v>180</v>
      </c>
      <c r="BX5" s="179" t="s">
        <v>181</v>
      </c>
      <c r="BY5" s="14" t="s">
        <v>183</v>
      </c>
      <c r="BZ5" s="26" t="s">
        <v>182</v>
      </c>
      <c r="CA5" s="25" t="s">
        <v>32</v>
      </c>
      <c r="CB5" s="66" t="s">
        <v>78</v>
      </c>
      <c r="CC5" s="66" t="s">
        <v>180</v>
      </c>
      <c r="CD5" s="179" t="s">
        <v>181</v>
      </c>
      <c r="CE5" s="14" t="s">
        <v>183</v>
      </c>
      <c r="CF5" s="26" t="s">
        <v>182</v>
      </c>
      <c r="CG5" s="25" t="s">
        <v>32</v>
      </c>
      <c r="CH5" s="66" t="s">
        <v>78</v>
      </c>
      <c r="CI5" s="66" t="s">
        <v>180</v>
      </c>
      <c r="CJ5" s="179" t="s">
        <v>181</v>
      </c>
      <c r="CK5" s="14" t="s">
        <v>183</v>
      </c>
      <c r="CL5" s="26" t="s">
        <v>182</v>
      </c>
      <c r="CM5" s="25" t="s">
        <v>32</v>
      </c>
      <c r="CN5" s="66" t="s">
        <v>78</v>
      </c>
      <c r="CO5" s="66" t="s">
        <v>180</v>
      </c>
      <c r="CP5" s="179" t="s">
        <v>181</v>
      </c>
      <c r="CQ5" s="14" t="s">
        <v>183</v>
      </c>
      <c r="CR5" s="26" t="s">
        <v>182</v>
      </c>
      <c r="CS5" s="25" t="s">
        <v>32</v>
      </c>
      <c r="CT5" s="66" t="s">
        <v>78</v>
      </c>
      <c r="CU5" s="66" t="s">
        <v>180</v>
      </c>
      <c r="CV5" s="179" t="s">
        <v>181</v>
      </c>
      <c r="CW5" s="14" t="s">
        <v>183</v>
      </c>
      <c r="CX5" s="26" t="s">
        <v>182</v>
      </c>
      <c r="CY5" s="25" t="s">
        <v>32</v>
      </c>
      <c r="CZ5" s="66" t="s">
        <v>78</v>
      </c>
      <c r="DA5" s="66" t="s">
        <v>180</v>
      </c>
      <c r="DB5" s="179" t="s">
        <v>181</v>
      </c>
      <c r="DC5" s="14" t="s">
        <v>183</v>
      </c>
      <c r="DD5" s="26" t="s">
        <v>182</v>
      </c>
      <c r="DE5" s="25" t="s">
        <v>32</v>
      </c>
      <c r="DF5" s="66" t="s">
        <v>78</v>
      </c>
      <c r="DG5" s="66" t="s">
        <v>180</v>
      </c>
      <c r="DH5" s="179" t="s">
        <v>181</v>
      </c>
      <c r="DI5" s="14" t="s">
        <v>183</v>
      </c>
      <c r="DJ5" s="26" t="s">
        <v>182</v>
      </c>
      <c r="DK5" s="25" t="s">
        <v>32</v>
      </c>
      <c r="DL5" s="66" t="s">
        <v>78</v>
      </c>
      <c r="DM5" s="66" t="s">
        <v>180</v>
      </c>
      <c r="DN5" s="179" t="s">
        <v>181</v>
      </c>
      <c r="DO5" s="14" t="s">
        <v>183</v>
      </c>
      <c r="DP5" s="26" t="s">
        <v>182</v>
      </c>
      <c r="DQ5" s="25" t="s">
        <v>32</v>
      </c>
      <c r="DR5" s="66" t="s">
        <v>78</v>
      </c>
      <c r="DS5" s="66" t="s">
        <v>180</v>
      </c>
      <c r="DT5" s="179" t="s">
        <v>181</v>
      </c>
      <c r="DU5" s="14" t="s">
        <v>183</v>
      </c>
      <c r="DV5" s="26" t="s">
        <v>182</v>
      </c>
      <c r="DW5" s="25" t="s">
        <v>32</v>
      </c>
      <c r="DX5" s="66" t="s">
        <v>78</v>
      </c>
      <c r="DY5" s="66" t="s">
        <v>180</v>
      </c>
      <c r="DZ5" s="179" t="s">
        <v>181</v>
      </c>
      <c r="EA5" s="14" t="s">
        <v>183</v>
      </c>
      <c r="EB5" s="26" t="s">
        <v>182</v>
      </c>
      <c r="EC5" s="25" t="s">
        <v>32</v>
      </c>
      <c r="ED5" s="66" t="s">
        <v>78</v>
      </c>
      <c r="EE5" s="66" t="s">
        <v>180</v>
      </c>
      <c r="EF5" s="179" t="s">
        <v>181</v>
      </c>
      <c r="EG5" s="14" t="s">
        <v>183</v>
      </c>
      <c r="EH5" s="26" t="s">
        <v>182</v>
      </c>
      <c r="EI5" s="25" t="s">
        <v>32</v>
      </c>
      <c r="EJ5" s="66" t="s">
        <v>78</v>
      </c>
      <c r="EK5" s="66" t="s">
        <v>180</v>
      </c>
      <c r="EL5" s="179" t="s">
        <v>181</v>
      </c>
      <c r="EM5" s="14" t="s">
        <v>183</v>
      </c>
      <c r="EN5" s="26" t="s">
        <v>182</v>
      </c>
      <c r="EO5" s="25" t="s">
        <v>32</v>
      </c>
      <c r="EP5" s="66" t="s">
        <v>78</v>
      </c>
      <c r="EQ5" s="66" t="s">
        <v>180</v>
      </c>
      <c r="ER5" s="179" t="s">
        <v>181</v>
      </c>
      <c r="ES5" s="14" t="s">
        <v>183</v>
      </c>
      <c r="ET5" s="26" t="s">
        <v>182</v>
      </c>
      <c r="EU5" s="25" t="s">
        <v>32</v>
      </c>
      <c r="EV5" s="66" t="s">
        <v>78</v>
      </c>
      <c r="EW5" s="66" t="s">
        <v>180</v>
      </c>
      <c r="EX5" s="179" t="s">
        <v>181</v>
      </c>
      <c r="EY5" s="14" t="s">
        <v>183</v>
      </c>
      <c r="EZ5" s="26" t="s">
        <v>182</v>
      </c>
      <c r="FA5" s="25" t="s">
        <v>32</v>
      </c>
      <c r="FB5" s="66" t="s">
        <v>78</v>
      </c>
      <c r="FC5" s="66" t="s">
        <v>180</v>
      </c>
      <c r="FD5" s="179" t="s">
        <v>181</v>
      </c>
      <c r="FE5" s="14" t="s">
        <v>183</v>
      </c>
      <c r="FF5" s="26" t="s">
        <v>182</v>
      </c>
    </row>
    <row r="6" spans="1:162">
      <c r="A6" s="17" t="s">
        <v>2</v>
      </c>
      <c r="B6" s="2" t="s">
        <v>3</v>
      </c>
      <c r="C6" s="4">
        <v>44682</v>
      </c>
      <c r="D6" s="136">
        <v>45474</v>
      </c>
      <c r="E6" s="92">
        <v>27</v>
      </c>
      <c r="F6" s="12">
        <v>378000</v>
      </c>
      <c r="G6" s="74">
        <f>F6/E6</f>
        <v>14000</v>
      </c>
      <c r="H6" s="18">
        <f>M6*$D$1</f>
        <v>-14894.639533181497</v>
      </c>
      <c r="I6" s="67">
        <f>F6/$D$3</f>
        <v>405.04484425061344</v>
      </c>
      <c r="J6" s="74">
        <f>G6/$D$3</f>
        <v>15.001660898170869</v>
      </c>
      <c r="K6" s="185">
        <f t="shared" ref="K6:K15" si="0">SUMIFS($U6:$JF6,$U$5:$JF$5,$V$5)</f>
        <v>418.31457830889076</v>
      </c>
      <c r="L6" s="74">
        <f t="shared" ref="L6:L15" si="1">SUMIFS($U6:$JF6,$U$5:$JF$5,$W$5)</f>
        <v>0</v>
      </c>
      <c r="M6" s="72">
        <f>I6-K6-L6</f>
        <v>-13.269734058277322</v>
      </c>
      <c r="N6" s="98"/>
      <c r="O6" s="99"/>
      <c r="P6" s="100">
        <f>IFERROR(O6/N6,0)</f>
        <v>0</v>
      </c>
      <c r="Q6" s="94"/>
      <c r="R6" s="73"/>
      <c r="S6" s="54"/>
      <c r="T6" s="62">
        <f t="shared" ref="T6:T15" si="2">(P6/$P$2)+(S6/$S$2)</f>
        <v>0</v>
      </c>
      <c r="U6" s="95">
        <v>14727.138999999999</v>
      </c>
      <c r="V6" s="13">
        <f>U6/U$3</f>
        <v>14.917818556792927</v>
      </c>
      <c r="W6" s="13">
        <f>X6/U$3</f>
        <v>0</v>
      </c>
      <c r="X6" s="18"/>
      <c r="Y6" s="95">
        <v>14946.505999999999</v>
      </c>
      <c r="Z6" s="13">
        <f>Y6/Y$3</f>
        <v>14.917819033997622</v>
      </c>
      <c r="AA6" s="13">
        <f>AB6/Y$3</f>
        <v>0</v>
      </c>
      <c r="AB6" s="18"/>
      <c r="AC6" s="95">
        <v>15351.576999999999</v>
      </c>
      <c r="AD6" s="13">
        <f>AC6/AC$3</f>
        <v>14.902924459157076</v>
      </c>
      <c r="AE6" s="13">
        <f>AF6/AC$3</f>
        <v>0</v>
      </c>
      <c r="AF6" s="18"/>
      <c r="AG6" s="95">
        <v>15516.558000000001</v>
      </c>
      <c r="AH6" s="13">
        <f>AG6/AG$3</f>
        <v>14.890716093314103</v>
      </c>
      <c r="AI6" s="13">
        <f>AJ6/AG$3</f>
        <v>0</v>
      </c>
      <c r="AJ6" s="18"/>
      <c r="AK6" s="95">
        <v>15562.277</v>
      </c>
      <c r="AL6" s="13">
        <f>AK6/AK$3</f>
        <v>14.88545045333721</v>
      </c>
      <c r="AM6" s="13">
        <f>AN6/AK$3</f>
        <v>0</v>
      </c>
      <c r="AN6" s="18"/>
      <c r="AO6" s="95">
        <v>15575.502</v>
      </c>
      <c r="AP6" s="13">
        <f>AO6/AO$3</f>
        <v>14.883323284029633</v>
      </c>
      <c r="AQ6" s="13">
        <f>AR6/AO$3</f>
        <v>0</v>
      </c>
      <c r="AR6" s="18"/>
      <c r="AS6" s="95">
        <v>15580.975</v>
      </c>
      <c r="AT6" s="13">
        <f>AS6/AS$3</f>
        <v>14.882167923007273</v>
      </c>
      <c r="AU6" s="13">
        <f>AV6/AS$3</f>
        <v>0</v>
      </c>
      <c r="AV6" s="18"/>
      <c r="AW6" s="95">
        <v>15598.12</v>
      </c>
      <c r="AX6" s="13">
        <f>AW6/AW$3</f>
        <v>14.877612122518549</v>
      </c>
      <c r="AY6" s="13">
        <f>AZ6/AW$3</f>
        <v>0</v>
      </c>
      <c r="AZ6" s="18"/>
      <c r="BA6" s="95">
        <f>15629.39+101.159</f>
        <v>15730.548999999999</v>
      </c>
      <c r="BB6" s="13">
        <f>BA6/BA$3</f>
        <v>14.963675589703294</v>
      </c>
      <c r="BC6" s="13">
        <f>BD6/BA$3</f>
        <v>0</v>
      </c>
      <c r="BD6" s="18"/>
      <c r="BE6" s="95">
        <v>15731.75</v>
      </c>
      <c r="BF6" s="13">
        <f>BE6/BE$3</f>
        <v>14.9178188838768</v>
      </c>
      <c r="BG6" s="13">
        <f>BH6/BE$3</f>
        <v>0</v>
      </c>
      <c r="BH6" s="18"/>
      <c r="BI6" s="95">
        <v>15764.78</v>
      </c>
      <c r="BJ6" s="13">
        <f>BI6/BI$3</f>
        <v>14.917820728158784</v>
      </c>
      <c r="BK6" s="13">
        <f>BL6/BI$3</f>
        <v>0</v>
      </c>
      <c r="BL6" s="18"/>
      <c r="BM6" s="95">
        <v>15792.75</v>
      </c>
      <c r="BN6" s="13">
        <f>BM6/BM$3</f>
        <v>14.917819864922306</v>
      </c>
      <c r="BO6" s="13">
        <f>BP6/BM$3</f>
        <v>0</v>
      </c>
      <c r="BP6" s="18"/>
      <c r="BQ6" s="27">
        <v>15828.864913822956</v>
      </c>
      <c r="BR6" s="13"/>
      <c r="BS6" s="13">
        <f>BR6/BQ$3</f>
        <v>0</v>
      </c>
      <c r="BT6" s="13">
        <f>BU6/BQ$3</f>
        <v>14.917818801779482</v>
      </c>
      <c r="BU6" s="28">
        <f>IF(BR6&gt;BQ6,0,BQ6-BR6)</f>
        <v>15828.864913822956</v>
      </c>
      <c r="BV6" s="27">
        <v>15891.788273528862</v>
      </c>
      <c r="BW6" s="13"/>
      <c r="BX6" s="13">
        <f>BW6/BV$3</f>
        <v>0</v>
      </c>
      <c r="BY6" s="13">
        <f>BZ6/BV$3</f>
        <v>14.917818801779482</v>
      </c>
      <c r="BZ6" s="28">
        <f>IF(BW6&gt;BV6,0,BV6-BW6)</f>
        <v>15891.788273528862</v>
      </c>
      <c r="CA6" s="27">
        <v>16026.093396201282</v>
      </c>
      <c r="CB6" s="15">
        <f t="shared" ref="CB6:CB15" si="3">$T6*CA$3</f>
        <v>0</v>
      </c>
      <c r="CC6" s="13"/>
      <c r="CD6" s="13">
        <f>CC6/CA$3</f>
        <v>0</v>
      </c>
      <c r="CE6" s="13">
        <f>CF6/CA$3</f>
        <v>14.917793672483832</v>
      </c>
      <c r="CF6" s="28">
        <v>16026.0664</v>
      </c>
      <c r="CG6" s="27">
        <v>16035.088840938757</v>
      </c>
      <c r="CH6" s="15">
        <f t="shared" ref="CH6:CH15" si="4">$T6*CG$3</f>
        <v>0</v>
      </c>
      <c r="CI6" s="13"/>
      <c r="CJ6" s="13">
        <f>CI6/CG$3</f>
        <v>0</v>
      </c>
      <c r="CK6" s="13">
        <f>CL6/CG$3</f>
        <v>14.917797273222035</v>
      </c>
      <c r="CL6" s="28">
        <v>16035.065699999999</v>
      </c>
      <c r="CM6" s="27">
        <v>16073.905005460989</v>
      </c>
      <c r="CN6" s="15">
        <f t="shared" ref="CN6:CN7" si="5">$T6*CM$3</f>
        <v>0</v>
      </c>
      <c r="CO6" s="13"/>
      <c r="CP6" s="13">
        <f>CO6/CM$3</f>
        <v>0</v>
      </c>
      <c r="CQ6" s="13">
        <f>CR6/CM$3</f>
        <v>14.917797079713447</v>
      </c>
      <c r="CR6" s="28">
        <v>16073.881600000001</v>
      </c>
      <c r="CS6" s="27">
        <v>16112.303471056764</v>
      </c>
      <c r="CT6" s="15">
        <f t="shared" ref="CT6:CT7" si="6">$T6*CS$3</f>
        <v>0</v>
      </c>
      <c r="CU6" s="13"/>
      <c r="CV6" s="13">
        <f>CU6/CS$3</f>
        <v>0</v>
      </c>
      <c r="CW6" s="13">
        <f>CX6/CS$3</f>
        <v>14.917818801779481</v>
      </c>
      <c r="CX6" s="28">
        <f>IF(CT6&gt;CS6,0,CS6-CT6)</f>
        <v>16112.303471056764</v>
      </c>
      <c r="CY6" s="27">
        <v>16144.824316044647</v>
      </c>
      <c r="CZ6" s="15">
        <f t="shared" ref="CZ6:CZ7" si="7">$T6*CY$3</f>
        <v>0</v>
      </c>
      <c r="DA6" s="13"/>
      <c r="DB6" s="13">
        <f>DA6/CY$3</f>
        <v>0</v>
      </c>
      <c r="DC6" s="13">
        <f>DD6/CY$3</f>
        <v>14.917818801779484</v>
      </c>
      <c r="DD6" s="28">
        <f>IF(CZ6&gt;CY6,0,CY6-CZ6)</f>
        <v>16144.824316044647</v>
      </c>
      <c r="DE6" s="27">
        <f>$G6*DE$3/$D$3</f>
        <v>16251.824309119938</v>
      </c>
      <c r="DF6" s="15">
        <f t="shared" ref="DF6:DF7" si="8">$T6*DE$3</f>
        <v>0</v>
      </c>
      <c r="DG6" s="188"/>
      <c r="DH6" s="13">
        <f>DG6/DE$3</f>
        <v>0</v>
      </c>
      <c r="DI6" s="13">
        <f>DJ6/DE$3</f>
        <v>15.001660898170869</v>
      </c>
      <c r="DJ6" s="28">
        <f t="shared" ref="DJ6:DJ15" si="9">IF(DF6&gt;DE6,0,DE6-DF6)</f>
        <v>16251.824309119938</v>
      </c>
      <c r="DK6" s="27">
        <f>$G6*DK$3/$D$3</f>
        <v>16294.053984548291</v>
      </c>
      <c r="DL6" s="15">
        <f t="shared" ref="DL6:DL7" si="10">$T6*DK$3</f>
        <v>0</v>
      </c>
      <c r="DM6" s="188"/>
      <c r="DN6" s="13">
        <f>DM6/DK$3</f>
        <v>0</v>
      </c>
      <c r="DO6" s="13">
        <f>DP6/DK$3</f>
        <v>15.001660898170869</v>
      </c>
      <c r="DP6" s="28">
        <f t="shared" ref="DP6:DP15" si="11">IF(DL6&gt;DK6,0,DK6-DL6)</f>
        <v>16294.053984548291</v>
      </c>
      <c r="DQ6" s="27">
        <f>$G6*DQ$3/$D$3</f>
        <v>16331.753158385392</v>
      </c>
      <c r="DR6" s="15">
        <f t="shared" ref="DR6:DR7" si="12">$T6*DQ$3</f>
        <v>0</v>
      </c>
      <c r="DS6" s="188"/>
      <c r="DT6" s="13">
        <f>DS6/DQ$3</f>
        <v>0</v>
      </c>
      <c r="DU6" s="13">
        <f>DV6/DQ$3</f>
        <v>15.001660898170869</v>
      </c>
      <c r="DV6" s="28">
        <f t="shared" ref="DV6:DV15" si="13">IF(DR6&gt;DQ6,0,DQ6-DR6)</f>
        <v>16331.753158385392</v>
      </c>
      <c r="DW6" s="27">
        <f>$G6*DW$3/$D$3</f>
        <v>16364.876825648556</v>
      </c>
      <c r="DX6" s="15">
        <f t="shared" ref="DX6:DX7" si="14">$T6*DW$3</f>
        <v>0</v>
      </c>
      <c r="DY6" s="188"/>
      <c r="DZ6" s="13">
        <f>DY6/DW$3</f>
        <v>0</v>
      </c>
      <c r="EA6" s="13">
        <f>EB6/DW$3</f>
        <v>15.00166089817087</v>
      </c>
      <c r="EB6" s="28">
        <f t="shared" ref="EB6:EB15" si="15">IF(DX6&gt;DW6,0,DW6-DX6)</f>
        <v>16364.876825648556</v>
      </c>
      <c r="EC6" s="27">
        <f>$G6*EC$3/$D$3</f>
        <v>16404.361197132537</v>
      </c>
      <c r="ED6" s="15">
        <f t="shared" ref="ED6:ED7" si="16">$T6*EC$3</f>
        <v>0</v>
      </c>
      <c r="EE6" s="188"/>
      <c r="EF6" s="13">
        <f>EE6/EC$3</f>
        <v>0</v>
      </c>
      <c r="EG6" s="13">
        <f>EH6/EC$3</f>
        <v>15.001660898170867</v>
      </c>
      <c r="EH6" s="208">
        <f t="shared" ref="EH6:EH15" si="17">IF(ED6&gt;EC6,0,EC6-ED6)</f>
        <v>16404.361197132537</v>
      </c>
      <c r="EI6" s="27">
        <f>$G6*EI$3/$D$3</f>
        <v>16471.68865124353</v>
      </c>
      <c r="EJ6" s="15">
        <f t="shared" ref="EJ6:EJ7" si="18">$T6*EI$3</f>
        <v>0</v>
      </c>
      <c r="EK6" s="188"/>
      <c r="EL6" s="13">
        <f>EK6/EI$3</f>
        <v>0</v>
      </c>
      <c r="EM6" s="13">
        <f>EN6/EI$3</f>
        <v>15.001660898170869</v>
      </c>
      <c r="EN6" s="208">
        <f t="shared" ref="EN6:EN15" si="19">IF(EJ6&gt;EI6,0,EI6-EJ6)</f>
        <v>16471.68865124353</v>
      </c>
      <c r="EO6" s="27">
        <f>$G6*EO$3/$D$3</f>
        <v>16568.689390611104</v>
      </c>
      <c r="EP6" s="15">
        <f t="shared" ref="EP6:EP7" si="20">$T6*EO$3</f>
        <v>0</v>
      </c>
      <c r="EQ6" s="188"/>
      <c r="ER6" s="13">
        <f>EQ6/EO$3</f>
        <v>0</v>
      </c>
      <c r="ES6" s="13">
        <f>ET6/EO$3</f>
        <v>15.001660898170867</v>
      </c>
      <c r="ET6" s="208">
        <f t="shared" ref="ET6:ET15" si="21">IF(EP6&gt;EO6,0,EO6-EP6)</f>
        <v>16568.689390611104</v>
      </c>
      <c r="EU6" s="27">
        <f>$G6*EU$3/$D$3</f>
        <v>16723.07148291418</v>
      </c>
      <c r="EV6" s="15">
        <f t="shared" ref="EV6:EV7" si="22">$T6*EU$3</f>
        <v>0</v>
      </c>
      <c r="EW6" s="188"/>
      <c r="EX6" s="13">
        <f>EW6/EU$3</f>
        <v>0</v>
      </c>
      <c r="EY6" s="13">
        <f>EZ6/EU$3</f>
        <v>15.001660898170869</v>
      </c>
      <c r="EZ6" s="208">
        <f t="shared" ref="EZ6:EZ15" si="23">IF(EV6&gt;EU6,0,EU6-EV6)</f>
        <v>16723.07148291418</v>
      </c>
      <c r="FA6" s="27">
        <f>$G6*FA$3/$D$3</f>
        <v>16838.644278473686</v>
      </c>
      <c r="FB6" s="15">
        <f t="shared" ref="FB6:FB7" si="24">$T6*FA$3</f>
        <v>0</v>
      </c>
      <c r="FC6" s="188"/>
      <c r="FD6" s="13">
        <f>FC6/FA$3</f>
        <v>0</v>
      </c>
      <c r="FE6" s="13">
        <f>FF6/FA$3</f>
        <v>15.001660898170867</v>
      </c>
      <c r="FF6" s="208">
        <f t="shared" ref="FF6:FF15" si="25">IF(FB6&gt;FA6,0,FA6-FB6)</f>
        <v>16838.644278473686</v>
      </c>
    </row>
    <row r="7" spans="1:162">
      <c r="A7" s="17" t="s">
        <v>4</v>
      </c>
      <c r="B7" s="2" t="s">
        <v>5</v>
      </c>
      <c r="C7" s="4">
        <v>44682</v>
      </c>
      <c r="D7" s="136">
        <v>45474</v>
      </c>
      <c r="E7" s="92">
        <v>27</v>
      </c>
      <c r="F7" s="12">
        <v>81000</v>
      </c>
      <c r="G7" s="74">
        <f t="shared" ref="G7:G15" si="26">F7/E7</f>
        <v>3000</v>
      </c>
      <c r="H7" s="18">
        <f t="shared" ref="H7:H15" si="27">M7*$D$1</f>
        <v>-3191.7589932691681</v>
      </c>
      <c r="I7" s="67">
        <f t="shared" ref="I7:I15" si="28">F7/$D$3</f>
        <v>86.795323767988592</v>
      </c>
      <c r="J7" s="74">
        <f t="shared" ref="J7:J15" si="29">G7/$D$3</f>
        <v>3.2146416210366149</v>
      </c>
      <c r="K7" s="74">
        <f t="shared" si="0"/>
        <v>89.638883219322963</v>
      </c>
      <c r="L7" s="74">
        <f>SUMIFS($U7:$JF7,$U$5:$JF$5,$W$5)</f>
        <v>0</v>
      </c>
      <c r="M7" s="72">
        <f t="shared" ref="M7:M15" si="30">I7-K7-L7</f>
        <v>-2.8435594513343716</v>
      </c>
      <c r="N7" s="92"/>
      <c r="O7" s="12"/>
      <c r="P7" s="18">
        <f t="shared" ref="P7:P15" si="31">IFERROR(O7/N7,0)</f>
        <v>0</v>
      </c>
      <c r="Q7" s="95"/>
      <c r="R7" s="74"/>
      <c r="S7" s="18"/>
      <c r="T7" s="62">
        <f t="shared" si="2"/>
        <v>0</v>
      </c>
      <c r="U7" s="95">
        <v>3155.8159999999998</v>
      </c>
      <c r="V7" s="74">
        <f t="shared" ref="V7:V15" si="32">U7/U$3</f>
        <v>3.1966759115008032</v>
      </c>
      <c r="W7" s="74">
        <f t="shared" ref="W7:W15" si="33">X7/U$3</f>
        <v>0</v>
      </c>
      <c r="X7" s="18"/>
      <c r="Y7" s="95">
        <v>3202.8229999999999</v>
      </c>
      <c r="Z7" s="74">
        <f t="shared" ref="Z7:Z15" si="34">Y7/Y$3</f>
        <v>3.1966757924511162</v>
      </c>
      <c r="AA7" s="74">
        <f t="shared" ref="AA7:AA15" si="35">AB7/Y$3</f>
        <v>0</v>
      </c>
      <c r="AB7" s="18"/>
      <c r="AC7" s="95">
        <v>3289.6239999999998</v>
      </c>
      <c r="AD7" s="74">
        <f t="shared" ref="AD7:AD15" si="36">AC7/AC$3</f>
        <v>3.1934841593818102</v>
      </c>
      <c r="AE7" s="74">
        <f t="shared" ref="AE7:AE15" si="37">AF7/AC$3</f>
        <v>0</v>
      </c>
      <c r="AF7" s="18"/>
      <c r="AG7" s="95">
        <v>3324.9769999999999</v>
      </c>
      <c r="AH7" s="74">
        <f t="shared" ref="AH7:AH15" si="38">AG7/AG$3</f>
        <v>3.190868008471933</v>
      </c>
      <c r="AI7" s="74">
        <f t="shared" ref="AI7:AI15" si="39">AJ7/AG$3</f>
        <v>0</v>
      </c>
      <c r="AJ7" s="18"/>
      <c r="AK7" s="95">
        <v>3334.7739999999999</v>
      </c>
      <c r="AL7" s="74">
        <f t="shared" ref="AL7:AL15" si="40">AK7/AK$3</f>
        <v>3.1897397244681569</v>
      </c>
      <c r="AM7" s="74">
        <f t="shared" ref="AM7:AM15" si="41">AN7/AK$3</f>
        <v>0</v>
      </c>
      <c r="AN7" s="18"/>
      <c r="AO7" s="95">
        <v>3337.607</v>
      </c>
      <c r="AP7" s="74">
        <f t="shared" ref="AP7:AP15" si="42">AO7/AO$3</f>
        <v>3.1892830148293321</v>
      </c>
      <c r="AQ7" s="74">
        <f t="shared" ref="AQ7:AQ15" si="43">AR7/AO$3</f>
        <v>0</v>
      </c>
      <c r="AR7" s="18"/>
      <c r="AS7" s="95">
        <v>3338.78</v>
      </c>
      <c r="AT7" s="74">
        <f t="shared" ref="AT7:AT15" si="44">AS7/AS$3</f>
        <v>3.1890356423765667</v>
      </c>
      <c r="AU7" s="74">
        <f t="shared" ref="AU7:AU15" si="45">AV7/AS$3</f>
        <v>0</v>
      </c>
      <c r="AV7" s="18"/>
      <c r="AW7" s="95">
        <v>3342.45</v>
      </c>
      <c r="AX7" s="74">
        <f t="shared" ref="AX7:AX15" si="46">AW7/AW$3</f>
        <v>3.1880556527909851</v>
      </c>
      <c r="AY7" s="74">
        <f t="shared" ref="AY7:AY15" si="47">AZ7/AW$3</f>
        <v>0</v>
      </c>
      <c r="AZ7" s="18"/>
      <c r="BA7" s="95">
        <f>3349.15+21.677</f>
        <v>3370.8270000000002</v>
      </c>
      <c r="BB7" s="74">
        <f t="shared" ref="BB7:BB15" si="48">BA7/BA$3</f>
        <v>3.2064972237785723</v>
      </c>
      <c r="BC7" s="74">
        <f t="shared" ref="BC7:BC15" si="49">BD7/BA$3</f>
        <v>0</v>
      </c>
      <c r="BD7" s="18"/>
      <c r="BE7" s="95">
        <v>3371.09</v>
      </c>
      <c r="BF7" s="74">
        <f t="shared" ref="BF7:BF15" si="50">BE7/BE$3</f>
        <v>3.1966761524463738</v>
      </c>
      <c r="BG7" s="74">
        <f t="shared" ref="BG7:BG15" si="51">BH7/BE$3</f>
        <v>0</v>
      </c>
      <c r="BH7" s="18"/>
      <c r="BI7" s="95">
        <v>3378.17</v>
      </c>
      <c r="BJ7" s="74">
        <f t="shared" ref="BJ7:BJ15" si="52">BI7/BI$3</f>
        <v>3.1966785739632368</v>
      </c>
      <c r="BK7" s="74">
        <f t="shared" ref="BK7:BK15" si="53">BL7/BI$3</f>
        <v>0</v>
      </c>
      <c r="BL7" s="18"/>
      <c r="BM7" s="95">
        <v>3384.16</v>
      </c>
      <c r="BN7" s="74">
        <f t="shared" ref="BN7:BN15" si="54">BM7/BM$3</f>
        <v>3.1966750106267412</v>
      </c>
      <c r="BO7" s="74">
        <f t="shared" ref="BO7:BO15" si="55">BP7/BM$3</f>
        <v>0</v>
      </c>
      <c r="BP7" s="18"/>
      <c r="BQ7" s="27">
        <v>3391.8996243906331</v>
      </c>
      <c r="BR7" s="13"/>
      <c r="BS7" s="183">
        <f t="shared" ref="BS7:BS15" si="56">BR7/BQ$3</f>
        <v>0</v>
      </c>
      <c r="BT7" s="183">
        <f t="shared" ref="BT7:BT15" si="57">BU7/BQ$3</f>
        <v>3.1966754575241745</v>
      </c>
      <c r="BU7" s="28">
        <f t="shared" ref="BU7:BU15" si="58">IF(BR7&gt;BQ7,0,BQ7-BR7)</f>
        <v>3391.8996243906331</v>
      </c>
      <c r="BV7" s="27">
        <v>3405.3832014704708</v>
      </c>
      <c r="BW7" s="13"/>
      <c r="BX7" s="183">
        <f t="shared" ref="BX7:BX15" si="59">BW7/BV$3</f>
        <v>0</v>
      </c>
      <c r="BY7" s="183">
        <f t="shared" ref="BY7:BY15" si="60">BZ7/BV$3</f>
        <v>3.1966754575241749</v>
      </c>
      <c r="BZ7" s="28">
        <f t="shared" ref="BZ7:BZ15" si="61">IF(BW7&gt;BV7,0,BV7-BW7)</f>
        <v>3405.3832014704708</v>
      </c>
      <c r="CA7" s="27">
        <v>3434.1628706145602</v>
      </c>
      <c r="CB7" s="15">
        <f t="shared" si="3"/>
        <v>0</v>
      </c>
      <c r="CC7" s="13"/>
      <c r="CD7" s="183">
        <f t="shared" ref="CD7:CD15" si="62">CC7/CA$3</f>
        <v>0</v>
      </c>
      <c r="CE7" s="183">
        <f t="shared" ref="CE7:CE15" si="63">CF7/CA$3</f>
        <v>3.1966868411940146</v>
      </c>
      <c r="CF7" s="28">
        <v>3434.1750999999999</v>
      </c>
      <c r="CG7" s="27">
        <v>3436.090465915448</v>
      </c>
      <c r="CH7" s="15">
        <f t="shared" si="4"/>
        <v>0</v>
      </c>
      <c r="CI7" s="13"/>
      <c r="CJ7" s="183">
        <f t="shared" ref="CJ7:CJ15" si="64">CI7/CG$3</f>
        <v>0</v>
      </c>
      <c r="CK7" s="183">
        <f t="shared" ref="CK7:CK15" si="65">CL7/CG$3</f>
        <v>3.1966875834383828</v>
      </c>
      <c r="CL7" s="28">
        <v>3436.1035000000002</v>
      </c>
      <c r="CM7" s="27">
        <v>3444.4082154559255</v>
      </c>
      <c r="CN7" s="15">
        <f t="shared" si="5"/>
        <v>0</v>
      </c>
      <c r="CO7" s="13"/>
      <c r="CP7" s="183">
        <f t="shared" ref="CP7:CP15" si="66">CO7/CM$3</f>
        <v>0</v>
      </c>
      <c r="CQ7" s="183">
        <f t="shared" ref="CQ7:CQ15" si="67">CR7/CM$3</f>
        <v>3.1966875081786772</v>
      </c>
      <c r="CR7" s="28">
        <v>3444.4212000000002</v>
      </c>
      <c r="CS7" s="27">
        <v>3452.6364580835925</v>
      </c>
      <c r="CT7" s="15">
        <f t="shared" si="6"/>
        <v>0</v>
      </c>
      <c r="CU7" s="13"/>
      <c r="CV7" s="183">
        <f t="shared" ref="CV7:CV15" si="68">CU7/CS$3</f>
        <v>0</v>
      </c>
      <c r="CW7" s="183">
        <f t="shared" ref="CW7:CW15" si="69">CX7/CS$3</f>
        <v>3.1966754575241745</v>
      </c>
      <c r="CX7" s="28">
        <f t="shared" ref="CX7:CX15" si="70">IF(CT7&gt;CS7,0,CS7-CT7)</f>
        <v>3452.6364580835925</v>
      </c>
      <c r="CY7" s="27">
        <v>3459.6052105809958</v>
      </c>
      <c r="CZ7" s="15">
        <f t="shared" si="7"/>
        <v>0</v>
      </c>
      <c r="DA7" s="13"/>
      <c r="DB7" s="183">
        <f t="shared" ref="DB7:DB15" si="71">DA7/CY$3</f>
        <v>0</v>
      </c>
      <c r="DC7" s="183">
        <f t="shared" ref="DC7:DC15" si="72">DD7/CY$3</f>
        <v>3.1966754575241749</v>
      </c>
      <c r="DD7" s="28">
        <f t="shared" ref="DD7:DD11" si="73">IF(CZ7&gt;CY7,0,CY7-CZ7)</f>
        <v>3459.6052105809958</v>
      </c>
      <c r="DE7" s="27">
        <f t="shared" ref="DE7:DE15" si="74">$G7*DE$3/$D$3</f>
        <v>3482.5337805257009</v>
      </c>
      <c r="DF7" s="15">
        <f t="shared" si="8"/>
        <v>0</v>
      </c>
      <c r="DG7" s="188"/>
      <c r="DH7" s="183">
        <f t="shared" ref="DH7:DH15" si="75">DG7/DE$3</f>
        <v>0</v>
      </c>
      <c r="DI7" s="183">
        <f t="shared" ref="DI7:DI15" si="76">DJ7/DE$3</f>
        <v>3.2146416210366144</v>
      </c>
      <c r="DJ7" s="28">
        <f t="shared" si="9"/>
        <v>3482.5337805257009</v>
      </c>
      <c r="DK7" s="27">
        <f t="shared" ref="DK7:DK15" si="77">$G7*DK$3/$D$3</f>
        <v>3491.5829966889196</v>
      </c>
      <c r="DL7" s="15">
        <f t="shared" si="10"/>
        <v>0</v>
      </c>
      <c r="DM7" s="188"/>
      <c r="DN7" s="183">
        <f t="shared" ref="DN7:DN15" si="78">DM7/DK$3</f>
        <v>0</v>
      </c>
      <c r="DO7" s="183">
        <f t="shared" ref="DO7:DO15" si="79">DP7/DK$3</f>
        <v>3.2146416210366149</v>
      </c>
      <c r="DP7" s="28">
        <f t="shared" si="11"/>
        <v>3491.5829966889196</v>
      </c>
      <c r="DQ7" s="27">
        <f t="shared" ref="DQ7:DQ15" si="80">$G7*DQ$3/$D$3</f>
        <v>3499.661391082584</v>
      </c>
      <c r="DR7" s="15">
        <f t="shared" si="12"/>
        <v>0</v>
      </c>
      <c r="DS7" s="188"/>
      <c r="DT7" s="183">
        <f t="shared" ref="DT7:DT15" si="81">DS7/DQ$3</f>
        <v>0</v>
      </c>
      <c r="DU7" s="183">
        <f t="shared" ref="DU7:DU15" si="82">DV7/DQ$3</f>
        <v>3.2146416210366144</v>
      </c>
      <c r="DV7" s="28">
        <f t="shared" si="13"/>
        <v>3499.661391082584</v>
      </c>
      <c r="DW7" s="27">
        <f t="shared" ref="DW7:DW15" si="83">$G7*DW$3/$D$3</f>
        <v>3506.7593197818333</v>
      </c>
      <c r="DX7" s="15">
        <f t="shared" si="14"/>
        <v>0</v>
      </c>
      <c r="DY7" s="188"/>
      <c r="DZ7" s="183">
        <f t="shared" ref="DZ7:DZ15" si="84">DY7/DW$3</f>
        <v>0</v>
      </c>
      <c r="EA7" s="183">
        <f t="shared" ref="EA7:EA15" si="85">EB7/DW$3</f>
        <v>3.2146416210366149</v>
      </c>
      <c r="EB7" s="28">
        <f t="shared" si="15"/>
        <v>3506.7593197818333</v>
      </c>
      <c r="EC7" s="27">
        <f t="shared" ref="EC7:EC15" si="86">$G7*EC$3/$D$3</f>
        <v>3515.2202565284015</v>
      </c>
      <c r="ED7" s="15">
        <f t="shared" si="16"/>
        <v>0</v>
      </c>
      <c r="EE7" s="188"/>
      <c r="EF7" s="183">
        <f t="shared" ref="EF7:EF15" si="87">EE7/EC$3</f>
        <v>0</v>
      </c>
      <c r="EG7" s="183">
        <f t="shared" ref="EG7:EG15" si="88">EH7/EC$3</f>
        <v>3.2146416210366149</v>
      </c>
      <c r="EH7" s="208">
        <f t="shared" si="17"/>
        <v>3515.2202565284015</v>
      </c>
      <c r="EI7" s="27">
        <f t="shared" ref="EI7:EI15" si="89">$G7*EI$3/$D$3</f>
        <v>3529.6475681236138</v>
      </c>
      <c r="EJ7" s="15">
        <f t="shared" si="18"/>
        <v>0</v>
      </c>
      <c r="EK7" s="188"/>
      <c r="EL7" s="183">
        <f t="shared" ref="EL7:EL15" si="90">EK7/EI$3</f>
        <v>0</v>
      </c>
      <c r="EM7" s="183">
        <f t="shared" ref="EM7:EM15" si="91">EN7/EI$3</f>
        <v>3.2146416210366149</v>
      </c>
      <c r="EN7" s="208">
        <f t="shared" si="19"/>
        <v>3529.6475681236138</v>
      </c>
      <c r="EO7" s="27">
        <f t="shared" ref="EO7:EO15" si="92">$G7*EO$3/$D$3</f>
        <v>3550.4334408452369</v>
      </c>
      <c r="EP7" s="15">
        <f t="shared" si="20"/>
        <v>0</v>
      </c>
      <c r="EQ7" s="188"/>
      <c r="ER7" s="183">
        <f t="shared" ref="ER7:ER15" si="93">EQ7/EO$3</f>
        <v>0</v>
      </c>
      <c r="ES7" s="183">
        <f t="shared" ref="ES7:ES15" si="94">ET7/EO$3</f>
        <v>3.2146416210366149</v>
      </c>
      <c r="ET7" s="208">
        <f t="shared" si="21"/>
        <v>3550.4334408452369</v>
      </c>
      <c r="EU7" s="27">
        <f t="shared" ref="EU7:EU15" si="95">$G7*EU$3/$D$3</f>
        <v>3583.5153177673242</v>
      </c>
      <c r="EV7" s="15">
        <f t="shared" si="22"/>
        <v>0</v>
      </c>
      <c r="EW7" s="188"/>
      <c r="EX7" s="183">
        <f t="shared" ref="EX7:EX15" si="96">EW7/EU$3</f>
        <v>0</v>
      </c>
      <c r="EY7" s="183">
        <f t="shared" ref="EY7:EY15" si="97">EZ7/EU$3</f>
        <v>3.2146416210366144</v>
      </c>
      <c r="EZ7" s="208">
        <f t="shared" si="23"/>
        <v>3583.5153177673242</v>
      </c>
      <c r="FA7" s="27">
        <f t="shared" ref="FA7:FA15" si="98">$G7*FA$3/$D$3</f>
        <v>3608.2809168157901</v>
      </c>
      <c r="FB7" s="15">
        <f t="shared" si="24"/>
        <v>0</v>
      </c>
      <c r="FC7" s="188"/>
      <c r="FD7" s="183">
        <f t="shared" ref="FD7:FD15" si="99">FC7/FA$3</f>
        <v>0</v>
      </c>
      <c r="FE7" s="183">
        <f t="shared" ref="FE7:FE15" si="100">FF7/FA$3</f>
        <v>3.2146416210366144</v>
      </c>
      <c r="FF7" s="208">
        <f t="shared" si="25"/>
        <v>3608.2809168157901</v>
      </c>
    </row>
    <row r="8" spans="1:162">
      <c r="A8" s="17" t="s">
        <v>6</v>
      </c>
      <c r="B8" s="2" t="s">
        <v>50</v>
      </c>
      <c r="C8" s="4">
        <v>44682</v>
      </c>
      <c r="D8" s="136">
        <v>45474</v>
      </c>
      <c r="E8" s="92">
        <v>27</v>
      </c>
      <c r="F8" s="12">
        <v>141678.18</v>
      </c>
      <c r="G8" s="74">
        <f t="shared" si="26"/>
        <v>5247.34</v>
      </c>
      <c r="H8" s="18">
        <f t="shared" si="27"/>
        <v>47983.722415283803</v>
      </c>
      <c r="I8" s="67">
        <f t="shared" si="28"/>
        <v>151.81485807357242</v>
      </c>
      <c r="J8" s="74">
        <f t="shared" si="29"/>
        <v>5.6227725212434239</v>
      </c>
      <c r="K8" s="74">
        <f t="shared" si="0"/>
        <v>0</v>
      </c>
      <c r="L8" s="74">
        <f t="shared" si="1"/>
        <v>109.06583859186291</v>
      </c>
      <c r="M8" s="72">
        <f t="shared" si="30"/>
        <v>42.74901948170951</v>
      </c>
      <c r="N8" s="92">
        <v>27</v>
      </c>
      <c r="O8" s="12">
        <v>168874.2</v>
      </c>
      <c r="P8" s="18">
        <f t="shared" si="31"/>
        <v>6254.6</v>
      </c>
      <c r="Q8" s="92">
        <v>13</v>
      </c>
      <c r="R8" s="74">
        <v>6027.1884</v>
      </c>
      <c r="S8" s="18">
        <f t="shared" ref="S8:S11" si="101">IFERROR(R8/Q8,0)</f>
        <v>463.62987692307695</v>
      </c>
      <c r="T8" s="62">
        <f t="shared" si="2"/>
        <v>6.4056488892326513</v>
      </c>
      <c r="U8" s="95">
        <v>0</v>
      </c>
      <c r="V8" s="74">
        <f t="shared" si="32"/>
        <v>0</v>
      </c>
      <c r="W8" s="74">
        <f t="shared" si="33"/>
        <v>0</v>
      </c>
      <c r="X8" s="18"/>
      <c r="Y8" s="95">
        <v>0</v>
      </c>
      <c r="Z8" s="74">
        <f t="shared" si="34"/>
        <v>0</v>
      </c>
      <c r="AA8" s="74">
        <f t="shared" si="35"/>
        <v>5.2372687322279257</v>
      </c>
      <c r="AB8" s="18">
        <v>5247.34</v>
      </c>
      <c r="AC8" s="95">
        <v>0</v>
      </c>
      <c r="AD8" s="74">
        <f t="shared" si="36"/>
        <v>0</v>
      </c>
      <c r="AE8" s="74">
        <f t="shared" si="37"/>
        <v>5.093985564578368</v>
      </c>
      <c r="AF8" s="18">
        <v>5247.34</v>
      </c>
      <c r="AG8" s="95">
        <v>0</v>
      </c>
      <c r="AH8" s="74">
        <f t="shared" si="38"/>
        <v>0</v>
      </c>
      <c r="AI8" s="74">
        <f t="shared" si="39"/>
        <v>2.2543965666982397</v>
      </c>
      <c r="AJ8" s="18">
        <v>2349.1466</v>
      </c>
      <c r="AK8" s="95">
        <v>0</v>
      </c>
      <c r="AL8" s="74">
        <f t="shared" si="40"/>
        <v>0</v>
      </c>
      <c r="AM8" s="74">
        <f t="shared" si="41"/>
        <v>5.2994780333037133</v>
      </c>
      <c r="AN8" s="18">
        <v>5540.44</v>
      </c>
      <c r="AO8" s="95">
        <v>0</v>
      </c>
      <c r="AP8" s="74">
        <f t="shared" si="42"/>
        <v>0</v>
      </c>
      <c r="AQ8" s="74">
        <f t="shared" si="43"/>
        <v>5.9766442078266078</v>
      </c>
      <c r="AR8" s="18">
        <v>6254.6</v>
      </c>
      <c r="AS8" s="95">
        <v>0</v>
      </c>
      <c r="AT8" s="74">
        <f t="shared" si="44"/>
        <v>0</v>
      </c>
      <c r="AU8" s="74">
        <f t="shared" si="45"/>
        <v>5.9741764696892705</v>
      </c>
      <c r="AV8" s="18">
        <v>6254.6998999999996</v>
      </c>
      <c r="AW8" s="95">
        <v>0</v>
      </c>
      <c r="AX8" s="74">
        <f t="shared" si="46"/>
        <v>0</v>
      </c>
      <c r="AY8" s="74">
        <f t="shared" si="47"/>
        <v>5.9656899036558499</v>
      </c>
      <c r="AZ8" s="18">
        <v>6254.6022999999996</v>
      </c>
      <c r="BA8" s="95">
        <v>0</v>
      </c>
      <c r="BB8" s="74">
        <f t="shared" si="48"/>
        <v>0</v>
      </c>
      <c r="BC8" s="74">
        <f t="shared" si="49"/>
        <v>5.9497047797429525</v>
      </c>
      <c r="BD8" s="18">
        <v>6254.6211999999996</v>
      </c>
      <c r="BE8" s="95">
        <v>0</v>
      </c>
      <c r="BF8" s="74">
        <f t="shared" si="50"/>
        <v>0</v>
      </c>
      <c r="BG8" s="74">
        <f t="shared" si="51"/>
        <v>5.9310084480651195</v>
      </c>
      <c r="BH8" s="18">
        <v>6254.6102000000001</v>
      </c>
      <c r="BI8" s="95">
        <v>0</v>
      </c>
      <c r="BJ8" s="74">
        <f t="shared" si="52"/>
        <v>0</v>
      </c>
      <c r="BK8" s="74">
        <f t="shared" si="53"/>
        <v>5.9185221073549235</v>
      </c>
      <c r="BL8" s="18">
        <v>6254.5461999999998</v>
      </c>
      <c r="BM8" s="95"/>
      <c r="BN8" s="74">
        <f t="shared" si="54"/>
        <v>0</v>
      </c>
      <c r="BO8" s="74">
        <f t="shared" si="55"/>
        <v>5.9079105464506672</v>
      </c>
      <c r="BP8" s="18">
        <v>6254.4094999999998</v>
      </c>
      <c r="BQ8" s="27">
        <v>5932.8168583499828</v>
      </c>
      <c r="BR8" s="74">
        <v>6254.4575000000004</v>
      </c>
      <c r="BS8" s="183">
        <f t="shared" si="56"/>
        <v>5.8944759587247235</v>
      </c>
      <c r="BT8" s="183">
        <f t="shared" si="57"/>
        <v>0</v>
      </c>
      <c r="BU8" s="28">
        <f t="shared" si="58"/>
        <v>0</v>
      </c>
      <c r="BV8" s="27">
        <v>5956.4011628013532</v>
      </c>
      <c r="BW8" s="13">
        <v>6254.6</v>
      </c>
      <c r="BX8" s="183">
        <f t="shared" si="59"/>
        <v>5.8712706129510401</v>
      </c>
      <c r="BY8" s="183">
        <f t="shared" si="60"/>
        <v>0</v>
      </c>
      <c r="BZ8" s="28">
        <f t="shared" si="61"/>
        <v>0</v>
      </c>
      <c r="CA8" s="27">
        <v>6006.7400658302031</v>
      </c>
      <c r="CB8" s="15">
        <f>$T8*CA$3</f>
        <v>6881.5373565115233</v>
      </c>
      <c r="CC8" s="13">
        <v>6254.9355999999998</v>
      </c>
      <c r="CD8" s="183">
        <f t="shared" si="62"/>
        <v>5.8223793903333547</v>
      </c>
      <c r="CE8" s="183">
        <f t="shared" si="63"/>
        <v>0</v>
      </c>
      <c r="CF8" s="28">
        <f t="shared" ref="CF8:CF11" si="102">IF(CB8&gt;CA8,0,CA8-CB8)</f>
        <v>0</v>
      </c>
      <c r="CG8" s="27">
        <v>6010.1116484722561</v>
      </c>
      <c r="CH8" s="15">
        <f>$T8*CG$3</f>
        <v>6885.399962791731</v>
      </c>
      <c r="CI8" s="13">
        <v>6254.5456999999997</v>
      </c>
      <c r="CJ8" s="183">
        <f t="shared" si="64"/>
        <v>5.8187503895729344</v>
      </c>
      <c r="CK8" s="183">
        <f t="shared" si="65"/>
        <v>0</v>
      </c>
      <c r="CL8" s="28">
        <f t="shared" ref="CL8:CL11" si="103">IF(CH8&gt;CG8,0,CG8-CH8)</f>
        <v>0</v>
      </c>
      <c r="CM8" s="27">
        <v>6024.6603350968335</v>
      </c>
      <c r="CN8" s="15">
        <f>$T8*CM$3</f>
        <v>6902.0674612015146</v>
      </c>
      <c r="CO8" s="13">
        <v>1501.104</v>
      </c>
      <c r="CP8" s="183">
        <f t="shared" si="66"/>
        <v>1.3931398416886542</v>
      </c>
      <c r="CQ8" s="183">
        <f t="shared" si="67"/>
        <v>0</v>
      </c>
      <c r="CR8" s="28">
        <f t="shared" ref="CR8:CR9" si="104">IF(CN8&gt;CM8,0,CM8-CN8)</f>
        <v>0</v>
      </c>
      <c r="CS8" s="27">
        <v>6039.0524639867872</v>
      </c>
      <c r="CT8" s="15">
        <f>$T8*CS$3</f>
        <v>6918.5556014423983</v>
      </c>
      <c r="CU8" s="13">
        <v>6630.1783999999998</v>
      </c>
      <c r="CV8" s="183">
        <f t="shared" si="68"/>
        <v>6.1386505146420935</v>
      </c>
      <c r="CW8" s="183">
        <f t="shared" si="69"/>
        <v>0</v>
      </c>
      <c r="CX8" s="28">
        <f t="shared" si="70"/>
        <v>0</v>
      </c>
      <c r="CY8" s="27">
        <v>6051.2416018966942</v>
      </c>
      <c r="CZ8" s="15">
        <f>$T8*CY$3</f>
        <v>6932.5199160209258</v>
      </c>
      <c r="DA8" s="13">
        <v>6691.43</v>
      </c>
      <c r="DB8" s="183">
        <f t="shared" si="71"/>
        <v>6.1828817898990165</v>
      </c>
      <c r="DC8" s="183">
        <f t="shared" si="72"/>
        <v>0</v>
      </c>
      <c r="DD8" s="28">
        <f t="shared" si="73"/>
        <v>0</v>
      </c>
      <c r="DE8" s="27">
        <f t="shared" si="74"/>
        <v>6091.3462693012443</v>
      </c>
      <c r="DF8" s="15">
        <f>$P$8+$S$8</f>
        <v>6718.2298769230774</v>
      </c>
      <c r="DG8" s="188">
        <v>6755.88</v>
      </c>
      <c r="DH8" s="183">
        <f t="shared" si="75"/>
        <v>6.2361873289425711</v>
      </c>
      <c r="DI8" s="183">
        <f t="shared" si="76"/>
        <v>0</v>
      </c>
      <c r="DJ8" s="28">
        <f t="shared" si="9"/>
        <v>0</v>
      </c>
      <c r="DK8" s="27">
        <f t="shared" si="77"/>
        <v>6107.1743739485455</v>
      </c>
      <c r="DL8" s="15">
        <f>$P$8+$S$8</f>
        <v>6718.2298769230774</v>
      </c>
      <c r="DM8" s="188">
        <v>6733.3886000000002</v>
      </c>
      <c r="DN8" s="183">
        <f t="shared" si="78"/>
        <v>6.1993174055148916</v>
      </c>
      <c r="DO8" s="183">
        <f t="shared" si="79"/>
        <v>0</v>
      </c>
      <c r="DP8" s="28">
        <f t="shared" si="11"/>
        <v>0</v>
      </c>
      <c r="DQ8" s="27">
        <f t="shared" si="80"/>
        <v>6121.3044012944292</v>
      </c>
      <c r="DR8" s="15">
        <f>$P$8+$S$8</f>
        <v>6718.2298769230774</v>
      </c>
      <c r="DS8" s="188"/>
      <c r="DT8" s="183">
        <f t="shared" si="81"/>
        <v>0</v>
      </c>
      <c r="DU8" s="183">
        <f t="shared" si="82"/>
        <v>0</v>
      </c>
      <c r="DV8" s="28">
        <f t="shared" si="13"/>
        <v>0</v>
      </c>
      <c r="DW8" s="27">
        <f t="shared" si="83"/>
        <v>6133.7194830213357</v>
      </c>
      <c r="DX8" s="15">
        <f>$P$8+$S$8</f>
        <v>6718.2298769230774</v>
      </c>
      <c r="DY8" s="188"/>
      <c r="DZ8" s="183">
        <f t="shared" si="84"/>
        <v>0</v>
      </c>
      <c r="EA8" s="183">
        <f t="shared" si="85"/>
        <v>0</v>
      </c>
      <c r="EB8" s="28">
        <f t="shared" si="15"/>
        <v>0</v>
      </c>
      <c r="EC8" s="27">
        <f t="shared" si="86"/>
        <v>6148.5186202972473</v>
      </c>
      <c r="ED8" s="15">
        <f>$P$8+$S$8</f>
        <v>6718.2298769230774</v>
      </c>
      <c r="EE8" s="188"/>
      <c r="EF8" s="183">
        <f t="shared" si="87"/>
        <v>0</v>
      </c>
      <c r="EG8" s="183">
        <f t="shared" si="88"/>
        <v>0</v>
      </c>
      <c r="EH8" s="208">
        <f t="shared" si="17"/>
        <v>0</v>
      </c>
      <c r="EI8" s="27">
        <f t="shared" si="89"/>
        <v>6173.7536233725878</v>
      </c>
      <c r="EJ8" s="15">
        <f>$P$8+$S$8</f>
        <v>6718.2298769230774</v>
      </c>
      <c r="EK8" s="188"/>
      <c r="EL8" s="183">
        <f t="shared" si="90"/>
        <v>0</v>
      </c>
      <c r="EM8" s="183">
        <f t="shared" si="91"/>
        <v>0</v>
      </c>
      <c r="EN8" s="208">
        <f t="shared" si="19"/>
        <v>0</v>
      </c>
      <c r="EO8" s="27">
        <f t="shared" si="92"/>
        <v>6210.1104704949475</v>
      </c>
      <c r="EP8" s="15">
        <f>$P$8+$S$8</f>
        <v>6718.2298769230774</v>
      </c>
      <c r="EQ8" s="188"/>
      <c r="ER8" s="183">
        <f t="shared" si="93"/>
        <v>0</v>
      </c>
      <c r="ES8" s="183">
        <f t="shared" si="94"/>
        <v>0</v>
      </c>
      <c r="ET8" s="208">
        <f t="shared" si="21"/>
        <v>0</v>
      </c>
      <c r="EU8" s="27">
        <f t="shared" si="95"/>
        <v>6267.9744225110635</v>
      </c>
      <c r="EV8" s="15">
        <f>$P$8+$S$8</f>
        <v>6718.2298769230774</v>
      </c>
      <c r="EW8" s="188"/>
      <c r="EX8" s="183">
        <f t="shared" si="96"/>
        <v>0</v>
      </c>
      <c r="EY8" s="183">
        <f t="shared" si="97"/>
        <v>0</v>
      </c>
      <c r="EZ8" s="208">
        <f t="shared" si="23"/>
        <v>0</v>
      </c>
      <c r="FA8" s="27">
        <f t="shared" si="98"/>
        <v>6311.2922620147228</v>
      </c>
      <c r="FB8" s="15">
        <f>$P$8+$S$8</f>
        <v>6718.2298769230774</v>
      </c>
      <c r="FC8" s="188"/>
      <c r="FD8" s="183">
        <f t="shared" si="99"/>
        <v>0</v>
      </c>
      <c r="FE8" s="183">
        <f t="shared" si="100"/>
        <v>0</v>
      </c>
      <c r="FF8" s="208">
        <f t="shared" si="25"/>
        <v>0</v>
      </c>
    </row>
    <row r="9" spans="1:162">
      <c r="A9" s="17" t="s">
        <v>8</v>
      </c>
      <c r="B9" s="2" t="s">
        <v>51</v>
      </c>
      <c r="C9" s="4">
        <v>44682</v>
      </c>
      <c r="D9" s="136">
        <v>45474</v>
      </c>
      <c r="E9" s="92">
        <v>27</v>
      </c>
      <c r="F9" s="12">
        <v>116969.67</v>
      </c>
      <c r="G9" s="74">
        <f t="shared" si="26"/>
        <v>4332.21</v>
      </c>
      <c r="H9" s="18">
        <f t="shared" si="27"/>
        <v>-7491.1157470236458</v>
      </c>
      <c r="I9" s="67">
        <f t="shared" si="28"/>
        <v>125.33852319363929</v>
      </c>
      <c r="J9" s="74">
        <f t="shared" si="29"/>
        <v>4.6421675256903443</v>
      </c>
      <c r="K9" s="74">
        <f t="shared" si="0"/>
        <v>0</v>
      </c>
      <c r="L9" s="74">
        <f t="shared" si="1"/>
        <v>132.01240835489665</v>
      </c>
      <c r="M9" s="72">
        <f t="shared" si="30"/>
        <v>-6.6738851612573598</v>
      </c>
      <c r="N9" s="92">
        <v>27</v>
      </c>
      <c r="O9" s="12">
        <v>199963.08</v>
      </c>
      <c r="P9" s="18">
        <f t="shared" si="31"/>
        <v>7406.04</v>
      </c>
      <c r="Q9" s="92">
        <v>13</v>
      </c>
      <c r="R9" s="74">
        <v>6938.6399999999994</v>
      </c>
      <c r="S9" s="18">
        <f t="shared" si="101"/>
        <v>533.74153846153843</v>
      </c>
      <c r="T9" s="62">
        <f t="shared" si="2"/>
        <v>7.5707099123685744</v>
      </c>
      <c r="U9" s="95">
        <v>0</v>
      </c>
      <c r="V9" s="74">
        <f t="shared" si="32"/>
        <v>0</v>
      </c>
      <c r="W9" s="74">
        <f t="shared" si="33"/>
        <v>0</v>
      </c>
      <c r="X9" s="18"/>
      <c r="Y9" s="95">
        <v>0</v>
      </c>
      <c r="Z9" s="74">
        <f t="shared" si="34"/>
        <v>0</v>
      </c>
      <c r="AA9" s="74">
        <f t="shared" si="35"/>
        <v>5.9535912440377157</v>
      </c>
      <c r="AB9" s="18">
        <v>5965.04</v>
      </c>
      <c r="AC9" s="95">
        <v>0</v>
      </c>
      <c r="AD9" s="74">
        <f t="shared" si="36"/>
        <v>0</v>
      </c>
      <c r="AE9" s="74">
        <f t="shared" si="37"/>
        <v>5.8003601574596759</v>
      </c>
      <c r="AF9" s="18">
        <v>5974.98</v>
      </c>
      <c r="AG9" s="95">
        <v>0</v>
      </c>
      <c r="AH9" s="74">
        <f t="shared" si="38"/>
        <v>0</v>
      </c>
      <c r="AI9" s="74">
        <f t="shared" si="39"/>
        <v>6.2957940709903468</v>
      </c>
      <c r="AJ9" s="18">
        <v>6560.4</v>
      </c>
      <c r="AK9" s="95">
        <v>0</v>
      </c>
      <c r="AL9" s="74">
        <f t="shared" si="40"/>
        <v>0</v>
      </c>
      <c r="AM9" s="74">
        <f t="shared" si="41"/>
        <v>6.2750784576108893</v>
      </c>
      <c r="AN9" s="18">
        <v>6560.4</v>
      </c>
      <c r="AO9" s="95">
        <v>0</v>
      </c>
      <c r="AP9" s="74">
        <f t="shared" si="42"/>
        <v>0</v>
      </c>
      <c r="AQ9" s="74">
        <f t="shared" si="43"/>
        <v>7.0769139623528554</v>
      </c>
      <c r="AR9" s="18">
        <v>7406.04</v>
      </c>
      <c r="AS9" s="95">
        <v>0</v>
      </c>
      <c r="AT9" s="74">
        <f t="shared" si="44"/>
        <v>0</v>
      </c>
      <c r="AU9" s="74">
        <f t="shared" si="45"/>
        <v>7.073755917154112</v>
      </c>
      <c r="AV9" s="18">
        <v>7405.9111999999996</v>
      </c>
      <c r="AW9" s="95">
        <v>0</v>
      </c>
      <c r="AX9" s="74">
        <f t="shared" si="46"/>
        <v>0</v>
      </c>
      <c r="AY9" s="74">
        <f t="shared" si="47"/>
        <v>7.0638984614122649</v>
      </c>
      <c r="AZ9" s="18">
        <v>7405.9960000000001</v>
      </c>
      <c r="BA9" s="95">
        <v>0</v>
      </c>
      <c r="BB9" s="74">
        <f t="shared" si="48"/>
        <v>0</v>
      </c>
      <c r="BC9" s="74">
        <f t="shared" si="49"/>
        <v>7.0449871533766029</v>
      </c>
      <c r="BD9" s="18">
        <v>7406.0357000000004</v>
      </c>
      <c r="BE9" s="95">
        <v>0</v>
      </c>
      <c r="BF9" s="74">
        <f t="shared" si="50"/>
        <v>0</v>
      </c>
      <c r="BG9" s="74">
        <f t="shared" si="51"/>
        <v>7.0227617937701092</v>
      </c>
      <c r="BH9" s="18">
        <v>7405.9306999999999</v>
      </c>
      <c r="BI9" s="95">
        <v>0</v>
      </c>
      <c r="BJ9" s="74">
        <f t="shared" si="52"/>
        <v>0</v>
      </c>
      <c r="BK9" s="74">
        <f t="shared" si="53"/>
        <v>7.0079340446168761</v>
      </c>
      <c r="BL9" s="18">
        <v>7405.8095000000003</v>
      </c>
      <c r="BM9" s="95"/>
      <c r="BN9" s="74">
        <f t="shared" si="54"/>
        <v>0</v>
      </c>
      <c r="BO9" s="74">
        <f t="shared" si="55"/>
        <v>6.9957493033580498</v>
      </c>
      <c r="BP9" s="18">
        <v>7406.05</v>
      </c>
      <c r="BQ9" s="27">
        <v>4898.1404905937816</v>
      </c>
      <c r="BR9" s="74">
        <v>7406.2960000000003</v>
      </c>
      <c r="BS9" s="183">
        <f t="shared" si="56"/>
        <v>6.9800192447065283</v>
      </c>
      <c r="BT9" s="183">
        <f t="shared" si="57"/>
        <v>0</v>
      </c>
      <c r="BU9" s="28">
        <f t="shared" si="58"/>
        <v>0</v>
      </c>
      <c r="BV9" s="27">
        <v>4917.6117197474623</v>
      </c>
      <c r="BW9" s="13">
        <v>7406.04</v>
      </c>
      <c r="BX9" s="183">
        <f t="shared" si="59"/>
        <v>6.9521416254180792</v>
      </c>
      <c r="BY9" s="183">
        <f t="shared" si="60"/>
        <v>0</v>
      </c>
      <c r="BZ9" s="28">
        <f t="shared" si="61"/>
        <v>0</v>
      </c>
      <c r="CA9" s="27">
        <v>4959.1715765683684</v>
      </c>
      <c r="CB9" s="15">
        <f t="shared" si="3"/>
        <v>8133.15309317826</v>
      </c>
      <c r="CC9" s="13">
        <v>7406.2636000000002</v>
      </c>
      <c r="CD9" s="183">
        <f t="shared" si="62"/>
        <v>6.8940880133148168</v>
      </c>
      <c r="CE9" s="183">
        <f t="shared" si="63"/>
        <v>0</v>
      </c>
      <c r="CF9" s="28">
        <f t="shared" si="102"/>
        <v>0</v>
      </c>
      <c r="CG9" s="27">
        <v>4961.9551591145209</v>
      </c>
      <c r="CH9" s="15">
        <f t="shared" si="4"/>
        <v>8137.7182312554187</v>
      </c>
      <c r="CI9" s="13">
        <v>7405.8199000000004</v>
      </c>
      <c r="CJ9" s="183">
        <f t="shared" si="64"/>
        <v>6.8898077486638236</v>
      </c>
      <c r="CK9" s="183">
        <f t="shared" si="65"/>
        <v>0</v>
      </c>
      <c r="CL9" s="28">
        <f t="shared" si="103"/>
        <v>0</v>
      </c>
      <c r="CM9" s="27">
        <v>4973.9665716934387</v>
      </c>
      <c r="CN9" s="15">
        <f t="shared" ref="CN9:CN15" si="105">$T9*CM$3</f>
        <v>8157.4172184474028</v>
      </c>
      <c r="CO9" s="13">
        <v>1777.45</v>
      </c>
      <c r="CP9" s="183">
        <f t="shared" si="66"/>
        <v>1.6496101613275953</v>
      </c>
      <c r="CQ9" s="183">
        <f t="shared" si="67"/>
        <v>0</v>
      </c>
      <c r="CR9" s="28">
        <f t="shared" si="104"/>
        <v>0</v>
      </c>
      <c r="CS9" s="27">
        <v>4985.8487300247743</v>
      </c>
      <c r="CT9" s="15">
        <f t="shared" ref="CT9:CT15" si="106">$T9*CS$3</f>
        <v>8176.9042257618376</v>
      </c>
      <c r="CU9" s="13">
        <v>7550.0032000000001</v>
      </c>
      <c r="CV9" s="183">
        <f t="shared" si="68"/>
        <v>6.9902841572452186</v>
      </c>
      <c r="CW9" s="183">
        <f t="shared" si="69"/>
        <v>0</v>
      </c>
      <c r="CX9" s="28">
        <f t="shared" si="70"/>
        <v>0</v>
      </c>
      <c r="CY9" s="27">
        <v>4995.9120964436979</v>
      </c>
      <c r="CZ9" s="15">
        <f t="shared" ref="CZ9" si="107">$T9*CY$3</f>
        <v>8193.4083733708012</v>
      </c>
      <c r="DA9" s="13">
        <v>7922.71</v>
      </c>
      <c r="DB9" s="183">
        <f t="shared" si="71"/>
        <v>7.3205845963644292</v>
      </c>
      <c r="DC9" s="183">
        <f t="shared" si="72"/>
        <v>0</v>
      </c>
      <c r="DD9" s="28">
        <f t="shared" si="73"/>
        <v>0</v>
      </c>
      <c r="DE9" s="27">
        <f t="shared" si="74"/>
        <v>5029.0225564437487</v>
      </c>
      <c r="DF9" s="15">
        <f>$P$9+$S$9</f>
        <v>7939.7815384615387</v>
      </c>
      <c r="DG9" s="188">
        <v>8000.38</v>
      </c>
      <c r="DH9" s="183">
        <f t="shared" si="75"/>
        <v>7.3849547923772425</v>
      </c>
      <c r="DI9" s="183">
        <f t="shared" si="76"/>
        <v>0</v>
      </c>
      <c r="DJ9" s="28">
        <f t="shared" si="9"/>
        <v>0</v>
      </c>
      <c r="DK9" s="27">
        <f t="shared" si="77"/>
        <v>5042.0902580285683</v>
      </c>
      <c r="DL9" s="15">
        <f>$P$9+$S$9</f>
        <v>7939.7815384615387</v>
      </c>
      <c r="DM9" s="188">
        <v>7972.4425000000001</v>
      </c>
      <c r="DN9" s="183">
        <f t="shared" si="78"/>
        <v>7.3400934493394097</v>
      </c>
      <c r="DO9" s="183">
        <f t="shared" si="79"/>
        <v>0</v>
      </c>
      <c r="DP9" s="28">
        <f t="shared" si="11"/>
        <v>0</v>
      </c>
      <c r="DQ9" s="27">
        <f t="shared" si="80"/>
        <v>5053.756025020627</v>
      </c>
      <c r="DR9" s="15">
        <f>$P$9+$S$9</f>
        <v>7939.7815384615387</v>
      </c>
      <c r="DS9" s="188"/>
      <c r="DT9" s="183">
        <f t="shared" si="81"/>
        <v>0</v>
      </c>
      <c r="DU9" s="183">
        <f t="shared" si="82"/>
        <v>0</v>
      </c>
      <c r="DV9" s="28">
        <f t="shared" si="13"/>
        <v>0</v>
      </c>
      <c r="DW9" s="27">
        <f t="shared" si="83"/>
        <v>5064.0059309173521</v>
      </c>
      <c r="DX9" s="15">
        <f>$P$9+$S$9</f>
        <v>7939.7815384615387</v>
      </c>
      <c r="DY9" s="188"/>
      <c r="DZ9" s="183">
        <f t="shared" si="84"/>
        <v>0</v>
      </c>
      <c r="EA9" s="183">
        <f t="shared" si="85"/>
        <v>0</v>
      </c>
      <c r="EB9" s="28">
        <f t="shared" si="15"/>
        <v>0</v>
      </c>
      <c r="EC9" s="27">
        <f t="shared" si="86"/>
        <v>5076.2241158449679</v>
      </c>
      <c r="ED9" s="15">
        <f>$P$9+$S$9</f>
        <v>7939.7815384615387</v>
      </c>
      <c r="EE9" s="188"/>
      <c r="EF9" s="183">
        <f t="shared" si="87"/>
        <v>0</v>
      </c>
      <c r="EG9" s="183">
        <f t="shared" si="88"/>
        <v>0</v>
      </c>
      <c r="EH9" s="208">
        <f t="shared" si="17"/>
        <v>0</v>
      </c>
      <c r="EI9" s="27">
        <f t="shared" si="89"/>
        <v>5097.058163700267</v>
      </c>
      <c r="EJ9" s="15">
        <f>$P$9+$S$9</f>
        <v>7939.7815384615387</v>
      </c>
      <c r="EK9" s="188"/>
      <c r="EL9" s="183">
        <f t="shared" si="90"/>
        <v>0</v>
      </c>
      <c r="EM9" s="183">
        <f t="shared" si="91"/>
        <v>0</v>
      </c>
      <c r="EN9" s="208">
        <f t="shared" si="19"/>
        <v>0</v>
      </c>
      <c r="EO9" s="27">
        <f t="shared" si="92"/>
        <v>5127.074418921381</v>
      </c>
      <c r="EP9" s="15">
        <f>$P$9+$S$9</f>
        <v>7939.7815384615387</v>
      </c>
      <c r="EQ9" s="188"/>
      <c r="ER9" s="183">
        <f t="shared" si="93"/>
        <v>0</v>
      </c>
      <c r="ES9" s="183">
        <f t="shared" si="94"/>
        <v>0</v>
      </c>
      <c r="ET9" s="208">
        <f t="shared" si="21"/>
        <v>0</v>
      </c>
      <c r="EU9" s="27">
        <f t="shared" si="95"/>
        <v>5174.8469649282597</v>
      </c>
      <c r="EV9" s="15">
        <f>$P$9+$S$9</f>
        <v>7939.7815384615387</v>
      </c>
      <c r="EW9" s="188"/>
      <c r="EX9" s="183">
        <f t="shared" si="96"/>
        <v>0</v>
      </c>
      <c r="EY9" s="183">
        <f t="shared" si="97"/>
        <v>0</v>
      </c>
      <c r="EZ9" s="208">
        <f t="shared" si="23"/>
        <v>0</v>
      </c>
      <c r="FA9" s="27">
        <f t="shared" si="98"/>
        <v>5210.6102235461785</v>
      </c>
      <c r="FB9" s="15">
        <f>$P$9+$S$9</f>
        <v>7939.7815384615387</v>
      </c>
      <c r="FC9" s="188"/>
      <c r="FD9" s="183">
        <f t="shared" si="99"/>
        <v>0</v>
      </c>
      <c r="FE9" s="183">
        <f t="shared" si="100"/>
        <v>0</v>
      </c>
      <c r="FF9" s="208">
        <f t="shared" si="25"/>
        <v>0</v>
      </c>
    </row>
    <row r="10" spans="1:162">
      <c r="A10" s="17" t="s">
        <v>10</v>
      </c>
      <c r="B10" s="2" t="s">
        <v>52</v>
      </c>
      <c r="C10" s="4">
        <v>44682</v>
      </c>
      <c r="D10" s="136">
        <v>45474</v>
      </c>
      <c r="E10" s="92">
        <v>27</v>
      </c>
      <c r="F10" s="12">
        <v>407509.65</v>
      </c>
      <c r="G10" s="74">
        <f t="shared" si="26"/>
        <v>15092.95</v>
      </c>
      <c r="H10" s="18">
        <f t="shared" si="27"/>
        <v>157032.96985483691</v>
      </c>
      <c r="I10" s="67">
        <f t="shared" si="28"/>
        <v>436.66582728802121</v>
      </c>
      <c r="J10" s="74">
        <f t="shared" si="29"/>
        <v>16.172808418074858</v>
      </c>
      <c r="K10" s="74">
        <f t="shared" si="0"/>
        <v>49.328089880746887</v>
      </c>
      <c r="L10" s="74">
        <f t="shared" si="1"/>
        <v>247.43601345396769</v>
      </c>
      <c r="M10" s="72">
        <f t="shared" si="30"/>
        <v>139.9017239533066</v>
      </c>
      <c r="N10" s="92">
        <v>27</v>
      </c>
      <c r="O10" s="12">
        <v>384636.87</v>
      </c>
      <c r="P10" s="18">
        <f t="shared" si="31"/>
        <v>14245.81</v>
      </c>
      <c r="Q10" s="92">
        <v>13</v>
      </c>
      <c r="R10" s="74">
        <v>12914.7654</v>
      </c>
      <c r="S10" s="18">
        <f t="shared" si="101"/>
        <v>993.44349230769228</v>
      </c>
      <c r="T10" s="62">
        <f t="shared" si="2"/>
        <v>14.531627624040768</v>
      </c>
      <c r="U10" s="95">
        <v>0</v>
      </c>
      <c r="V10" s="74">
        <f t="shared" si="32"/>
        <v>0</v>
      </c>
      <c r="W10" s="74">
        <f t="shared" si="33"/>
        <v>0</v>
      </c>
      <c r="X10" s="18"/>
      <c r="Y10" s="95">
        <v>0</v>
      </c>
      <c r="Z10" s="74">
        <f t="shared" si="34"/>
        <v>0</v>
      </c>
      <c r="AA10" s="74">
        <f t="shared" si="35"/>
        <v>15.063981962685755</v>
      </c>
      <c r="AB10" s="18">
        <v>15092.95</v>
      </c>
      <c r="AC10" s="95">
        <v>0</v>
      </c>
      <c r="AD10" s="74">
        <f t="shared" si="36"/>
        <v>0</v>
      </c>
      <c r="AE10" s="74">
        <f t="shared" si="37"/>
        <v>14.65185587876964</v>
      </c>
      <c r="AF10" s="18">
        <v>15092.95</v>
      </c>
      <c r="AG10" s="95">
        <v>0</v>
      </c>
      <c r="AH10" s="74">
        <f t="shared" si="38"/>
        <v>0</v>
      </c>
      <c r="AI10" s="74">
        <f t="shared" si="39"/>
        <v>12.11021958122087</v>
      </c>
      <c r="AJ10" s="18">
        <v>12619.2</v>
      </c>
      <c r="AK10" s="95">
        <v>0</v>
      </c>
      <c r="AL10" s="74">
        <f t="shared" si="40"/>
        <v>0</v>
      </c>
      <c r="AM10" s="74">
        <f t="shared" si="41"/>
        <v>12.070372244418534</v>
      </c>
      <c r="AN10" s="18">
        <v>12619.2</v>
      </c>
      <c r="AO10" s="95">
        <v>0</v>
      </c>
      <c r="AP10" s="74">
        <f t="shared" si="42"/>
        <v>0</v>
      </c>
      <c r="AQ10" s="74">
        <f t="shared" si="43"/>
        <v>13.61272308737543</v>
      </c>
      <c r="AR10" s="18">
        <v>14245.81</v>
      </c>
      <c r="AS10" s="95">
        <v>0</v>
      </c>
      <c r="AT10" s="74">
        <f t="shared" si="44"/>
        <v>0</v>
      </c>
      <c r="AU10" s="74">
        <f t="shared" si="45"/>
        <v>13.606945755122471</v>
      </c>
      <c r="AV10" s="18">
        <v>14245.8735</v>
      </c>
      <c r="AW10" s="95">
        <v>2599.17</v>
      </c>
      <c r="AX10" s="74">
        <f t="shared" si="46"/>
        <v>2.4791092196038069</v>
      </c>
      <c r="AY10" s="74">
        <f t="shared" si="47"/>
        <v>13.58768109237726</v>
      </c>
      <c r="AZ10" s="18">
        <v>14245.7189</v>
      </c>
      <c r="BA10" s="95">
        <f>2636.11+17.062</f>
        <v>2653.172</v>
      </c>
      <c r="BB10" s="74">
        <f t="shared" si="48"/>
        <v>2.5238283223099378</v>
      </c>
      <c r="BC10" s="74">
        <f t="shared" si="49"/>
        <v>13.551400001331748</v>
      </c>
      <c r="BD10" s="18">
        <v>14245.895699999999</v>
      </c>
      <c r="BE10" s="95">
        <v>2714.08</v>
      </c>
      <c r="BF10" s="74">
        <f t="shared" si="50"/>
        <v>2.5736586124463168</v>
      </c>
      <c r="BG10" s="74">
        <f t="shared" si="51"/>
        <v>13.508663510218945</v>
      </c>
      <c r="BH10" s="18">
        <v>14245.709699999999</v>
      </c>
      <c r="BI10" s="95">
        <v>2749.69</v>
      </c>
      <c r="BJ10" s="74">
        <f t="shared" si="52"/>
        <v>2.6019635210901089</v>
      </c>
      <c r="BK10" s="74">
        <f t="shared" si="53"/>
        <v>13.480402166970263</v>
      </c>
      <c r="BL10" s="18">
        <v>14245.752</v>
      </c>
      <c r="BM10" s="95">
        <v>2779.84</v>
      </c>
      <c r="BN10" s="74">
        <f t="shared" si="54"/>
        <v>2.6258347895905163</v>
      </c>
      <c r="BO10" s="74">
        <f t="shared" si="55"/>
        <v>13.456565626033154</v>
      </c>
      <c r="BP10" s="18">
        <v>14245.7932</v>
      </c>
      <c r="BQ10" s="27">
        <v>17064.590478648872</v>
      </c>
      <c r="BR10" s="74">
        <v>14245.691699999999</v>
      </c>
      <c r="BS10" s="183">
        <f t="shared" si="56"/>
        <v>13.425766701756999</v>
      </c>
      <c r="BT10" s="183">
        <f t="shared" si="57"/>
        <v>2.6566542471228338</v>
      </c>
      <c r="BU10" s="28">
        <f t="shared" si="58"/>
        <v>2818.8987786488724</v>
      </c>
      <c r="BV10" s="27">
        <v>17132.426130211246</v>
      </c>
      <c r="BW10" s="13">
        <v>14245.81</v>
      </c>
      <c r="BX10" s="183">
        <f t="shared" si="59"/>
        <v>13.372718576836895</v>
      </c>
      <c r="BY10" s="183">
        <f t="shared" si="60"/>
        <v>2.7097023720429356</v>
      </c>
      <c r="BZ10" s="28">
        <f t="shared" si="61"/>
        <v>2886.6161302112469</v>
      </c>
      <c r="CA10" s="27">
        <v>17277.216166014012</v>
      </c>
      <c r="CB10" s="15">
        <f t="shared" si="3"/>
        <v>15611.211303486003</v>
      </c>
      <c r="CC10" s="13">
        <v>2849.3494999999998</v>
      </c>
      <c r="CD10" s="183">
        <f t="shared" si="62"/>
        <v>2.6523044944949792</v>
      </c>
      <c r="CE10" s="183">
        <f t="shared" si="63"/>
        <v>2.4755365394138651</v>
      </c>
      <c r="CF10" s="28">
        <v>2659.4490999999998</v>
      </c>
      <c r="CG10" s="27">
        <v>17286.913865846185</v>
      </c>
      <c r="CH10" s="15">
        <f t="shared" si="4"/>
        <v>15619.9738749433</v>
      </c>
      <c r="CI10" s="13">
        <v>2849.0482000000002</v>
      </c>
      <c r="CJ10" s="183">
        <f t="shared" si="64"/>
        <v>2.6505362849394594</v>
      </c>
      <c r="CK10" s="183">
        <f t="shared" si="65"/>
        <v>2.4755371454886292</v>
      </c>
      <c r="CL10" s="28">
        <v>2660.9425000000001</v>
      </c>
      <c r="CM10" s="27">
        <v>17328.760325155174</v>
      </c>
      <c r="CN10" s="15">
        <f t="shared" si="105"/>
        <v>15657.785170021056</v>
      </c>
      <c r="CO10" s="13">
        <v>1367.598</v>
      </c>
      <c r="CP10" s="183">
        <f t="shared" si="66"/>
        <v>1.2692360164343843</v>
      </c>
      <c r="CQ10" s="183">
        <f t="shared" si="67"/>
        <v>2.4755371012633911</v>
      </c>
      <c r="CR10" s="28">
        <v>2667.3838000000001</v>
      </c>
      <c r="CS10" s="27">
        <v>17370.156476677588</v>
      </c>
      <c r="CT10" s="15">
        <f>$T10*CS$3</f>
        <v>15695.189579525335</v>
      </c>
      <c r="CU10" s="13">
        <v>11072.391100000001</v>
      </c>
      <c r="CV10" s="183">
        <f t="shared" si="68"/>
        <v>10.251540037645675</v>
      </c>
      <c r="CW10" s="183">
        <f t="shared" si="69"/>
        <v>1.5507933248390646</v>
      </c>
      <c r="CX10" s="28">
        <f t="shared" si="70"/>
        <v>1674.9668971522533</v>
      </c>
      <c r="CY10" s="27">
        <v>17405.216154346148</v>
      </c>
      <c r="CZ10" s="15">
        <f>$T10*CY$3</f>
        <v>15726.868527745744</v>
      </c>
      <c r="DA10" s="13">
        <v>15239.87</v>
      </c>
      <c r="DB10" s="183">
        <f t="shared" si="71"/>
        <v>14.081640950204713</v>
      </c>
      <c r="DC10" s="183">
        <f t="shared" si="72"/>
        <v>1.5507933248390657</v>
      </c>
      <c r="DD10" s="28">
        <f t="shared" si="73"/>
        <v>1678.3476266004036</v>
      </c>
      <c r="DE10" s="27">
        <f t="shared" si="74"/>
        <v>17520.569407595129</v>
      </c>
      <c r="DF10" s="15">
        <f>$P$10+$S$10</f>
        <v>15239.253492307691</v>
      </c>
      <c r="DG10" s="188">
        <v>15388.56</v>
      </c>
      <c r="DH10" s="183">
        <f t="shared" si="75"/>
        <v>14.204802761841904</v>
      </c>
      <c r="DI10" s="183">
        <f t="shared" si="76"/>
        <v>2.1058268359163486</v>
      </c>
      <c r="DJ10" s="28">
        <f t="shared" si="9"/>
        <v>2281.3159152874377</v>
      </c>
      <c r="DK10" s="27">
        <f t="shared" si="77"/>
        <v>17566.095863292008</v>
      </c>
      <c r="DL10" s="15">
        <f>$P$10+$S$10</f>
        <v>15239.253492307691</v>
      </c>
      <c r="DM10" s="188">
        <v>29137.7732</v>
      </c>
      <c r="DN10" s="183">
        <f t="shared" si="78"/>
        <v>26.826656723288679</v>
      </c>
      <c r="DO10" s="183">
        <f t="shared" si="79"/>
        <v>2.1422845564464552</v>
      </c>
      <c r="DP10" s="28">
        <f t="shared" si="11"/>
        <v>2326.8423709843173</v>
      </c>
      <c r="DQ10" s="27">
        <f t="shared" si="80"/>
        <v>17606.738130846628</v>
      </c>
      <c r="DR10" s="15">
        <f>$P$10+$S$10</f>
        <v>15239.253492307691</v>
      </c>
      <c r="DS10" s="188"/>
      <c r="DT10" s="183">
        <f t="shared" si="81"/>
        <v>0</v>
      </c>
      <c r="DU10" s="183">
        <f t="shared" si="82"/>
        <v>2.1746717198425385</v>
      </c>
      <c r="DV10" s="28">
        <f t="shared" si="13"/>
        <v>2367.4846385389374</v>
      </c>
      <c r="DW10" s="27">
        <f t="shared" si="83"/>
        <v>17642.447691833742</v>
      </c>
      <c r="DX10" s="15">
        <f>$P$10+$S$10</f>
        <v>15239.253492307691</v>
      </c>
      <c r="DY10" s="188"/>
      <c r="DZ10" s="183">
        <f t="shared" si="84"/>
        <v>0</v>
      </c>
      <c r="EA10" s="183">
        <f t="shared" si="85"/>
        <v>2.2030049378212926</v>
      </c>
      <c r="EB10" s="28">
        <f t="shared" si="15"/>
        <v>2403.1941995260513</v>
      </c>
      <c r="EC10" s="27">
        <f t="shared" si="86"/>
        <v>17685.014523590111</v>
      </c>
      <c r="ED10" s="15">
        <f>$P$10+$S$10</f>
        <v>15239.253492307691</v>
      </c>
      <c r="EE10" s="188"/>
      <c r="EF10" s="183">
        <f t="shared" si="87"/>
        <v>0</v>
      </c>
      <c r="EG10" s="183">
        <f t="shared" si="88"/>
        <v>2.2366294662954012</v>
      </c>
      <c r="EH10" s="208">
        <f t="shared" si="17"/>
        <v>2445.7610312824199</v>
      </c>
      <c r="EI10" s="27">
        <f t="shared" si="89"/>
        <v>17757.598087770431</v>
      </c>
      <c r="EJ10" s="15">
        <f>$P$10+$S$10</f>
        <v>15239.253492307691</v>
      </c>
      <c r="EK10" s="188"/>
      <c r="EL10" s="183">
        <f t="shared" si="90"/>
        <v>0</v>
      </c>
      <c r="EM10" s="183">
        <f t="shared" si="91"/>
        <v>2.2935931127511431</v>
      </c>
      <c r="EN10" s="208">
        <f t="shared" si="19"/>
        <v>2518.3445954627405</v>
      </c>
      <c r="EO10" s="27">
        <f t="shared" si="92"/>
        <v>17862.171467001706</v>
      </c>
      <c r="EP10" s="15">
        <f>$P$10+$S$10</f>
        <v>15239.253492307691</v>
      </c>
      <c r="EQ10" s="188"/>
      <c r="ER10" s="183">
        <f t="shared" si="93"/>
        <v>0</v>
      </c>
      <c r="ES10" s="183">
        <f t="shared" si="94"/>
        <v>2.3748484320295087</v>
      </c>
      <c r="ET10" s="208">
        <f t="shared" si="21"/>
        <v>2622.9179746940154</v>
      </c>
      <c r="EU10" s="27">
        <f t="shared" si="95"/>
        <v>18028.605838432111</v>
      </c>
      <c r="EV10" s="15">
        <f>$P$10+$S$10</f>
        <v>15239.253492307691</v>
      </c>
      <c r="EW10" s="188"/>
      <c r="EX10" s="183">
        <f t="shared" si="96"/>
        <v>0</v>
      </c>
      <c r="EY10" s="183">
        <f t="shared" si="97"/>
        <v>2.5022268226759952</v>
      </c>
      <c r="EZ10" s="208">
        <f t="shared" si="23"/>
        <v>2789.3523461244204</v>
      </c>
      <c r="FA10" s="27">
        <f t="shared" si="98"/>
        <v>18153.201154484963</v>
      </c>
      <c r="FB10" s="15">
        <f>$P$10+$S$10</f>
        <v>15239.253492307691</v>
      </c>
      <c r="FC10" s="188"/>
      <c r="FD10" s="183">
        <f t="shared" si="99"/>
        <v>0</v>
      </c>
      <c r="FE10" s="183">
        <f t="shared" si="100"/>
        <v>2.5960554769177406</v>
      </c>
      <c r="FF10" s="208">
        <f t="shared" si="25"/>
        <v>2913.9476621772719</v>
      </c>
    </row>
    <row r="11" spans="1:162">
      <c r="A11" s="17" t="s">
        <v>12</v>
      </c>
      <c r="B11" s="2" t="s">
        <v>53</v>
      </c>
      <c r="C11" s="4">
        <v>44896</v>
      </c>
      <c r="D11" s="136">
        <v>45474</v>
      </c>
      <c r="E11" s="92">
        <v>20</v>
      </c>
      <c r="F11" s="12">
        <v>151231</v>
      </c>
      <c r="G11" s="74">
        <f t="shared" si="26"/>
        <v>7561.55</v>
      </c>
      <c r="H11" s="18">
        <f t="shared" si="27"/>
        <v>59050.775254984837</v>
      </c>
      <c r="I11" s="67">
        <f t="shared" si="28"/>
        <v>162.05115566366277</v>
      </c>
      <c r="J11" s="74">
        <f t="shared" si="29"/>
        <v>8.1025577831831388</v>
      </c>
      <c r="K11" s="74">
        <f t="shared" si="0"/>
        <v>0</v>
      </c>
      <c r="L11" s="74">
        <f t="shared" si="1"/>
        <v>109.44242472907952</v>
      </c>
      <c r="M11" s="72">
        <f t="shared" si="30"/>
        <v>52.608730934583249</v>
      </c>
      <c r="N11" s="92">
        <v>20</v>
      </c>
      <c r="O11" s="12">
        <v>208918.80000000002</v>
      </c>
      <c r="P11" s="18">
        <f t="shared" si="31"/>
        <v>10445.94</v>
      </c>
      <c r="Q11" s="92">
        <v>13</v>
      </c>
      <c r="R11" s="74">
        <v>10028.1024</v>
      </c>
      <c r="S11" s="18">
        <f t="shared" si="101"/>
        <v>771.39249230769224</v>
      </c>
      <c r="T11" s="62">
        <f t="shared" si="2"/>
        <v>10.695486678282141</v>
      </c>
      <c r="U11" s="95">
        <v>0</v>
      </c>
      <c r="V11" s="74">
        <f t="shared" si="32"/>
        <v>0</v>
      </c>
      <c r="W11" s="74">
        <f t="shared" si="33"/>
        <v>0</v>
      </c>
      <c r="X11" s="18"/>
      <c r="Y11" s="95">
        <v>0</v>
      </c>
      <c r="Z11" s="74">
        <f t="shared" si="34"/>
        <v>0</v>
      </c>
      <c r="AA11" s="74">
        <f t="shared" si="35"/>
        <v>0</v>
      </c>
      <c r="AB11" s="18"/>
      <c r="AC11" s="95">
        <v>0</v>
      </c>
      <c r="AD11" s="74">
        <f t="shared" si="36"/>
        <v>0</v>
      </c>
      <c r="AE11" s="74">
        <f t="shared" si="37"/>
        <v>0</v>
      </c>
      <c r="AF11" s="18"/>
      <c r="AG11" s="95">
        <v>0</v>
      </c>
      <c r="AH11" s="74">
        <f t="shared" si="38"/>
        <v>0</v>
      </c>
      <c r="AI11" s="74">
        <f t="shared" si="39"/>
        <v>0</v>
      </c>
      <c r="AJ11" s="18"/>
      <c r="AK11" s="95">
        <v>0</v>
      </c>
      <c r="AL11" s="74">
        <f t="shared" si="40"/>
        <v>0</v>
      </c>
      <c r="AM11" s="74">
        <f t="shared" si="41"/>
        <v>0</v>
      </c>
      <c r="AN11" s="18"/>
      <c r="AO11" s="95">
        <v>0</v>
      </c>
      <c r="AP11" s="74">
        <f t="shared" si="42"/>
        <v>0</v>
      </c>
      <c r="AQ11" s="74">
        <f t="shared" si="43"/>
        <v>0</v>
      </c>
      <c r="AR11" s="18"/>
      <c r="AS11" s="95">
        <v>0</v>
      </c>
      <c r="AT11" s="74">
        <f t="shared" si="44"/>
        <v>0</v>
      </c>
      <c r="AU11" s="74">
        <f t="shared" si="45"/>
        <v>0</v>
      </c>
      <c r="AV11" s="18"/>
      <c r="AW11" s="95">
        <v>0</v>
      </c>
      <c r="AX11" s="74">
        <f t="shared" si="46"/>
        <v>0</v>
      </c>
      <c r="AY11" s="74">
        <f t="shared" si="47"/>
        <v>0</v>
      </c>
      <c r="AZ11" s="18"/>
      <c r="BA11" s="95">
        <v>0</v>
      </c>
      <c r="BB11" s="74">
        <f t="shared" si="48"/>
        <v>0</v>
      </c>
      <c r="BC11" s="74">
        <f t="shared" si="49"/>
        <v>0</v>
      </c>
      <c r="BD11" s="18"/>
      <c r="BE11" s="95">
        <v>0</v>
      </c>
      <c r="BF11" s="74">
        <f t="shared" si="50"/>
        <v>0</v>
      </c>
      <c r="BG11" s="74">
        <f t="shared" si="51"/>
        <v>9.905426523453837</v>
      </c>
      <c r="BH11" s="18">
        <v>10445.8765</v>
      </c>
      <c r="BI11" s="95">
        <v>0</v>
      </c>
      <c r="BJ11" s="74">
        <f t="shared" si="52"/>
        <v>0</v>
      </c>
      <c r="BK11" s="74">
        <f t="shared" si="53"/>
        <v>9.8849370963544736</v>
      </c>
      <c r="BL11" s="18">
        <v>10446.154399999999</v>
      </c>
      <c r="BM11" s="95"/>
      <c r="BN11" s="74">
        <f t="shared" si="54"/>
        <v>0</v>
      </c>
      <c r="BO11" s="74">
        <f t="shared" si="55"/>
        <v>9.867170641855191</v>
      </c>
      <c r="BP11" s="18">
        <v>10445.8802</v>
      </c>
      <c r="BQ11" s="27">
        <v>8549.3395349369985</v>
      </c>
      <c r="BR11" s="74">
        <v>10445.912899999999</v>
      </c>
      <c r="BS11" s="183">
        <f t="shared" si="56"/>
        <v>9.8446879615030483</v>
      </c>
      <c r="BT11" s="183">
        <f t="shared" si="57"/>
        <v>0</v>
      </c>
      <c r="BU11" s="28">
        <f t="shared" si="58"/>
        <v>0</v>
      </c>
      <c r="BV11" s="27">
        <v>8583.3251156930128</v>
      </c>
      <c r="BW11" s="13">
        <v>10445.94</v>
      </c>
      <c r="BX11" s="183">
        <f t="shared" si="59"/>
        <v>9.8057334676317893</v>
      </c>
      <c r="BY11" s="183">
        <f t="shared" si="60"/>
        <v>0</v>
      </c>
      <c r="BZ11" s="28">
        <f t="shared" si="61"/>
        <v>0</v>
      </c>
      <c r="CA11" s="27">
        <v>8655.8647514318436</v>
      </c>
      <c r="CB11" s="15">
        <f t="shared" si="3"/>
        <v>11490.075774585077</v>
      </c>
      <c r="CC11" s="13">
        <v>10445.796899999999</v>
      </c>
      <c r="CD11" s="183">
        <f t="shared" si="62"/>
        <v>9.7234242645388775</v>
      </c>
      <c r="CE11" s="183">
        <f t="shared" si="63"/>
        <v>0</v>
      </c>
      <c r="CF11" s="28">
        <f t="shared" si="102"/>
        <v>0</v>
      </c>
      <c r="CG11" s="27">
        <v>8660.7232875143181</v>
      </c>
      <c r="CH11" s="15">
        <f t="shared" si="4"/>
        <v>11496.525153052082</v>
      </c>
      <c r="CI11" s="13">
        <v>10446.0365</v>
      </c>
      <c r="CJ11" s="183">
        <f t="shared" si="64"/>
        <v>9.7181924746137991</v>
      </c>
      <c r="CK11" s="183">
        <f t="shared" si="65"/>
        <v>0</v>
      </c>
      <c r="CL11" s="28">
        <f t="shared" si="103"/>
        <v>0</v>
      </c>
      <c r="CM11" s="27">
        <v>8681.6883138602534</v>
      </c>
      <c r="CN11" s="15">
        <f t="shared" si="105"/>
        <v>11524.354809388973</v>
      </c>
      <c r="CO11" s="13">
        <v>2507.0259999999998</v>
      </c>
      <c r="CP11" s="183">
        <f t="shared" si="66"/>
        <v>2.3267127425876821</v>
      </c>
      <c r="CQ11" s="183">
        <f t="shared" si="67"/>
        <v>0</v>
      </c>
      <c r="CR11" s="28">
        <f>IF(CN11&gt;CM11,0,CM11-CN11)</f>
        <v>0</v>
      </c>
      <c r="CS11" s="27">
        <v>8702.4277365406633</v>
      </c>
      <c r="CT11" s="15">
        <f t="shared" si="106"/>
        <v>11551.884992098869</v>
      </c>
      <c r="CU11" s="13">
        <v>7850.2988999999998</v>
      </c>
      <c r="CV11" s="183">
        <f t="shared" si="68"/>
        <v>7.2683174532044657</v>
      </c>
      <c r="CW11" s="183">
        <f t="shared" si="69"/>
        <v>0</v>
      </c>
      <c r="CX11" s="28">
        <f t="shared" si="70"/>
        <v>0</v>
      </c>
      <c r="CY11" s="27">
        <v>8719.9925933562427</v>
      </c>
      <c r="CZ11" s="15">
        <f t="shared" ref="CZ11:CZ15" si="108">$T11*CY$3</f>
        <v>11575.201153057524</v>
      </c>
      <c r="DA11" s="13">
        <v>11174.98</v>
      </c>
      <c r="DB11" s="183">
        <f t="shared" si="71"/>
        <v>10.325682304751854</v>
      </c>
      <c r="DC11" s="183">
        <f t="shared" si="72"/>
        <v>0</v>
      </c>
      <c r="DD11" s="28">
        <f t="shared" si="73"/>
        <v>0</v>
      </c>
      <c r="DE11" s="27">
        <f t="shared" si="74"/>
        <v>8777.7844360447052</v>
      </c>
      <c r="DF11" s="15">
        <f>$P$11+$S$11</f>
        <v>11217.332492307693</v>
      </c>
      <c r="DG11" s="188">
        <v>11287.02</v>
      </c>
      <c r="DH11" s="183">
        <f t="shared" si="75"/>
        <v>10.41877166342821</v>
      </c>
      <c r="DI11" s="183">
        <f t="shared" si="76"/>
        <v>0</v>
      </c>
      <c r="DJ11" s="28">
        <f t="shared" si="9"/>
        <v>0</v>
      </c>
      <c r="DK11" s="27">
        <f t="shared" si="77"/>
        <v>8800.5931362043666</v>
      </c>
      <c r="DL11" s="15">
        <f>$P$11+$S$11</f>
        <v>11217.332492307693</v>
      </c>
      <c r="DM11" s="188">
        <v>11245.310799999999</v>
      </c>
      <c r="DN11" s="183">
        <f t="shared" si="78"/>
        <v>10.353368135156284</v>
      </c>
      <c r="DO11" s="183">
        <f t="shared" si="79"/>
        <v>0</v>
      </c>
      <c r="DP11" s="28">
        <f t="shared" si="11"/>
        <v>0</v>
      </c>
      <c r="DQ11" s="27">
        <f t="shared" si="80"/>
        <v>8820.9548639135046</v>
      </c>
      <c r="DR11" s="15">
        <f>$P$11+$S$11</f>
        <v>11217.332492307693</v>
      </c>
      <c r="DS11" s="188"/>
      <c r="DT11" s="183">
        <f t="shared" si="81"/>
        <v>0</v>
      </c>
      <c r="DU11" s="183">
        <f t="shared" si="82"/>
        <v>0</v>
      </c>
      <c r="DV11" s="28">
        <f t="shared" si="13"/>
        <v>0</v>
      </c>
      <c r="DW11" s="27">
        <f t="shared" si="83"/>
        <v>8838.8453114987733</v>
      </c>
      <c r="DX11" s="15">
        <f>$P$11+$S$11</f>
        <v>11217.332492307693</v>
      </c>
      <c r="DY11" s="188"/>
      <c r="DZ11" s="183">
        <f t="shared" si="84"/>
        <v>0</v>
      </c>
      <c r="EA11" s="183">
        <f t="shared" si="85"/>
        <v>0</v>
      </c>
      <c r="EB11" s="28">
        <f t="shared" si="15"/>
        <v>0</v>
      </c>
      <c r="EC11" s="27">
        <f t="shared" si="86"/>
        <v>8860.1712435841109</v>
      </c>
      <c r="ED11" s="15">
        <f>$P$11+$S$11</f>
        <v>11217.332492307693</v>
      </c>
      <c r="EE11" s="188"/>
      <c r="EF11" s="183">
        <f t="shared" si="87"/>
        <v>0</v>
      </c>
      <c r="EG11" s="183">
        <f t="shared" si="88"/>
        <v>0</v>
      </c>
      <c r="EH11" s="208">
        <f t="shared" si="17"/>
        <v>0</v>
      </c>
      <c r="EI11" s="27">
        <f t="shared" si="89"/>
        <v>8896.5355229150373</v>
      </c>
      <c r="EJ11" s="15">
        <f>$P$11+$S$11</f>
        <v>11217.332492307693</v>
      </c>
      <c r="EK11" s="188"/>
      <c r="EL11" s="183">
        <f t="shared" si="90"/>
        <v>0</v>
      </c>
      <c r="EM11" s="183">
        <f t="shared" si="91"/>
        <v>0</v>
      </c>
      <c r="EN11" s="208">
        <f t="shared" si="19"/>
        <v>0</v>
      </c>
      <c r="EO11" s="27">
        <f t="shared" si="92"/>
        <v>8948.9266615410997</v>
      </c>
      <c r="EP11" s="15">
        <f>$P$11+$S$11</f>
        <v>11217.332492307693</v>
      </c>
      <c r="EQ11" s="188"/>
      <c r="ER11" s="183">
        <f t="shared" si="93"/>
        <v>0</v>
      </c>
      <c r="ES11" s="183">
        <f t="shared" si="94"/>
        <v>0</v>
      </c>
      <c r="ET11" s="208">
        <f t="shared" si="21"/>
        <v>0</v>
      </c>
      <c r="EU11" s="27">
        <f t="shared" si="95"/>
        <v>9032.3100836878384</v>
      </c>
      <c r="EV11" s="15">
        <f>$P$11+$S$11</f>
        <v>11217.332492307693</v>
      </c>
      <c r="EW11" s="188"/>
      <c r="EX11" s="183">
        <f t="shared" si="96"/>
        <v>0</v>
      </c>
      <c r="EY11" s="183">
        <f t="shared" si="97"/>
        <v>0</v>
      </c>
      <c r="EZ11" s="208">
        <f t="shared" si="23"/>
        <v>0</v>
      </c>
      <c r="FA11" s="27">
        <f t="shared" si="98"/>
        <v>9094.7321888494807</v>
      </c>
      <c r="FB11" s="15">
        <f>$P$11+$S$11</f>
        <v>11217.332492307693</v>
      </c>
      <c r="FC11" s="188"/>
      <c r="FD11" s="183">
        <f t="shared" si="99"/>
        <v>0</v>
      </c>
      <c r="FE11" s="183">
        <f t="shared" si="100"/>
        <v>0</v>
      </c>
      <c r="FF11" s="208">
        <f t="shared" si="25"/>
        <v>0</v>
      </c>
    </row>
    <row r="12" spans="1:162">
      <c r="A12" s="17" t="s">
        <v>14</v>
      </c>
      <c r="B12" s="2" t="s">
        <v>13</v>
      </c>
      <c r="C12" s="4">
        <v>44682</v>
      </c>
      <c r="D12" s="136">
        <v>45474</v>
      </c>
      <c r="E12" s="92">
        <v>27</v>
      </c>
      <c r="F12" s="12">
        <v>161324.46</v>
      </c>
      <c r="G12" s="74">
        <f t="shared" si="26"/>
        <v>5974.98</v>
      </c>
      <c r="H12" s="18">
        <f t="shared" si="27"/>
        <v>65039.689734634223</v>
      </c>
      <c r="I12" s="67">
        <f t="shared" si="28"/>
        <v>172.86677453575217</v>
      </c>
      <c r="J12" s="74">
        <f t="shared" si="29"/>
        <v>6.4024731309537835</v>
      </c>
      <c r="K12" s="74">
        <f t="shared" si="0"/>
        <v>114.92247960408986</v>
      </c>
      <c r="L12" s="74">
        <f t="shared" si="1"/>
        <v>0</v>
      </c>
      <c r="M12" s="72">
        <f t="shared" si="30"/>
        <v>57.944294931662313</v>
      </c>
      <c r="N12" s="92"/>
      <c r="O12" s="12"/>
      <c r="P12" s="18">
        <f t="shared" si="31"/>
        <v>0</v>
      </c>
      <c r="Q12" s="95"/>
      <c r="R12" s="74"/>
      <c r="S12" s="18"/>
      <c r="T12" s="62">
        <f t="shared" si="2"/>
        <v>0</v>
      </c>
      <c r="U12" s="95">
        <v>0</v>
      </c>
      <c r="V12" s="74">
        <f t="shared" si="32"/>
        <v>0</v>
      </c>
      <c r="W12" s="74">
        <f t="shared" si="33"/>
        <v>0</v>
      </c>
      <c r="X12" s="18"/>
      <c r="Y12" s="95">
        <v>0</v>
      </c>
      <c r="Z12" s="74">
        <f t="shared" si="34"/>
        <v>0</v>
      </c>
      <c r="AA12" s="74">
        <f t="shared" si="35"/>
        <v>0</v>
      </c>
      <c r="AB12" s="18"/>
      <c r="AC12" s="95">
        <v>0</v>
      </c>
      <c r="AD12" s="74">
        <f t="shared" si="36"/>
        <v>0</v>
      </c>
      <c r="AE12" s="74">
        <f t="shared" si="37"/>
        <v>0</v>
      </c>
      <c r="AF12" s="18"/>
      <c r="AG12" s="95">
        <v>0</v>
      </c>
      <c r="AH12" s="74">
        <f t="shared" si="38"/>
        <v>0</v>
      </c>
      <c r="AI12" s="74">
        <f t="shared" si="39"/>
        <v>0</v>
      </c>
      <c r="AJ12" s="18"/>
      <c r="AK12" s="95">
        <v>0</v>
      </c>
      <c r="AL12" s="74">
        <f t="shared" si="40"/>
        <v>0</v>
      </c>
      <c r="AM12" s="74">
        <f t="shared" si="41"/>
        <v>0</v>
      </c>
      <c r="AN12" s="18"/>
      <c r="AO12" s="95">
        <v>0</v>
      </c>
      <c r="AP12" s="74">
        <f t="shared" si="42"/>
        <v>0</v>
      </c>
      <c r="AQ12" s="74">
        <f t="shared" si="43"/>
        <v>0</v>
      </c>
      <c r="AR12" s="18"/>
      <c r="AS12" s="95">
        <v>0</v>
      </c>
      <c r="AT12" s="74">
        <f t="shared" si="44"/>
        <v>0</v>
      </c>
      <c r="AU12" s="74">
        <f t="shared" si="45"/>
        <v>0</v>
      </c>
      <c r="AV12" s="18"/>
      <c r="AW12" s="95">
        <v>0</v>
      </c>
      <c r="AX12" s="74">
        <f t="shared" si="46"/>
        <v>0</v>
      </c>
      <c r="AY12" s="74">
        <f t="shared" si="47"/>
        <v>0</v>
      </c>
      <c r="AZ12" s="18"/>
      <c r="BA12" s="95">
        <v>0</v>
      </c>
      <c r="BB12" s="74">
        <f t="shared" si="48"/>
        <v>0</v>
      </c>
      <c r="BC12" s="74">
        <f t="shared" si="49"/>
        <v>0</v>
      </c>
      <c r="BD12" s="18"/>
      <c r="BE12" s="95">
        <v>0</v>
      </c>
      <c r="BF12" s="74">
        <f t="shared" si="50"/>
        <v>0</v>
      </c>
      <c r="BG12" s="74">
        <f t="shared" si="51"/>
        <v>0</v>
      </c>
      <c r="BH12" s="18"/>
      <c r="BI12" s="95">
        <v>6728.16</v>
      </c>
      <c r="BJ12" s="74">
        <f t="shared" si="52"/>
        <v>6.3666911121099563</v>
      </c>
      <c r="BK12" s="74">
        <f t="shared" si="53"/>
        <v>0</v>
      </c>
      <c r="BL12" s="18"/>
      <c r="BM12" s="95">
        <v>6740.1</v>
      </c>
      <c r="BN12" s="74">
        <f t="shared" si="54"/>
        <v>6.36669343031219</v>
      </c>
      <c r="BO12" s="74">
        <f t="shared" si="55"/>
        <v>0</v>
      </c>
      <c r="BP12" s="18"/>
      <c r="BQ12" s="27">
        <v>6755.5108059138483</v>
      </c>
      <c r="BR12" s="13"/>
      <c r="BS12" s="183">
        <f t="shared" si="56"/>
        <v>0</v>
      </c>
      <c r="BT12" s="183">
        <f t="shared" si="57"/>
        <v>6.366690641732597</v>
      </c>
      <c r="BU12" s="28">
        <f t="shared" si="58"/>
        <v>6755.5108059138483</v>
      </c>
      <c r="BV12" s="27">
        <v>6782.3655070406767</v>
      </c>
      <c r="BW12" s="13"/>
      <c r="BX12" s="183">
        <f t="shared" si="59"/>
        <v>0</v>
      </c>
      <c r="BY12" s="183">
        <f t="shared" si="60"/>
        <v>6.366690641732597</v>
      </c>
      <c r="BZ12" s="28">
        <f t="shared" si="61"/>
        <v>6782.3655070406767</v>
      </c>
      <c r="CA12" s="27">
        <v>6839.6848228881954</v>
      </c>
      <c r="CB12" s="15">
        <f t="shared" si="3"/>
        <v>0</v>
      </c>
      <c r="CC12" s="13"/>
      <c r="CD12" s="183">
        <f t="shared" si="62"/>
        <v>0</v>
      </c>
      <c r="CE12" s="183">
        <f t="shared" si="63"/>
        <v>6.3666904342580972</v>
      </c>
      <c r="CF12" s="28">
        <v>6839.6845999999996</v>
      </c>
      <c r="CG12" s="27">
        <v>6843.5239373451604</v>
      </c>
      <c r="CH12" s="15">
        <f t="shared" si="4"/>
        <v>0</v>
      </c>
      <c r="CI12" s="13"/>
      <c r="CJ12" s="183">
        <f t="shared" si="64"/>
        <v>0</v>
      </c>
      <c r="CK12" s="183">
        <f t="shared" si="65"/>
        <v>6.3666920024746609</v>
      </c>
      <c r="CL12" s="28">
        <v>6843.5254000000004</v>
      </c>
      <c r="CM12" s="27">
        <v>6860.0900663949487</v>
      </c>
      <c r="CN12" s="15">
        <f t="shared" si="105"/>
        <v>0</v>
      </c>
      <c r="CO12" s="13"/>
      <c r="CP12" s="183">
        <f t="shared" si="66"/>
        <v>0</v>
      </c>
      <c r="CQ12" s="183">
        <f t="shared" si="67"/>
        <v>6.3666918794205456</v>
      </c>
      <c r="CR12" s="28">
        <v>6860.0914000000002</v>
      </c>
      <c r="CS12" s="27">
        <v>6876.4779281067686</v>
      </c>
      <c r="CT12" s="15">
        <f t="shared" si="106"/>
        <v>0</v>
      </c>
      <c r="CU12" s="13"/>
      <c r="CV12" s="183">
        <f t="shared" si="68"/>
        <v>0</v>
      </c>
      <c r="CW12" s="183">
        <f t="shared" si="69"/>
        <v>6.3666906417325979</v>
      </c>
      <c r="CX12" s="28">
        <f>IF(CT12&gt;CS12,0,CS12-CT12)</f>
        <v>6876.4779281067686</v>
      </c>
      <c r="CY12" s="27">
        <v>6890.3573137057447</v>
      </c>
      <c r="CZ12" s="15">
        <f t="shared" si="108"/>
        <v>0</v>
      </c>
      <c r="DA12" s="13"/>
      <c r="DB12" s="183">
        <f t="shared" si="71"/>
        <v>0</v>
      </c>
      <c r="DC12" s="183">
        <f t="shared" si="72"/>
        <v>6.366690641732597</v>
      </c>
      <c r="DD12" s="28">
        <f>IF(CZ12&gt;CY12,0,CY12-CZ12)</f>
        <v>6890.3573137057447</v>
      </c>
      <c r="DE12" s="27">
        <f>$G12*DE$3/$D$3</f>
        <v>6936.0232293218178</v>
      </c>
      <c r="DF12" s="15">
        <f t="shared" ref="DF12:DF15" si="109">$T12*DE$3</f>
        <v>0</v>
      </c>
      <c r="DG12" s="188"/>
      <c r="DH12" s="183">
        <f t="shared" si="75"/>
        <v>0</v>
      </c>
      <c r="DI12" s="183">
        <f t="shared" si="76"/>
        <v>6.4024731309537843</v>
      </c>
      <c r="DJ12" s="28">
        <f t="shared" si="9"/>
        <v>6936.0232293218178</v>
      </c>
      <c r="DK12" s="27">
        <f>$G12*DK$3/$D$3</f>
        <v>6954.0461911854527</v>
      </c>
      <c r="DL12" s="15">
        <f t="shared" ref="DL12:DL15" si="110">$T12*DK$3</f>
        <v>0</v>
      </c>
      <c r="DM12" s="188"/>
      <c r="DN12" s="183">
        <f t="shared" si="78"/>
        <v>0</v>
      </c>
      <c r="DO12" s="183">
        <f t="shared" si="79"/>
        <v>6.4024731309537835</v>
      </c>
      <c r="DP12" s="28">
        <f t="shared" si="11"/>
        <v>6954.0461911854527</v>
      </c>
      <c r="DQ12" s="27">
        <f>$G12*DQ$3/$D$3</f>
        <v>6970.1356061635388</v>
      </c>
      <c r="DR12" s="15">
        <f t="shared" ref="DR12:DR15" si="111">$T12*DQ$3</f>
        <v>0</v>
      </c>
      <c r="DS12" s="188"/>
      <c r="DT12" s="183">
        <f t="shared" si="81"/>
        <v>0</v>
      </c>
      <c r="DU12" s="183">
        <f t="shared" si="82"/>
        <v>6.4024731309537835</v>
      </c>
      <c r="DV12" s="28">
        <f t="shared" si="13"/>
        <v>6970.1356061635388</v>
      </c>
      <c r="DW12" s="27">
        <f>$G12*DW$3/$D$3</f>
        <v>6984.272266836686</v>
      </c>
      <c r="DX12" s="15">
        <f t="shared" ref="DX12:DX15" si="112">$T12*DW$3</f>
        <v>0</v>
      </c>
      <c r="DY12" s="188"/>
      <c r="DZ12" s="183">
        <f t="shared" si="84"/>
        <v>0</v>
      </c>
      <c r="EA12" s="183">
        <f t="shared" si="85"/>
        <v>6.4024731309537843</v>
      </c>
      <c r="EB12" s="28">
        <f t="shared" si="15"/>
        <v>6984.272266836686</v>
      </c>
      <c r="EC12" s="27">
        <f>$G12*EC$3/$D$3</f>
        <v>7001.1235761173548</v>
      </c>
      <c r="ED12" s="15">
        <f t="shared" ref="ED12:ED15" si="113">$T12*EC$3</f>
        <v>0</v>
      </c>
      <c r="EE12" s="188"/>
      <c r="EF12" s="183">
        <f t="shared" si="87"/>
        <v>0</v>
      </c>
      <c r="EG12" s="183">
        <f t="shared" si="88"/>
        <v>6.4024731309537835</v>
      </c>
      <c r="EH12" s="208">
        <f t="shared" si="17"/>
        <v>7001.1235761173548</v>
      </c>
      <c r="EI12" s="27">
        <f>$G12*EI$3/$D$3</f>
        <v>7029.8578755290755</v>
      </c>
      <c r="EJ12" s="15">
        <f t="shared" ref="EJ12:EJ15" si="114">$T12*EI$3</f>
        <v>0</v>
      </c>
      <c r="EK12" s="188"/>
      <c r="EL12" s="183">
        <f t="shared" si="90"/>
        <v>0</v>
      </c>
      <c r="EM12" s="183">
        <f t="shared" si="91"/>
        <v>6.4024731309537835</v>
      </c>
      <c r="EN12" s="208">
        <f t="shared" si="19"/>
        <v>7029.8578755290755</v>
      </c>
      <c r="EO12" s="27">
        <f>$G12*EO$3/$D$3</f>
        <v>7071.2562667938237</v>
      </c>
      <c r="EP12" s="15">
        <f t="shared" ref="EP12:EP15" si="115">$T12*EO$3</f>
        <v>0</v>
      </c>
      <c r="EQ12" s="188"/>
      <c r="ER12" s="183">
        <f t="shared" si="93"/>
        <v>0</v>
      </c>
      <c r="ES12" s="183">
        <f t="shared" si="94"/>
        <v>6.4024731309537835</v>
      </c>
      <c r="ET12" s="208">
        <f t="shared" si="21"/>
        <v>7071.2562667938237</v>
      </c>
      <c r="EU12" s="27">
        <f>$G12*EU$3/$D$3</f>
        <v>7137.144117784469</v>
      </c>
      <c r="EV12" s="15">
        <f t="shared" ref="EV12:EV15" si="116">$T12*EU$3</f>
        <v>0</v>
      </c>
      <c r="EW12" s="188"/>
      <c r="EX12" s="183">
        <f t="shared" si="96"/>
        <v>0</v>
      </c>
      <c r="EY12" s="183">
        <f t="shared" si="97"/>
        <v>6.4024731309537843</v>
      </c>
      <c r="EZ12" s="208">
        <f t="shared" si="23"/>
        <v>7137.144117784469</v>
      </c>
      <c r="FA12" s="27">
        <f>$G12*FA$3/$D$3</f>
        <v>7186.4687707853363</v>
      </c>
      <c r="FB12" s="15">
        <f t="shared" ref="FB12:FB15" si="117">$T12*FA$3</f>
        <v>0</v>
      </c>
      <c r="FC12" s="188"/>
      <c r="FD12" s="183">
        <f t="shared" si="99"/>
        <v>0</v>
      </c>
      <c r="FE12" s="183">
        <f t="shared" si="100"/>
        <v>6.4024731309537835</v>
      </c>
      <c r="FF12" s="208">
        <f t="shared" si="25"/>
        <v>7186.4687707853363</v>
      </c>
    </row>
    <row r="13" spans="1:162">
      <c r="A13" s="17" t="s">
        <v>16</v>
      </c>
      <c r="B13" s="2" t="s">
        <v>17</v>
      </c>
      <c r="C13" s="4">
        <v>44682</v>
      </c>
      <c r="D13" s="136">
        <v>45474</v>
      </c>
      <c r="E13" s="92">
        <v>27</v>
      </c>
      <c r="F13" s="12">
        <v>181349.82</v>
      </c>
      <c r="G13" s="74">
        <f t="shared" si="26"/>
        <v>6716.66</v>
      </c>
      <c r="H13" s="18">
        <f t="shared" si="27"/>
        <v>-7145.9727849721858</v>
      </c>
      <c r="I13" s="67">
        <f t="shared" si="28"/>
        <v>194.3248931131661</v>
      </c>
      <c r="J13" s="74">
        <f t="shared" si="29"/>
        <v>7.1972182634505959</v>
      </c>
      <c r="K13" s="74">
        <f t="shared" si="0"/>
        <v>200.69128809929663</v>
      </c>
      <c r="L13" s="74">
        <f t="shared" si="1"/>
        <v>0</v>
      </c>
      <c r="M13" s="72">
        <f t="shared" si="30"/>
        <v>-6.3663949861305298</v>
      </c>
      <c r="N13" s="92"/>
      <c r="O13" s="12"/>
      <c r="P13" s="18">
        <f t="shared" si="31"/>
        <v>0</v>
      </c>
      <c r="Q13" s="95"/>
      <c r="R13" s="74"/>
      <c r="S13" s="18"/>
      <c r="T13" s="62">
        <f t="shared" si="2"/>
        <v>0</v>
      </c>
      <c r="U13" s="95">
        <v>7065.5129999999999</v>
      </c>
      <c r="V13" s="74">
        <f t="shared" si="32"/>
        <v>7.1569936933888973</v>
      </c>
      <c r="W13" s="74">
        <f t="shared" si="33"/>
        <v>0</v>
      </c>
      <c r="X13" s="18"/>
      <c r="Y13" s="95">
        <v>7170.7569999999996</v>
      </c>
      <c r="Z13" s="74">
        <f t="shared" si="34"/>
        <v>7.1569941003450364</v>
      </c>
      <c r="AA13" s="74">
        <f t="shared" si="35"/>
        <v>0</v>
      </c>
      <c r="AB13" s="18"/>
      <c r="AC13" s="95">
        <v>7365.0950000000003</v>
      </c>
      <c r="AD13" s="74">
        <f t="shared" si="36"/>
        <v>7.1498488018211734</v>
      </c>
      <c r="AE13" s="74">
        <f t="shared" si="37"/>
        <v>0</v>
      </c>
      <c r="AF13" s="18"/>
      <c r="AG13" s="95">
        <v>7444.2460000000001</v>
      </c>
      <c r="AH13" s="74">
        <f t="shared" si="38"/>
        <v>7.1439911941030436</v>
      </c>
      <c r="AI13" s="74">
        <f t="shared" si="39"/>
        <v>0</v>
      </c>
      <c r="AJ13" s="18"/>
      <c r="AK13" s="95">
        <v>7466.18</v>
      </c>
      <c r="AL13" s="74">
        <f t="shared" si="40"/>
        <v>7.1414647397483808</v>
      </c>
      <c r="AM13" s="74">
        <f t="shared" si="41"/>
        <v>0</v>
      </c>
      <c r="AN13" s="18"/>
      <c r="AO13" s="95">
        <v>7472.5249999999996</v>
      </c>
      <c r="AP13" s="74">
        <f t="shared" si="42"/>
        <v>7.1404443544094773</v>
      </c>
      <c r="AQ13" s="74">
        <f t="shared" si="43"/>
        <v>0</v>
      </c>
      <c r="AR13" s="18"/>
      <c r="AS13" s="95">
        <v>7475.1509999999998</v>
      </c>
      <c r="AT13" s="74">
        <f t="shared" si="44"/>
        <v>7.1398903105765674</v>
      </c>
      <c r="AU13" s="74">
        <f t="shared" si="45"/>
        <v>0</v>
      </c>
      <c r="AV13" s="18"/>
      <c r="AW13" s="95">
        <v>7483.38</v>
      </c>
      <c r="AX13" s="74">
        <f t="shared" si="46"/>
        <v>7.1377079420733303</v>
      </c>
      <c r="AY13" s="74">
        <f t="shared" si="47"/>
        <v>0</v>
      </c>
      <c r="AZ13" s="18"/>
      <c r="BA13" s="95">
        <f>7498.38+48.532</f>
        <v>7546.9120000000003</v>
      </c>
      <c r="BB13" s="74">
        <f t="shared" si="48"/>
        <v>7.1789956518389078</v>
      </c>
      <c r="BC13" s="74">
        <f t="shared" si="49"/>
        <v>0</v>
      </c>
      <c r="BD13" s="18"/>
      <c r="BE13" s="95">
        <v>7547.49</v>
      </c>
      <c r="BF13" s="74">
        <f t="shared" si="50"/>
        <v>7.1569970821981848</v>
      </c>
      <c r="BG13" s="74">
        <f t="shared" si="51"/>
        <v>0</v>
      </c>
      <c r="BH13" s="18"/>
      <c r="BI13" s="95">
        <v>7563.33</v>
      </c>
      <c r="BJ13" s="74">
        <f t="shared" si="52"/>
        <v>7.1569917910624294</v>
      </c>
      <c r="BK13" s="74">
        <f t="shared" si="53"/>
        <v>0</v>
      </c>
      <c r="BL13" s="18"/>
      <c r="BM13" s="95">
        <v>7576.75</v>
      </c>
      <c r="BN13" s="74">
        <f t="shared" si="54"/>
        <v>7.1569923959760064</v>
      </c>
      <c r="BO13" s="74">
        <f t="shared" si="55"/>
        <v>0</v>
      </c>
      <c r="BP13" s="18"/>
      <c r="BQ13" s="27">
        <v>7594.0788437198635</v>
      </c>
      <c r="BR13" s="13"/>
      <c r="BS13" s="183">
        <f t="shared" si="56"/>
        <v>0</v>
      </c>
      <c r="BT13" s="183">
        <f t="shared" si="57"/>
        <v>7.1569940595114412</v>
      </c>
      <c r="BU13" s="28">
        <f t="shared" si="58"/>
        <v>7594.0788437198635</v>
      </c>
      <c r="BV13" s="27">
        <v>7624.2670446628836</v>
      </c>
      <c r="BW13" s="13"/>
      <c r="BX13" s="183">
        <f t="shared" si="59"/>
        <v>0</v>
      </c>
      <c r="BY13" s="183">
        <f t="shared" si="60"/>
        <v>7.1569940595114412</v>
      </c>
      <c r="BZ13" s="28">
        <f t="shared" si="61"/>
        <v>7624.2670446628836</v>
      </c>
      <c r="CA13" s="27">
        <v>7688.7014621806647</v>
      </c>
      <c r="CB13" s="15">
        <f t="shared" si="3"/>
        <v>0</v>
      </c>
      <c r="CC13" s="13"/>
      <c r="CD13" s="183">
        <f t="shared" si="62"/>
        <v>0</v>
      </c>
      <c r="CE13" s="183">
        <f t="shared" si="63"/>
        <v>7.1570106637673936</v>
      </c>
      <c r="CF13" s="28">
        <v>7688.7192999999997</v>
      </c>
      <c r="CG13" s="27">
        <v>7693.0171295985501</v>
      </c>
      <c r="CH13" s="15">
        <f t="shared" si="4"/>
        <v>0</v>
      </c>
      <c r="CI13" s="13"/>
      <c r="CJ13" s="183">
        <f t="shared" si="64"/>
        <v>0</v>
      </c>
      <c r="CK13" s="183">
        <f t="shared" si="65"/>
        <v>7.1570124523790701</v>
      </c>
      <c r="CL13" s="28">
        <v>7693.0369000000001</v>
      </c>
      <c r="CM13" s="27">
        <v>7711.6396281414</v>
      </c>
      <c r="CN13" s="15">
        <f t="shared" si="105"/>
        <v>0</v>
      </c>
      <c r="CO13" s="13"/>
      <c r="CP13" s="183">
        <f t="shared" si="66"/>
        <v>0</v>
      </c>
      <c r="CQ13" s="183">
        <f t="shared" si="67"/>
        <v>7.1570123165076094</v>
      </c>
      <c r="CR13" s="28">
        <v>7711.6593000000003</v>
      </c>
      <c r="CS13" s="27">
        <v>7730.0617308505807</v>
      </c>
      <c r="CT13" s="15">
        <f t="shared" si="106"/>
        <v>0</v>
      </c>
      <c r="CU13" s="13"/>
      <c r="CV13" s="183">
        <f t="shared" si="68"/>
        <v>0</v>
      </c>
      <c r="CW13" s="183">
        <f t="shared" si="69"/>
        <v>7.1569940595114412</v>
      </c>
      <c r="CX13" s="28">
        <f t="shared" si="70"/>
        <v>7730.0617308505807</v>
      </c>
      <c r="CY13" s="27">
        <v>7745.6639779003162</v>
      </c>
      <c r="CZ13" s="15">
        <f t="shared" si="108"/>
        <v>0</v>
      </c>
      <c r="DA13" s="13"/>
      <c r="DB13" s="183">
        <f t="shared" si="71"/>
        <v>0</v>
      </c>
      <c r="DC13" s="183">
        <f t="shared" si="72"/>
        <v>7.1569940595114412</v>
      </c>
      <c r="DD13" s="28">
        <f t="shared" ref="DD13:DD15" si="118">IF(CZ13&gt;CY13,0,CY13-CZ13)</f>
        <v>7745.6639779003162</v>
      </c>
      <c r="DE13" s="27">
        <f t="shared" si="74"/>
        <v>7796.9984474352523</v>
      </c>
      <c r="DF13" s="15">
        <f t="shared" si="109"/>
        <v>0</v>
      </c>
      <c r="DG13" s="188"/>
      <c r="DH13" s="183">
        <f t="shared" si="75"/>
        <v>0</v>
      </c>
      <c r="DI13" s="183">
        <f t="shared" si="76"/>
        <v>7.1972182634505968</v>
      </c>
      <c r="DJ13" s="28">
        <f t="shared" si="9"/>
        <v>7796.9984474352523</v>
      </c>
      <c r="DK13" s="27">
        <f t="shared" si="77"/>
        <v>7817.2586168468661</v>
      </c>
      <c r="DL13" s="15">
        <f t="shared" si="110"/>
        <v>0</v>
      </c>
      <c r="DM13" s="188"/>
      <c r="DN13" s="183">
        <f t="shared" si="78"/>
        <v>0</v>
      </c>
      <c r="DO13" s="183">
        <f t="shared" si="79"/>
        <v>7.1972182634505968</v>
      </c>
      <c r="DP13" s="28">
        <f t="shared" si="11"/>
        <v>7817.2586168468661</v>
      </c>
      <c r="DQ13" s="27">
        <f t="shared" si="80"/>
        <v>7835.3452263429172</v>
      </c>
      <c r="DR13" s="15">
        <f t="shared" si="111"/>
        <v>0</v>
      </c>
      <c r="DS13" s="188"/>
      <c r="DT13" s="183">
        <f t="shared" si="81"/>
        <v>0</v>
      </c>
      <c r="DU13" s="183">
        <f t="shared" si="82"/>
        <v>7.1972182634505968</v>
      </c>
      <c r="DV13" s="28">
        <f t="shared" si="13"/>
        <v>7835.3452263429172</v>
      </c>
      <c r="DW13" s="27">
        <f t="shared" si="83"/>
        <v>7851.236684268616</v>
      </c>
      <c r="DX13" s="15">
        <f t="shared" si="112"/>
        <v>0</v>
      </c>
      <c r="DY13" s="188"/>
      <c r="DZ13" s="183">
        <f t="shared" si="84"/>
        <v>0</v>
      </c>
      <c r="EA13" s="183">
        <f t="shared" si="85"/>
        <v>7.1972182634505959</v>
      </c>
      <c r="EB13" s="28">
        <f t="shared" si="15"/>
        <v>7851.236684268616</v>
      </c>
      <c r="EC13" s="27">
        <f t="shared" si="86"/>
        <v>7870.1797627380165</v>
      </c>
      <c r="ED13" s="15">
        <f t="shared" si="113"/>
        <v>0</v>
      </c>
      <c r="EE13" s="188"/>
      <c r="EF13" s="183">
        <f t="shared" si="87"/>
        <v>0</v>
      </c>
      <c r="EG13" s="183">
        <f t="shared" si="88"/>
        <v>7.1972182634505959</v>
      </c>
      <c r="EH13" s="208">
        <f t="shared" si="17"/>
        <v>7870.1797627380165</v>
      </c>
      <c r="EI13" s="27">
        <f t="shared" si="89"/>
        <v>7902.4808783043836</v>
      </c>
      <c r="EJ13" s="15">
        <f t="shared" si="114"/>
        <v>0</v>
      </c>
      <c r="EK13" s="188"/>
      <c r="EL13" s="183">
        <f t="shared" si="90"/>
        <v>0</v>
      </c>
      <c r="EM13" s="183">
        <f t="shared" si="91"/>
        <v>7.1972182634505959</v>
      </c>
      <c r="EN13" s="208">
        <f t="shared" si="19"/>
        <v>7902.4808783043836</v>
      </c>
      <c r="EO13" s="27">
        <f t="shared" si="92"/>
        <v>7949.0180915958563</v>
      </c>
      <c r="EP13" s="15">
        <f t="shared" si="115"/>
        <v>0</v>
      </c>
      <c r="EQ13" s="188"/>
      <c r="ER13" s="183">
        <f t="shared" si="93"/>
        <v>0</v>
      </c>
      <c r="ES13" s="183">
        <f t="shared" si="94"/>
        <v>7.1972182634505968</v>
      </c>
      <c r="ET13" s="208">
        <f t="shared" si="21"/>
        <v>7949.0180915958563</v>
      </c>
      <c r="EU13" s="27">
        <f t="shared" si="95"/>
        <v>8023.0846647450253</v>
      </c>
      <c r="EV13" s="15">
        <f t="shared" si="116"/>
        <v>0</v>
      </c>
      <c r="EW13" s="188"/>
      <c r="EX13" s="183">
        <f t="shared" si="96"/>
        <v>0</v>
      </c>
      <c r="EY13" s="183">
        <f t="shared" si="97"/>
        <v>7.1972182634505959</v>
      </c>
      <c r="EZ13" s="208">
        <f t="shared" si="23"/>
        <v>8023.0846647450253</v>
      </c>
      <c r="FA13" s="27">
        <f t="shared" si="98"/>
        <v>8078.5320342466484</v>
      </c>
      <c r="FB13" s="15">
        <f t="shared" si="117"/>
        <v>0</v>
      </c>
      <c r="FC13" s="188"/>
      <c r="FD13" s="183">
        <f t="shared" si="99"/>
        <v>0</v>
      </c>
      <c r="FE13" s="183">
        <f t="shared" si="100"/>
        <v>7.1972182634505959</v>
      </c>
      <c r="FF13" s="208">
        <f t="shared" si="25"/>
        <v>8078.5320342466484</v>
      </c>
    </row>
    <row r="14" spans="1:162">
      <c r="A14" s="38" t="s">
        <v>27</v>
      </c>
      <c r="B14" s="39" t="s">
        <v>54</v>
      </c>
      <c r="C14" s="40">
        <v>44682</v>
      </c>
      <c r="D14" s="149">
        <v>45474</v>
      </c>
      <c r="E14" s="92">
        <v>27</v>
      </c>
      <c r="F14" s="12">
        <v>156600</v>
      </c>
      <c r="G14" s="74">
        <f t="shared" si="26"/>
        <v>5800</v>
      </c>
      <c r="H14" s="18">
        <f t="shared" si="27"/>
        <v>-6170.6558437836838</v>
      </c>
      <c r="I14" s="67">
        <f t="shared" si="28"/>
        <v>167.80429261811128</v>
      </c>
      <c r="J14" s="74">
        <f t="shared" si="29"/>
        <v>6.2149738006707889</v>
      </c>
      <c r="K14" s="74">
        <f t="shared" si="0"/>
        <v>173.30177121299434</v>
      </c>
      <c r="L14" s="74">
        <f t="shared" si="1"/>
        <v>0</v>
      </c>
      <c r="M14" s="72">
        <f t="shared" si="30"/>
        <v>-5.4974785948830629</v>
      </c>
      <c r="N14" s="97"/>
      <c r="O14" s="41"/>
      <c r="P14" s="18">
        <f t="shared" si="31"/>
        <v>0</v>
      </c>
      <c r="Q14" s="95"/>
      <c r="R14" s="74"/>
      <c r="S14" s="18"/>
      <c r="T14" s="62">
        <f t="shared" si="2"/>
        <v>0</v>
      </c>
      <c r="U14" s="95">
        <v>6101.2430000000004</v>
      </c>
      <c r="V14" s="74">
        <f t="shared" si="32"/>
        <v>6.1802388125013934</v>
      </c>
      <c r="W14" s="74">
        <f t="shared" si="33"/>
        <v>0</v>
      </c>
      <c r="X14" s="18"/>
      <c r="Y14" s="95">
        <v>6192.1239999999998</v>
      </c>
      <c r="Z14" s="74">
        <f t="shared" si="34"/>
        <v>6.1802393996345026</v>
      </c>
      <c r="AA14" s="74">
        <f t="shared" si="35"/>
        <v>0</v>
      </c>
      <c r="AB14" s="18"/>
      <c r="AC14" s="95">
        <v>6359.9390000000003</v>
      </c>
      <c r="AD14" s="74">
        <f t="shared" si="36"/>
        <v>6.1740686629032968</v>
      </c>
      <c r="AE14" s="74">
        <f t="shared" si="37"/>
        <v>0</v>
      </c>
      <c r="AF14" s="18"/>
      <c r="AG14" s="95">
        <v>6428.2879999999996</v>
      </c>
      <c r="AH14" s="74">
        <f t="shared" si="38"/>
        <v>6.1690106513350393</v>
      </c>
      <c r="AI14" s="74">
        <f t="shared" si="39"/>
        <v>0</v>
      </c>
      <c r="AJ14" s="18"/>
      <c r="AK14" s="95">
        <v>6447.2290000000003</v>
      </c>
      <c r="AL14" s="74">
        <f t="shared" si="40"/>
        <v>6.166829432532194</v>
      </c>
      <c r="AM14" s="74">
        <f t="shared" si="41"/>
        <v>0</v>
      </c>
      <c r="AN14" s="18"/>
      <c r="AO14" s="95">
        <v>6452.7079999999996</v>
      </c>
      <c r="AP14" s="74">
        <f t="shared" si="42"/>
        <v>6.1659482449711271</v>
      </c>
      <c r="AQ14" s="74">
        <f t="shared" si="43"/>
        <v>0</v>
      </c>
      <c r="AR14" s="18"/>
      <c r="AS14" s="95">
        <v>6454.9750000000004</v>
      </c>
      <c r="AT14" s="74">
        <f t="shared" si="44"/>
        <v>6.1654692269780211</v>
      </c>
      <c r="AU14" s="74">
        <f t="shared" si="45"/>
        <v>0</v>
      </c>
      <c r="AV14" s="18"/>
      <c r="AW14" s="95">
        <v>6462.08</v>
      </c>
      <c r="AX14" s="74">
        <f t="shared" si="46"/>
        <v>6.16358380014288</v>
      </c>
      <c r="AY14" s="74">
        <f t="shared" si="47"/>
        <v>0</v>
      </c>
      <c r="AZ14" s="18"/>
      <c r="BA14" s="95">
        <f>6475.03+41.909</f>
        <v>6516.9389999999994</v>
      </c>
      <c r="BB14" s="74">
        <f t="shared" si="48"/>
        <v>6.1992344344679511</v>
      </c>
      <c r="BC14" s="74">
        <f t="shared" si="49"/>
        <v>0</v>
      </c>
      <c r="BD14" s="18"/>
      <c r="BE14" s="95">
        <v>6517.44</v>
      </c>
      <c r="BF14" s="74">
        <f t="shared" si="50"/>
        <v>6.1802399292217327</v>
      </c>
      <c r="BG14" s="74">
        <f t="shared" si="51"/>
        <v>0</v>
      </c>
      <c r="BH14" s="18"/>
      <c r="BI14" s="95">
        <v>6531.12</v>
      </c>
      <c r="BJ14" s="74">
        <f t="shared" si="52"/>
        <v>6.1802370419436485</v>
      </c>
      <c r="BK14" s="74">
        <f t="shared" si="53"/>
        <v>0</v>
      </c>
      <c r="BL14" s="18"/>
      <c r="BM14" s="95">
        <v>6542.71</v>
      </c>
      <c r="BN14" s="74">
        <f t="shared" si="54"/>
        <v>6.1802389836112024</v>
      </c>
      <c r="BO14" s="74">
        <f t="shared" si="55"/>
        <v>0</v>
      </c>
      <c r="BP14" s="18"/>
      <c r="BQ14" s="27">
        <v>6557.6726071552248</v>
      </c>
      <c r="BR14" s="13"/>
      <c r="BS14" s="183">
        <f t="shared" si="56"/>
        <v>0</v>
      </c>
      <c r="BT14" s="183">
        <f t="shared" si="57"/>
        <v>6.1802392178800716</v>
      </c>
      <c r="BU14" s="28">
        <f t="shared" si="58"/>
        <v>6557.6726071552248</v>
      </c>
      <c r="BV14" s="27">
        <v>6583.7408561762431</v>
      </c>
      <c r="BW14" s="13"/>
      <c r="BX14" s="183">
        <f t="shared" si="59"/>
        <v>0</v>
      </c>
      <c r="BY14" s="183">
        <f t="shared" si="60"/>
        <v>6.1802392178800716</v>
      </c>
      <c r="BZ14" s="28">
        <f t="shared" si="61"/>
        <v>6583.7408561762431</v>
      </c>
      <c r="CA14" s="27">
        <v>6639.3815498548174</v>
      </c>
      <c r="CB14" s="15">
        <f t="shared" si="3"/>
        <v>0</v>
      </c>
      <c r="CC14" s="13"/>
      <c r="CD14" s="183">
        <f t="shared" si="62"/>
        <v>0</v>
      </c>
      <c r="CE14" s="183">
        <f t="shared" si="63"/>
        <v>6.1802361927669578</v>
      </c>
      <c r="CF14" s="28">
        <v>6639.3783000000003</v>
      </c>
      <c r="CG14" s="27">
        <v>6643.1082341031988</v>
      </c>
      <c r="CH14" s="15">
        <f t="shared" si="4"/>
        <v>0</v>
      </c>
      <c r="CI14" s="13"/>
      <c r="CJ14" s="183">
        <f t="shared" si="64"/>
        <v>0</v>
      </c>
      <c r="CK14" s="183">
        <f t="shared" si="65"/>
        <v>6.1802376976355831</v>
      </c>
      <c r="CL14" s="28">
        <v>6643.1066000000001</v>
      </c>
      <c r="CM14" s="27">
        <v>6659.189216548124</v>
      </c>
      <c r="CN14" s="15">
        <f t="shared" si="105"/>
        <v>0</v>
      </c>
      <c r="CO14" s="13"/>
      <c r="CP14" s="183">
        <f t="shared" si="66"/>
        <v>0</v>
      </c>
      <c r="CQ14" s="183">
        <f t="shared" si="67"/>
        <v>6.1802376247915305</v>
      </c>
      <c r="CR14" s="28">
        <v>6659.1875</v>
      </c>
      <c r="CS14" s="27">
        <v>6675.0971522949467</v>
      </c>
      <c r="CT14" s="15">
        <f t="shared" si="106"/>
        <v>0</v>
      </c>
      <c r="CU14" s="13"/>
      <c r="CV14" s="183">
        <f t="shared" si="68"/>
        <v>0</v>
      </c>
      <c r="CW14" s="183">
        <f t="shared" si="69"/>
        <v>6.1802392178800716</v>
      </c>
      <c r="CX14" s="28">
        <f t="shared" si="70"/>
        <v>6675.0971522949467</v>
      </c>
      <c r="CY14" s="27">
        <v>6688.5700737899251</v>
      </c>
      <c r="CZ14" s="15">
        <f t="shared" si="108"/>
        <v>0</v>
      </c>
      <c r="DA14" s="13"/>
      <c r="DB14" s="183">
        <f t="shared" si="71"/>
        <v>0</v>
      </c>
      <c r="DC14" s="183">
        <f t="shared" si="72"/>
        <v>6.1802392178800716</v>
      </c>
      <c r="DD14" s="28">
        <f t="shared" si="118"/>
        <v>6688.5700737899251</v>
      </c>
      <c r="DE14" s="27">
        <f t="shared" si="74"/>
        <v>6732.898642349689</v>
      </c>
      <c r="DF14" s="15">
        <f t="shared" si="109"/>
        <v>0</v>
      </c>
      <c r="DG14" s="188"/>
      <c r="DH14" s="183">
        <f t="shared" si="75"/>
        <v>0</v>
      </c>
      <c r="DI14" s="183">
        <f t="shared" si="76"/>
        <v>6.2149738006707889</v>
      </c>
      <c r="DJ14" s="28">
        <f t="shared" si="9"/>
        <v>6732.898642349689</v>
      </c>
      <c r="DK14" s="27">
        <f t="shared" si="77"/>
        <v>6750.3937935985778</v>
      </c>
      <c r="DL14" s="15">
        <f t="shared" si="110"/>
        <v>0</v>
      </c>
      <c r="DM14" s="188"/>
      <c r="DN14" s="183">
        <f t="shared" si="78"/>
        <v>0</v>
      </c>
      <c r="DO14" s="183">
        <f t="shared" si="79"/>
        <v>6.2149738006707889</v>
      </c>
      <c r="DP14" s="28">
        <f t="shared" si="11"/>
        <v>6750.3937935985778</v>
      </c>
      <c r="DQ14" s="27">
        <f t="shared" si="80"/>
        <v>6766.0120227596626</v>
      </c>
      <c r="DR14" s="15">
        <f t="shared" si="111"/>
        <v>0</v>
      </c>
      <c r="DS14" s="188"/>
      <c r="DT14" s="183">
        <f t="shared" si="81"/>
        <v>0</v>
      </c>
      <c r="DU14" s="183">
        <f t="shared" si="82"/>
        <v>6.2149738006707889</v>
      </c>
      <c r="DV14" s="28">
        <f t="shared" si="13"/>
        <v>6766.0120227596626</v>
      </c>
      <c r="DW14" s="27">
        <f t="shared" si="83"/>
        <v>6779.7346849115447</v>
      </c>
      <c r="DX14" s="15">
        <f t="shared" si="112"/>
        <v>0</v>
      </c>
      <c r="DY14" s="188"/>
      <c r="DZ14" s="183">
        <f t="shared" si="84"/>
        <v>0</v>
      </c>
      <c r="EA14" s="183">
        <f t="shared" si="85"/>
        <v>6.2149738006707889</v>
      </c>
      <c r="EB14" s="28">
        <f t="shared" si="15"/>
        <v>6779.7346849115447</v>
      </c>
      <c r="EC14" s="27">
        <f t="shared" si="86"/>
        <v>6796.0924959549084</v>
      </c>
      <c r="ED14" s="15">
        <f t="shared" si="113"/>
        <v>0</v>
      </c>
      <c r="EE14" s="188"/>
      <c r="EF14" s="183">
        <f t="shared" si="87"/>
        <v>0</v>
      </c>
      <c r="EG14" s="183">
        <f t="shared" si="88"/>
        <v>6.214973800670788</v>
      </c>
      <c r="EH14" s="208">
        <f t="shared" si="17"/>
        <v>6796.0924959549084</v>
      </c>
      <c r="EI14" s="27">
        <f t="shared" si="89"/>
        <v>6823.9852983723194</v>
      </c>
      <c r="EJ14" s="15">
        <f t="shared" si="114"/>
        <v>0</v>
      </c>
      <c r="EK14" s="188"/>
      <c r="EL14" s="183">
        <f t="shared" si="90"/>
        <v>0</v>
      </c>
      <c r="EM14" s="183">
        <f t="shared" si="91"/>
        <v>6.214973800670788</v>
      </c>
      <c r="EN14" s="208">
        <f t="shared" si="19"/>
        <v>6823.9852983723194</v>
      </c>
      <c r="EO14" s="27">
        <f t="shared" si="92"/>
        <v>6864.1713189674574</v>
      </c>
      <c r="EP14" s="15">
        <f t="shared" si="115"/>
        <v>0</v>
      </c>
      <c r="EQ14" s="188"/>
      <c r="ER14" s="183">
        <f t="shared" si="93"/>
        <v>0</v>
      </c>
      <c r="ES14" s="183">
        <f t="shared" si="94"/>
        <v>6.214973800670788</v>
      </c>
      <c r="ET14" s="208">
        <f t="shared" si="21"/>
        <v>6864.1713189674574</v>
      </c>
      <c r="EU14" s="27">
        <f t="shared" si="95"/>
        <v>6928.1296143501604</v>
      </c>
      <c r="EV14" s="15">
        <f t="shared" si="116"/>
        <v>0</v>
      </c>
      <c r="EW14" s="188"/>
      <c r="EX14" s="183">
        <f t="shared" si="96"/>
        <v>0</v>
      </c>
      <c r="EY14" s="183">
        <f t="shared" si="97"/>
        <v>6.2149738006707889</v>
      </c>
      <c r="EZ14" s="208">
        <f t="shared" si="23"/>
        <v>6928.1296143501604</v>
      </c>
      <c r="FA14" s="27">
        <f t="shared" si="98"/>
        <v>6976.009772510527</v>
      </c>
      <c r="FB14" s="15">
        <f t="shared" si="117"/>
        <v>0</v>
      </c>
      <c r="FC14" s="188"/>
      <c r="FD14" s="183">
        <f t="shared" si="99"/>
        <v>0</v>
      </c>
      <c r="FE14" s="183">
        <f t="shared" si="100"/>
        <v>6.214973800670788</v>
      </c>
      <c r="FF14" s="208">
        <f t="shared" si="25"/>
        <v>6976.009772510527</v>
      </c>
    </row>
    <row r="15" spans="1:162" ht="15" thickBot="1">
      <c r="A15" s="19" t="s">
        <v>18</v>
      </c>
      <c r="B15" s="20" t="s">
        <v>21</v>
      </c>
      <c r="C15" s="21">
        <v>44682</v>
      </c>
      <c r="D15" s="137">
        <v>45474</v>
      </c>
      <c r="E15" s="93">
        <v>27</v>
      </c>
      <c r="F15" s="41">
        <v>167261.22</v>
      </c>
      <c r="G15" s="142">
        <f t="shared" si="26"/>
        <v>6194.86</v>
      </c>
      <c r="H15" s="133">
        <f t="shared" si="27"/>
        <v>-6590.735942411281</v>
      </c>
      <c r="I15" s="150">
        <f t="shared" si="28"/>
        <v>179.22829313245396</v>
      </c>
      <c r="J15" s="142">
        <f t="shared" si="29"/>
        <v>6.638084930831627</v>
      </c>
      <c r="K15" s="142">
        <f t="shared" si="0"/>
        <v>185.10002389903576</v>
      </c>
      <c r="L15" s="142">
        <f t="shared" si="1"/>
        <v>0</v>
      </c>
      <c r="M15" s="151">
        <f t="shared" si="30"/>
        <v>-5.8717307665818055</v>
      </c>
      <c r="N15" s="93"/>
      <c r="O15" s="23"/>
      <c r="P15" s="24">
        <f t="shared" si="31"/>
        <v>0</v>
      </c>
      <c r="Q15" s="96"/>
      <c r="R15" s="75"/>
      <c r="S15" s="24"/>
      <c r="T15" s="62">
        <f t="shared" si="2"/>
        <v>0</v>
      </c>
      <c r="U15" s="147">
        <v>6516.6120000000001</v>
      </c>
      <c r="V15" s="142">
        <f t="shared" si="32"/>
        <v>6.6009858005020172</v>
      </c>
      <c r="W15" s="142">
        <f t="shared" si="33"/>
        <v>0</v>
      </c>
      <c r="X15" s="133"/>
      <c r="Y15" s="147">
        <v>6613.6790000000001</v>
      </c>
      <c r="Z15" s="142">
        <f t="shared" si="34"/>
        <v>6.6009853052579892</v>
      </c>
      <c r="AA15" s="142">
        <f t="shared" si="35"/>
        <v>0</v>
      </c>
      <c r="AB15" s="133"/>
      <c r="AC15" s="147">
        <v>6792.92</v>
      </c>
      <c r="AD15" s="142">
        <f t="shared" si="36"/>
        <v>6.5943957169414764</v>
      </c>
      <c r="AE15" s="142">
        <f t="shared" si="37"/>
        <v>0</v>
      </c>
      <c r="AF15" s="133"/>
      <c r="AG15" s="147">
        <v>6865.9219999999996</v>
      </c>
      <c r="AH15" s="142">
        <f t="shared" si="38"/>
        <v>6.5889932046037103</v>
      </c>
      <c r="AI15" s="142">
        <f t="shared" si="39"/>
        <v>0</v>
      </c>
      <c r="AJ15" s="133"/>
      <c r="AK15" s="147">
        <v>6886.152</v>
      </c>
      <c r="AL15" s="142">
        <f t="shared" si="40"/>
        <v>6.5866630191808646</v>
      </c>
      <c r="AM15" s="142">
        <f t="shared" si="41"/>
        <v>0</v>
      </c>
      <c r="AN15" s="133"/>
      <c r="AO15" s="147">
        <v>6892.0039999999999</v>
      </c>
      <c r="AP15" s="142">
        <f t="shared" si="42"/>
        <v>6.5857218346365567</v>
      </c>
      <c r="AQ15" s="142">
        <f t="shared" si="43"/>
        <v>0</v>
      </c>
      <c r="AR15" s="133"/>
      <c r="AS15" s="147">
        <v>6894.4260000000004</v>
      </c>
      <c r="AT15" s="142">
        <f t="shared" si="44"/>
        <v>6.5852108398060674</v>
      </c>
      <c r="AU15" s="142">
        <f t="shared" si="45"/>
        <v>0</v>
      </c>
      <c r="AV15" s="133"/>
      <c r="AW15" s="147">
        <v>6902.01</v>
      </c>
      <c r="AX15" s="142">
        <f t="shared" si="46"/>
        <v>6.5831925671647769</v>
      </c>
      <c r="AY15" s="142">
        <f t="shared" si="47"/>
        <v>0</v>
      </c>
      <c r="AZ15" s="133"/>
      <c r="BA15" s="147">
        <f>6915.85+44.762</f>
        <v>6960.6120000000001</v>
      </c>
      <c r="BB15" s="142">
        <f t="shared" si="48"/>
        <v>6.6212781177437501</v>
      </c>
      <c r="BC15" s="142">
        <f t="shared" si="49"/>
        <v>0</v>
      </c>
      <c r="BD15" s="133"/>
      <c r="BE15" s="147">
        <v>6961.14</v>
      </c>
      <c r="BF15" s="142">
        <f t="shared" si="50"/>
        <v>6.6009837268778204</v>
      </c>
      <c r="BG15" s="142">
        <f t="shared" si="51"/>
        <v>0</v>
      </c>
      <c r="BH15" s="133"/>
      <c r="BI15" s="147">
        <v>6975.76</v>
      </c>
      <c r="BJ15" s="142">
        <f t="shared" si="52"/>
        <v>6.6009888576092353</v>
      </c>
      <c r="BK15" s="142">
        <f t="shared" si="53"/>
        <v>0</v>
      </c>
      <c r="BL15" s="133"/>
      <c r="BM15" s="147">
        <v>6988.13</v>
      </c>
      <c r="BN15" s="142">
        <f t="shared" si="54"/>
        <v>6.6009823832239167</v>
      </c>
      <c r="BO15" s="142">
        <f t="shared" si="55"/>
        <v>0</v>
      </c>
      <c r="BP15" s="133"/>
      <c r="BQ15" s="27">
        <v>7004.1144357175199</v>
      </c>
      <c r="BR15" s="13"/>
      <c r="BS15" s="183">
        <f t="shared" si="56"/>
        <v>0</v>
      </c>
      <c r="BT15" s="183">
        <f t="shared" si="57"/>
        <v>6.6009856415994035</v>
      </c>
      <c r="BU15" s="28">
        <f t="shared" si="58"/>
        <v>7004.1144357175199</v>
      </c>
      <c r="BV15" s="27">
        <v>7031.9573931537852</v>
      </c>
      <c r="BW15" s="13"/>
      <c r="BX15" s="183">
        <f t="shared" si="59"/>
        <v>0</v>
      </c>
      <c r="BY15" s="183">
        <f t="shared" si="60"/>
        <v>6.6009856415994017</v>
      </c>
      <c r="BZ15" s="28">
        <f t="shared" si="61"/>
        <v>7031.9573931537852</v>
      </c>
      <c r="CA15" s="27">
        <v>7091.3860668851048</v>
      </c>
      <c r="CB15" s="15">
        <f t="shared" si="3"/>
        <v>0</v>
      </c>
      <c r="CC15" s="13"/>
      <c r="CD15" s="183">
        <f t="shared" si="62"/>
        <v>0</v>
      </c>
      <c r="CE15" s="183">
        <f t="shared" si="63"/>
        <v>6.6009774809828246</v>
      </c>
      <c r="CF15" s="28">
        <v>7091.3773000000001</v>
      </c>
      <c r="CG15" s="27">
        <v>7095.3664612269904</v>
      </c>
      <c r="CH15" s="15">
        <f t="shared" si="4"/>
        <v>0</v>
      </c>
      <c r="CI15" s="13"/>
      <c r="CJ15" s="183">
        <f t="shared" si="64"/>
        <v>0</v>
      </c>
      <c r="CK15" s="183">
        <f t="shared" si="65"/>
        <v>6.6009790723745114</v>
      </c>
      <c r="CL15" s="28">
        <v>7095.3594000000003</v>
      </c>
      <c r="CM15" s="27">
        <v>7112.5422258664321</v>
      </c>
      <c r="CN15" s="15">
        <f t="shared" si="105"/>
        <v>0</v>
      </c>
      <c r="CO15" s="13"/>
      <c r="CP15" s="183">
        <f t="shared" si="66"/>
        <v>0</v>
      </c>
      <c r="CQ15" s="183">
        <f t="shared" si="67"/>
        <v>6.600979028247874</v>
      </c>
      <c r="CR15" s="28">
        <v>7112.5351000000001</v>
      </c>
      <c r="CS15" s="27">
        <v>7129.5331629079083</v>
      </c>
      <c r="CT15" s="15">
        <f t="shared" si="106"/>
        <v>0</v>
      </c>
      <c r="CU15" s="13"/>
      <c r="CV15" s="183">
        <f t="shared" si="68"/>
        <v>0</v>
      </c>
      <c r="CW15" s="183">
        <f t="shared" si="69"/>
        <v>6.6009856415994026</v>
      </c>
      <c r="CX15" s="28">
        <f t="shared" si="70"/>
        <v>7129.5331629079083</v>
      </c>
      <c r="CY15" s="27">
        <v>7143.9233116065952</v>
      </c>
      <c r="CZ15" s="15">
        <f t="shared" si="108"/>
        <v>0</v>
      </c>
      <c r="DA15" s="13"/>
      <c r="DB15" s="183">
        <f t="shared" si="71"/>
        <v>0</v>
      </c>
      <c r="DC15" s="183">
        <f t="shared" si="72"/>
        <v>6.6009856415994026</v>
      </c>
      <c r="DD15" s="28">
        <f t="shared" si="118"/>
        <v>7143.9233116065952</v>
      </c>
      <c r="DE15" s="27">
        <f t="shared" si="74"/>
        <v>7191.2697385424808</v>
      </c>
      <c r="DF15" s="15">
        <f t="shared" si="109"/>
        <v>0</v>
      </c>
      <c r="DG15" s="188"/>
      <c r="DH15" s="183">
        <f t="shared" si="75"/>
        <v>0</v>
      </c>
      <c r="DI15" s="183">
        <f t="shared" si="76"/>
        <v>6.638084930831627</v>
      </c>
      <c r="DJ15" s="28">
        <f t="shared" si="9"/>
        <v>7191.2697385424808</v>
      </c>
      <c r="DK15" s="27">
        <f t="shared" si="77"/>
        <v>7209.9559476227723</v>
      </c>
      <c r="DL15" s="15">
        <f t="shared" si="110"/>
        <v>0</v>
      </c>
      <c r="DM15" s="188"/>
      <c r="DN15" s="183">
        <f t="shared" si="78"/>
        <v>0</v>
      </c>
      <c r="DO15" s="183">
        <f t="shared" si="79"/>
        <v>6.638084930831627</v>
      </c>
      <c r="DP15" s="28">
        <f t="shared" si="11"/>
        <v>7209.9559476227723</v>
      </c>
      <c r="DQ15" s="27">
        <f t="shared" si="80"/>
        <v>7226.6374550539522</v>
      </c>
      <c r="DR15" s="15">
        <f t="shared" si="111"/>
        <v>0</v>
      </c>
      <c r="DS15" s="188"/>
      <c r="DT15" s="183">
        <f t="shared" si="81"/>
        <v>0</v>
      </c>
      <c r="DU15" s="183">
        <f t="shared" si="82"/>
        <v>6.6380849308316279</v>
      </c>
      <c r="DV15" s="28">
        <f t="shared" si="13"/>
        <v>7226.6374550539522</v>
      </c>
      <c r="DW15" s="27">
        <f t="shared" si="83"/>
        <v>7241.2943465812286</v>
      </c>
      <c r="DX15" s="15">
        <f t="shared" si="112"/>
        <v>0</v>
      </c>
      <c r="DY15" s="188"/>
      <c r="DZ15" s="183">
        <f t="shared" si="84"/>
        <v>0</v>
      </c>
      <c r="EA15" s="183">
        <f t="shared" si="85"/>
        <v>6.638084930831627</v>
      </c>
      <c r="EB15" s="28">
        <f t="shared" si="15"/>
        <v>7241.2943465812286</v>
      </c>
      <c r="EC15" s="27">
        <f t="shared" si="86"/>
        <v>7258.7657861191765</v>
      </c>
      <c r="ED15" s="15">
        <f t="shared" si="113"/>
        <v>0</v>
      </c>
      <c r="EE15" s="188"/>
      <c r="EF15" s="183">
        <f t="shared" si="87"/>
        <v>0</v>
      </c>
      <c r="EG15" s="183">
        <f t="shared" si="88"/>
        <v>6.638084930831627</v>
      </c>
      <c r="EH15" s="208">
        <f t="shared" si="17"/>
        <v>7258.7657861191765</v>
      </c>
      <c r="EI15" s="27">
        <f t="shared" si="89"/>
        <v>7288.5575112887491</v>
      </c>
      <c r="EJ15" s="15">
        <f t="shared" si="114"/>
        <v>0</v>
      </c>
      <c r="EK15" s="188"/>
      <c r="EL15" s="183">
        <f t="shared" si="90"/>
        <v>0</v>
      </c>
      <c r="EM15" s="183">
        <f t="shared" si="91"/>
        <v>6.638084930831627</v>
      </c>
      <c r="EN15" s="208">
        <f t="shared" si="19"/>
        <v>7288.5575112887491</v>
      </c>
      <c r="EO15" s="27">
        <f t="shared" si="92"/>
        <v>7331.479368451508</v>
      </c>
      <c r="EP15" s="15">
        <f t="shared" si="115"/>
        <v>0</v>
      </c>
      <c r="EQ15" s="188"/>
      <c r="ER15" s="183">
        <f t="shared" si="93"/>
        <v>0</v>
      </c>
      <c r="ES15" s="183">
        <f t="shared" si="94"/>
        <v>6.6380849308316279</v>
      </c>
      <c r="ET15" s="208">
        <f t="shared" si="21"/>
        <v>7331.479368451508</v>
      </c>
      <c r="EU15" s="27">
        <f t="shared" si="95"/>
        <v>7399.7919004746955</v>
      </c>
      <c r="EV15" s="15">
        <f t="shared" si="116"/>
        <v>0</v>
      </c>
      <c r="EW15" s="188"/>
      <c r="EX15" s="183">
        <f t="shared" si="96"/>
        <v>0</v>
      </c>
      <c r="EY15" s="183">
        <f t="shared" si="97"/>
        <v>6.6380849308316279</v>
      </c>
      <c r="EZ15" s="208">
        <f t="shared" si="23"/>
        <v>7399.7919004746955</v>
      </c>
      <c r="FA15" s="27">
        <f t="shared" si="98"/>
        <v>7450.931706781821</v>
      </c>
      <c r="FB15" s="15">
        <f t="shared" si="117"/>
        <v>0</v>
      </c>
      <c r="FC15" s="188"/>
      <c r="FD15" s="183">
        <f t="shared" si="99"/>
        <v>0</v>
      </c>
      <c r="FE15" s="183">
        <f t="shared" si="100"/>
        <v>6.638084930831627</v>
      </c>
      <c r="FF15" s="208">
        <f t="shared" si="25"/>
        <v>7450.931706781821</v>
      </c>
    </row>
    <row r="16" spans="1:162" ht="15" thickBot="1">
      <c r="F16" s="32">
        <f t="shared" ref="F16:M16" si="119">SUM(F6:F15)</f>
        <v>1942924</v>
      </c>
      <c r="G16" s="33">
        <f t="shared" si="119"/>
        <v>73920.55</v>
      </c>
      <c r="H16" s="34">
        <f t="shared" si="119"/>
        <v>283622.27841509832</v>
      </c>
      <c r="I16" s="42">
        <f t="shared" si="119"/>
        <v>2081.9347856369814</v>
      </c>
      <c r="J16" s="33">
        <f t="shared" si="119"/>
        <v>79.209358893306046</v>
      </c>
      <c r="K16" s="33">
        <f t="shared" si="119"/>
        <v>1231.2971142243771</v>
      </c>
      <c r="L16" s="33">
        <f t="shared" si="119"/>
        <v>597.95668512980683</v>
      </c>
      <c r="M16" s="34">
        <f t="shared" si="119"/>
        <v>252.68098628279719</v>
      </c>
      <c r="O16" s="64">
        <f t="shared" ref="O16:S16" si="120">SUM(O6:O15)</f>
        <v>962392.95000000007</v>
      </c>
      <c r="P16" s="69">
        <f t="shared" si="120"/>
        <v>38352.39</v>
      </c>
      <c r="R16" s="64">
        <f>SUM(R6:R15)</f>
        <v>35908.696199999998</v>
      </c>
      <c r="S16" s="69">
        <f t="shared" si="120"/>
        <v>2762.2074000000002</v>
      </c>
      <c r="T16" s="152">
        <f>SUM(T6:T15)</f>
        <v>39.203473103924139</v>
      </c>
      <c r="U16" s="32">
        <f>SUM(U6:U15)</f>
        <v>37566.322999999997</v>
      </c>
      <c r="V16" s="33">
        <f t="shared" ref="V16:X16" si="121">SUM(V6:V15)</f>
        <v>38.052712774686043</v>
      </c>
      <c r="W16" s="33">
        <f t="shared" si="121"/>
        <v>0</v>
      </c>
      <c r="X16" s="34">
        <f t="shared" si="121"/>
        <v>0</v>
      </c>
      <c r="Y16" s="32">
        <f t="shared" ref="Y16:BM16" si="122">SUM(Y6:Y15)</f>
        <v>38125.888999999996</v>
      </c>
      <c r="Z16" s="33">
        <f t="shared" ref="Z16" si="123">SUM(Z6:Z15)</f>
        <v>38.05271363168626</v>
      </c>
      <c r="AA16" s="33">
        <f t="shared" ref="AA16" si="124">SUM(AA6:AA15)</f>
        <v>26.254841938951397</v>
      </c>
      <c r="AB16" s="34">
        <f t="shared" ref="AB16" si="125">SUM(AB6:AB15)</f>
        <v>26305.33</v>
      </c>
      <c r="AC16" s="32">
        <f t="shared" si="122"/>
        <v>39159.154999999999</v>
      </c>
      <c r="AD16" s="33">
        <f t="shared" ref="AD16" si="126">SUM(AD6:AD15)</f>
        <v>38.014721800204832</v>
      </c>
      <c r="AE16" s="33">
        <f t="shared" ref="AE16" si="127">SUM(AE6:AE15)</f>
        <v>25.546201600807684</v>
      </c>
      <c r="AF16" s="34">
        <f t="shared" ref="AF16" si="128">SUM(AF6:AF15)</f>
        <v>26315.27</v>
      </c>
      <c r="AG16" s="32">
        <f t="shared" si="122"/>
        <v>39579.991000000002</v>
      </c>
      <c r="AH16" s="33">
        <f t="shared" ref="AH16" si="129">SUM(AH6:AH15)</f>
        <v>37.983579151827826</v>
      </c>
      <c r="AI16" s="33">
        <f t="shared" ref="AI16" si="130">SUM(AI6:AI15)</f>
        <v>20.660410218909455</v>
      </c>
      <c r="AJ16" s="34">
        <f t="shared" ref="AJ16" si="131">SUM(AJ6:AJ15)</f>
        <v>21528.746599999999</v>
      </c>
      <c r="AK16" s="32">
        <f t="shared" si="122"/>
        <v>39696.612000000001</v>
      </c>
      <c r="AL16" s="33">
        <f t="shared" ref="AL16" si="132">SUM(AL6:AL15)</f>
        <v>37.970147369266805</v>
      </c>
      <c r="AM16" s="33">
        <f t="shared" ref="AM16" si="133">SUM(AM6:AM15)</f>
        <v>23.644928735333139</v>
      </c>
      <c r="AN16" s="34">
        <f t="shared" ref="AN16" si="134">SUM(AN6:AN15)</f>
        <v>24720.04</v>
      </c>
      <c r="AO16" s="32">
        <f t="shared" si="122"/>
        <v>39730.345999999998</v>
      </c>
      <c r="AP16" s="33">
        <f t="shared" ref="AP16" si="135">SUM(AP6:AP15)</f>
        <v>37.964720732876124</v>
      </c>
      <c r="AQ16" s="33">
        <f t="shared" ref="AQ16" si="136">SUM(AQ6:AQ15)</f>
        <v>26.666281257554893</v>
      </c>
      <c r="AR16" s="34">
        <f t="shared" ref="AR16" si="137">SUM(AR6:AR15)</f>
        <v>27906.449999999997</v>
      </c>
      <c r="AS16" s="32">
        <f t="shared" si="122"/>
        <v>39744.307000000001</v>
      </c>
      <c r="AT16" s="33">
        <f t="shared" ref="AT16" si="138">SUM(AT6:AT15)</f>
        <v>37.9617739427445</v>
      </c>
      <c r="AU16" s="33">
        <f t="shared" ref="AU16" si="139">SUM(AU6:AU15)</f>
        <v>26.654878141965852</v>
      </c>
      <c r="AV16" s="34">
        <f t="shared" ref="AV16" si="140">SUM(AV6:AV15)</f>
        <v>27906.484599999996</v>
      </c>
      <c r="AW16" s="32">
        <f t="shared" si="122"/>
        <v>42387.21</v>
      </c>
      <c r="AX16" s="33">
        <f t="shared" ref="AX16" si="141">SUM(AX6:AX15)</f>
        <v>40.429261304294329</v>
      </c>
      <c r="AY16" s="33">
        <f t="shared" ref="AY16" si="142">SUM(AY6:AY15)</f>
        <v>26.617269457445374</v>
      </c>
      <c r="AZ16" s="34">
        <f t="shared" ref="AZ16" si="143">SUM(AZ6:AZ15)</f>
        <v>27906.317199999998</v>
      </c>
      <c r="BA16" s="32">
        <f t="shared" si="122"/>
        <v>42779.010999999999</v>
      </c>
      <c r="BB16" s="33">
        <f t="shared" ref="BB16" si="144">SUM(BB6:BB15)</f>
        <v>40.693509339842414</v>
      </c>
      <c r="BC16" s="33">
        <f t="shared" ref="BC16" si="145">SUM(BC6:BC15)</f>
        <v>26.546091934451304</v>
      </c>
      <c r="BD16" s="34">
        <f t="shared" ref="BD16" si="146">SUM(BD6:BD15)</f>
        <v>27906.552599999999</v>
      </c>
      <c r="BE16" s="32">
        <f t="shared" si="122"/>
        <v>42842.99</v>
      </c>
      <c r="BF16" s="33">
        <f t="shared" ref="BF16" si="147">SUM(BF6:BF15)</f>
        <v>40.62637438706723</v>
      </c>
      <c r="BG16" s="33">
        <f t="shared" ref="BG16" si="148">SUM(BG6:BG15)</f>
        <v>36.367860275508008</v>
      </c>
      <c r="BH16" s="34">
        <f t="shared" ref="BH16" si="149">SUM(BH6:BH15)</f>
        <v>38352.127099999998</v>
      </c>
      <c r="BI16" s="32">
        <f t="shared" si="122"/>
        <v>49691.01</v>
      </c>
      <c r="BJ16" s="33">
        <f t="shared" ref="BJ16" si="150">SUM(BJ6:BJ15)</f>
        <v>47.021371625937405</v>
      </c>
      <c r="BK16" s="33">
        <f t="shared" ref="BK16" si="151">SUM(BK6:BK15)</f>
        <v>36.291795415296534</v>
      </c>
      <c r="BL16" s="34">
        <f t="shared" ref="BL16" si="152">SUM(BL6:BL15)</f>
        <v>38352.2621</v>
      </c>
      <c r="BM16" s="32">
        <f t="shared" si="122"/>
        <v>49804.439999999995</v>
      </c>
      <c r="BN16" s="33">
        <f t="shared" ref="BN16" si="153">SUM(BN6:BN15)</f>
        <v>47.045236858262882</v>
      </c>
      <c r="BO16" s="33">
        <f t="shared" ref="BO16" si="154">SUM(BO6:BO15)</f>
        <v>36.227396117697062</v>
      </c>
      <c r="BP16" s="34">
        <f t="shared" ref="BP16" si="155">SUM(BP6:BP15)</f>
        <v>38352.132899999997</v>
      </c>
      <c r="BQ16" s="32">
        <f t="shared" ref="BQ16:BZ16" si="156">SUM(BQ6:BQ15)</f>
        <v>83577.028593249677</v>
      </c>
      <c r="BR16" s="33">
        <f t="shared" si="156"/>
        <v>38352.358099999998</v>
      </c>
      <c r="BS16" s="146">
        <f t="shared" si="156"/>
        <v>36.144949866691299</v>
      </c>
      <c r="BT16" s="146">
        <f t="shared" si="156"/>
        <v>47.076058067150001</v>
      </c>
      <c r="BU16" s="34">
        <f t="shared" si="156"/>
        <v>49951.040009368917</v>
      </c>
      <c r="BV16" s="32">
        <f t="shared" si="156"/>
        <v>83909.266404485999</v>
      </c>
      <c r="BW16" s="33">
        <f t="shared" si="156"/>
        <v>38352.39</v>
      </c>
      <c r="BX16" s="146">
        <f t="shared" ref="BX16:BY16" si="157">SUM(BX6:BX15)</f>
        <v>36.001864282837801</v>
      </c>
      <c r="BY16" s="146">
        <f t="shared" si="157"/>
        <v>47.129106192070104</v>
      </c>
      <c r="BZ16" s="34">
        <f t="shared" si="156"/>
        <v>50206.118406244161</v>
      </c>
      <c r="CA16" s="32">
        <f t="shared" ref="CA16:DP16" si="158">SUM(CA6:CA15)</f>
        <v>84618.402728469053</v>
      </c>
      <c r="CB16" s="33">
        <f t="shared" si="158"/>
        <v>42115.977527760864</v>
      </c>
      <c r="CC16" s="33">
        <f t="shared" si="158"/>
        <v>26956.345600000001</v>
      </c>
      <c r="CD16" s="146">
        <f t="shared" si="158"/>
        <v>25.092196162682029</v>
      </c>
      <c r="CE16" s="146">
        <f t="shared" si="158"/>
        <v>46.894931824866987</v>
      </c>
      <c r="CF16" s="34">
        <f t="shared" si="158"/>
        <v>50378.850100000003</v>
      </c>
      <c r="CG16" s="32">
        <f t="shared" si="158"/>
        <v>84665.899030075394</v>
      </c>
      <c r="CH16" s="33">
        <f t="shared" si="158"/>
        <v>42139.617222042536</v>
      </c>
      <c r="CI16" s="33">
        <f t="shared" si="158"/>
        <v>26955.450300000004</v>
      </c>
      <c r="CJ16" s="146">
        <f t="shared" si="158"/>
        <v>25.077286897790017</v>
      </c>
      <c r="CK16" s="146">
        <f t="shared" si="158"/>
        <v>46.894943227012874</v>
      </c>
      <c r="CL16" s="34">
        <f t="shared" si="158"/>
        <v>50407.14</v>
      </c>
      <c r="CM16" s="32">
        <f t="shared" si="158"/>
        <v>84870.849903673516</v>
      </c>
      <c r="CN16" s="33">
        <f t="shared" si="158"/>
        <v>42241.624659058944</v>
      </c>
      <c r="CO16" s="33">
        <f t="shared" si="158"/>
        <v>7153.1779999999999</v>
      </c>
      <c r="CP16" s="146">
        <f t="shared" si="158"/>
        <v>6.6386987620383167</v>
      </c>
      <c r="CQ16" s="146">
        <f t="shared" si="158"/>
        <v>46.894942538123075</v>
      </c>
      <c r="CR16" s="34">
        <f t="shared" si="158"/>
        <v>50529.159900000006</v>
      </c>
      <c r="CS16" s="32">
        <f t="shared" si="158"/>
        <v>85073.595310530363</v>
      </c>
      <c r="CT16" s="33">
        <f t="shared" si="158"/>
        <v>42342.534398828444</v>
      </c>
      <c r="CU16" s="33">
        <f t="shared" si="158"/>
        <v>33102.871599999999</v>
      </c>
      <c r="CV16" s="146">
        <f t="shared" si="158"/>
        <v>30.64879216273745</v>
      </c>
      <c r="CW16" s="146">
        <f t="shared" si="158"/>
        <v>45.970197144866226</v>
      </c>
      <c r="CX16" s="34">
        <f t="shared" si="158"/>
        <v>49651.076800452814</v>
      </c>
      <c r="CY16" s="32">
        <f t="shared" si="158"/>
        <v>85245.306649671023</v>
      </c>
      <c r="CZ16" s="33">
        <f t="shared" si="158"/>
        <v>42427.997970194992</v>
      </c>
      <c r="DA16" s="33">
        <f t="shared" si="158"/>
        <v>41028.990000000005</v>
      </c>
      <c r="DB16" s="146">
        <f t="shared" si="158"/>
        <v>37.910789641220013</v>
      </c>
      <c r="DC16" s="146">
        <f t="shared" si="158"/>
        <v>45.970197144866233</v>
      </c>
      <c r="DD16" s="34">
        <f t="shared" si="158"/>
        <v>49751.291830228627</v>
      </c>
      <c r="DE16" s="32">
        <f t="shared" si="158"/>
        <v>85810.270816679709</v>
      </c>
      <c r="DF16" s="33">
        <f t="shared" si="158"/>
        <v>41114.597399999999</v>
      </c>
      <c r="DG16" s="33">
        <f t="shared" si="158"/>
        <v>41431.839999999997</v>
      </c>
      <c r="DH16" s="146">
        <f t="shared" si="158"/>
        <v>38.244716546589927</v>
      </c>
      <c r="DI16" s="146">
        <f t="shared" si="158"/>
        <v>46.774879481030624</v>
      </c>
      <c r="DJ16" s="34">
        <f t="shared" si="158"/>
        <v>50672.864062582317</v>
      </c>
      <c r="DK16" s="32">
        <f t="shared" si="158"/>
        <v>86033.245161964369</v>
      </c>
      <c r="DL16" s="33">
        <f t="shared" si="158"/>
        <v>41114.597399999999</v>
      </c>
      <c r="DM16" s="33">
        <f t="shared" si="158"/>
        <v>55088.915099999998</v>
      </c>
      <c r="DN16" s="146">
        <f t="shared" si="158"/>
        <v>50.719435713299262</v>
      </c>
      <c r="DO16" s="146">
        <f t="shared" si="158"/>
        <v>46.811337201560733</v>
      </c>
      <c r="DP16" s="34">
        <f t="shared" si="158"/>
        <v>50844.133901475187</v>
      </c>
      <c r="DQ16" s="32">
        <f t="shared" ref="DQ16:DV16" si="159">SUM(DQ6:DQ15)</f>
        <v>86232.298280863222</v>
      </c>
      <c r="DR16" s="33">
        <f t="shared" si="159"/>
        <v>41114.597399999999</v>
      </c>
      <c r="DS16" s="33">
        <f t="shared" si="159"/>
        <v>0</v>
      </c>
      <c r="DT16" s="146">
        <f t="shared" si="159"/>
        <v>0</v>
      </c>
      <c r="DU16" s="146">
        <f t="shared" si="159"/>
        <v>46.843724364956813</v>
      </c>
      <c r="DV16" s="34">
        <f t="shared" si="159"/>
        <v>50997.029498326992</v>
      </c>
      <c r="DW16" s="32">
        <f t="shared" ref="DW16:EB16" si="160">SUM(DW6:DW15)</f>
        <v>86407.192545299666</v>
      </c>
      <c r="DX16" s="33">
        <f t="shared" si="160"/>
        <v>41114.597399999999</v>
      </c>
      <c r="DY16" s="33">
        <f t="shared" si="160"/>
        <v>0</v>
      </c>
      <c r="DZ16" s="146">
        <f t="shared" si="160"/>
        <v>0</v>
      </c>
      <c r="EA16" s="146">
        <f t="shared" si="160"/>
        <v>46.872057582935575</v>
      </c>
      <c r="EB16" s="34">
        <f t="shared" si="160"/>
        <v>51131.368327554512</v>
      </c>
      <c r="EC16" s="32">
        <f t="shared" ref="EC16:EH16" si="161">SUM(EC6:EC15)</f>
        <v>86615.671577906847</v>
      </c>
      <c r="ED16" s="33">
        <f t="shared" si="161"/>
        <v>41114.597399999999</v>
      </c>
      <c r="EE16" s="33">
        <f t="shared" si="161"/>
        <v>0</v>
      </c>
      <c r="EF16" s="146">
        <f t="shared" si="161"/>
        <v>0</v>
      </c>
      <c r="EG16" s="146">
        <f t="shared" si="161"/>
        <v>46.905682111409675</v>
      </c>
      <c r="EH16" s="34">
        <f t="shared" si="161"/>
        <v>51291.504105872817</v>
      </c>
      <c r="EI16" s="32">
        <f t="shared" ref="EI16:EN16" si="162">SUM(EI6:EI15)</f>
        <v>86971.163180620002</v>
      </c>
      <c r="EJ16" s="33">
        <f t="shared" si="162"/>
        <v>41114.597399999999</v>
      </c>
      <c r="EK16" s="33">
        <f t="shared" si="162"/>
        <v>0</v>
      </c>
      <c r="EL16" s="146">
        <f t="shared" si="162"/>
        <v>0</v>
      </c>
      <c r="EM16" s="146">
        <f t="shared" si="162"/>
        <v>46.962645757865424</v>
      </c>
      <c r="EN16" s="228">
        <f t="shared" si="162"/>
        <v>51564.562378324408</v>
      </c>
      <c r="EO16" s="32">
        <f t="shared" ref="EO16:ET16" si="163">SUM(EO6:EO15)</f>
        <v>87483.33089522412</v>
      </c>
      <c r="EP16" s="33">
        <f t="shared" si="163"/>
        <v>41114.597399999999</v>
      </c>
      <c r="EQ16" s="33">
        <f t="shared" si="163"/>
        <v>0</v>
      </c>
      <c r="ER16" s="146">
        <f t="shared" si="163"/>
        <v>0</v>
      </c>
      <c r="ES16" s="146">
        <f t="shared" si="163"/>
        <v>47.043901077143786</v>
      </c>
      <c r="ET16" s="228">
        <f t="shared" si="163"/>
        <v>51957.965851959001</v>
      </c>
      <c r="EU16" s="32">
        <f t="shared" ref="EU16:EZ16" si="164">SUM(EU6:EU15)</f>
        <v>88298.474407595117</v>
      </c>
      <c r="EV16" s="33">
        <f t="shared" si="164"/>
        <v>41114.597399999999</v>
      </c>
      <c r="EW16" s="33">
        <f t="shared" si="164"/>
        <v>0</v>
      </c>
      <c r="EX16" s="146">
        <f t="shared" si="164"/>
        <v>0</v>
      </c>
      <c r="EY16" s="146">
        <f t="shared" si="164"/>
        <v>47.171279467790271</v>
      </c>
      <c r="EZ16" s="228">
        <f t="shared" si="164"/>
        <v>52584.089444160272</v>
      </c>
      <c r="FA16" s="32">
        <f t="shared" ref="FA16:FF16" si="165">SUM(FA6:FA15)</f>
        <v>88908.703308509139</v>
      </c>
      <c r="FB16" s="33">
        <f t="shared" si="165"/>
        <v>41114.597399999999</v>
      </c>
      <c r="FC16" s="33">
        <f t="shared" si="165"/>
        <v>0</v>
      </c>
      <c r="FD16" s="146">
        <f t="shared" si="165"/>
        <v>0</v>
      </c>
      <c r="FE16" s="146">
        <f t="shared" si="165"/>
        <v>47.265108122032018</v>
      </c>
      <c r="FF16" s="228">
        <f t="shared" si="165"/>
        <v>53052.815141791085</v>
      </c>
    </row>
    <row r="18" spans="153:162">
      <c r="EW18" s="82"/>
      <c r="FC18" s="82"/>
      <c r="FF18" s="226" t="s">
        <v>203</v>
      </c>
    </row>
  </sheetData>
  <mergeCells count="109">
    <mergeCell ref="FA2:FF2"/>
    <mergeCell ref="FA3:FF3"/>
    <mergeCell ref="FA4:FF4"/>
    <mergeCell ref="BI4:BL4"/>
    <mergeCell ref="DQ3:DV3"/>
    <mergeCell ref="DQ4:DV4"/>
    <mergeCell ref="CG2:CL2"/>
    <mergeCell ref="CG3:CL3"/>
    <mergeCell ref="CG4:CL4"/>
    <mergeCell ref="DK2:DP2"/>
    <mergeCell ref="DK3:DP3"/>
    <mergeCell ref="DK4:DP4"/>
    <mergeCell ref="N3:P3"/>
    <mergeCell ref="Q3:S3"/>
    <mergeCell ref="Q2:R2"/>
    <mergeCell ref="Q4:Q5"/>
    <mergeCell ref="R4:R5"/>
    <mergeCell ref="S4:S5"/>
    <mergeCell ref="Y4:AB4"/>
    <mergeCell ref="EU2:EZ2"/>
    <mergeCell ref="EU3:EZ3"/>
    <mergeCell ref="EU4:EZ4"/>
    <mergeCell ref="AO2:AR2"/>
    <mergeCell ref="BA3:BD3"/>
    <mergeCell ref="BE3:BH3"/>
    <mergeCell ref="AO4:AR4"/>
    <mergeCell ref="AS4:AV4"/>
    <mergeCell ref="AW4:AZ4"/>
    <mergeCell ref="BA4:BD4"/>
    <mergeCell ref="BE4:BH4"/>
    <mergeCell ref="DE2:DJ2"/>
    <mergeCell ref="DE3:DJ3"/>
    <mergeCell ref="DE4:DJ4"/>
    <mergeCell ref="CY2:DD2"/>
    <mergeCell ref="CY3:DD3"/>
    <mergeCell ref="P4:P5"/>
    <mergeCell ref="A4:B4"/>
    <mergeCell ref="C4:D4"/>
    <mergeCell ref="E4:E5"/>
    <mergeCell ref="F4:F5"/>
    <mergeCell ref="G4:G5"/>
    <mergeCell ref="E2:M2"/>
    <mergeCell ref="H4:H5"/>
    <mergeCell ref="I3:M3"/>
    <mergeCell ref="E3:H3"/>
    <mergeCell ref="I4:I5"/>
    <mergeCell ref="J4:J5"/>
    <mergeCell ref="K4:K5"/>
    <mergeCell ref="M4:M5"/>
    <mergeCell ref="L4:L5"/>
    <mergeCell ref="N2:O2"/>
    <mergeCell ref="CA2:CF2"/>
    <mergeCell ref="CA3:CF3"/>
    <mergeCell ref="CA4:CF4"/>
    <mergeCell ref="BV2:BZ2"/>
    <mergeCell ref="BV3:BZ3"/>
    <mergeCell ref="BV4:BZ4"/>
    <mergeCell ref="BQ3:BU3"/>
    <mergeCell ref="BM4:BP4"/>
    <mergeCell ref="U3:X3"/>
    <mergeCell ref="U4:X4"/>
    <mergeCell ref="BQ4:BU4"/>
    <mergeCell ref="N4:N5"/>
    <mergeCell ref="O4:O5"/>
    <mergeCell ref="U2:X2"/>
    <mergeCell ref="AS2:AV2"/>
    <mergeCell ref="AW2:AZ2"/>
    <mergeCell ref="AO3:AR3"/>
    <mergeCell ref="T2:T5"/>
    <mergeCell ref="AS3:AV3"/>
    <mergeCell ref="AW3:AZ3"/>
    <mergeCell ref="BI2:BL2"/>
    <mergeCell ref="BM2:BP2"/>
    <mergeCell ref="BM3:BP3"/>
    <mergeCell ref="Y2:AB2"/>
    <mergeCell ref="AC2:AF2"/>
    <mergeCell ref="AG2:AJ2"/>
    <mergeCell ref="AK2:AN2"/>
    <mergeCell ref="Y3:AB3"/>
    <mergeCell ref="AC3:AF3"/>
    <mergeCell ref="AG3:AJ3"/>
    <mergeCell ref="AK3:AN3"/>
    <mergeCell ref="AC4:AF4"/>
    <mergeCell ref="AG4:AJ4"/>
    <mergeCell ref="AK4:AN4"/>
    <mergeCell ref="BA2:BD2"/>
    <mergeCell ref="BE2:BH2"/>
    <mergeCell ref="BQ2:BU2"/>
    <mergeCell ref="BI3:BL3"/>
    <mergeCell ref="EO2:ET2"/>
    <mergeCell ref="EO3:ET3"/>
    <mergeCell ref="EO4:ET4"/>
    <mergeCell ref="EC2:EH2"/>
    <mergeCell ref="EC3:EH3"/>
    <mergeCell ref="EC4:EH4"/>
    <mergeCell ref="DW2:EB2"/>
    <mergeCell ref="DW3:EB3"/>
    <mergeCell ref="DW4:EB4"/>
    <mergeCell ref="EI2:EN2"/>
    <mergeCell ref="EI3:EN3"/>
    <mergeCell ref="EI4:EN4"/>
    <mergeCell ref="CY4:DD4"/>
    <mergeCell ref="CS2:CX2"/>
    <mergeCell ref="CS3:CX3"/>
    <mergeCell ref="CS4:CX4"/>
    <mergeCell ref="CM2:CR2"/>
    <mergeCell ref="CM3:CR3"/>
    <mergeCell ref="CM4:CR4"/>
    <mergeCell ref="DQ2:DV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382F-EC92-4CF1-AECA-8FD2E20EE4FF}">
  <dimension ref="A1:K7"/>
  <sheetViews>
    <sheetView workbookViewId="0"/>
  </sheetViews>
  <sheetFormatPr defaultRowHeight="14.4"/>
  <cols>
    <col min="1" max="1" width="21.6640625" bestFit="1" customWidth="1"/>
    <col min="2" max="2" width="5.44140625" bestFit="1" customWidth="1"/>
    <col min="3" max="3" width="5.5546875" bestFit="1" customWidth="1"/>
    <col min="4" max="4" width="4.88671875" bestFit="1" customWidth="1"/>
    <col min="5" max="5" width="8.6640625" bestFit="1" customWidth="1"/>
    <col min="6" max="7" width="10.5546875" bestFit="1" customWidth="1"/>
    <col min="8" max="8" width="16.5546875" bestFit="1" customWidth="1"/>
    <col min="9" max="9" width="18.33203125" bestFit="1" customWidth="1"/>
    <col min="10" max="11" width="16" bestFit="1" customWidth="1"/>
  </cols>
  <sheetData>
    <row r="1" spans="1:11">
      <c r="A1" s="177" t="s">
        <v>24</v>
      </c>
      <c r="B1" s="544" t="s">
        <v>26</v>
      </c>
      <c r="C1" s="544"/>
      <c r="D1" s="433" t="s">
        <v>25</v>
      </c>
      <c r="E1" s="424" t="s">
        <v>28</v>
      </c>
      <c r="F1" s="424" t="s">
        <v>29</v>
      </c>
      <c r="G1" s="435" t="s">
        <v>115</v>
      </c>
      <c r="H1" s="175" t="s">
        <v>166</v>
      </c>
      <c r="I1" s="175" t="s">
        <v>177</v>
      </c>
      <c r="J1" s="175" t="s">
        <v>191</v>
      </c>
      <c r="K1" s="175" t="s">
        <v>191</v>
      </c>
    </row>
    <row r="2" spans="1:11">
      <c r="A2" s="1" t="s">
        <v>1</v>
      </c>
      <c r="B2" s="3">
        <v>45292</v>
      </c>
      <c r="C2" s="3">
        <v>45383</v>
      </c>
      <c r="D2" s="434"/>
      <c r="E2" s="425"/>
      <c r="F2" s="425"/>
      <c r="G2" s="436"/>
      <c r="H2" s="173" t="s">
        <v>34</v>
      </c>
      <c r="I2" s="173" t="s">
        <v>34</v>
      </c>
      <c r="J2" s="173" t="s">
        <v>34</v>
      </c>
      <c r="K2" s="173" t="s">
        <v>34</v>
      </c>
    </row>
    <row r="3" spans="1:11">
      <c r="A3" s="2" t="s">
        <v>55</v>
      </c>
      <c r="B3" s="4">
        <v>45292</v>
      </c>
      <c r="C3" s="4">
        <v>45383</v>
      </c>
      <c r="D3" s="11">
        <v>4</v>
      </c>
      <c r="E3" s="12">
        <f>F3*D3</f>
        <v>35439.32</v>
      </c>
      <c r="F3" s="74">
        <v>8859.83</v>
      </c>
      <c r="G3" s="89">
        <v>0</v>
      </c>
      <c r="H3" s="130">
        <f>F3</f>
        <v>8859.83</v>
      </c>
      <c r="I3" s="130">
        <f>F3</f>
        <v>8859.83</v>
      </c>
      <c r="J3" s="130">
        <f>F3</f>
        <v>8859.83</v>
      </c>
      <c r="K3" s="206">
        <f>F3</f>
        <v>8859.83</v>
      </c>
    </row>
    <row r="4" spans="1:11" ht="15" thickBot="1">
      <c r="A4" s="20" t="s">
        <v>174</v>
      </c>
      <c r="B4" s="21">
        <v>45292</v>
      </c>
      <c r="C4" s="21">
        <v>45383</v>
      </c>
      <c r="D4" s="22">
        <v>4</v>
      </c>
      <c r="E4" s="23">
        <f>F4*D4</f>
        <v>19159.48</v>
      </c>
      <c r="F4" s="75">
        <v>4789.87</v>
      </c>
      <c r="G4" s="174">
        <v>0</v>
      </c>
      <c r="H4" s="176">
        <f>F4</f>
        <v>4789.87</v>
      </c>
      <c r="I4" s="130">
        <f>F4</f>
        <v>4789.87</v>
      </c>
      <c r="J4" s="130">
        <f>F4</f>
        <v>4789.87</v>
      </c>
      <c r="K4" s="206">
        <f>F4</f>
        <v>4789.87</v>
      </c>
    </row>
    <row r="5" spans="1:11" ht="15" thickBot="1">
      <c r="E5" s="32">
        <f t="shared" ref="E5:J5" si="0">SUM(E3:E4)</f>
        <v>54598.8</v>
      </c>
      <c r="F5" s="33">
        <f t="shared" si="0"/>
        <v>13649.7</v>
      </c>
      <c r="G5" s="33">
        <f t="shared" si="0"/>
        <v>0</v>
      </c>
      <c r="H5" s="34">
        <f t="shared" si="0"/>
        <v>13649.7</v>
      </c>
      <c r="I5" s="34">
        <f t="shared" si="0"/>
        <v>13649.7</v>
      </c>
      <c r="J5" s="34">
        <f t="shared" si="0"/>
        <v>13649.7</v>
      </c>
      <c r="K5" s="34">
        <f t="shared" ref="K5" si="1">SUM(K3:K4)</f>
        <v>13649.7</v>
      </c>
    </row>
    <row r="6" spans="1:11">
      <c r="K6" s="226" t="s">
        <v>203</v>
      </c>
    </row>
    <row r="7" spans="1:11">
      <c r="A7" s="178" t="s">
        <v>175</v>
      </c>
    </row>
  </sheetData>
  <mergeCells count="5">
    <mergeCell ref="B1:C1"/>
    <mergeCell ref="D1:D2"/>
    <mergeCell ref="E1:E2"/>
    <mergeCell ref="F1:F2"/>
    <mergeCell ref="G1:G2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31DD-7D74-4D24-B9A2-4C75D8F2B052}">
  <dimension ref="A1:N47"/>
  <sheetViews>
    <sheetView topLeftCell="C25" workbookViewId="0">
      <selection activeCell="O41" sqref="O41"/>
    </sheetView>
  </sheetViews>
  <sheetFormatPr defaultRowHeight="14.4"/>
  <cols>
    <col min="1" max="1" width="13.88671875" bestFit="1" customWidth="1"/>
    <col min="2" max="2" width="34.33203125" customWidth="1"/>
    <col min="3" max="4" width="9.33203125" bestFit="1" customWidth="1"/>
    <col min="5" max="6" width="14.33203125" bestFit="1" customWidth="1"/>
    <col min="7" max="9" width="13.33203125" bestFit="1" customWidth="1"/>
    <col min="10" max="10" width="14.33203125" bestFit="1" customWidth="1"/>
    <col min="11" max="14" width="13.33203125" bestFit="1" customWidth="1"/>
    <col min="15" max="15" width="13.109375" customWidth="1"/>
  </cols>
  <sheetData>
    <row r="1" spans="1:14">
      <c r="F1" s="101"/>
    </row>
    <row r="2" spans="1:14">
      <c r="F2" s="101"/>
    </row>
    <row r="4" spans="1:14">
      <c r="A4" s="102" t="s">
        <v>100</v>
      </c>
      <c r="B4" s="102" t="s">
        <v>101</v>
      </c>
      <c r="C4" s="102"/>
      <c r="D4" s="102"/>
      <c r="E4" s="103" t="s">
        <v>99</v>
      </c>
      <c r="F4" s="104">
        <v>45017</v>
      </c>
      <c r="G4" s="104">
        <v>45047</v>
      </c>
      <c r="H4" s="104">
        <v>45078</v>
      </c>
      <c r="I4" s="104">
        <v>45108</v>
      </c>
      <c r="J4" s="104">
        <v>45139</v>
      </c>
      <c r="K4" s="104">
        <v>45170</v>
      </c>
      <c r="L4" s="104">
        <v>45200</v>
      </c>
      <c r="M4" s="104">
        <v>45231</v>
      </c>
      <c r="N4" s="104">
        <v>45261</v>
      </c>
    </row>
    <row r="5" spans="1:14">
      <c r="A5" s="105" t="s">
        <v>102</v>
      </c>
      <c r="B5" s="106" t="s">
        <v>103</v>
      </c>
      <c r="C5" s="105" t="s">
        <v>104</v>
      </c>
      <c r="D5" s="105">
        <v>1</v>
      </c>
      <c r="E5" s="107">
        <f>28000+80000+36000+28000+175591.6</f>
        <v>347591.6</v>
      </c>
      <c r="F5" s="108">
        <f>$E$5/9</f>
        <v>38621.288888888885</v>
      </c>
      <c r="G5" s="108">
        <f t="shared" ref="G5:N5" si="0">$E$5/9</f>
        <v>38621.288888888885</v>
      </c>
      <c r="H5" s="108">
        <f t="shared" si="0"/>
        <v>38621.288888888885</v>
      </c>
      <c r="I5" s="108">
        <f t="shared" si="0"/>
        <v>38621.288888888885</v>
      </c>
      <c r="J5" s="108">
        <f t="shared" si="0"/>
        <v>38621.288888888885</v>
      </c>
      <c r="K5" s="108">
        <f t="shared" si="0"/>
        <v>38621.288888888885</v>
      </c>
      <c r="L5" s="108">
        <f t="shared" si="0"/>
        <v>38621.288888888885</v>
      </c>
      <c r="M5" s="108">
        <f t="shared" si="0"/>
        <v>38621.288888888885</v>
      </c>
      <c r="N5" s="108">
        <f t="shared" si="0"/>
        <v>38621.288888888885</v>
      </c>
    </row>
    <row r="6" spans="1:14">
      <c r="A6" s="109"/>
      <c r="B6" s="110" t="s">
        <v>105</v>
      </c>
      <c r="C6" s="111">
        <v>0.08</v>
      </c>
      <c r="D6" s="112">
        <f>C6/$C$8</f>
        <v>0.76190476190476186</v>
      </c>
      <c r="E6" s="113">
        <f>D6*$E$5</f>
        <v>264831.69523809518</v>
      </c>
      <c r="F6" s="114">
        <f>$E$6/9</f>
        <v>29425.743915343908</v>
      </c>
      <c r="G6" s="114">
        <f t="shared" ref="G6:N6" si="1">$E$6/9</f>
        <v>29425.743915343908</v>
      </c>
      <c r="H6" s="114">
        <f t="shared" si="1"/>
        <v>29425.743915343908</v>
      </c>
      <c r="I6" s="114">
        <f t="shared" si="1"/>
        <v>29425.743915343908</v>
      </c>
      <c r="J6" s="114">
        <f t="shared" si="1"/>
        <v>29425.743915343908</v>
      </c>
      <c r="K6" s="114">
        <f t="shared" si="1"/>
        <v>29425.743915343908</v>
      </c>
      <c r="L6" s="114">
        <f t="shared" si="1"/>
        <v>29425.743915343908</v>
      </c>
      <c r="M6" s="114">
        <f t="shared" si="1"/>
        <v>29425.743915343908</v>
      </c>
      <c r="N6" s="114">
        <f t="shared" si="1"/>
        <v>29425.743915343908</v>
      </c>
    </row>
    <row r="7" spans="1:14">
      <c r="A7" s="109"/>
      <c r="B7" s="109" t="s">
        <v>106</v>
      </c>
      <c r="C7" s="115">
        <v>2.5000000000000001E-2</v>
      </c>
      <c r="D7" s="115">
        <f>C7/$C$8</f>
        <v>0.23809523809523808</v>
      </c>
      <c r="E7" s="116">
        <f>D7*$E$5</f>
        <v>82759.904761904749</v>
      </c>
      <c r="F7" s="108">
        <f>$E$7/9</f>
        <v>9195.5449735449729</v>
      </c>
      <c r="G7" s="108">
        <f t="shared" ref="G7:N7" si="2">$E$7/9</f>
        <v>9195.5449735449729</v>
      </c>
      <c r="H7" s="108">
        <f t="shared" si="2"/>
        <v>9195.5449735449729</v>
      </c>
      <c r="I7" s="108">
        <f t="shared" si="2"/>
        <v>9195.5449735449729</v>
      </c>
      <c r="J7" s="108">
        <f t="shared" si="2"/>
        <v>9195.5449735449729</v>
      </c>
      <c r="K7" s="108">
        <f t="shared" si="2"/>
        <v>9195.5449735449729</v>
      </c>
      <c r="L7" s="108">
        <f t="shared" si="2"/>
        <v>9195.5449735449729</v>
      </c>
      <c r="M7" s="108">
        <f t="shared" si="2"/>
        <v>9195.5449735449729</v>
      </c>
      <c r="N7" s="108">
        <f t="shared" si="2"/>
        <v>9195.5449735449729</v>
      </c>
    </row>
    <row r="8" spans="1:14">
      <c r="A8" s="109"/>
      <c r="B8" s="109"/>
      <c r="C8" s="115">
        <f>SUM(C6:C7)</f>
        <v>0.10500000000000001</v>
      </c>
      <c r="D8" s="109"/>
      <c r="E8" s="117"/>
      <c r="F8" s="118"/>
      <c r="G8" s="118"/>
      <c r="H8" s="118"/>
      <c r="I8" s="118"/>
      <c r="J8" s="118"/>
      <c r="K8" s="118"/>
      <c r="L8" s="118"/>
      <c r="M8" s="118"/>
      <c r="N8" s="118"/>
    </row>
    <row r="11" spans="1:14">
      <c r="A11" s="102" t="s">
        <v>100</v>
      </c>
      <c r="B11" s="102" t="s">
        <v>101</v>
      </c>
      <c r="C11" s="605" t="s">
        <v>107</v>
      </c>
      <c r="D11" s="606"/>
      <c r="E11" s="103">
        <v>2868.42</v>
      </c>
      <c r="F11" s="104">
        <v>45017</v>
      </c>
      <c r="G11" s="104">
        <v>45047</v>
      </c>
      <c r="H11" s="104">
        <v>45078</v>
      </c>
      <c r="I11" s="104">
        <v>45108</v>
      </c>
      <c r="J11" s="104">
        <v>45139</v>
      </c>
      <c r="K11" s="104">
        <v>45170</v>
      </c>
      <c r="L11" s="104">
        <v>45200</v>
      </c>
      <c r="M11" s="104">
        <v>45231</v>
      </c>
      <c r="N11" s="104">
        <v>45261</v>
      </c>
    </row>
    <row r="12" spans="1:14">
      <c r="A12" s="105" t="s">
        <v>102</v>
      </c>
      <c r="B12" s="106" t="s">
        <v>103</v>
      </c>
      <c r="C12" s="105" t="s">
        <v>104</v>
      </c>
      <c r="D12" s="105">
        <v>1</v>
      </c>
      <c r="E12" s="119">
        <f>E5/E11</f>
        <v>121.17876740505224</v>
      </c>
      <c r="F12" s="120">
        <f>($E$12/9)</f>
        <v>13.464307489450249</v>
      </c>
      <c r="G12" s="120">
        <f t="shared" ref="G12:N12" si="3">($E$12/9)</f>
        <v>13.464307489450249</v>
      </c>
      <c r="H12" s="120">
        <f t="shared" si="3"/>
        <v>13.464307489450249</v>
      </c>
      <c r="I12" s="120">
        <f t="shared" si="3"/>
        <v>13.464307489450249</v>
      </c>
      <c r="J12" s="120">
        <f t="shared" si="3"/>
        <v>13.464307489450249</v>
      </c>
      <c r="K12" s="120">
        <f t="shared" si="3"/>
        <v>13.464307489450249</v>
      </c>
      <c r="L12" s="120">
        <f t="shared" si="3"/>
        <v>13.464307489450249</v>
      </c>
      <c r="M12" s="120">
        <f t="shared" si="3"/>
        <v>13.464307489450249</v>
      </c>
      <c r="N12" s="120">
        <f t="shared" si="3"/>
        <v>13.464307489450249</v>
      </c>
    </row>
    <row r="13" spans="1:14">
      <c r="A13" s="109"/>
      <c r="B13" s="110" t="s">
        <v>105</v>
      </c>
      <c r="C13" s="111">
        <v>0.08</v>
      </c>
      <c r="D13" s="112">
        <f>C13/$C$8</f>
        <v>0.76190476190476186</v>
      </c>
      <c r="E13" s="121">
        <f>D13*E12</f>
        <v>92.326679927658844</v>
      </c>
      <c r="F13" s="122">
        <f>($E$13/9)</f>
        <v>10.258519991962094</v>
      </c>
      <c r="G13" s="122">
        <f t="shared" ref="G13:N13" si="4">($E$13/9)</f>
        <v>10.258519991962094</v>
      </c>
      <c r="H13" s="122">
        <f t="shared" si="4"/>
        <v>10.258519991962094</v>
      </c>
      <c r="I13" s="122">
        <f t="shared" si="4"/>
        <v>10.258519991962094</v>
      </c>
      <c r="J13" s="122">
        <f t="shared" si="4"/>
        <v>10.258519991962094</v>
      </c>
      <c r="K13" s="122">
        <f t="shared" si="4"/>
        <v>10.258519991962094</v>
      </c>
      <c r="L13" s="122">
        <f t="shared" si="4"/>
        <v>10.258519991962094</v>
      </c>
      <c r="M13" s="122">
        <f t="shared" si="4"/>
        <v>10.258519991962094</v>
      </c>
      <c r="N13" s="122">
        <f t="shared" si="4"/>
        <v>10.258519991962094</v>
      </c>
    </row>
    <row r="14" spans="1:14">
      <c r="A14" s="109"/>
      <c r="B14" s="109" t="s">
        <v>106</v>
      </c>
      <c r="C14" s="115">
        <v>2.5000000000000001E-2</v>
      </c>
      <c r="D14" s="115">
        <f>C14/$C$8</f>
        <v>0.23809523809523808</v>
      </c>
      <c r="E14" s="123">
        <f>D14*E12</f>
        <v>28.85208747739339</v>
      </c>
      <c r="F14" s="120">
        <f>($E$14/9)</f>
        <v>3.2057874974881546</v>
      </c>
      <c r="G14" s="120">
        <f t="shared" ref="G14:N14" si="5">($E$14/9)</f>
        <v>3.2057874974881546</v>
      </c>
      <c r="H14" s="120">
        <f t="shared" si="5"/>
        <v>3.2057874974881546</v>
      </c>
      <c r="I14" s="120">
        <f t="shared" si="5"/>
        <v>3.2057874974881546</v>
      </c>
      <c r="J14" s="120">
        <f t="shared" si="5"/>
        <v>3.2057874974881546</v>
      </c>
      <c r="K14" s="120">
        <f t="shared" si="5"/>
        <v>3.2057874974881546</v>
      </c>
      <c r="L14" s="120">
        <f t="shared" si="5"/>
        <v>3.2057874974881546</v>
      </c>
      <c r="M14" s="120">
        <f t="shared" si="5"/>
        <v>3.2057874974881546</v>
      </c>
      <c r="N14" s="120">
        <f t="shared" si="5"/>
        <v>3.2057874974881546</v>
      </c>
    </row>
    <row r="15" spans="1:14">
      <c r="A15" s="109"/>
      <c r="B15" s="109"/>
      <c r="C15" s="115">
        <f>SUM(C13:C14)</f>
        <v>0.10500000000000001</v>
      </c>
      <c r="D15" s="109"/>
      <c r="E15" s="117"/>
      <c r="F15" s="118"/>
      <c r="G15" s="118"/>
      <c r="H15" s="118"/>
      <c r="I15" s="118"/>
      <c r="J15" s="118"/>
      <c r="K15" s="118"/>
      <c r="L15" s="118"/>
      <c r="M15" s="118"/>
      <c r="N15" s="118"/>
    </row>
    <row r="17" spans="1:14">
      <c r="A17" s="102" t="s">
        <v>100</v>
      </c>
      <c r="B17" s="102" t="s">
        <v>101</v>
      </c>
      <c r="C17" s="605" t="s">
        <v>108</v>
      </c>
      <c r="D17" s="607"/>
      <c r="E17" s="608"/>
      <c r="F17" s="104">
        <v>45017</v>
      </c>
      <c r="G17" s="104">
        <v>45047</v>
      </c>
      <c r="H17" s="104">
        <v>45078</v>
      </c>
      <c r="I17" s="104">
        <v>45108</v>
      </c>
      <c r="J17" s="104">
        <v>45139</v>
      </c>
      <c r="K17" s="104">
        <v>45170</v>
      </c>
      <c r="L17" s="104">
        <v>45200</v>
      </c>
      <c r="M17" s="104">
        <v>45231</v>
      </c>
      <c r="N17" s="104">
        <v>45261</v>
      </c>
    </row>
    <row r="18" spans="1:14">
      <c r="A18" s="105" t="s">
        <v>102</v>
      </c>
      <c r="B18" s="106" t="s">
        <v>103</v>
      </c>
      <c r="C18" s="105" t="s">
        <v>104</v>
      </c>
      <c r="D18" s="105">
        <v>1</v>
      </c>
      <c r="E18" s="124" t="s">
        <v>109</v>
      </c>
      <c r="F18" s="120">
        <v>2908.37</v>
      </c>
      <c r="G18" s="120">
        <v>2915.09</v>
      </c>
      <c r="H18" s="120">
        <v>2953.55</v>
      </c>
      <c r="I18" s="120">
        <v>2976.18</v>
      </c>
      <c r="J18" s="120">
        <v>2975.68</v>
      </c>
      <c r="K18" s="120">
        <v>2977.64</v>
      </c>
      <c r="L18" s="120">
        <v>2979.62</v>
      </c>
      <c r="M18" s="120">
        <v>2980.14</v>
      </c>
      <c r="N18" s="120">
        <v>2976.66</v>
      </c>
    </row>
    <row r="19" spans="1:14">
      <c r="A19" s="110"/>
      <c r="B19" s="110" t="s">
        <v>105</v>
      </c>
      <c r="C19" s="111">
        <v>0.08</v>
      </c>
      <c r="D19" s="112">
        <f>C19/$C$8</f>
        <v>0.76190476190476186</v>
      </c>
      <c r="E19" s="121">
        <f>SUM(F19:O19)</f>
        <v>273317.03004944662</v>
      </c>
      <c r="F19" s="125">
        <f>F13*F18</f>
        <v>29835.571789022797</v>
      </c>
      <c r="G19" s="125">
        <f>G13*G18</f>
        <v>29904.509043368784</v>
      </c>
      <c r="H19" s="125">
        <f t="shared" ref="H19:M19" si="6">H13*H18</f>
        <v>30299.051722259646</v>
      </c>
      <c r="I19" s="122">
        <f t="shared" si="6"/>
        <v>30531.202029677745</v>
      </c>
      <c r="J19" s="122">
        <f t="shared" si="6"/>
        <v>30526.072769681763</v>
      </c>
      <c r="K19" s="122">
        <f>K13*K18</f>
        <v>30546.179468866008</v>
      </c>
      <c r="L19" s="122">
        <f t="shared" si="6"/>
        <v>30566.491338450094</v>
      </c>
      <c r="M19" s="122">
        <f t="shared" si="6"/>
        <v>30571.825768845916</v>
      </c>
      <c r="N19" s="122">
        <f>N13*N18</f>
        <v>30536.126119273886</v>
      </c>
    </row>
    <row r="20" spans="1:14">
      <c r="A20" s="109"/>
      <c r="B20" s="109" t="s">
        <v>106</v>
      </c>
      <c r="C20" s="115">
        <v>2.5000000000000001E-2</v>
      </c>
      <c r="D20" s="115">
        <f>C20/$C$8</f>
        <v>0.23809523809523808</v>
      </c>
      <c r="E20" s="123">
        <f>SUM(F20:O20)</f>
        <v>85411.571890452076</v>
      </c>
      <c r="F20" s="120">
        <f>F14*F18</f>
        <v>9323.6161840696241</v>
      </c>
      <c r="G20" s="120">
        <f t="shared" ref="G20:M20" si="7">G14*G18</f>
        <v>9345.1590760527451</v>
      </c>
      <c r="H20" s="120">
        <f t="shared" si="7"/>
        <v>9468.453663206139</v>
      </c>
      <c r="I20" s="120">
        <f t="shared" si="7"/>
        <v>9541.0006342742963</v>
      </c>
      <c r="J20" s="120">
        <f t="shared" si="7"/>
        <v>9539.3977405255519</v>
      </c>
      <c r="K20" s="120">
        <f>K14*K18</f>
        <v>9545.681084020629</v>
      </c>
      <c r="L20" s="120">
        <f t="shared" si="7"/>
        <v>9552.0285432656547</v>
      </c>
      <c r="M20" s="120">
        <f t="shared" si="7"/>
        <v>9553.6955527643495</v>
      </c>
      <c r="N20" s="120">
        <f>N14*N18</f>
        <v>9542.5394122730904</v>
      </c>
    </row>
    <row r="21" spans="1:14">
      <c r="A21" s="109"/>
      <c r="B21" s="109"/>
      <c r="C21" s="115">
        <f>SUM(C19:C20)</f>
        <v>0.10500000000000001</v>
      </c>
      <c r="D21" s="109"/>
      <c r="E21" s="117"/>
      <c r="F21" s="118"/>
      <c r="G21" s="118"/>
      <c r="H21" s="118"/>
      <c r="I21" s="118"/>
      <c r="J21" s="118"/>
      <c r="K21" s="118"/>
      <c r="L21" s="118"/>
      <c r="M21" s="118"/>
      <c r="N21" s="118"/>
    </row>
    <row r="23" spans="1:14">
      <c r="A23" s="609" t="s">
        <v>189</v>
      </c>
      <c r="B23" s="609"/>
      <c r="C23" s="609"/>
      <c r="D23" s="609"/>
      <c r="E23" s="609"/>
      <c r="F23" s="609"/>
      <c r="G23" s="609"/>
      <c r="H23" s="609"/>
      <c r="I23" s="609"/>
      <c r="J23" s="609"/>
      <c r="K23" s="609"/>
      <c r="L23" s="609"/>
      <c r="M23" s="609"/>
      <c r="N23" s="609"/>
    </row>
    <row r="24" spans="1:14">
      <c r="K24" s="8"/>
    </row>
    <row r="25" spans="1:14">
      <c r="A25" s="102" t="s">
        <v>100</v>
      </c>
      <c r="B25" s="102" t="s">
        <v>101</v>
      </c>
      <c r="C25" s="102"/>
      <c r="D25" s="102"/>
      <c r="E25" s="103" t="s">
        <v>99</v>
      </c>
      <c r="F25" s="104">
        <v>45292</v>
      </c>
      <c r="G25" s="104">
        <v>45323</v>
      </c>
      <c r="H25" s="104">
        <v>45352</v>
      </c>
      <c r="I25" s="104">
        <v>45383</v>
      </c>
      <c r="J25" s="104">
        <v>45413</v>
      </c>
      <c r="K25" s="104">
        <v>45444</v>
      </c>
      <c r="L25" s="104">
        <v>45474</v>
      </c>
      <c r="M25" s="104">
        <v>45505</v>
      </c>
    </row>
    <row r="26" spans="1:14">
      <c r="A26" s="105" t="s">
        <v>102</v>
      </c>
      <c r="B26" s="106" t="s">
        <v>103</v>
      </c>
      <c r="C26" s="105" t="s">
        <v>104</v>
      </c>
      <c r="D26" s="105">
        <v>1</v>
      </c>
      <c r="E26" s="107">
        <v>304142.65000000002</v>
      </c>
      <c r="F26" s="108">
        <f>$E$26/8</f>
        <v>38017.831250000003</v>
      </c>
      <c r="G26" s="108">
        <f t="shared" ref="G26:M26" si="8">$E$26/8</f>
        <v>38017.831250000003</v>
      </c>
      <c r="H26" s="108">
        <f t="shared" si="8"/>
        <v>38017.831250000003</v>
      </c>
      <c r="I26" s="108">
        <f t="shared" si="8"/>
        <v>38017.831250000003</v>
      </c>
      <c r="J26" s="108">
        <f t="shared" si="8"/>
        <v>38017.831250000003</v>
      </c>
      <c r="K26" s="108">
        <f t="shared" si="8"/>
        <v>38017.831250000003</v>
      </c>
      <c r="L26" s="108">
        <f t="shared" si="8"/>
        <v>38017.831250000003</v>
      </c>
      <c r="M26" s="108">
        <f t="shared" si="8"/>
        <v>38017.831250000003</v>
      </c>
    </row>
    <row r="27" spans="1:14">
      <c r="A27" s="109"/>
      <c r="B27" s="110" t="s">
        <v>105</v>
      </c>
      <c r="C27" s="111">
        <v>0.08</v>
      </c>
      <c r="D27" s="112">
        <f>C27/$C$8</f>
        <v>0.76190476190476186</v>
      </c>
      <c r="E27" s="113">
        <f>D27*$E$26</f>
        <v>231727.73333333334</v>
      </c>
      <c r="F27" s="114">
        <f>$E$27/8</f>
        <v>28965.966666666667</v>
      </c>
      <c r="G27" s="114">
        <f t="shared" ref="G27:M27" si="9">$E$27/8</f>
        <v>28965.966666666667</v>
      </c>
      <c r="H27" s="114">
        <f t="shared" si="9"/>
        <v>28965.966666666667</v>
      </c>
      <c r="I27" s="114">
        <f t="shared" si="9"/>
        <v>28965.966666666667</v>
      </c>
      <c r="J27" s="114">
        <f t="shared" si="9"/>
        <v>28965.966666666667</v>
      </c>
      <c r="K27" s="114">
        <f t="shared" si="9"/>
        <v>28965.966666666667</v>
      </c>
      <c r="L27" s="114">
        <f t="shared" si="9"/>
        <v>28965.966666666667</v>
      </c>
      <c r="M27" s="114">
        <f t="shared" si="9"/>
        <v>28965.966666666667</v>
      </c>
    </row>
    <row r="28" spans="1:14">
      <c r="A28" s="109"/>
      <c r="B28" s="109" t="s">
        <v>106</v>
      </c>
      <c r="C28" s="115">
        <v>2.5000000000000001E-2</v>
      </c>
      <c r="D28" s="115">
        <f>C28/$C$8</f>
        <v>0.23809523809523808</v>
      </c>
      <c r="E28" s="116">
        <f>D28*$E$26</f>
        <v>72414.916666666672</v>
      </c>
      <c r="F28" s="108">
        <f>$E$28/8</f>
        <v>9051.8645833333339</v>
      </c>
      <c r="G28" s="108">
        <f t="shared" ref="G28:M28" si="10">$E$28/8</f>
        <v>9051.8645833333339</v>
      </c>
      <c r="H28" s="108">
        <f t="shared" si="10"/>
        <v>9051.8645833333339</v>
      </c>
      <c r="I28" s="108">
        <f t="shared" si="10"/>
        <v>9051.8645833333339</v>
      </c>
      <c r="J28" s="108">
        <f t="shared" si="10"/>
        <v>9051.8645833333339</v>
      </c>
      <c r="K28" s="108">
        <f t="shared" si="10"/>
        <v>9051.8645833333339</v>
      </c>
      <c r="L28" s="108">
        <f t="shared" si="10"/>
        <v>9051.8645833333339</v>
      </c>
      <c r="M28" s="108">
        <f t="shared" si="10"/>
        <v>9051.8645833333339</v>
      </c>
    </row>
    <row r="29" spans="1:14">
      <c r="A29" s="109"/>
      <c r="B29" s="109"/>
      <c r="C29" s="115">
        <f>SUM(C27:C28)</f>
        <v>0.10500000000000001</v>
      </c>
      <c r="D29" s="109"/>
      <c r="E29" s="117"/>
      <c r="F29" s="118"/>
      <c r="G29" s="118"/>
      <c r="H29" s="118"/>
      <c r="I29" s="118"/>
      <c r="J29" s="118"/>
      <c r="K29" s="118"/>
      <c r="L29" s="118"/>
      <c r="M29" s="118"/>
    </row>
    <row r="32" spans="1:14">
      <c r="A32" s="102" t="s">
        <v>100</v>
      </c>
      <c r="B32" s="102" t="s">
        <v>101</v>
      </c>
      <c r="C32" s="605" t="s">
        <v>190</v>
      </c>
      <c r="D32" s="606"/>
      <c r="E32" s="103">
        <v>2980.14</v>
      </c>
      <c r="F32" s="104">
        <v>45292</v>
      </c>
      <c r="G32" s="104">
        <v>45323</v>
      </c>
      <c r="H32" s="104">
        <v>45352</v>
      </c>
      <c r="I32" s="104">
        <v>45383</v>
      </c>
      <c r="J32" s="104">
        <v>45413</v>
      </c>
      <c r="K32" s="104">
        <v>45444</v>
      </c>
      <c r="L32" s="104">
        <v>45474</v>
      </c>
      <c r="M32" s="104">
        <v>45505</v>
      </c>
    </row>
    <row r="33" spans="1:14">
      <c r="A33" s="105" t="s">
        <v>102</v>
      </c>
      <c r="B33" s="106" t="s">
        <v>103</v>
      </c>
      <c r="C33" s="105" t="s">
        <v>104</v>
      </c>
      <c r="D33" s="105">
        <v>1</v>
      </c>
      <c r="E33" s="119">
        <f>E26/E32</f>
        <v>102.0564973457623</v>
      </c>
      <c r="F33" s="202">
        <v>13.464307489450199</v>
      </c>
      <c r="G33" s="202">
        <v>13.464307489450249</v>
      </c>
      <c r="H33" s="202">
        <v>13.464307489450249</v>
      </c>
      <c r="I33" s="202">
        <v>13.464307489450249</v>
      </c>
      <c r="J33" s="202">
        <v>13.464307489450249</v>
      </c>
      <c r="K33" s="235">
        <v>17.9524095501537</v>
      </c>
      <c r="L33" s="202">
        <v>17.952409550153693</v>
      </c>
      <c r="M33" s="202">
        <v>17.952409550153693</v>
      </c>
      <c r="N33" s="8"/>
    </row>
    <row r="34" spans="1:14">
      <c r="A34" s="109"/>
      <c r="B34" s="110" t="s">
        <v>105</v>
      </c>
      <c r="C34" s="111">
        <v>0.08</v>
      </c>
      <c r="D34" s="112">
        <f>C34/$C$8</f>
        <v>0.76190476190476186</v>
      </c>
      <c r="E34" s="121">
        <f>D34*E33</f>
        <v>77.757331311056987</v>
      </c>
      <c r="F34" s="203">
        <v>10.258519991962094</v>
      </c>
      <c r="G34" s="203">
        <v>10.258519991962094</v>
      </c>
      <c r="H34" s="203">
        <v>10.258519991962094</v>
      </c>
      <c r="I34" s="203">
        <v>10.258519991962094</v>
      </c>
      <c r="J34" s="203">
        <v>10.258519991962094</v>
      </c>
      <c r="K34" s="203">
        <f>K33*D34</f>
        <v>13.678026323926627</v>
      </c>
      <c r="L34" s="236">
        <v>13.6780263239266</v>
      </c>
      <c r="M34" s="236">
        <v>13.6780263239266</v>
      </c>
      <c r="N34" s="8"/>
    </row>
    <row r="35" spans="1:14">
      <c r="A35" s="109"/>
      <c r="B35" s="109" t="s">
        <v>106</v>
      </c>
      <c r="C35" s="115">
        <v>2.5000000000000001E-2</v>
      </c>
      <c r="D35" s="115">
        <f>C35/$C$8</f>
        <v>0.23809523809523808</v>
      </c>
      <c r="E35" s="123">
        <f>D35*E33</f>
        <v>24.299166034705308</v>
      </c>
      <c r="F35" s="202">
        <v>3.2057874974881546</v>
      </c>
      <c r="G35" s="202">
        <v>3.2057874974881546</v>
      </c>
      <c r="H35" s="202">
        <v>3.2057874974881546</v>
      </c>
      <c r="I35" s="202">
        <v>3.2057874974881546</v>
      </c>
      <c r="J35" s="202">
        <v>3.2057874974881546</v>
      </c>
      <c r="K35" s="202">
        <f>K33*D35</f>
        <v>4.2743832262270711</v>
      </c>
      <c r="L35" s="235">
        <v>4.2743832262270702</v>
      </c>
      <c r="M35" s="235">
        <v>4.2743832262270693</v>
      </c>
      <c r="N35" s="8"/>
    </row>
    <row r="36" spans="1:14">
      <c r="A36" s="109"/>
      <c r="B36" s="109"/>
      <c r="C36" s="115">
        <f>SUM(C34:C35)</f>
        <v>0.10500000000000001</v>
      </c>
      <c r="D36" s="109"/>
      <c r="E36" s="117"/>
      <c r="F36" s="118"/>
      <c r="G36" s="118"/>
      <c r="H36" s="118"/>
      <c r="I36" s="118"/>
      <c r="J36" s="118"/>
      <c r="K36" s="118"/>
      <c r="L36" s="118"/>
      <c r="M36" s="118"/>
      <c r="N36" s="8"/>
    </row>
    <row r="37" spans="1:14">
      <c r="N37" s="8"/>
    </row>
    <row r="38" spans="1:14">
      <c r="A38" s="102" t="s">
        <v>100</v>
      </c>
      <c r="B38" s="102" t="s">
        <v>101</v>
      </c>
      <c r="C38" s="605" t="s">
        <v>108</v>
      </c>
      <c r="D38" s="607"/>
      <c r="E38" s="608"/>
      <c r="F38" s="104">
        <v>45292</v>
      </c>
      <c r="G38" s="104">
        <v>45323</v>
      </c>
      <c r="H38" s="104">
        <v>45352</v>
      </c>
      <c r="I38" s="104">
        <v>45383</v>
      </c>
      <c r="J38" s="104">
        <v>45413</v>
      </c>
      <c r="K38" s="104">
        <v>45444</v>
      </c>
      <c r="L38" s="104">
        <v>45474</v>
      </c>
      <c r="M38" s="104">
        <v>45505</v>
      </c>
      <c r="N38" s="8"/>
    </row>
    <row r="39" spans="1:14">
      <c r="A39" s="105" t="s">
        <v>102</v>
      </c>
      <c r="B39" s="106" t="s">
        <v>103</v>
      </c>
      <c r="C39" s="105" t="s">
        <v>104</v>
      </c>
      <c r="D39" s="105">
        <v>1</v>
      </c>
      <c r="E39" s="124" t="s">
        <v>109</v>
      </c>
      <c r="F39" s="120">
        <v>2974.6</v>
      </c>
      <c r="G39" s="120">
        <v>2974.83</v>
      </c>
      <c r="H39" s="120">
        <v>2976.54</v>
      </c>
      <c r="I39" s="120">
        <v>2978.56</v>
      </c>
      <c r="J39" s="120">
        <v>2978.8</v>
      </c>
      <c r="K39" s="230">
        <v>2995.46</v>
      </c>
      <c r="L39" s="120">
        <v>3014.63</v>
      </c>
      <c r="M39" s="120">
        <v>3031.95</v>
      </c>
      <c r="N39" s="8"/>
    </row>
    <row r="40" spans="1:14">
      <c r="A40" s="110"/>
      <c r="B40" s="110" t="s">
        <v>105</v>
      </c>
      <c r="C40" s="111">
        <v>0.08</v>
      </c>
      <c r="D40" s="112">
        <f>C40/$C$8</f>
        <v>0.76190476190476186</v>
      </c>
      <c r="E40" s="121">
        <f>SUM(F40:L40)</f>
        <v>234887.10758113733</v>
      </c>
      <c r="F40" s="122">
        <f t="shared" ref="F40:G40" si="11">F34*F39</f>
        <v>30514.993568090445</v>
      </c>
      <c r="G40" s="122">
        <f t="shared" si="11"/>
        <v>30517.353027688598</v>
      </c>
      <c r="H40" s="122">
        <f>H34*H39</f>
        <v>30534.89509687485</v>
      </c>
      <c r="I40" s="122">
        <f t="shared" ref="I40:J40" si="12">I34*I39</f>
        <v>30555.617307258617</v>
      </c>
      <c r="J40" s="122">
        <f t="shared" si="12"/>
        <v>30558.079352056688</v>
      </c>
      <c r="K40" s="122">
        <f>K39*K34</f>
        <v>40971.980732269258</v>
      </c>
      <c r="L40" s="122">
        <f>L34*L39</f>
        <v>41234.188496898845</v>
      </c>
      <c r="M40" s="122">
        <f>(M34*M39)-15000</f>
        <v>26471.091912829252</v>
      </c>
      <c r="N40" s="8"/>
    </row>
    <row r="41" spans="1:14">
      <c r="A41" s="109"/>
      <c r="B41" s="109" t="s">
        <v>106</v>
      </c>
      <c r="C41" s="115">
        <v>2.5000000000000001E-2</v>
      </c>
      <c r="D41" s="115">
        <f>C41/$C$8</f>
        <v>0.23809523809523808</v>
      </c>
      <c r="E41" s="123">
        <f>SUM(F41:L41)</f>
        <v>73402.221119105423</v>
      </c>
      <c r="F41" s="120">
        <f t="shared" ref="F41:G41" si="13">F35*F39</f>
        <v>9535.9354900282651</v>
      </c>
      <c r="G41" s="120">
        <f t="shared" si="13"/>
        <v>9536.6728211526861</v>
      </c>
      <c r="H41" s="120">
        <f>H35*H39</f>
        <v>9542.1547177733919</v>
      </c>
      <c r="I41" s="120">
        <f t="shared" ref="I41:J41" si="14">I35*I39</f>
        <v>9548.6304085183183</v>
      </c>
      <c r="J41" s="120">
        <f t="shared" si="14"/>
        <v>9549.3997975177153</v>
      </c>
      <c r="K41" s="120">
        <f>K39*K35</f>
        <v>12803.743978834143</v>
      </c>
      <c r="L41" s="120">
        <f>L35*L39</f>
        <v>12885.683905280914</v>
      </c>
      <c r="M41" s="120">
        <f t="shared" ref="M41" si="15">M35*M39</f>
        <v>12959.716222759162</v>
      </c>
      <c r="N41" s="8"/>
    </row>
    <row r="42" spans="1:14">
      <c r="A42" s="109"/>
      <c r="B42" s="109"/>
      <c r="C42" s="115">
        <f>SUM(C40:C41)</f>
        <v>0.10500000000000001</v>
      </c>
      <c r="D42" s="109"/>
      <c r="E42" s="117"/>
      <c r="F42" s="118"/>
      <c r="G42" s="118"/>
      <c r="H42" s="118"/>
      <c r="I42" s="118"/>
      <c r="J42" s="118"/>
      <c r="K42" s="118"/>
      <c r="L42" s="118"/>
      <c r="M42" s="118"/>
      <c r="N42" s="8"/>
    </row>
    <row r="43" spans="1:14">
      <c r="F43" t="s">
        <v>193</v>
      </c>
      <c r="G43" t="s">
        <v>193</v>
      </c>
      <c r="H43" t="s">
        <v>193</v>
      </c>
      <c r="I43" t="s">
        <v>194</v>
      </c>
      <c r="J43" t="s">
        <v>194</v>
      </c>
      <c r="K43" t="s">
        <v>194</v>
      </c>
      <c r="L43" t="s">
        <v>194</v>
      </c>
      <c r="M43" t="s">
        <v>194</v>
      </c>
    </row>
    <row r="44" spans="1:14">
      <c r="I44" s="82"/>
      <c r="K44" s="82" t="s">
        <v>204</v>
      </c>
      <c r="M44" s="82"/>
    </row>
    <row r="45" spans="1:14">
      <c r="I45" s="82"/>
      <c r="K45" s="82" t="s">
        <v>205</v>
      </c>
      <c r="M45" s="250" t="s">
        <v>216</v>
      </c>
    </row>
    <row r="46" spans="1:14">
      <c r="I46" s="82"/>
    </row>
    <row r="47" spans="1:14">
      <c r="I47" s="82"/>
      <c r="M47" s="226" t="s">
        <v>220</v>
      </c>
    </row>
  </sheetData>
  <mergeCells count="5">
    <mergeCell ref="C11:D11"/>
    <mergeCell ref="C17:E17"/>
    <mergeCell ref="A23:N23"/>
    <mergeCell ref="C32:D32"/>
    <mergeCell ref="C38:E38"/>
  </mergeCells>
  <pageMargins left="0.511811024" right="0.511811024" top="0.78740157499999996" bottom="0.78740157499999996" header="0.31496062000000002" footer="0.31496062000000002"/>
  <ignoredErrors>
    <ignoredError sqref="K40:K41" formula="1"/>
  </ignoredErrors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FAE0-5E84-4097-9035-F23465B14723}">
  <dimension ref="A1:BD47"/>
  <sheetViews>
    <sheetView workbookViewId="0">
      <pane xSplit="2" topLeftCell="AV1" activePane="topRight" state="frozen"/>
      <selection pane="topRight" activeCell="AY14" sqref="AY14"/>
    </sheetView>
  </sheetViews>
  <sheetFormatPr defaultRowHeight="14.4"/>
  <cols>
    <col min="1" max="1" width="12.109375" bestFit="1" customWidth="1"/>
    <col min="2" max="2" width="19.88671875" bestFit="1" customWidth="1"/>
    <col min="5" max="5" width="9.109375" customWidth="1"/>
    <col min="6" max="6" width="11.88671875" customWidth="1"/>
    <col min="7" max="8" width="11.6640625" customWidth="1"/>
    <col min="9" max="12" width="13.33203125" customWidth="1"/>
    <col min="13" max="13" width="18.33203125" customWidth="1"/>
    <col min="14" max="15" width="15.44140625" customWidth="1"/>
    <col min="16" max="16" width="14.109375" customWidth="1"/>
    <col min="17" max="17" width="18.33203125" customWidth="1"/>
    <col min="18" max="19" width="15.44140625" customWidth="1"/>
    <col min="20" max="20" width="14.109375" customWidth="1"/>
    <col min="21" max="21" width="18.33203125" customWidth="1"/>
    <col min="22" max="23" width="15.44140625" customWidth="1"/>
    <col min="24" max="24" width="14.109375" customWidth="1"/>
    <col min="25" max="25" width="18.33203125" bestFit="1" customWidth="1"/>
    <col min="26" max="26" width="15.44140625" bestFit="1" customWidth="1"/>
    <col min="27" max="27" width="15.44140625" customWidth="1"/>
    <col min="28" max="28" width="14.109375" bestFit="1" customWidth="1"/>
    <col min="29" max="29" width="18.33203125" bestFit="1" customWidth="1"/>
    <col min="30" max="30" width="15.44140625" bestFit="1" customWidth="1"/>
    <col min="31" max="31" width="15.44140625" customWidth="1"/>
    <col min="32" max="32" width="14.109375" bestFit="1" customWidth="1"/>
    <col min="33" max="33" width="13.88671875" bestFit="1" customWidth="1"/>
    <col min="34" max="34" width="15.44140625" bestFit="1" customWidth="1"/>
    <col min="35" max="35" width="16.6640625" bestFit="1" customWidth="1"/>
    <col min="36" max="36" width="13.33203125" bestFit="1" customWidth="1"/>
    <col min="37" max="37" width="13.88671875" bestFit="1" customWidth="1"/>
    <col min="38" max="38" width="15.44140625" bestFit="1" customWidth="1"/>
    <col min="39" max="39" width="16.6640625" bestFit="1" customWidth="1"/>
    <col min="40" max="40" width="13.33203125" bestFit="1" customWidth="1"/>
    <col min="41" max="41" width="13.88671875" bestFit="1" customWidth="1"/>
    <col min="42" max="42" width="15.44140625" bestFit="1" customWidth="1"/>
    <col min="43" max="43" width="16.6640625" bestFit="1" customWidth="1"/>
    <col min="44" max="44" width="13.33203125" bestFit="1" customWidth="1"/>
    <col min="45" max="45" width="13.88671875" bestFit="1" customWidth="1"/>
    <col min="46" max="46" width="15.44140625" bestFit="1" customWidth="1"/>
    <col min="47" max="47" width="16.6640625" bestFit="1" customWidth="1"/>
    <col min="48" max="48" width="13.33203125" bestFit="1" customWidth="1"/>
    <col min="49" max="52" width="14.6640625" customWidth="1"/>
    <col min="56" max="56" width="13.33203125" bestFit="1" customWidth="1"/>
  </cols>
  <sheetData>
    <row r="1" spans="1:56" ht="15" thickBot="1">
      <c r="B1" s="35" t="s">
        <v>122</v>
      </c>
      <c r="C1" s="36">
        <v>45444</v>
      </c>
      <c r="D1" s="143">
        <v>1114.748</v>
      </c>
      <c r="G1" s="55"/>
      <c r="H1" s="55"/>
      <c r="I1" s="55"/>
      <c r="J1" s="55"/>
      <c r="K1" s="55"/>
      <c r="L1" s="55"/>
    </row>
    <row r="2" spans="1:56" ht="15" thickBot="1">
      <c r="E2" s="523" t="s">
        <v>79</v>
      </c>
      <c r="F2" s="414"/>
      <c r="G2" s="414"/>
      <c r="H2" s="414"/>
      <c r="I2" s="414"/>
      <c r="J2" s="414"/>
      <c r="K2" s="414"/>
      <c r="L2" s="415"/>
      <c r="M2" s="586" t="s">
        <v>90</v>
      </c>
      <c r="N2" s="587"/>
      <c r="O2" s="588"/>
      <c r="P2" s="589"/>
      <c r="Q2" s="586" t="s">
        <v>95</v>
      </c>
      <c r="R2" s="587"/>
      <c r="S2" s="588"/>
      <c r="T2" s="589"/>
      <c r="U2" s="586" t="s">
        <v>116</v>
      </c>
      <c r="V2" s="587"/>
      <c r="W2" s="588"/>
      <c r="X2" s="589"/>
      <c r="Y2" s="586" t="s">
        <v>119</v>
      </c>
      <c r="Z2" s="587"/>
      <c r="AA2" s="588"/>
      <c r="AB2" s="589"/>
      <c r="AC2" s="586" t="s">
        <v>165</v>
      </c>
      <c r="AD2" s="587"/>
      <c r="AE2" s="588"/>
      <c r="AF2" s="589"/>
      <c r="AG2" s="586" t="s">
        <v>176</v>
      </c>
      <c r="AH2" s="587"/>
      <c r="AI2" s="588"/>
      <c r="AJ2" s="589"/>
      <c r="AK2" s="586" t="s">
        <v>192</v>
      </c>
      <c r="AL2" s="587"/>
      <c r="AM2" s="588"/>
      <c r="AN2" s="589"/>
      <c r="AO2" s="586" t="s">
        <v>197</v>
      </c>
      <c r="AP2" s="587"/>
      <c r="AQ2" s="588"/>
      <c r="AR2" s="589"/>
      <c r="AS2" s="586" t="s">
        <v>201</v>
      </c>
      <c r="AT2" s="587"/>
      <c r="AU2" s="588"/>
      <c r="AV2" s="589"/>
      <c r="AW2" s="586" t="s">
        <v>206</v>
      </c>
      <c r="AX2" s="587"/>
      <c r="AY2" s="588"/>
      <c r="AZ2" s="589"/>
      <c r="BA2" s="586" t="s">
        <v>212</v>
      </c>
      <c r="BB2" s="587"/>
      <c r="BC2" s="588"/>
      <c r="BD2" s="589"/>
    </row>
    <row r="3" spans="1:56" ht="15" thickBot="1">
      <c r="A3" s="10"/>
      <c r="B3" s="35" t="s">
        <v>30</v>
      </c>
      <c r="C3" s="36">
        <v>45078</v>
      </c>
      <c r="D3" s="35">
        <v>1074.2919999999999</v>
      </c>
      <c r="E3" s="419" t="s">
        <v>99</v>
      </c>
      <c r="F3" s="420"/>
      <c r="G3" s="420"/>
      <c r="H3" s="421"/>
      <c r="I3" s="420" t="s">
        <v>98</v>
      </c>
      <c r="J3" s="420"/>
      <c r="K3" s="420"/>
      <c r="L3" s="421"/>
      <c r="M3" s="576">
        <v>1077.4970000000001</v>
      </c>
      <c r="N3" s="577"/>
      <c r="O3" s="578"/>
      <c r="P3" s="579"/>
      <c r="Q3" s="576">
        <v>1080.0709999999999</v>
      </c>
      <c r="R3" s="577"/>
      <c r="S3" s="578"/>
      <c r="T3" s="579"/>
      <c r="U3" s="576">
        <v>1082.251</v>
      </c>
      <c r="V3" s="577"/>
      <c r="W3" s="578"/>
      <c r="X3" s="579"/>
      <c r="Y3" s="576">
        <v>1083.335</v>
      </c>
      <c r="Z3" s="577"/>
      <c r="AA3" s="578"/>
      <c r="AB3" s="579"/>
      <c r="AC3" s="576">
        <v>1086.1500000000001</v>
      </c>
      <c r="AD3" s="577"/>
      <c r="AE3" s="578"/>
      <c r="AF3" s="579"/>
      <c r="AG3" s="576">
        <v>1088.663</v>
      </c>
      <c r="AH3" s="577"/>
      <c r="AI3" s="578"/>
      <c r="AJ3" s="579"/>
      <c r="AK3" s="576">
        <v>1090.8710000000001</v>
      </c>
      <c r="AL3" s="577"/>
      <c r="AM3" s="578"/>
      <c r="AN3" s="579"/>
      <c r="AO3" s="576">
        <v>1093.5029999999999</v>
      </c>
      <c r="AP3" s="577"/>
      <c r="AQ3" s="578"/>
      <c r="AR3" s="579"/>
      <c r="AS3" s="576">
        <v>1097.991</v>
      </c>
      <c r="AT3" s="577"/>
      <c r="AU3" s="578"/>
      <c r="AV3" s="579"/>
      <c r="AW3" s="576">
        <v>1104.4570000000001</v>
      </c>
      <c r="AX3" s="577"/>
      <c r="AY3" s="578"/>
      <c r="AZ3" s="579"/>
      <c r="BA3" s="576">
        <v>1114.748</v>
      </c>
      <c r="BB3" s="577"/>
      <c r="BC3" s="578"/>
      <c r="BD3" s="579"/>
    </row>
    <row r="4" spans="1:56" ht="15" customHeight="1">
      <c r="A4" s="428" t="s">
        <v>24</v>
      </c>
      <c r="B4" s="466"/>
      <c r="C4" s="467" t="s">
        <v>26</v>
      </c>
      <c r="D4" s="429"/>
      <c r="E4" s="431" t="s">
        <v>25</v>
      </c>
      <c r="F4" s="424" t="s">
        <v>28</v>
      </c>
      <c r="G4" s="424" t="s">
        <v>29</v>
      </c>
      <c r="H4" s="435" t="s">
        <v>115</v>
      </c>
      <c r="I4" s="437" t="s">
        <v>28</v>
      </c>
      <c r="J4" s="424" t="s">
        <v>29</v>
      </c>
      <c r="K4" s="424" t="s">
        <v>178</v>
      </c>
      <c r="L4" s="426" t="s">
        <v>115</v>
      </c>
      <c r="M4" s="581" t="s">
        <v>91</v>
      </c>
      <c r="N4" s="572"/>
      <c r="O4" s="573"/>
      <c r="P4" s="574"/>
      <c r="Q4" s="571" t="s">
        <v>94</v>
      </c>
      <c r="R4" s="572"/>
      <c r="S4" s="573"/>
      <c r="T4" s="574"/>
      <c r="U4" s="571" t="s">
        <v>117</v>
      </c>
      <c r="V4" s="572"/>
      <c r="W4" s="573"/>
      <c r="X4" s="574"/>
      <c r="Y4" s="571" t="s">
        <v>120</v>
      </c>
      <c r="Z4" s="572"/>
      <c r="AA4" s="573"/>
      <c r="AB4" s="574"/>
      <c r="AC4" s="571" t="s">
        <v>166</v>
      </c>
      <c r="AD4" s="572"/>
      <c r="AE4" s="573"/>
      <c r="AF4" s="574"/>
      <c r="AG4" s="571" t="s">
        <v>177</v>
      </c>
      <c r="AH4" s="572"/>
      <c r="AI4" s="573"/>
      <c r="AJ4" s="574"/>
      <c r="AK4" s="571" t="s">
        <v>191</v>
      </c>
      <c r="AL4" s="572"/>
      <c r="AM4" s="573"/>
      <c r="AN4" s="574"/>
      <c r="AO4" s="571" t="s">
        <v>198</v>
      </c>
      <c r="AP4" s="572"/>
      <c r="AQ4" s="573"/>
      <c r="AR4" s="574"/>
      <c r="AS4" s="571" t="s">
        <v>202</v>
      </c>
      <c r="AT4" s="572"/>
      <c r="AU4" s="573"/>
      <c r="AV4" s="574"/>
      <c r="AW4" s="571" t="s">
        <v>207</v>
      </c>
      <c r="AX4" s="572"/>
      <c r="AY4" s="573"/>
      <c r="AZ4" s="574"/>
      <c r="BA4" s="571" t="s">
        <v>210</v>
      </c>
      <c r="BB4" s="572"/>
      <c r="BC4" s="573"/>
      <c r="BD4" s="574"/>
    </row>
    <row r="5" spans="1:56" ht="15" thickBot="1">
      <c r="A5" s="48" t="s">
        <v>0</v>
      </c>
      <c r="B5" s="49" t="s">
        <v>1</v>
      </c>
      <c r="C5" s="50">
        <v>45078</v>
      </c>
      <c r="D5" s="158">
        <v>45474</v>
      </c>
      <c r="E5" s="582"/>
      <c r="F5" s="530"/>
      <c r="G5" s="530"/>
      <c r="H5" s="540"/>
      <c r="I5" s="541"/>
      <c r="J5" s="530"/>
      <c r="K5" s="530"/>
      <c r="L5" s="542"/>
      <c r="M5" s="161" t="s">
        <v>32</v>
      </c>
      <c r="N5" s="57" t="s">
        <v>33</v>
      </c>
      <c r="O5" s="57" t="s">
        <v>183</v>
      </c>
      <c r="P5" s="57" t="s">
        <v>182</v>
      </c>
      <c r="Q5" s="56" t="s">
        <v>32</v>
      </c>
      <c r="R5" s="57" t="s">
        <v>33</v>
      </c>
      <c r="S5" s="57" t="s">
        <v>183</v>
      </c>
      <c r="T5" s="57" t="s">
        <v>182</v>
      </c>
      <c r="U5" s="56" t="s">
        <v>32</v>
      </c>
      <c r="V5" s="57" t="s">
        <v>33</v>
      </c>
      <c r="W5" s="57" t="s">
        <v>183</v>
      </c>
      <c r="X5" s="57" t="s">
        <v>182</v>
      </c>
      <c r="Y5" s="56" t="s">
        <v>32</v>
      </c>
      <c r="Z5" s="57" t="s">
        <v>33</v>
      </c>
      <c r="AA5" s="57" t="s">
        <v>183</v>
      </c>
      <c r="AB5" s="57" t="s">
        <v>182</v>
      </c>
      <c r="AC5" s="56" t="s">
        <v>32</v>
      </c>
      <c r="AD5" s="57" t="s">
        <v>33</v>
      </c>
      <c r="AE5" s="57" t="s">
        <v>183</v>
      </c>
      <c r="AF5" s="57" t="s">
        <v>182</v>
      </c>
      <c r="AG5" s="56" t="s">
        <v>32</v>
      </c>
      <c r="AH5" s="57" t="s">
        <v>33</v>
      </c>
      <c r="AI5" s="57" t="s">
        <v>183</v>
      </c>
      <c r="AJ5" s="57" t="s">
        <v>182</v>
      </c>
      <c r="AK5" s="56" t="s">
        <v>32</v>
      </c>
      <c r="AL5" s="57" t="s">
        <v>33</v>
      </c>
      <c r="AM5" s="57" t="s">
        <v>183</v>
      </c>
      <c r="AN5" s="57" t="s">
        <v>182</v>
      </c>
      <c r="AO5" s="56" t="s">
        <v>32</v>
      </c>
      <c r="AP5" s="57" t="s">
        <v>33</v>
      </c>
      <c r="AQ5" s="57" t="s">
        <v>183</v>
      </c>
      <c r="AR5" s="57" t="s">
        <v>182</v>
      </c>
      <c r="AS5" s="56" t="s">
        <v>32</v>
      </c>
      <c r="AT5" s="57" t="s">
        <v>33</v>
      </c>
      <c r="AU5" s="57" t="s">
        <v>183</v>
      </c>
      <c r="AV5" s="57" t="s">
        <v>182</v>
      </c>
      <c r="AW5" s="56" t="s">
        <v>32</v>
      </c>
      <c r="AX5" s="57" t="s">
        <v>33</v>
      </c>
      <c r="AY5" s="57" t="s">
        <v>183</v>
      </c>
      <c r="AZ5" s="57" t="s">
        <v>182</v>
      </c>
      <c r="BA5" s="56" t="s">
        <v>32</v>
      </c>
      <c r="BB5" s="57" t="s">
        <v>33</v>
      </c>
      <c r="BC5" s="57" t="s">
        <v>183</v>
      </c>
      <c r="BD5" s="57" t="s">
        <v>182</v>
      </c>
    </row>
    <row r="6" spans="1:56">
      <c r="A6" s="51" t="s">
        <v>2</v>
      </c>
      <c r="B6" s="52" t="s">
        <v>55</v>
      </c>
      <c r="C6" s="53">
        <v>45078</v>
      </c>
      <c r="D6" s="159">
        <v>45474</v>
      </c>
      <c r="E6" s="98">
        <v>12</v>
      </c>
      <c r="F6" s="99">
        <v>104101.20000000001</v>
      </c>
      <c r="G6" s="156">
        <v>8675.1</v>
      </c>
      <c r="H6" s="157">
        <f>L6*$D$1</f>
        <v>9001.7894341575757</v>
      </c>
      <c r="I6" s="162">
        <f>F6/$D$3</f>
        <v>96.902145785317231</v>
      </c>
      <c r="J6" s="156">
        <f>I6/E6</f>
        <v>8.0751788154431026</v>
      </c>
      <c r="K6" s="185">
        <f>SUMIFS($M6:$KQ6,$M$5:$KQ$5,$O$5)</f>
        <v>88.826966969874121</v>
      </c>
      <c r="L6" s="100">
        <f>I6-K6</f>
        <v>8.0751788154431097</v>
      </c>
      <c r="M6" s="15">
        <f>$G6*M$3/$D$3</f>
        <v>8700.9809481034954</v>
      </c>
      <c r="N6" s="13"/>
      <c r="O6" s="13">
        <f>P6/M$3</f>
        <v>8.0751788154431008</v>
      </c>
      <c r="P6" s="28">
        <f>IF(N6&gt;M6,0,M6-N6)</f>
        <v>8700.9809481034954</v>
      </c>
      <c r="Q6" s="15">
        <f>$G6*Q$3/$D$3</f>
        <v>8721.7664583744463</v>
      </c>
      <c r="R6" s="13"/>
      <c r="S6" s="13">
        <f>T6/Q$3</f>
        <v>8.0751788154431026</v>
      </c>
      <c r="T6" s="28">
        <f>IF(R6&gt;Q6,0,Q6-R6)</f>
        <v>8721.7664583744463</v>
      </c>
      <c r="U6" s="15">
        <f>$G6*U$3/$D$3</f>
        <v>8739.3703481921129</v>
      </c>
      <c r="V6" s="13"/>
      <c r="W6" s="13">
        <f>X6/U$3</f>
        <v>8.0751788154431026</v>
      </c>
      <c r="X6" s="28">
        <f>IF(V6&gt;U6,0,U6-V6)</f>
        <v>8739.3703481921129</v>
      </c>
      <c r="Y6" s="15">
        <f>$G6*Y$3/$D$3</f>
        <v>8748.1238420280533</v>
      </c>
      <c r="Z6" s="13"/>
      <c r="AA6" s="13">
        <f>AB6/Y$3</f>
        <v>8.0751788154431026</v>
      </c>
      <c r="AB6" s="28">
        <f>IF(Z6&gt;Y6,0,Y6-Z6)</f>
        <v>8748.1238420280533</v>
      </c>
      <c r="AC6" s="15">
        <f>$G6*AC$3/$D$3</f>
        <v>8770.855470393526</v>
      </c>
      <c r="AD6" s="13"/>
      <c r="AE6" s="13">
        <f>AF6/AC$3</f>
        <v>8.0751788154431026</v>
      </c>
      <c r="AF6" s="28">
        <f>IF(AD6&gt;AC6,0,AC6-AD6)</f>
        <v>8770.855470393526</v>
      </c>
      <c r="AG6" s="15">
        <f>$G6*AG$3/$D$3</f>
        <v>8791.148394756734</v>
      </c>
      <c r="AH6" s="13"/>
      <c r="AI6" s="13">
        <f>AJ6/AG$3</f>
        <v>8.0751788154431026</v>
      </c>
      <c r="AJ6" s="28">
        <f>IF(AH6&gt;AG6,0,AG6-AH6)</f>
        <v>8791.148394756734</v>
      </c>
      <c r="AK6" s="15">
        <f>$G6*AK$3/$D$3</f>
        <v>8808.9783895812343</v>
      </c>
      <c r="AL6" s="13"/>
      <c r="AM6" s="13">
        <f>AN6/AK$3</f>
        <v>8.0751788154431026</v>
      </c>
      <c r="AN6" s="28">
        <f>IF(AL6&gt;AK6,0,AK6-AL6)</f>
        <v>8808.9783895812343</v>
      </c>
      <c r="AO6" s="15">
        <f>$G6*AO$3/$D$3</f>
        <v>8830.2322602234781</v>
      </c>
      <c r="AP6" s="13"/>
      <c r="AQ6" s="13">
        <f>AR6/AO$3</f>
        <v>8.0751788154431026</v>
      </c>
      <c r="AR6" s="28">
        <f>IF(AP6&gt;AO6,0,AO6-AP6)</f>
        <v>8830.2322602234781</v>
      </c>
      <c r="AS6" s="15">
        <f>$G6*AS$3/$D$3</f>
        <v>8866.4736627471884</v>
      </c>
      <c r="AT6" s="13"/>
      <c r="AU6" s="13">
        <f>AV6/AS$3</f>
        <v>8.0751788154431026</v>
      </c>
      <c r="AV6" s="28">
        <f>IF(AT6&gt;AS6,0,AS6-AT6)</f>
        <v>8866.4736627471884</v>
      </c>
      <c r="AW6" s="15">
        <f>$G6*AW$3/$D$3</f>
        <v>8918.6877689678422</v>
      </c>
      <c r="AX6" s="13"/>
      <c r="AY6" s="13">
        <f>AZ6/AW$3</f>
        <v>8.0751788154431008</v>
      </c>
      <c r="AZ6" s="28">
        <f>IF(AX6&gt;AW6,0,AW6-AX6)</f>
        <v>8918.6877689678422</v>
      </c>
      <c r="BA6" s="15">
        <f>$G6*BA$3/$D$3</f>
        <v>9001.7894341575666</v>
      </c>
      <c r="BB6" s="13"/>
      <c r="BC6" s="13">
        <f>BD6/BA$3</f>
        <v>8.0751788154431008</v>
      </c>
      <c r="BD6" s="28">
        <f>IF(BB6&gt;BA6,0,BA6-BB6)</f>
        <v>9001.7894341575666</v>
      </c>
    </row>
    <row r="7" spans="1:56">
      <c r="A7" s="17" t="s">
        <v>4</v>
      </c>
      <c r="B7" s="2" t="s">
        <v>56</v>
      </c>
      <c r="C7" s="4">
        <v>45078</v>
      </c>
      <c r="D7" s="136">
        <v>45474</v>
      </c>
      <c r="E7" s="92">
        <v>12</v>
      </c>
      <c r="F7" s="12">
        <v>237783</v>
      </c>
      <c r="G7" s="74">
        <v>19815.25</v>
      </c>
      <c r="H7" s="89">
        <f t="shared" ref="H7:H10" si="0">L7*$D$1</f>
        <v>20561.458436812387</v>
      </c>
      <c r="I7" s="131">
        <f t="shared" ref="I7:I10" si="1">F7/$D$3</f>
        <v>221.3392634404799</v>
      </c>
      <c r="J7" s="74">
        <f t="shared" ref="J7:J10" si="2">I7/E7</f>
        <v>18.444938620039991</v>
      </c>
      <c r="K7" s="12">
        <f t="shared" ref="K7:K10" si="3">SUMIFS($M7:$KQ7,$M$5:$KQ$5,$O$5)</f>
        <v>202.89432482043986</v>
      </c>
      <c r="L7" s="18">
        <f t="shared" ref="L7:L10" si="4">I7-K7</f>
        <v>18.444938620040034</v>
      </c>
      <c r="M7" s="15">
        <f t="shared" ref="M7:M10" si="5">$G7*M$3/$D$3</f>
        <v>19874.366028277233</v>
      </c>
      <c r="N7" s="13"/>
      <c r="O7" s="183">
        <f t="shared" ref="O7:O10" si="6">P7/M$3</f>
        <v>18.444938620039991</v>
      </c>
      <c r="P7" s="28">
        <f>IF(N7&gt;M7,0,M7-N7)</f>
        <v>19874.366028277233</v>
      </c>
      <c r="Q7" s="15">
        <f>$G7*Q$3/$D$3</f>
        <v>19921.843300285211</v>
      </c>
      <c r="R7" s="13"/>
      <c r="S7" s="183">
        <f t="shared" ref="S7:S10" si="7">T7/Q$3</f>
        <v>18.444938620039991</v>
      </c>
      <c r="T7" s="28">
        <f>IF(R7&gt;Q7,0,Q7-R7)</f>
        <v>19921.843300285211</v>
      </c>
      <c r="U7" s="15">
        <f>$G7*U$3/$D$3</f>
        <v>19962.053266476898</v>
      </c>
      <c r="V7" s="13"/>
      <c r="W7" s="183">
        <f t="shared" ref="W7:W10" si="8">X7/U$3</f>
        <v>18.444938620039988</v>
      </c>
      <c r="X7" s="28">
        <f>IF(V7&gt;U7,0,U7-V7)</f>
        <v>19962.053266476898</v>
      </c>
      <c r="Y7" s="15">
        <f>$G7*Y$3/$D$3</f>
        <v>19982.047579941023</v>
      </c>
      <c r="Z7" s="13"/>
      <c r="AA7" s="183">
        <f t="shared" ref="AA7:AA10" si="9">AB7/Y$3</f>
        <v>18.444938620039991</v>
      </c>
      <c r="AB7" s="28">
        <f>IF(Z7&gt;Y7,0,Y7-Z7)</f>
        <v>19982.047579941023</v>
      </c>
      <c r="AC7" s="15">
        <f>$G7*AC$3/$D$3</f>
        <v>20033.970082156437</v>
      </c>
      <c r="AD7" s="13"/>
      <c r="AE7" s="183">
        <f t="shared" ref="AE7:AE10" si="10">AF7/AC$3</f>
        <v>18.444938620039991</v>
      </c>
      <c r="AF7" s="28">
        <f>IF(AD7&gt;AC7,0,AC7-AD7)</f>
        <v>20033.970082156437</v>
      </c>
      <c r="AG7" s="15">
        <f>$G7*AG$3/$D$3</f>
        <v>20080.322212908595</v>
      </c>
      <c r="AH7" s="13"/>
      <c r="AI7" s="183">
        <f t="shared" ref="AI7:AI10" si="11">AJ7/AG$3</f>
        <v>18.444938620039988</v>
      </c>
      <c r="AJ7" s="28">
        <f>IF(AH7&gt;AG7,0,AG7-AH7)</f>
        <v>20080.322212908595</v>
      </c>
      <c r="AK7" s="15">
        <f>$G7*AK$3/$D$3</f>
        <v>20121.048637381646</v>
      </c>
      <c r="AL7" s="13"/>
      <c r="AM7" s="183">
        <f t="shared" ref="AM7:AM10" si="12">AN7/AK$3</f>
        <v>18.444938620039991</v>
      </c>
      <c r="AN7" s="28">
        <f>IF(AL7&gt;AK7,0,AK7-AL7)</f>
        <v>20121.048637381646</v>
      </c>
      <c r="AO7" s="15">
        <f>$G7*AO$3/$D$3</f>
        <v>20169.59571582959</v>
      </c>
      <c r="AP7" s="13"/>
      <c r="AQ7" s="183">
        <f t="shared" ref="AQ7:AQ10" si="13">AR7/AO$3</f>
        <v>18.444938620039991</v>
      </c>
      <c r="AR7" s="28">
        <f>IF(AP7&gt;AO7,0,AO7-AP7)</f>
        <v>20169.59571582959</v>
      </c>
      <c r="AS7" s="15">
        <f>$G7*AS$3/$D$3</f>
        <v>20252.376600356329</v>
      </c>
      <c r="AT7" s="13"/>
      <c r="AU7" s="183">
        <f t="shared" ref="AU7:AU10" si="14">AV7/AS$3</f>
        <v>18.444938620039991</v>
      </c>
      <c r="AV7" s="28">
        <f>IF(AT7&gt;AS7,0,AS7-AT7)</f>
        <v>20252.376600356329</v>
      </c>
      <c r="AW7" s="15">
        <f>$G7*AW$3/$D$3</f>
        <v>20371.641573473509</v>
      </c>
      <c r="AX7" s="13"/>
      <c r="AY7" s="183">
        <f t="shared" ref="AY7:AY10" si="15">AZ7/AW$3</f>
        <v>18.444938620039991</v>
      </c>
      <c r="AZ7" s="28">
        <f>IF(AX7&gt;AW7,0,AW7-AX7)</f>
        <v>20371.641573473509</v>
      </c>
      <c r="BA7" s="15">
        <f>$G7*BA$3/$D$3</f>
        <v>20561.45843681234</v>
      </c>
      <c r="BB7" s="13"/>
      <c r="BC7" s="183">
        <f t="shared" ref="BC7:BC10" si="16">BD7/BA$3</f>
        <v>18.444938620039991</v>
      </c>
      <c r="BD7" s="28">
        <f>IF(BB7&gt;BA7,0,BA7-BB7)</f>
        <v>20561.45843681234</v>
      </c>
    </row>
    <row r="8" spans="1:56">
      <c r="A8" s="17" t="s">
        <v>6</v>
      </c>
      <c r="B8" s="2" t="s">
        <v>57</v>
      </c>
      <c r="C8" s="4">
        <v>45078</v>
      </c>
      <c r="D8" s="136">
        <v>45474</v>
      </c>
      <c r="E8" s="92">
        <v>12</v>
      </c>
      <c r="F8" s="12">
        <v>32842.92</v>
      </c>
      <c r="G8" s="74">
        <v>2736.91</v>
      </c>
      <c r="H8" s="89">
        <f t="shared" si="0"/>
        <v>2839.977351297407</v>
      </c>
      <c r="I8" s="131">
        <f t="shared" si="1"/>
        <v>30.57168814437788</v>
      </c>
      <c r="J8" s="74">
        <f t="shared" si="2"/>
        <v>2.5476406786981567</v>
      </c>
      <c r="K8" s="12">
        <f t="shared" si="3"/>
        <v>28.024047465679729</v>
      </c>
      <c r="L8" s="18">
        <f t="shared" si="4"/>
        <v>2.5476406786981514</v>
      </c>
      <c r="M8" s="15">
        <f t="shared" si="5"/>
        <v>2745.0751883752278</v>
      </c>
      <c r="N8" s="13"/>
      <c r="O8" s="183">
        <f t="shared" si="6"/>
        <v>2.5476406786981567</v>
      </c>
      <c r="P8" s="28">
        <f>IF(N8&gt;M8,0,M8-N8)</f>
        <v>2745.0751883752278</v>
      </c>
      <c r="Q8" s="15">
        <f t="shared" ref="Q8:Q10" si="17">$G8*Q$3/$D$3</f>
        <v>2751.6328154821967</v>
      </c>
      <c r="R8" s="13"/>
      <c r="S8" s="183">
        <f t="shared" si="7"/>
        <v>2.5476406786981567</v>
      </c>
      <c r="T8" s="28">
        <f>IF(R8&gt;Q8,0,Q8-R8)</f>
        <v>2751.6328154821967</v>
      </c>
      <c r="U8" s="15">
        <f t="shared" ref="U8:U10" si="18">$G8*U$3/$D$3</f>
        <v>2757.1866721617585</v>
      </c>
      <c r="V8" s="13"/>
      <c r="W8" s="183">
        <f t="shared" si="8"/>
        <v>2.5476406786981562</v>
      </c>
      <c r="X8" s="28">
        <f>IF(V8&gt;U8,0,U8-V8)</f>
        <v>2757.1866721617585</v>
      </c>
      <c r="Y8" s="15">
        <f t="shared" ref="Y8:Y10" si="19">$G8*Y$3/$D$3</f>
        <v>2759.9483146574676</v>
      </c>
      <c r="Z8" s="13"/>
      <c r="AA8" s="183">
        <f t="shared" si="9"/>
        <v>2.5476406786981567</v>
      </c>
      <c r="AB8" s="28">
        <f>IF(Z8&gt;Y8,0,Y8-Z8)</f>
        <v>2759.9483146574676</v>
      </c>
      <c r="AC8" s="15">
        <f t="shared" ref="AC8:AC10" si="20">$G8*AC$3/$D$3</f>
        <v>2767.119923168003</v>
      </c>
      <c r="AD8" s="13"/>
      <c r="AE8" s="183">
        <f t="shared" si="10"/>
        <v>2.5476406786981567</v>
      </c>
      <c r="AF8" s="28">
        <f>IF(AD8&gt;AC8,0,AC8-AD8)</f>
        <v>2767.119923168003</v>
      </c>
      <c r="AG8" s="15">
        <f t="shared" ref="AG8:AG10" si="21">$G8*AG$3/$D$3</f>
        <v>2773.5221441935714</v>
      </c>
      <c r="AH8" s="13"/>
      <c r="AI8" s="183">
        <f t="shared" si="11"/>
        <v>2.5476406786981567</v>
      </c>
      <c r="AJ8" s="28">
        <f>IF(AH8&gt;AG8,0,AG8-AH8)</f>
        <v>2773.5221441935714</v>
      </c>
      <c r="AK8" s="15">
        <f t="shared" ref="AK8:AK10" si="22">$G8*AK$3/$D$3</f>
        <v>2779.1473348121372</v>
      </c>
      <c r="AL8" s="13"/>
      <c r="AM8" s="183">
        <f t="shared" si="12"/>
        <v>2.5476406786981567</v>
      </c>
      <c r="AN8" s="28">
        <f>IF(AL8&gt;AK8,0,AK8-AL8)</f>
        <v>2779.1473348121372</v>
      </c>
      <c r="AO8" s="15">
        <f t="shared" ref="AO8:AO10" si="23">$G8*AO$3/$D$3</f>
        <v>2785.85272507847</v>
      </c>
      <c r="AP8" s="13"/>
      <c r="AQ8" s="183">
        <f t="shared" si="13"/>
        <v>2.5476406786981567</v>
      </c>
      <c r="AR8" s="28">
        <f>IF(AP8&gt;AO8,0,AO8-AP8)</f>
        <v>2785.85272507847</v>
      </c>
      <c r="AS8" s="15">
        <f t="shared" ref="AS8:AS10" si="24">$G8*AS$3/$D$3</f>
        <v>2797.2865364444679</v>
      </c>
      <c r="AT8" s="13"/>
      <c r="AU8" s="183">
        <f t="shared" si="14"/>
        <v>2.5476406786981567</v>
      </c>
      <c r="AV8" s="28">
        <f>IF(AT8&gt;AS8,0,AS8-AT8)</f>
        <v>2797.2865364444679</v>
      </c>
      <c r="AW8" s="15">
        <f t="shared" ref="AW8:AW10" si="25">$G8*AW$3/$D$3</f>
        <v>2813.7595810729304</v>
      </c>
      <c r="AX8" s="13"/>
      <c r="AY8" s="183">
        <f t="shared" si="15"/>
        <v>2.5476406786981567</v>
      </c>
      <c r="AZ8" s="28">
        <f>IF(AX8&gt;AW8,0,AW8-AX8)</f>
        <v>2813.7595810729304</v>
      </c>
      <c r="BA8" s="15">
        <f t="shared" ref="BA8:BA10" si="26">$G8*BA$3/$D$3</f>
        <v>2839.977351297413</v>
      </c>
      <c r="BB8" s="13"/>
      <c r="BC8" s="183">
        <f t="shared" si="16"/>
        <v>2.5476406786981567</v>
      </c>
      <c r="BD8" s="28">
        <f>IF(BB8&gt;BA8,0,BA8-BB8)</f>
        <v>2839.977351297413</v>
      </c>
    </row>
    <row r="9" spans="1:56">
      <c r="A9" s="17" t="s">
        <v>12</v>
      </c>
      <c r="B9" s="2" t="s">
        <v>110</v>
      </c>
      <c r="C9" s="4">
        <v>45078</v>
      </c>
      <c r="D9" s="136">
        <v>45474</v>
      </c>
      <c r="E9" s="92">
        <v>12</v>
      </c>
      <c r="F9" s="12">
        <v>47873.760000000002</v>
      </c>
      <c r="G9" s="74">
        <v>3989.48</v>
      </c>
      <c r="H9" s="89">
        <f t="shared" si="0"/>
        <v>4139.7169959750263</v>
      </c>
      <c r="I9" s="131">
        <f t="shared" si="1"/>
        <v>44.563079684108239</v>
      </c>
      <c r="J9" s="74">
        <f t="shared" si="2"/>
        <v>3.7135899736756866</v>
      </c>
      <c r="K9" s="12">
        <f t="shared" si="3"/>
        <v>40.84948971043255</v>
      </c>
      <c r="L9" s="18">
        <f t="shared" si="4"/>
        <v>3.7135899736756883</v>
      </c>
      <c r="M9" s="15">
        <f t="shared" si="5"/>
        <v>4001.3820558656312</v>
      </c>
      <c r="N9" s="13"/>
      <c r="O9" s="183">
        <f t="shared" si="6"/>
        <v>3.7135899736756861</v>
      </c>
      <c r="P9" s="28">
        <f>IF(N9&gt;M9,0,M9-N9)</f>
        <v>4001.3820558656312</v>
      </c>
      <c r="Q9" s="15">
        <f t="shared" si="17"/>
        <v>4010.9408364578717</v>
      </c>
      <c r="R9" s="13"/>
      <c r="S9" s="183">
        <f t="shared" si="7"/>
        <v>3.7135899736756861</v>
      </c>
      <c r="T9" s="28">
        <f>IF(R9&gt;Q9,0,Q9-R9)</f>
        <v>4010.9408364578717</v>
      </c>
      <c r="U9" s="15">
        <f t="shared" si="18"/>
        <v>4019.0364626004848</v>
      </c>
      <c r="V9" s="13"/>
      <c r="W9" s="183">
        <f t="shared" si="8"/>
        <v>3.7135899736756861</v>
      </c>
      <c r="X9" s="28">
        <f>IF(V9&gt;U9,0,U9-V9)</f>
        <v>4019.0364626004848</v>
      </c>
      <c r="Y9" s="15">
        <f t="shared" si="19"/>
        <v>4023.0619941319496</v>
      </c>
      <c r="Z9" s="13"/>
      <c r="AA9" s="183">
        <f t="shared" si="9"/>
        <v>3.7135899736756861</v>
      </c>
      <c r="AB9" s="28">
        <f>IF(Z9&gt;Y9,0,Y9-Z9)</f>
        <v>4023.0619941319496</v>
      </c>
      <c r="AC9" s="15">
        <f t="shared" si="20"/>
        <v>4033.5157499078473</v>
      </c>
      <c r="AD9" s="13"/>
      <c r="AE9" s="183">
        <f t="shared" si="10"/>
        <v>3.7135899736756866</v>
      </c>
      <c r="AF9" s="28">
        <f>IF(AD9&gt;AC9,0,AC9-AD9)</f>
        <v>4033.5157499078473</v>
      </c>
      <c r="AG9" s="15">
        <f t="shared" si="21"/>
        <v>4042.8480015116934</v>
      </c>
      <c r="AH9" s="13"/>
      <c r="AI9" s="183">
        <f t="shared" si="11"/>
        <v>3.7135899736756861</v>
      </c>
      <c r="AJ9" s="28">
        <f>IF(AH9&gt;AG9,0,AG9-AH9)</f>
        <v>4042.8480015116934</v>
      </c>
      <c r="AK9" s="15">
        <f t="shared" si="22"/>
        <v>4051.0476081735696</v>
      </c>
      <c r="AL9" s="13"/>
      <c r="AM9" s="183">
        <f t="shared" si="12"/>
        <v>3.7135899736756861</v>
      </c>
      <c r="AN9" s="28">
        <f>IF(AL9&gt;AK9,0,AK9-AL9)</f>
        <v>4051.0476081735696</v>
      </c>
      <c r="AO9" s="15">
        <f t="shared" si="23"/>
        <v>4060.8217769842836</v>
      </c>
      <c r="AP9" s="13"/>
      <c r="AQ9" s="183">
        <f t="shared" si="13"/>
        <v>3.7135899736756861</v>
      </c>
      <c r="AR9" s="28">
        <f>IF(AP9&gt;AO9,0,AO9-AP9)</f>
        <v>4060.8217769842836</v>
      </c>
      <c r="AS9" s="15">
        <f t="shared" si="24"/>
        <v>4077.4883687861407</v>
      </c>
      <c r="AT9" s="13"/>
      <c r="AU9" s="183">
        <f t="shared" si="14"/>
        <v>3.7135899736756866</v>
      </c>
      <c r="AV9" s="28">
        <f>IF(AT9&gt;AS9,0,AS9-AT9)</f>
        <v>4077.4883687861407</v>
      </c>
      <c r="AW9" s="15">
        <f t="shared" si="25"/>
        <v>4101.5004415559279</v>
      </c>
      <c r="AX9" s="13"/>
      <c r="AY9" s="183">
        <f t="shared" si="15"/>
        <v>3.7135899736756861</v>
      </c>
      <c r="AZ9" s="28">
        <f>IF(AX9&gt;AW9,0,AW9-AX9)</f>
        <v>4101.5004415559279</v>
      </c>
      <c r="BA9" s="15">
        <f t="shared" si="26"/>
        <v>4139.7169959750236</v>
      </c>
      <c r="BB9" s="13"/>
      <c r="BC9" s="183">
        <f t="shared" si="16"/>
        <v>3.7135899736756857</v>
      </c>
      <c r="BD9" s="28">
        <f>IF(BB9&gt;BA9,0,BA9-BB9)</f>
        <v>4139.7169959750236</v>
      </c>
    </row>
    <row r="10" spans="1:56" ht="15" thickBot="1">
      <c r="A10" s="19" t="s">
        <v>18</v>
      </c>
      <c r="B10" s="20" t="s">
        <v>62</v>
      </c>
      <c r="C10" s="21">
        <v>45078</v>
      </c>
      <c r="D10" s="137">
        <v>45474</v>
      </c>
      <c r="E10" s="93">
        <v>12</v>
      </c>
      <c r="F10" s="41">
        <v>56280</v>
      </c>
      <c r="G10" s="142">
        <v>4690</v>
      </c>
      <c r="H10" s="141">
        <f t="shared" si="0"/>
        <v>4866.6173814940576</v>
      </c>
      <c r="I10" s="163">
        <f t="shared" si="1"/>
        <v>52.387991346859145</v>
      </c>
      <c r="J10" s="142">
        <f t="shared" si="2"/>
        <v>4.3656659455715952</v>
      </c>
      <c r="K10" s="41">
        <f t="shared" si="3"/>
        <v>48.022325401287539</v>
      </c>
      <c r="L10" s="133">
        <f t="shared" si="4"/>
        <v>4.3656659455716067</v>
      </c>
      <c r="M10" s="15">
        <f t="shared" si="5"/>
        <v>4703.9919593555578</v>
      </c>
      <c r="N10" s="13"/>
      <c r="O10" s="183">
        <f t="shared" si="6"/>
        <v>4.3656659455715952</v>
      </c>
      <c r="P10" s="28">
        <f t="shared" ref="P10" si="27">IF(N10&gt;M10,0,M10-N10)</f>
        <v>4703.9919593555578</v>
      </c>
      <c r="Q10" s="15">
        <f t="shared" si="17"/>
        <v>4715.2291834994576</v>
      </c>
      <c r="R10" s="13"/>
      <c r="S10" s="183">
        <f t="shared" si="7"/>
        <v>4.3656659455715952</v>
      </c>
      <c r="T10" s="28">
        <f t="shared" ref="T10" si="28">IF(R10&gt;Q10,0,Q10-R10)</f>
        <v>4715.2291834994576</v>
      </c>
      <c r="U10" s="15">
        <f t="shared" si="18"/>
        <v>4724.7463352608038</v>
      </c>
      <c r="V10" s="13"/>
      <c r="W10" s="183">
        <f t="shared" si="8"/>
        <v>4.3656659455715943</v>
      </c>
      <c r="X10" s="28">
        <f t="shared" ref="X10" si="29">IF(V10&gt;U10,0,U10-V10)</f>
        <v>4724.7463352608038</v>
      </c>
      <c r="Y10" s="15">
        <f t="shared" si="19"/>
        <v>4729.4787171458047</v>
      </c>
      <c r="Z10" s="13"/>
      <c r="AA10" s="183">
        <f t="shared" si="9"/>
        <v>4.365665945571596</v>
      </c>
      <c r="AB10" s="28">
        <f t="shared" ref="AB10" si="30">IF(Z10&gt;Y10,0,Y10-Z10)</f>
        <v>4729.4787171458047</v>
      </c>
      <c r="AC10" s="15">
        <f t="shared" si="20"/>
        <v>4741.768066782588</v>
      </c>
      <c r="AD10" s="13"/>
      <c r="AE10" s="183">
        <f t="shared" si="10"/>
        <v>4.3656659455715952</v>
      </c>
      <c r="AF10" s="28">
        <f t="shared" ref="AF10" si="31">IF(AD10&gt;AC10,0,AC10-AD10)</f>
        <v>4741.768066782588</v>
      </c>
      <c r="AG10" s="15">
        <f t="shared" si="21"/>
        <v>4752.7389853038094</v>
      </c>
      <c r="AH10" s="13"/>
      <c r="AI10" s="183">
        <f t="shared" si="11"/>
        <v>4.3656659455715952</v>
      </c>
      <c r="AJ10" s="28">
        <f t="shared" ref="AJ10" si="32">IF(AH10&gt;AG10,0,AG10-AH10)</f>
        <v>4752.7389853038094</v>
      </c>
      <c r="AK10" s="15">
        <f t="shared" si="22"/>
        <v>4762.3783757116316</v>
      </c>
      <c r="AL10" s="13"/>
      <c r="AM10" s="183">
        <f t="shared" si="12"/>
        <v>4.3656659455715952</v>
      </c>
      <c r="AN10" s="28">
        <f t="shared" ref="AN10" si="33">IF(AL10&gt;AK10,0,AK10-AL10)</f>
        <v>4762.3783757116316</v>
      </c>
      <c r="AO10" s="15">
        <f t="shared" si="23"/>
        <v>4773.8688084803753</v>
      </c>
      <c r="AP10" s="13"/>
      <c r="AQ10" s="183">
        <f t="shared" si="13"/>
        <v>4.3656659455715952</v>
      </c>
      <c r="AR10" s="28">
        <f t="shared" ref="AR10" si="34">IF(AP10&gt;AO10,0,AO10-AP10)</f>
        <v>4773.8688084803753</v>
      </c>
      <c r="AS10" s="15">
        <f t="shared" si="24"/>
        <v>4793.4619172441016</v>
      </c>
      <c r="AT10" s="13"/>
      <c r="AU10" s="183">
        <f t="shared" si="14"/>
        <v>4.3656659455715952</v>
      </c>
      <c r="AV10" s="28">
        <f t="shared" ref="AV10" si="35">IF(AT10&gt;AS10,0,AS10-AT10)</f>
        <v>4793.4619172441016</v>
      </c>
      <c r="AW10" s="15">
        <f t="shared" si="25"/>
        <v>4821.6903132481675</v>
      </c>
      <c r="AX10" s="13"/>
      <c r="AY10" s="183">
        <f t="shared" si="15"/>
        <v>4.3656659455715952</v>
      </c>
      <c r="AZ10" s="28">
        <f t="shared" ref="AZ10" si="36">IF(AX10&gt;AW10,0,AW10-AX10)</f>
        <v>4821.6903132481675</v>
      </c>
      <c r="BA10" s="15">
        <f t="shared" si="26"/>
        <v>4866.6173814940448</v>
      </c>
      <c r="BB10" s="13"/>
      <c r="BC10" s="183">
        <f t="shared" si="16"/>
        <v>4.3656659455715952</v>
      </c>
      <c r="BD10" s="28">
        <f t="shared" ref="BD10" si="37">IF(BB10&gt;BA10,0,BA10-BB10)</f>
        <v>4866.6173814940448</v>
      </c>
    </row>
    <row r="11" spans="1:56" ht="15" thickBot="1">
      <c r="F11" s="32">
        <f t="shared" ref="F11:L11" si="38">SUM(F6:F10)</f>
        <v>478880.88</v>
      </c>
      <c r="G11" s="33">
        <f t="shared" si="38"/>
        <v>39906.74</v>
      </c>
      <c r="H11" s="146">
        <f>SUM(H6:H10)</f>
        <v>41409.559599736451</v>
      </c>
      <c r="I11" s="32">
        <f>SUM(I6:I10)</f>
        <v>445.76416840114246</v>
      </c>
      <c r="J11" s="33">
        <f t="shared" si="38"/>
        <v>37.147014033428533</v>
      </c>
      <c r="K11" s="33">
        <f>SUM(K6:K10)</f>
        <v>408.61715436771379</v>
      </c>
      <c r="L11" s="34">
        <f t="shared" si="38"/>
        <v>37.14701403342859</v>
      </c>
      <c r="M11" s="42">
        <f t="shared" ref="M11:T11" si="39">SUM(M6:M10)</f>
        <v>40025.796179977151</v>
      </c>
      <c r="N11" s="33">
        <f t="shared" si="39"/>
        <v>0</v>
      </c>
      <c r="O11" s="33">
        <f t="shared" si="39"/>
        <v>37.147014033428533</v>
      </c>
      <c r="P11" s="34">
        <f t="shared" si="39"/>
        <v>40025.796179977151</v>
      </c>
      <c r="Q11" s="32">
        <f t="shared" si="39"/>
        <v>40121.41259409918</v>
      </c>
      <c r="R11" s="33">
        <f t="shared" si="39"/>
        <v>0</v>
      </c>
      <c r="S11" s="33">
        <f t="shared" ref="S11" si="40">SUM(S6:S10)</f>
        <v>37.147014033428533</v>
      </c>
      <c r="T11" s="34">
        <f t="shared" si="39"/>
        <v>40121.41259409918</v>
      </c>
      <c r="U11" s="32">
        <f t="shared" ref="U11:AB11" si="41">SUM(U6:U10)</f>
        <v>40202.393084692056</v>
      </c>
      <c r="V11" s="33">
        <f t="shared" si="41"/>
        <v>0</v>
      </c>
      <c r="W11" s="33">
        <f t="shared" si="41"/>
        <v>37.147014033428526</v>
      </c>
      <c r="X11" s="34">
        <f t="shared" si="41"/>
        <v>40202.393084692056</v>
      </c>
      <c r="Y11" s="32">
        <f t="shared" si="41"/>
        <v>40242.660447904302</v>
      </c>
      <c r="Z11" s="33">
        <f t="shared" si="41"/>
        <v>0</v>
      </c>
      <c r="AA11" s="33">
        <f t="shared" si="41"/>
        <v>37.147014033428533</v>
      </c>
      <c r="AB11" s="34">
        <f t="shared" si="41"/>
        <v>40242.660447904302</v>
      </c>
      <c r="AC11" s="32">
        <f t="shared" ref="AC11:AF11" si="42">SUM(AC6:AC10)</f>
        <v>40347.229292408403</v>
      </c>
      <c r="AD11" s="33">
        <f t="shared" si="42"/>
        <v>0</v>
      </c>
      <c r="AE11" s="33">
        <f t="shared" si="42"/>
        <v>37.147014033428533</v>
      </c>
      <c r="AF11" s="34">
        <f t="shared" si="42"/>
        <v>40347.229292408403</v>
      </c>
      <c r="AG11" s="32">
        <f t="shared" ref="AG11:AJ11" si="43">SUM(AG6:AG10)</f>
        <v>40440.579738674409</v>
      </c>
      <c r="AH11" s="33">
        <f t="shared" si="43"/>
        <v>0</v>
      </c>
      <c r="AI11" s="33">
        <f t="shared" si="43"/>
        <v>37.147014033428526</v>
      </c>
      <c r="AJ11" s="34">
        <f t="shared" si="43"/>
        <v>40440.579738674409</v>
      </c>
      <c r="AK11" s="32">
        <f t="shared" ref="AK11:AN11" si="44">SUM(AK6:AK10)</f>
        <v>40522.600345660219</v>
      </c>
      <c r="AL11" s="33">
        <f t="shared" si="44"/>
        <v>0</v>
      </c>
      <c r="AM11" s="33">
        <f t="shared" si="44"/>
        <v>37.147014033428533</v>
      </c>
      <c r="AN11" s="34">
        <f t="shared" si="44"/>
        <v>40522.600345660219</v>
      </c>
      <c r="AO11" s="32">
        <f t="shared" ref="AO11:AR11" si="45">SUM(AO6:AO10)</f>
        <v>40620.371286596193</v>
      </c>
      <c r="AP11" s="33">
        <f t="shared" si="45"/>
        <v>0</v>
      </c>
      <c r="AQ11" s="33">
        <f t="shared" si="45"/>
        <v>37.147014033428533</v>
      </c>
      <c r="AR11" s="34">
        <f t="shared" si="45"/>
        <v>40620.371286596193</v>
      </c>
      <c r="AS11" s="32">
        <f t="shared" ref="AS11:AV11" si="46">SUM(AS6:AS10)</f>
        <v>40787.087085578227</v>
      </c>
      <c r="AT11" s="33">
        <f t="shared" si="46"/>
        <v>0</v>
      </c>
      <c r="AU11" s="33">
        <f t="shared" si="46"/>
        <v>37.147014033428533</v>
      </c>
      <c r="AV11" s="228">
        <f t="shared" si="46"/>
        <v>40787.087085578227</v>
      </c>
      <c r="AW11" s="32">
        <f t="shared" ref="AW11:AZ11" si="47">SUM(AW6:AW10)</f>
        <v>41027.279678318373</v>
      </c>
      <c r="AX11" s="33">
        <f t="shared" si="47"/>
        <v>0</v>
      </c>
      <c r="AY11" s="33">
        <f t="shared" si="47"/>
        <v>37.147014033428533</v>
      </c>
      <c r="AZ11" s="228">
        <f t="shared" si="47"/>
        <v>41027.279678318373</v>
      </c>
      <c r="BA11" s="32">
        <f t="shared" ref="BA11:BD11" si="48">SUM(BA6:BA10)</f>
        <v>41409.559599736385</v>
      </c>
      <c r="BB11" s="33">
        <f t="shared" si="48"/>
        <v>0</v>
      </c>
      <c r="BC11" s="33">
        <f t="shared" si="48"/>
        <v>37.147014033428533</v>
      </c>
      <c r="BD11" s="228">
        <f t="shared" si="48"/>
        <v>41409.559599736385</v>
      </c>
    </row>
    <row r="12" spans="1:56">
      <c r="BD12" s="82" t="s">
        <v>203</v>
      </c>
    </row>
    <row r="13" spans="1:56">
      <c r="K13" s="59"/>
      <c r="P13" s="59"/>
      <c r="T13" s="59"/>
      <c r="X13" s="59"/>
      <c r="AB13" s="59"/>
      <c r="AF13" s="59"/>
    </row>
    <row r="14" spans="1:56">
      <c r="G14" s="9"/>
      <c r="H14" s="9"/>
      <c r="K14" s="59"/>
      <c r="P14" s="59"/>
      <c r="T14" s="59"/>
      <c r="X14" s="61"/>
      <c r="AB14" s="61"/>
      <c r="AF14" s="61"/>
    </row>
    <row r="15" spans="1:56">
      <c r="G15" s="9"/>
      <c r="H15" s="9"/>
      <c r="P15" s="59"/>
      <c r="T15" s="59"/>
      <c r="X15" s="59"/>
      <c r="AB15" s="59"/>
      <c r="AF15" s="59"/>
    </row>
    <row r="16" spans="1:56">
      <c r="G16" s="9"/>
      <c r="H16" s="9"/>
      <c r="P16" s="59"/>
      <c r="T16" s="59"/>
      <c r="X16" s="59"/>
      <c r="AB16" s="59"/>
      <c r="AF16" s="59"/>
    </row>
    <row r="17" spans="7:32">
      <c r="G17" s="9"/>
      <c r="H17" s="9"/>
      <c r="P17" s="59"/>
      <c r="T17" s="59"/>
      <c r="X17" s="59"/>
      <c r="AB17" s="59"/>
      <c r="AF17" s="59"/>
    </row>
    <row r="18" spans="7:32">
      <c r="G18" s="9"/>
      <c r="H18" s="9"/>
      <c r="P18" s="59"/>
      <c r="T18" s="59"/>
      <c r="X18" s="59"/>
      <c r="AB18" s="59"/>
      <c r="AF18" s="59"/>
    </row>
    <row r="19" spans="7:32">
      <c r="G19" s="9"/>
      <c r="H19" s="9"/>
      <c r="P19" s="59"/>
      <c r="T19" s="59"/>
      <c r="X19" s="59"/>
      <c r="AB19" s="59"/>
      <c r="AF19" s="59"/>
    </row>
    <row r="20" spans="7:32">
      <c r="G20" s="9"/>
      <c r="H20" s="9"/>
      <c r="P20" s="59"/>
      <c r="T20" s="59"/>
      <c r="X20" s="59"/>
      <c r="AB20" s="59"/>
      <c r="AF20" s="59"/>
    </row>
    <row r="21" spans="7:32">
      <c r="G21" s="9"/>
      <c r="H21" s="9"/>
      <c r="P21" s="59"/>
      <c r="T21" s="59"/>
      <c r="X21" s="59"/>
      <c r="AB21" s="59"/>
      <c r="AF21" s="59"/>
    </row>
    <row r="22" spans="7:32">
      <c r="G22" s="9"/>
      <c r="H22" s="9"/>
    </row>
    <row r="23" spans="7:32">
      <c r="G23" s="9"/>
      <c r="H23" s="9"/>
    </row>
    <row r="24" spans="7:32">
      <c r="G24" s="9"/>
      <c r="H24" s="9"/>
    </row>
    <row r="25" spans="7:32">
      <c r="G25" s="9"/>
      <c r="H25" s="9"/>
    </row>
    <row r="26" spans="7:32">
      <c r="G26" s="9"/>
      <c r="H26" s="9"/>
    </row>
    <row r="27" spans="7:32">
      <c r="G27" s="9"/>
      <c r="H27" s="9"/>
    </row>
    <row r="28" spans="7:32">
      <c r="G28" s="9"/>
      <c r="H28" s="9"/>
    </row>
    <row r="29" spans="7:32">
      <c r="G29" s="9"/>
      <c r="H29" s="9"/>
    </row>
    <row r="30" spans="7:32">
      <c r="G30" s="9"/>
      <c r="H30" s="9"/>
    </row>
    <row r="31" spans="7:32">
      <c r="G31" s="9"/>
      <c r="H31" s="9"/>
    </row>
    <row r="32" spans="7:32">
      <c r="G32" s="9"/>
      <c r="H32" s="9"/>
    </row>
    <row r="33" spans="7:8">
      <c r="G33" s="9"/>
      <c r="H33" s="9"/>
    </row>
    <row r="34" spans="7:8">
      <c r="G34" s="9"/>
      <c r="H34" s="9"/>
    </row>
    <row r="35" spans="7:8">
      <c r="G35" s="9"/>
      <c r="H35" s="9"/>
    </row>
    <row r="36" spans="7:8">
      <c r="G36" s="9"/>
      <c r="H36" s="9"/>
    </row>
    <row r="37" spans="7:8">
      <c r="G37" s="9"/>
      <c r="H37" s="9"/>
    </row>
    <row r="38" spans="7:8">
      <c r="G38" s="9"/>
      <c r="H38" s="9"/>
    </row>
    <row r="39" spans="7:8">
      <c r="G39" s="9"/>
      <c r="H39" s="9"/>
    </row>
    <row r="40" spans="7:8">
      <c r="G40" s="9"/>
      <c r="H40" s="9"/>
    </row>
    <row r="41" spans="7:8">
      <c r="G41" s="9"/>
      <c r="H41" s="9"/>
    </row>
    <row r="42" spans="7:8">
      <c r="G42" s="9"/>
      <c r="H42" s="9"/>
    </row>
    <row r="43" spans="7:8">
      <c r="G43" s="9"/>
      <c r="H43" s="9"/>
    </row>
    <row r="44" spans="7:8">
      <c r="G44" s="9"/>
      <c r="H44" s="9"/>
    </row>
    <row r="45" spans="7:8">
      <c r="G45" s="9"/>
      <c r="H45" s="9"/>
    </row>
    <row r="46" spans="7:8">
      <c r="G46" s="9"/>
      <c r="H46" s="9"/>
    </row>
    <row r="47" spans="7:8">
      <c r="G47" s="9"/>
      <c r="H47" s="9"/>
    </row>
  </sheetData>
  <mergeCells count="46">
    <mergeCell ref="BA2:BD2"/>
    <mergeCell ref="BA3:BD3"/>
    <mergeCell ref="BA4:BD4"/>
    <mergeCell ref="AS2:AV2"/>
    <mergeCell ref="AS3:AV3"/>
    <mergeCell ref="AS4:AV4"/>
    <mergeCell ref="AW2:AZ2"/>
    <mergeCell ref="AW3:AZ3"/>
    <mergeCell ref="AW4:AZ4"/>
    <mergeCell ref="AK2:AN2"/>
    <mergeCell ref="AK3:AN3"/>
    <mergeCell ref="AK4:AN4"/>
    <mergeCell ref="AO2:AR2"/>
    <mergeCell ref="AO3:AR3"/>
    <mergeCell ref="AO4:AR4"/>
    <mergeCell ref="AG2:AJ2"/>
    <mergeCell ref="AG4:AJ4"/>
    <mergeCell ref="J4:J5"/>
    <mergeCell ref="K4:K5"/>
    <mergeCell ref="L4:L5"/>
    <mergeCell ref="M4:P4"/>
    <mergeCell ref="Q4:T4"/>
    <mergeCell ref="U4:X4"/>
    <mergeCell ref="M2:P2"/>
    <mergeCell ref="Q2:T2"/>
    <mergeCell ref="U2:X2"/>
    <mergeCell ref="Y2:AB2"/>
    <mergeCell ref="AC2:AF2"/>
    <mergeCell ref="E2:L2"/>
    <mergeCell ref="E3:H3"/>
    <mergeCell ref="I3:L3"/>
    <mergeCell ref="A4:B4"/>
    <mergeCell ref="C4:D4"/>
    <mergeCell ref="E4:E5"/>
    <mergeCell ref="F4:F5"/>
    <mergeCell ref="G4:G5"/>
    <mergeCell ref="AG3:AJ3"/>
    <mergeCell ref="H4:H5"/>
    <mergeCell ref="AC3:AF3"/>
    <mergeCell ref="I4:I5"/>
    <mergeCell ref="Y4:AB4"/>
    <mergeCell ref="AC4:AF4"/>
    <mergeCell ref="M3:P3"/>
    <mergeCell ref="Q3:T3"/>
    <mergeCell ref="U3:X3"/>
    <mergeCell ref="Y3:AB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FA77-0646-4470-B1E8-1BF994CE77CF}">
  <dimension ref="A1:K10"/>
  <sheetViews>
    <sheetView workbookViewId="0">
      <selection activeCell="H16" sqref="H16"/>
    </sheetView>
  </sheetViews>
  <sheetFormatPr defaultRowHeight="14.4"/>
  <cols>
    <col min="1" max="1" width="12.109375" bestFit="1" customWidth="1"/>
    <col min="2" max="2" width="26.6640625" bestFit="1" customWidth="1"/>
    <col min="5" max="5" width="4.88671875" bestFit="1" customWidth="1"/>
    <col min="6" max="6" width="11.88671875" customWidth="1"/>
    <col min="7" max="7" width="13.33203125" bestFit="1" customWidth="1"/>
    <col min="8" max="10" width="18.33203125" bestFit="1" customWidth="1"/>
    <col min="11" max="11" width="18.44140625" bestFit="1" customWidth="1"/>
  </cols>
  <sheetData>
    <row r="1" spans="1:11" ht="15" thickBot="1"/>
    <row r="2" spans="1:11">
      <c r="H2" s="86" t="s">
        <v>74</v>
      </c>
      <c r="I2" s="86" t="s">
        <v>77</v>
      </c>
      <c r="J2" s="126" t="s">
        <v>88</v>
      </c>
      <c r="K2" s="126" t="s">
        <v>90</v>
      </c>
    </row>
    <row r="3" spans="1:11" ht="15" thickBot="1">
      <c r="A3" s="10"/>
      <c r="B3" s="35" t="s">
        <v>30</v>
      </c>
      <c r="C3" s="36">
        <v>44986</v>
      </c>
      <c r="D3" s="35">
        <v>1058.6500000000001</v>
      </c>
      <c r="E3" s="10"/>
      <c r="F3" s="10"/>
      <c r="G3" s="10"/>
      <c r="H3" s="87">
        <v>1061.0709999999999</v>
      </c>
      <c r="I3" s="87">
        <v>1074.2919999999999</v>
      </c>
      <c r="J3" s="127">
        <v>1074.895</v>
      </c>
      <c r="K3" s="127">
        <v>1077.4970000000001</v>
      </c>
    </row>
    <row r="4" spans="1:11">
      <c r="A4" s="428" t="s">
        <v>24</v>
      </c>
      <c r="B4" s="466"/>
      <c r="C4" s="467" t="s">
        <v>26</v>
      </c>
      <c r="D4" s="430"/>
      <c r="E4" s="498" t="s">
        <v>25</v>
      </c>
      <c r="F4" s="433" t="s">
        <v>29</v>
      </c>
      <c r="G4" s="471" t="s">
        <v>28</v>
      </c>
      <c r="H4" s="88" t="s">
        <v>75</v>
      </c>
      <c r="I4" s="88" t="s">
        <v>76</v>
      </c>
      <c r="J4" s="128" t="s">
        <v>89</v>
      </c>
      <c r="K4" s="128" t="s">
        <v>91</v>
      </c>
    </row>
    <row r="5" spans="1:11">
      <c r="A5" s="16" t="s">
        <v>0</v>
      </c>
      <c r="B5" s="1" t="s">
        <v>1</v>
      </c>
      <c r="C5" s="3">
        <v>45078</v>
      </c>
      <c r="D5" s="45">
        <v>45139</v>
      </c>
      <c r="E5" s="499"/>
      <c r="F5" s="434"/>
      <c r="G5" s="472"/>
      <c r="H5" s="129" t="s">
        <v>34</v>
      </c>
      <c r="I5" s="25" t="s">
        <v>34</v>
      </c>
      <c r="J5" s="129" t="s">
        <v>34</v>
      </c>
      <c r="K5" s="129" t="s">
        <v>34</v>
      </c>
    </row>
    <row r="6" spans="1:11">
      <c r="A6" s="17" t="s">
        <v>2</v>
      </c>
      <c r="B6" s="2" t="s">
        <v>55</v>
      </c>
      <c r="C6" s="4">
        <v>45078</v>
      </c>
      <c r="D6" s="46">
        <v>45139</v>
      </c>
      <c r="E6" s="43">
        <v>3</v>
      </c>
      <c r="F6" s="12">
        <v>5452.92</v>
      </c>
      <c r="G6" s="18">
        <f>E6*F6</f>
        <v>16358.76</v>
      </c>
      <c r="H6" s="27">
        <f>$F6*H$3/$D$3</f>
        <v>5465.3901452982564</v>
      </c>
      <c r="I6" s="27">
        <f>$F6*I$3/$D$3</f>
        <v>5533.4891915552816</v>
      </c>
      <c r="J6" s="130">
        <f>$F6*J$3/$D$3</f>
        <v>5536.5951385254803</v>
      </c>
      <c r="K6" s="130">
        <f>$F6*K$3/$D$3</f>
        <v>5549.9975829972136</v>
      </c>
    </row>
    <row r="7" spans="1:11" ht="15" thickBot="1">
      <c r="A7" s="19" t="s">
        <v>4</v>
      </c>
      <c r="B7" s="20" t="s">
        <v>56</v>
      </c>
      <c r="C7" s="21">
        <v>45078</v>
      </c>
      <c r="D7" s="47">
        <v>45139</v>
      </c>
      <c r="E7" s="44">
        <v>3</v>
      </c>
      <c r="F7" s="23">
        <v>8400</v>
      </c>
      <c r="G7" s="24">
        <f t="shared" ref="G7" si="0">E7*F7</f>
        <v>25200</v>
      </c>
      <c r="H7" s="27">
        <f>$F7*H$3/$D$3</f>
        <v>8419.2097482642966</v>
      </c>
      <c r="I7" s="27">
        <f>$F7*I$3/$D$3</f>
        <v>8524.1135408303016</v>
      </c>
      <c r="J7" s="130">
        <f>F7*J$3/$D$3</f>
        <v>8528.8981249704811</v>
      </c>
      <c r="K7" s="130">
        <f>F7*K$3/$D$3</f>
        <v>8549.5440419402075</v>
      </c>
    </row>
    <row r="8" spans="1:11" ht="15" thickBot="1">
      <c r="G8" s="37">
        <f t="shared" ref="G8:K8" si="1">SUM(G6:G7)</f>
        <v>41558.76</v>
      </c>
      <c r="H8" s="32">
        <f t="shared" si="1"/>
        <v>13884.599893562554</v>
      </c>
      <c r="I8" s="32">
        <f t="shared" si="1"/>
        <v>14057.602732385583</v>
      </c>
      <c r="J8" s="31">
        <f t="shared" si="1"/>
        <v>14065.493263495962</v>
      </c>
      <c r="K8" s="31">
        <f t="shared" si="1"/>
        <v>14099.541624937421</v>
      </c>
    </row>
    <row r="10" spans="1:11">
      <c r="H10" s="60"/>
      <c r="I10" s="60"/>
      <c r="J10" s="60"/>
    </row>
  </sheetData>
  <mergeCells count="5">
    <mergeCell ref="A4:B4"/>
    <mergeCell ref="C4:D4"/>
    <mergeCell ref="E4:E5"/>
    <mergeCell ref="F4:F5"/>
    <mergeCell ref="G4:G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7EBC-9DCF-4F9F-9B06-B8D1E15E73B6}">
  <dimension ref="A1:S14"/>
  <sheetViews>
    <sheetView topLeftCell="I1" workbookViewId="0">
      <selection activeCell="Q7" sqref="Q7"/>
    </sheetView>
  </sheetViews>
  <sheetFormatPr defaultRowHeight="14.4"/>
  <cols>
    <col min="1" max="1" width="12.109375" bestFit="1" customWidth="1"/>
    <col min="2" max="2" width="26.6640625" bestFit="1" customWidth="1"/>
    <col min="5" max="5" width="4.88671875" bestFit="1" customWidth="1"/>
    <col min="6" max="6" width="11.88671875" customWidth="1"/>
    <col min="7" max="7" width="13.33203125" bestFit="1" customWidth="1"/>
    <col min="8" max="8" width="18.33203125" bestFit="1" customWidth="1"/>
    <col min="9" max="9" width="15.44140625" bestFit="1" customWidth="1"/>
    <col min="10" max="10" width="14.109375" bestFit="1" customWidth="1"/>
    <col min="11" max="11" width="18.33203125" bestFit="1" customWidth="1"/>
    <col min="12" max="12" width="15.44140625" bestFit="1" customWidth="1"/>
    <col min="13" max="13" width="14.109375" bestFit="1" customWidth="1"/>
    <col min="14" max="14" width="18.33203125" bestFit="1" customWidth="1"/>
    <col min="15" max="15" width="15.44140625" bestFit="1" customWidth="1"/>
    <col min="16" max="16" width="14.109375" bestFit="1" customWidth="1"/>
    <col min="17" max="17" width="18.33203125" bestFit="1" customWidth="1"/>
    <col min="18" max="18" width="15.44140625" bestFit="1" customWidth="1"/>
    <col min="19" max="19" width="14.109375" bestFit="1" customWidth="1"/>
  </cols>
  <sheetData>
    <row r="1" spans="1:19" ht="15" thickBot="1"/>
    <row r="2" spans="1:19">
      <c r="H2" s="462" t="s">
        <v>31</v>
      </c>
      <c r="I2" s="463"/>
      <c r="J2" s="464"/>
      <c r="K2" s="462" t="s">
        <v>74</v>
      </c>
      <c r="L2" s="463"/>
      <c r="M2" s="464"/>
      <c r="N2" s="462" t="s">
        <v>77</v>
      </c>
      <c r="O2" s="463"/>
      <c r="P2" s="464"/>
      <c r="Q2" s="462" t="s">
        <v>88</v>
      </c>
      <c r="R2" s="463"/>
      <c r="S2" s="464"/>
    </row>
    <row r="3" spans="1:19" ht="15" thickBot="1">
      <c r="A3" s="10"/>
      <c r="B3" s="35" t="s">
        <v>30</v>
      </c>
      <c r="C3" s="36">
        <v>44652</v>
      </c>
      <c r="D3" s="35">
        <v>987.21799999999996</v>
      </c>
      <c r="E3" s="10"/>
      <c r="F3" s="10"/>
      <c r="G3" s="10"/>
      <c r="H3" s="456">
        <v>1061.0709999999999</v>
      </c>
      <c r="I3" s="457"/>
      <c r="J3" s="458"/>
      <c r="K3" s="456">
        <v>1065.289</v>
      </c>
      <c r="L3" s="457"/>
      <c r="M3" s="458"/>
      <c r="N3" s="456">
        <v>1074.2919999999999</v>
      </c>
      <c r="O3" s="457"/>
      <c r="P3" s="458"/>
      <c r="Q3" s="456">
        <v>1074.895</v>
      </c>
      <c r="R3" s="457"/>
      <c r="S3" s="458"/>
    </row>
    <row r="4" spans="1:19">
      <c r="A4" s="428" t="s">
        <v>24</v>
      </c>
      <c r="B4" s="466"/>
      <c r="C4" s="467" t="s">
        <v>26</v>
      </c>
      <c r="D4" s="430"/>
      <c r="E4" s="498" t="s">
        <v>25</v>
      </c>
      <c r="F4" s="433" t="s">
        <v>28</v>
      </c>
      <c r="G4" s="471" t="s">
        <v>29</v>
      </c>
      <c r="H4" s="459" t="s">
        <v>35</v>
      </c>
      <c r="I4" s="460"/>
      <c r="J4" s="461"/>
      <c r="K4" s="459" t="s">
        <v>75</v>
      </c>
      <c r="L4" s="460"/>
      <c r="M4" s="461"/>
      <c r="N4" s="459" t="s">
        <v>76</v>
      </c>
      <c r="O4" s="460"/>
      <c r="P4" s="461"/>
      <c r="Q4" s="459" t="s">
        <v>76</v>
      </c>
      <c r="R4" s="460"/>
      <c r="S4" s="461"/>
    </row>
    <row r="5" spans="1:19">
      <c r="A5" s="16" t="s">
        <v>0</v>
      </c>
      <c r="B5" s="1" t="s">
        <v>1</v>
      </c>
      <c r="C5" s="3">
        <v>44927</v>
      </c>
      <c r="D5" s="45">
        <v>45078</v>
      </c>
      <c r="E5" s="499"/>
      <c r="F5" s="434"/>
      <c r="G5" s="472"/>
      <c r="H5" s="25" t="s">
        <v>32</v>
      </c>
      <c r="I5" s="14" t="s">
        <v>33</v>
      </c>
      <c r="J5" s="26" t="s">
        <v>34</v>
      </c>
      <c r="K5" s="25" t="s">
        <v>32</v>
      </c>
      <c r="L5" s="14" t="s">
        <v>33</v>
      </c>
      <c r="M5" s="26" t="s">
        <v>34</v>
      </c>
      <c r="N5" s="25" t="s">
        <v>32</v>
      </c>
      <c r="O5" s="14" t="s">
        <v>33</v>
      </c>
      <c r="P5" s="26" t="s">
        <v>34</v>
      </c>
      <c r="Q5" s="25" t="s">
        <v>32</v>
      </c>
      <c r="R5" s="14" t="s">
        <v>33</v>
      </c>
      <c r="S5" s="26" t="s">
        <v>34</v>
      </c>
    </row>
    <row r="6" spans="1:19">
      <c r="A6" s="17" t="s">
        <v>2</v>
      </c>
      <c r="B6" s="2" t="s">
        <v>70</v>
      </c>
      <c r="C6" s="4">
        <v>44652</v>
      </c>
      <c r="D6" s="46">
        <v>45047</v>
      </c>
      <c r="E6" s="43">
        <v>14</v>
      </c>
      <c r="F6" s="12">
        <v>10000</v>
      </c>
      <c r="G6" s="18">
        <f>E6*F6</f>
        <v>140000</v>
      </c>
      <c r="H6" s="27">
        <f>$F6*H$3/$D$3</f>
        <v>10748.092113393395</v>
      </c>
      <c r="I6" s="13">
        <v>10000</v>
      </c>
      <c r="J6" s="28">
        <f>IF(I6&gt;H6,0,H6-I6)</f>
        <v>748.09211339339527</v>
      </c>
      <c r="K6" s="27">
        <f>$F6*K$3/$D$3</f>
        <v>10790.818238727414</v>
      </c>
      <c r="L6" s="13">
        <v>10000</v>
      </c>
      <c r="M6" s="28">
        <f>IF(L6&gt;K6,0,K6-L6)</f>
        <v>790.8182387274137</v>
      </c>
      <c r="N6" s="27">
        <f>$F6*N$3/$D$3</f>
        <v>10882.01390169142</v>
      </c>
      <c r="O6" s="13">
        <v>10000</v>
      </c>
      <c r="P6" s="28">
        <f>IF(O6&gt;N6,0,N6-O6)</f>
        <v>882.01390169141996</v>
      </c>
      <c r="Q6" s="27">
        <f>$F6*Q$3/$D$3</f>
        <v>10888.121975085543</v>
      </c>
      <c r="R6" s="13">
        <v>10000</v>
      </c>
      <c r="S6" s="28">
        <f>IF(R6&gt;Q6,0,Q6-R6)</f>
        <v>888.12197508554345</v>
      </c>
    </row>
    <row r="7" spans="1:19">
      <c r="A7" s="17" t="s">
        <v>4</v>
      </c>
      <c r="B7" s="2" t="s">
        <v>71</v>
      </c>
      <c r="C7" s="4">
        <v>44713</v>
      </c>
      <c r="D7" s="46">
        <v>45047</v>
      </c>
      <c r="E7" s="43">
        <v>14</v>
      </c>
      <c r="F7" s="12">
        <v>4000</v>
      </c>
      <c r="G7" s="18">
        <f t="shared" ref="G7:G11" si="0">E7*F7</f>
        <v>56000</v>
      </c>
      <c r="H7" s="27">
        <f>$F7*H$3/$D$3</f>
        <v>4299.2368453573581</v>
      </c>
      <c r="I7" s="13"/>
      <c r="J7" s="28">
        <f t="shared" ref="J7:J11" si="1">IF(I7&gt;H7,0,H7-I7)</f>
        <v>4299.2368453573581</v>
      </c>
      <c r="K7" s="27">
        <f>$F7*K$3/$D$3</f>
        <v>4316.3272954909653</v>
      </c>
      <c r="L7" s="13"/>
      <c r="M7" s="28">
        <f t="shared" ref="M7:M11" si="2">IF(L7&gt;K7,0,K7-L7)</f>
        <v>4316.3272954909653</v>
      </c>
      <c r="N7" s="27">
        <f>$F7*N$3/$D$3</f>
        <v>4352.8055606765683</v>
      </c>
      <c r="O7" s="13"/>
      <c r="P7" s="28">
        <f t="shared" ref="P7:P11" si="3">IF(O7&gt;N7,0,N7-O7)</f>
        <v>4352.8055606765683</v>
      </c>
      <c r="Q7" s="27">
        <f>$F7*Q$3/$D$3</f>
        <v>4355.2487900342176</v>
      </c>
      <c r="R7" s="13"/>
      <c r="S7" s="28">
        <f t="shared" ref="S7:S11" si="4">IF(R7&gt;Q7,0,Q7-R7)</f>
        <v>4355.2487900342176</v>
      </c>
    </row>
    <row r="8" spans="1:19">
      <c r="A8" s="17" t="s">
        <v>6</v>
      </c>
      <c r="B8" s="2" t="s">
        <v>72</v>
      </c>
      <c r="C8" s="4">
        <v>44713</v>
      </c>
      <c r="D8" s="46">
        <v>45047</v>
      </c>
      <c r="E8" s="43">
        <v>14</v>
      </c>
      <c r="F8" s="12">
        <v>10000</v>
      </c>
      <c r="G8" s="18">
        <f t="shared" si="0"/>
        <v>140000</v>
      </c>
      <c r="H8" s="27">
        <f>$F8*H$3/$D$3</f>
        <v>10748.092113393395</v>
      </c>
      <c r="I8" s="13">
        <v>27538.400000000001</v>
      </c>
      <c r="J8" s="28">
        <f t="shared" si="1"/>
        <v>0</v>
      </c>
      <c r="K8" s="27">
        <f>$F8*K$3/$D$3</f>
        <v>10790.818238727414</v>
      </c>
      <c r="L8" s="13">
        <v>18409.09</v>
      </c>
      <c r="M8" s="28">
        <f t="shared" si="2"/>
        <v>0</v>
      </c>
      <c r="N8" s="27">
        <f>$F8*N$3/$D$3</f>
        <v>10882.01390169142</v>
      </c>
      <c r="O8" s="13">
        <v>18409.09</v>
      </c>
      <c r="P8" s="28">
        <f t="shared" si="3"/>
        <v>0</v>
      </c>
      <c r="Q8" s="27">
        <f>$F8*Q$3/$D$3</f>
        <v>10888.121975085543</v>
      </c>
      <c r="R8" s="13">
        <v>18409.09</v>
      </c>
      <c r="S8" s="28">
        <f t="shared" si="4"/>
        <v>0</v>
      </c>
    </row>
    <row r="9" spans="1:19">
      <c r="A9" s="17" t="s">
        <v>8</v>
      </c>
      <c r="B9" s="2" t="s">
        <v>73</v>
      </c>
      <c r="C9" s="4">
        <v>44713</v>
      </c>
      <c r="D9" s="46">
        <v>45047</v>
      </c>
      <c r="E9" s="43">
        <v>14</v>
      </c>
      <c r="F9" s="12">
        <v>6500</v>
      </c>
      <c r="G9" s="18">
        <f t="shared" si="0"/>
        <v>91000</v>
      </c>
      <c r="H9" s="27">
        <f>$F9*H$3/$D$3</f>
        <v>6986.259873705706</v>
      </c>
      <c r="I9" s="13"/>
      <c r="J9" s="28">
        <f t="shared" si="1"/>
        <v>6986.259873705706</v>
      </c>
      <c r="K9" s="27">
        <f>$F9*K$3/$D$3</f>
        <v>7014.0318551728196</v>
      </c>
      <c r="L9" s="13"/>
      <c r="M9" s="28">
        <f t="shared" si="2"/>
        <v>7014.0318551728196</v>
      </c>
      <c r="N9" s="27">
        <f>$F9*N$3/$D$3</f>
        <v>7073.309036099422</v>
      </c>
      <c r="O9" s="13"/>
      <c r="P9" s="28">
        <f t="shared" si="3"/>
        <v>7073.309036099422</v>
      </c>
      <c r="Q9" s="27">
        <f>$F9*Q$3/$D$3</f>
        <v>7077.2792838056039</v>
      </c>
      <c r="R9" s="13"/>
      <c r="S9" s="28">
        <f t="shared" si="4"/>
        <v>7077.2792838056039</v>
      </c>
    </row>
    <row r="10" spans="1:19">
      <c r="A10" s="17" t="s">
        <v>42</v>
      </c>
      <c r="B10" s="2" t="s">
        <v>13</v>
      </c>
      <c r="C10" s="4">
        <v>44713</v>
      </c>
      <c r="D10" s="46">
        <v>45047</v>
      </c>
      <c r="E10" s="43">
        <v>14</v>
      </c>
      <c r="F10" s="12"/>
      <c r="G10" s="18">
        <f t="shared" si="0"/>
        <v>0</v>
      </c>
      <c r="H10" s="27">
        <f t="shared" ref="H10:H11" si="5">F10*H$3/$D$3</f>
        <v>0</v>
      </c>
      <c r="I10" s="13"/>
      <c r="J10" s="28">
        <f t="shared" si="1"/>
        <v>0</v>
      </c>
      <c r="K10" s="27">
        <f t="shared" ref="K10:K11" si="6">I10*K$3/$D$3</f>
        <v>0</v>
      </c>
      <c r="L10" s="13"/>
      <c r="M10" s="28">
        <f t="shared" si="2"/>
        <v>0</v>
      </c>
      <c r="N10" s="27">
        <f t="shared" ref="N10:N11" si="7">L10*N$3/$D$3</f>
        <v>0</v>
      </c>
      <c r="O10" s="13">
        <v>10129.879999999999</v>
      </c>
      <c r="P10" s="28">
        <f t="shared" si="3"/>
        <v>0</v>
      </c>
      <c r="Q10" s="27">
        <f t="shared" ref="Q10:Q11" si="8">O10*Q$3/$D$3</f>
        <v>11029.536903297954</v>
      </c>
      <c r="R10" s="13">
        <v>10129.879999999999</v>
      </c>
      <c r="S10" s="28"/>
    </row>
    <row r="11" spans="1:19" ht="15" thickBot="1">
      <c r="A11" s="19" t="s">
        <v>42</v>
      </c>
      <c r="B11" s="20" t="s">
        <v>60</v>
      </c>
      <c r="C11" s="21">
        <v>44713</v>
      </c>
      <c r="D11" s="47">
        <v>45047</v>
      </c>
      <c r="E11" s="44">
        <v>14</v>
      </c>
      <c r="F11" s="23"/>
      <c r="G11" s="24">
        <f t="shared" si="0"/>
        <v>0</v>
      </c>
      <c r="H11" s="27">
        <f t="shared" si="5"/>
        <v>0</v>
      </c>
      <c r="I11" s="13"/>
      <c r="J11" s="28">
        <f t="shared" si="1"/>
        <v>0</v>
      </c>
      <c r="K11" s="27">
        <f t="shared" si="6"/>
        <v>0</v>
      </c>
      <c r="L11" s="13"/>
      <c r="M11" s="28">
        <f t="shared" si="2"/>
        <v>0</v>
      </c>
      <c r="N11" s="27">
        <f t="shared" si="7"/>
        <v>0</v>
      </c>
      <c r="O11" s="13"/>
      <c r="P11" s="28">
        <f t="shared" si="3"/>
        <v>0</v>
      </c>
      <c r="Q11" s="27">
        <f t="shared" si="8"/>
        <v>0</v>
      </c>
      <c r="R11" s="13"/>
      <c r="S11" s="28">
        <f t="shared" si="4"/>
        <v>0</v>
      </c>
    </row>
    <row r="12" spans="1:19" ht="15" thickBot="1">
      <c r="G12" s="37">
        <f t="shared" ref="G12:M12" si="9">SUM(G6:G11)</f>
        <v>427000</v>
      </c>
      <c r="H12" s="32">
        <f t="shared" si="9"/>
        <v>32781.680945849854</v>
      </c>
      <c r="I12" s="33">
        <f t="shared" si="9"/>
        <v>37538.400000000001</v>
      </c>
      <c r="J12" s="34">
        <f t="shared" si="9"/>
        <v>12033.588832456458</v>
      </c>
      <c r="K12" s="32">
        <f t="shared" si="9"/>
        <v>32911.995628118617</v>
      </c>
      <c r="L12" s="33">
        <f t="shared" si="9"/>
        <v>28409.09</v>
      </c>
      <c r="M12" s="34">
        <f t="shared" si="9"/>
        <v>12121.1773893912</v>
      </c>
      <c r="N12" s="32">
        <f t="shared" ref="N12:P12" si="10">SUM(N6:N11)</f>
        <v>33190.142400158831</v>
      </c>
      <c r="O12" s="33">
        <f t="shared" si="10"/>
        <v>38538.97</v>
      </c>
      <c r="P12" s="34">
        <f t="shared" si="10"/>
        <v>12308.128498467409</v>
      </c>
      <c r="Q12" s="32">
        <f t="shared" ref="Q12:S12" si="11">SUM(Q6:Q11)</f>
        <v>44238.30892730887</v>
      </c>
      <c r="R12" s="33">
        <f t="shared" si="11"/>
        <v>38538.97</v>
      </c>
      <c r="S12" s="34">
        <f t="shared" si="11"/>
        <v>12320.650048925365</v>
      </c>
    </row>
    <row r="14" spans="1:19">
      <c r="H14" s="60"/>
      <c r="K14" s="60"/>
      <c r="N14" s="60"/>
      <c r="Q14" s="60"/>
    </row>
  </sheetData>
  <mergeCells count="17">
    <mergeCell ref="A4:B4"/>
    <mergeCell ref="C4:D4"/>
    <mergeCell ref="E4:E5"/>
    <mergeCell ref="F4:F5"/>
    <mergeCell ref="G4:G5"/>
    <mergeCell ref="Q2:S2"/>
    <mergeCell ref="Q3:S3"/>
    <mergeCell ref="Q4:S4"/>
    <mergeCell ref="H2:J2"/>
    <mergeCell ref="H3:J3"/>
    <mergeCell ref="H4:J4"/>
    <mergeCell ref="N2:P2"/>
    <mergeCell ref="N3:P3"/>
    <mergeCell ref="N4:P4"/>
    <mergeCell ref="K2:M2"/>
    <mergeCell ref="K3:M3"/>
    <mergeCell ref="K4:M4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Miragio</vt:lpstr>
      <vt:lpstr>IND. FIN.</vt:lpstr>
      <vt:lpstr>Croma</vt:lpstr>
      <vt:lpstr>Unna</vt:lpstr>
      <vt:lpstr>Qoya</vt:lpstr>
      <vt:lpstr>Lior</vt:lpstr>
      <vt:lpstr>Poty</vt:lpstr>
      <vt:lpstr>Nizza</vt:lpstr>
      <vt:lpstr>Amíz</vt:lpstr>
      <vt:lpstr>Muro Rio Bonito</vt:lpstr>
      <vt:lpstr>Cantu Morifarma</vt:lpstr>
      <vt:lpstr>Solenne</vt:lpstr>
      <vt:lpstr>Reserva Amati</vt:lpstr>
      <vt:lpstr>Aretha</vt:lpstr>
      <vt:lpstr>Alberi</vt:lpstr>
      <vt:lpstr>Reserva Ristreto</vt:lpstr>
      <vt:lpstr>Platea</vt:lpstr>
      <vt:lpstr>Pace</vt:lpstr>
      <vt:lpstr>Shopping Reforma</vt:lpstr>
      <vt:lpstr>Posto Campo Largo</vt:lpstr>
      <vt:lpstr>Reforma Nova Frota</vt:lpstr>
      <vt:lpstr>Varanda</vt:lpstr>
      <vt:lpstr>Icaro</vt:lpstr>
      <vt:lpstr>GLB</vt:lpstr>
      <vt:lpstr>Centro de Eventos Unna</vt:lpstr>
      <vt:lpstr>Hall Design</vt:lpstr>
      <vt:lpstr>Hall Design obsol</vt:lpstr>
      <vt:lpstr>Vivere</vt:lpstr>
      <vt:lpstr>Vizione</vt:lpstr>
      <vt:lpstr>Manacás</vt:lpstr>
      <vt:lpstr>Comporta Demolição</vt:lpstr>
      <vt:lpstr>Shopping</vt:lpstr>
      <vt:lpstr>Origens</vt:lpstr>
      <vt:lpstr>PDV Buenos Aires</vt:lpstr>
      <vt:lpstr>Silo Rio Bonito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Reis</dc:creator>
  <cp:lastModifiedBy>Luiz Perussolo</cp:lastModifiedBy>
  <dcterms:created xsi:type="dcterms:W3CDTF">2023-05-22T12:23:07Z</dcterms:created>
  <dcterms:modified xsi:type="dcterms:W3CDTF">2026-07-23T19:41:38Z</dcterms:modified>
</cp:coreProperties>
</file>