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05" yWindow="-105" windowWidth="23250" windowHeight="12570" tabRatio="701"/>
  </bookViews>
  <sheets>
    <sheet name="ปะจำวัน" sheetId="42" r:id="rId1"/>
    <sheet name="Total" sheetId="14" r:id="rId2"/>
    <sheet name="ຕິດຕາມຮັບໃນເດືອນ" sheetId="24" r:id="rId3"/>
    <sheet name="ปะนอน 101" sheetId="3" r:id="rId4"/>
    <sheet name="ช่องตะอุ้" sheetId="4" r:id="rId5"/>
    <sheet name="ทางปุยางปะทุมพอน" sheetId="5" r:id="rId6"/>
    <sheet name="BOL" sheetId="19" r:id="rId7"/>
    <sheet name="สางท่าบก-ท่าแขก" sheetId="6" r:id="rId8"/>
    <sheet name="ทางลงพาเวี้เร้า เขื่อนอี่มุน" sheetId="9" r:id="rId9"/>
    <sheet name="เวียกแค้มชงดา" sheetId="43" r:id="rId10"/>
    <sheet name="ปับปุงตาข่ายพ้า 22 กว" sheetId="27" r:id="rId11"/>
    <sheet name="โรงงานขบหีน น้ำกง 3" sheetId="12" r:id="rId12"/>
    <sheet name="โรงแรมพุช่าเหล้า" sheetId="13" r:id="rId13"/>
    <sheet name="เชน้ำน้อย 1-6" sheetId="21" r:id="rId14"/>
    <sheet name="CSC  VTE" sheetId="22" r:id="rId15"/>
    <sheet name="ดอกเบ้ยทะนคาน" sheetId="30" r:id="rId16"/>
    <sheet name="สำรองแล่นงินพากลัด (อ ติน้อย)" sheetId="15" r:id="rId17"/>
    <sheet name="แรบชลิหานรับแขก" sheetId="20" r:id="rId18"/>
    <sheet name="บ้วงส่วนตัวปะทาน" sheetId="10" r:id="rId19"/>
    <sheet name="สะหนามบินหลวงพะบาง" sheetId="7" r:id="rId20"/>
    <sheet name="บ่ลิหานสำนักงานใหย่" sheetId="8" r:id="rId21"/>
    <sheet name="เรือนท่านสอนไช" sheetId="39" r:id="rId22"/>
    <sheet name="ทางปะโสม-ท่งสะ" sheetId="40" r:id="rId23"/>
    <sheet name="น้ำเงียบ 3 เอ" sheetId="44" r:id="rId24"/>
    <sheet name="สะหลุบเงิน 1.200 ปะทาน" sheetId="41" r:id="rId25"/>
  </sheets>
  <externalReferences>
    <externalReference r:id="rId26"/>
    <externalReference r:id="rId27"/>
    <externalReference r:id="rId28"/>
  </externalReferenc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58" i="42" l="1"/>
  <c r="D330" i="42"/>
  <c r="E58" i="8"/>
  <c r="E50" i="8" l="1"/>
  <c r="F23" i="13"/>
  <c r="G23" i="13"/>
  <c r="G24" i="13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F58" i="8"/>
  <c r="E286" i="42"/>
  <c r="E280" i="42"/>
  <c r="E289" i="42" s="1"/>
  <c r="E26" i="14" l="1"/>
  <c r="E25" i="14"/>
  <c r="E24" i="14"/>
  <c r="E22" i="14"/>
  <c r="E21" i="14"/>
  <c r="E20" i="14"/>
  <c r="E32" i="14"/>
  <c r="F35" i="13"/>
  <c r="F35" i="12"/>
  <c r="F30" i="43"/>
  <c r="E23" i="14" s="1"/>
  <c r="F36" i="9"/>
  <c r="F28" i="6"/>
  <c r="F34" i="19"/>
  <c r="F30" i="3"/>
  <c r="G14" i="3"/>
  <c r="F29" i="12"/>
  <c r="F28" i="12"/>
  <c r="F16" i="13"/>
  <c r="F15" i="13"/>
  <c r="E35" i="14"/>
  <c r="C24" i="14"/>
  <c r="C17" i="14"/>
  <c r="D37" i="14" l="1"/>
  <c r="D36" i="14"/>
  <c r="D35" i="14"/>
  <c r="D34" i="14"/>
  <c r="D33" i="14"/>
  <c r="D31" i="14"/>
  <c r="D29" i="14"/>
  <c r="D28" i="14"/>
  <c r="D27" i="14"/>
  <c r="D25" i="14"/>
  <c r="D24" i="14"/>
  <c r="D23" i="14"/>
  <c r="D22" i="14"/>
  <c r="D21" i="14"/>
  <c r="D20" i="14"/>
  <c r="D19" i="14"/>
  <c r="D18" i="14"/>
  <c r="D17" i="14"/>
  <c r="E36" i="14"/>
  <c r="E34" i="14"/>
  <c r="E33" i="14"/>
  <c r="E31" i="14"/>
  <c r="E29" i="14"/>
  <c r="E27" i="14"/>
  <c r="E19" i="14"/>
  <c r="E207" i="42"/>
  <c r="E185" i="42"/>
  <c r="E184" i="42"/>
  <c r="E182" i="42"/>
  <c r="E174" i="42"/>
  <c r="E173" i="42"/>
  <c r="E177" i="42"/>
  <c r="E176" i="42"/>
  <c r="E211" i="42" l="1"/>
  <c r="D31" i="42" l="1"/>
  <c r="E31" i="42"/>
  <c r="C37" i="14" l="1"/>
  <c r="C35" i="14"/>
  <c r="C30" i="14"/>
  <c r="C29" i="14"/>
  <c r="C31" i="14"/>
  <c r="C32" i="14"/>
  <c r="C33" i="14"/>
  <c r="C34" i="14"/>
  <c r="C36" i="14"/>
  <c r="E37" i="14" l="1"/>
  <c r="F40" i="44"/>
  <c r="E40" i="44"/>
  <c r="G13" i="44"/>
  <c r="G14" i="44" s="1"/>
  <c r="G15" i="44" s="1"/>
  <c r="G16" i="44" s="1"/>
  <c r="G17" i="44" s="1"/>
  <c r="G18" i="44" s="1"/>
  <c r="G19" i="44" s="1"/>
  <c r="G20" i="44" s="1"/>
  <c r="G21" i="44" s="1"/>
  <c r="G22" i="44" s="1"/>
  <c r="G23" i="44" s="1"/>
  <c r="G24" i="44" s="1"/>
  <c r="G25" i="44" s="1"/>
  <c r="G26" i="44" s="1"/>
  <c r="G27" i="44" s="1"/>
  <c r="G28" i="44" s="1"/>
  <c r="G29" i="44" s="1"/>
  <c r="G30" i="44" s="1"/>
  <c r="G31" i="44" s="1"/>
  <c r="G32" i="44" s="1"/>
  <c r="G33" i="44" s="1"/>
  <c r="G34" i="44" s="1"/>
  <c r="G35" i="44" s="1"/>
  <c r="G36" i="44" s="1"/>
  <c r="G37" i="44" s="1"/>
  <c r="G38" i="44" s="1"/>
  <c r="G39" i="44" s="1"/>
  <c r="D40" i="44" l="1"/>
  <c r="G40" i="44" s="1"/>
  <c r="D14" i="40" l="1"/>
  <c r="D15" i="30"/>
  <c r="D12" i="39" l="1"/>
  <c r="D13" i="8"/>
  <c r="D15" i="10"/>
  <c r="D13" i="20"/>
  <c r="D15" i="15"/>
  <c r="D14" i="22"/>
  <c r="D14" i="21"/>
  <c r="D13" i="13"/>
  <c r="D12" i="12"/>
  <c r="D14" i="43"/>
  <c r="D14" i="9"/>
  <c r="D14" i="6"/>
  <c r="D14" i="19"/>
  <c r="G14" i="43" l="1"/>
  <c r="G15" i="43" s="1"/>
  <c r="G16" i="43" s="1"/>
  <c r="G17" i="43" s="1"/>
  <c r="G18" i="43" s="1"/>
  <c r="G19" i="43" s="1"/>
  <c r="G20" i="43" s="1"/>
  <c r="G21" i="43" s="1"/>
  <c r="G22" i="43" s="1"/>
  <c r="G23" i="43" s="1"/>
  <c r="G24" i="43" s="1"/>
  <c r="G25" i="43" s="1"/>
  <c r="G26" i="43" s="1"/>
  <c r="G27" i="43" s="1"/>
  <c r="G28" i="43" s="1"/>
  <c r="G29" i="43" s="1"/>
  <c r="G30" i="43" s="1"/>
  <c r="E30" i="43"/>
  <c r="D30" i="43" l="1"/>
  <c r="C23" i="14" s="1"/>
  <c r="F23" i="14" s="1"/>
  <c r="E511" i="42" l="1"/>
  <c r="D511" i="42"/>
  <c r="D464" i="42"/>
  <c r="E464" i="42"/>
  <c r="E407" i="42" l="1"/>
  <c r="E417" i="42" s="1"/>
  <c r="D417" i="42"/>
  <c r="D370" i="42" l="1"/>
  <c r="E370" i="42"/>
  <c r="E330" i="42" l="1"/>
  <c r="D289" i="42"/>
  <c r="D211" i="42"/>
  <c r="E106" i="10" l="1"/>
  <c r="D124" i="42"/>
  <c r="E124" i="42"/>
  <c r="E83" i="41" l="1"/>
  <c r="F76" i="41"/>
  <c r="F74" i="41"/>
  <c r="F34" i="41"/>
  <c r="F31" i="41"/>
  <c r="F83" i="41" l="1"/>
  <c r="D77" i="42"/>
  <c r="E77" i="42" l="1"/>
  <c r="E33" i="24"/>
  <c r="E27" i="24"/>
  <c r="F33" i="24"/>
  <c r="H84" i="10" l="1"/>
  <c r="F106" i="10" l="1"/>
  <c r="D106" i="10"/>
  <c r="D13" i="5"/>
  <c r="D14" i="4"/>
  <c r="F37" i="14" l="1"/>
  <c r="G14" i="40" l="1"/>
  <c r="G15" i="40" s="1"/>
  <c r="G16" i="40" s="1"/>
  <c r="F31" i="40"/>
  <c r="E31" i="40"/>
  <c r="D31" i="40"/>
  <c r="G31" i="40" l="1"/>
  <c r="F39" i="39"/>
  <c r="E39" i="39"/>
  <c r="D39" i="39"/>
  <c r="G12" i="39"/>
  <c r="G13" i="39" s="1"/>
  <c r="G14" i="39" s="1"/>
  <c r="F36" i="14" l="1"/>
  <c r="D32" i="24" s="1"/>
  <c r="G39" i="39"/>
  <c r="F35" i="14" s="1"/>
  <c r="D31" i="24" s="1"/>
  <c r="F30" i="14"/>
  <c r="D25" i="24" s="1"/>
  <c r="F33" i="22" l="1"/>
  <c r="D58" i="8" l="1"/>
  <c r="D28" i="30" l="1"/>
  <c r="E34" i="19" l="1"/>
  <c r="D32" i="14" l="1"/>
  <c r="E17" i="14" l="1"/>
  <c r="D14" i="27" l="1"/>
  <c r="E29" i="4" l="1"/>
  <c r="E35" i="12"/>
  <c r="E36" i="9" l="1"/>
  <c r="D27" i="27" l="1"/>
  <c r="E27" i="27"/>
  <c r="F27" i="27"/>
  <c r="G27" i="27" l="1"/>
  <c r="D36" i="9" l="1"/>
  <c r="C22" i="14" s="1"/>
  <c r="D29" i="4"/>
  <c r="C18" i="14" s="1"/>
  <c r="E28" i="30" l="1"/>
  <c r="F28" i="30" l="1"/>
  <c r="G14" i="22" l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D35" i="12" l="1"/>
  <c r="C25" i="14" s="1"/>
  <c r="G13" i="8"/>
  <c r="G15" i="30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G26" i="30" s="1"/>
  <c r="G27" i="30" s="1"/>
  <c r="G14" i="8" l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28" i="30"/>
  <c r="F29" i="14" l="1"/>
  <c r="D24" i="24" s="1"/>
  <c r="F27" i="7"/>
  <c r="F29" i="4" l="1"/>
  <c r="E18" i="14" s="1"/>
  <c r="G29" i="4" l="1"/>
  <c r="G14" i="27"/>
  <c r="G15" i="27" s="1"/>
  <c r="G16" i="27" s="1"/>
  <c r="G17" i="27" s="1"/>
  <c r="G18" i="27" s="1"/>
  <c r="G19" i="27" s="1"/>
  <c r="G20" i="27" s="1"/>
  <c r="G21" i="27" s="1"/>
  <c r="G22" i="27" s="1"/>
  <c r="G23" i="27" s="1"/>
  <c r="G24" i="27" s="1"/>
  <c r="G25" i="27" s="1"/>
  <c r="G26" i="27" s="1"/>
  <c r="F24" i="14" l="1"/>
  <c r="D19" i="24" s="1"/>
  <c r="F28" i="20" l="1"/>
  <c r="G35" i="12" l="1"/>
  <c r="F25" i="14" s="1"/>
  <c r="G58" i="8"/>
  <c r="F32" i="14" s="1"/>
  <c r="F38" i="14" s="1"/>
  <c r="D33" i="22"/>
  <c r="C28" i="14" s="1"/>
  <c r="D34" i="19"/>
  <c r="C20" i="14" s="1"/>
  <c r="G14" i="19"/>
  <c r="G15" i="19" s="1"/>
  <c r="G15" i="15"/>
  <c r="D27" i="15"/>
  <c r="G15" i="10"/>
  <c r="D31" i="21"/>
  <c r="C27" i="14" s="1"/>
  <c r="G14" i="2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D28" i="20"/>
  <c r="G13" i="20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13" i="13"/>
  <c r="D35" i="13"/>
  <c r="C26" i="14" s="1"/>
  <c r="G12" i="12"/>
  <c r="G13" i="12" s="1"/>
  <c r="G14" i="12" s="1"/>
  <c r="G15" i="12" s="1"/>
  <c r="G16" i="12" s="1"/>
  <c r="G14" i="9"/>
  <c r="D27" i="7"/>
  <c r="G14" i="7"/>
  <c r="D28" i="6"/>
  <c r="C21" i="14" s="1"/>
  <c r="G14" i="6"/>
  <c r="G15" i="6" s="1"/>
  <c r="D28" i="5"/>
  <c r="C19" i="14" s="1"/>
  <c r="G13" i="5"/>
  <c r="G14" i="4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D30" i="3"/>
  <c r="G12" i="3"/>
  <c r="G13" i="3" s="1"/>
  <c r="C38" i="14" l="1"/>
  <c r="C19" i="42" s="1"/>
  <c r="D27" i="24"/>
  <c r="G17" i="12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16" i="10"/>
  <c r="G17" i="10" l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l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D14" i="41"/>
  <c r="E33" i="22"/>
  <c r="G14" i="41" l="1"/>
  <c r="G15" i="41" s="1"/>
  <c r="G16" i="41" s="1"/>
  <c r="G17" i="41" s="1"/>
  <c r="G18" i="41" s="1"/>
  <c r="G19" i="41" s="1"/>
  <c r="G20" i="41" s="1"/>
  <c r="G21" i="41" s="1"/>
  <c r="G22" i="41" s="1"/>
  <c r="G23" i="41" s="1"/>
  <c r="G24" i="41" s="1"/>
  <c r="G25" i="41" s="1"/>
  <c r="G26" i="41" s="1"/>
  <c r="G27" i="41" s="1"/>
  <c r="G28" i="41" s="1"/>
  <c r="G29" i="41" s="1"/>
  <c r="G30" i="41" s="1"/>
  <c r="G31" i="41" s="1"/>
  <c r="G32" i="41" s="1"/>
  <c r="G33" i="41" s="1"/>
  <c r="G34" i="41" s="1"/>
  <c r="G35" i="41" s="1"/>
  <c r="G36" i="41" s="1"/>
  <c r="G37" i="41" s="1"/>
  <c r="G38" i="41" s="1"/>
  <c r="G39" i="41" s="1"/>
  <c r="G40" i="41" s="1"/>
  <c r="G41" i="41" s="1"/>
  <c r="G42" i="41" s="1"/>
  <c r="G43" i="41" s="1"/>
  <c r="G44" i="41" s="1"/>
  <c r="G45" i="41" s="1"/>
  <c r="G46" i="41" s="1"/>
  <c r="G47" i="41" s="1"/>
  <c r="G48" i="41" s="1"/>
  <c r="G49" i="41" s="1"/>
  <c r="G50" i="41" s="1"/>
  <c r="G51" i="41" s="1"/>
  <c r="G52" i="41" s="1"/>
  <c r="G53" i="41" s="1"/>
  <c r="G54" i="41" s="1"/>
  <c r="G55" i="41" s="1"/>
  <c r="G56" i="41" s="1"/>
  <c r="G57" i="41" s="1"/>
  <c r="G59" i="41" s="1"/>
  <c r="G60" i="41" s="1"/>
  <c r="G61" i="41" s="1"/>
  <c r="G62" i="41" s="1"/>
  <c r="G63" i="41" s="1"/>
  <c r="G64" i="41" s="1"/>
  <c r="G65" i="41" s="1"/>
  <c r="G66" i="41" s="1"/>
  <c r="G67" i="41" s="1"/>
  <c r="G68" i="41" s="1"/>
  <c r="G69" i="41" s="1"/>
  <c r="G70" i="41" s="1"/>
  <c r="G71" i="41" s="1"/>
  <c r="G72" i="41" s="1"/>
  <c r="G73" i="41" s="1"/>
  <c r="G74" i="41" s="1"/>
  <c r="G75" i="41" s="1"/>
  <c r="G76" i="41" s="1"/>
  <c r="G77" i="41" s="1"/>
  <c r="G78" i="41" s="1"/>
  <c r="G79" i="41" s="1"/>
  <c r="G80" i="41" s="1"/>
  <c r="G81" i="41" s="1"/>
  <c r="G82" i="41" s="1"/>
  <c r="G83" i="41" s="1"/>
  <c r="D83" i="41"/>
  <c r="G76" i="10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33" i="22"/>
  <c r="F28" i="14" s="1"/>
  <c r="D23" i="24" s="1"/>
  <c r="G90" i="10" l="1"/>
  <c r="G91" i="10" s="1"/>
  <c r="G92" i="10" s="1"/>
  <c r="G93" i="10" s="1"/>
  <c r="G94" i="10" s="1"/>
  <c r="G95" i="10" s="1"/>
  <c r="G97" i="10" s="1"/>
  <c r="G99" i="10" s="1"/>
  <c r="F31" i="21"/>
  <c r="E31" i="21"/>
  <c r="G25" i="21"/>
  <c r="G26" i="21" s="1"/>
  <c r="G27" i="21" s="1"/>
  <c r="G28" i="21" s="1"/>
  <c r="G29" i="21" s="1"/>
  <c r="G30" i="21" s="1"/>
  <c r="E28" i="20"/>
  <c r="G25" i="20"/>
  <c r="G26" i="20" s="1"/>
  <c r="G27" i="20" s="1"/>
  <c r="G100" i="10" l="1"/>
  <c r="G101" i="10" s="1"/>
  <c r="G102" i="10" s="1"/>
  <c r="G103" i="10" s="1"/>
  <c r="G104" i="10" s="1"/>
  <c r="G105" i="10" s="1"/>
  <c r="G31" i="21"/>
  <c r="F27" i="14" s="1"/>
  <c r="D22" i="24" s="1"/>
  <c r="G28" i="20"/>
  <c r="F33" i="14" s="1"/>
  <c r="D29" i="24" s="1"/>
  <c r="G106" i="10" l="1"/>
  <c r="F34" i="14" s="1"/>
  <c r="D30" i="24" s="1"/>
  <c r="G16" i="19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F27" i="15"/>
  <c r="E27" i="15"/>
  <c r="G16" i="15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E38" i="14" l="1"/>
  <c r="G27" i="15"/>
  <c r="F31" i="14" s="1"/>
  <c r="D26" i="24" s="1"/>
  <c r="G34" i="19"/>
  <c r="E35" i="13"/>
  <c r="D26" i="14" s="1"/>
  <c r="G14" i="13"/>
  <c r="G15" i="13" s="1"/>
  <c r="G16" i="13" s="1"/>
  <c r="G17" i="13" s="1"/>
  <c r="E27" i="7"/>
  <c r="G15" i="7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E28" i="6"/>
  <c r="G16" i="6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F28" i="5"/>
  <c r="E28" i="5"/>
  <c r="G14" i="5"/>
  <c r="F20" i="14" l="1"/>
  <c r="D16" i="24" s="1"/>
  <c r="G35" i="13"/>
  <c r="F26" i="14" s="1"/>
  <c r="D21" i="24" s="1"/>
  <c r="G18" i="13"/>
  <c r="G19" i="13" s="1"/>
  <c r="G20" i="13" s="1"/>
  <c r="G21" i="13" s="1"/>
  <c r="G22" i="13" s="1"/>
  <c r="G15" i="5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7" i="7"/>
  <c r="G28" i="6"/>
  <c r="G28" i="5"/>
  <c r="G15" i="9"/>
  <c r="E30" i="3"/>
  <c r="D38" i="14" l="1"/>
  <c r="G16" i="9"/>
  <c r="G17" i="9" s="1"/>
  <c r="G18" i="9" s="1"/>
  <c r="G19" i="9" s="1"/>
  <c r="G20" i="9" s="1"/>
  <c r="G21" i="9" s="1"/>
  <c r="G22" i="9" s="1"/>
  <c r="G23" i="9" s="1"/>
  <c r="G24" i="9" s="1"/>
  <c r="F21" i="14"/>
  <c r="D17" i="24" s="1"/>
  <c r="F19" i="14"/>
  <c r="D15" i="24" s="1"/>
  <c r="F18" i="14"/>
  <c r="G15" i="3"/>
  <c r="G16" i="3" s="1"/>
  <c r="G17" i="3" s="1"/>
  <c r="G18" i="3" s="1"/>
  <c r="G19" i="3" s="1"/>
  <c r="G20" i="3" s="1"/>
  <c r="D14" i="24" l="1"/>
  <c r="D20" i="24"/>
  <c r="G25" i="9"/>
  <c r="G26" i="9" s="1"/>
  <c r="G27" i="9" s="1"/>
  <c r="G28" i="9" s="1"/>
  <c r="G29" i="9" s="1"/>
  <c r="G30" i="9" s="1"/>
  <c r="G21" i="3"/>
  <c r="G22" i="3" s="1"/>
  <c r="G23" i="3" s="1"/>
  <c r="G24" i="3" s="1"/>
  <c r="G25" i="3" s="1"/>
  <c r="G26" i="3" s="1"/>
  <c r="G27" i="3" s="1"/>
  <c r="G28" i="3" s="1"/>
  <c r="G29" i="3" s="1"/>
  <c r="G30" i="3"/>
  <c r="G31" i="9" l="1"/>
  <c r="G32" i="9" s="1"/>
  <c r="G33" i="9" s="1"/>
  <c r="G34" i="9" s="1"/>
  <c r="G35" i="9" s="1"/>
  <c r="G36" i="9" s="1"/>
  <c r="F17" i="14"/>
  <c r="F22" i="14" l="1"/>
  <c r="D13" i="24"/>
  <c r="D18" i="24" l="1"/>
  <c r="D33" i="24" s="1"/>
  <c r="G33" i="24" s="1"/>
  <c r="F19" i="42"/>
  <c r="C31" i="42"/>
  <c r="G13" i="24"/>
  <c r="G14" i="24" s="1"/>
  <c r="G15" i="24" s="1"/>
  <c r="G16" i="24" s="1"/>
  <c r="G17" i="24" s="1"/>
  <c r="G18" i="24" l="1"/>
  <c r="G19" i="24" s="1"/>
  <c r="G20" i="24" s="1"/>
  <c r="G21" i="24" s="1"/>
  <c r="G22" i="24" s="1"/>
  <c r="G23" i="24" s="1"/>
  <c r="G24" i="24" s="1"/>
  <c r="G25" i="24" s="1"/>
  <c r="G26" i="24" s="1"/>
  <c r="G27" i="24" s="1"/>
  <c r="G29" i="24" s="1"/>
  <c r="G30" i="24" s="1"/>
  <c r="G31" i="24" s="1"/>
  <c r="G32" i="24" s="1"/>
  <c r="F20" i="42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C67" i="42" s="1"/>
  <c r="C77" i="42" l="1"/>
  <c r="F67" i="42"/>
  <c r="F68" i="42" s="1"/>
  <c r="F69" i="42" s="1"/>
  <c r="F70" i="42" s="1"/>
  <c r="F71" i="42" s="1"/>
  <c r="F72" i="42" l="1"/>
  <c r="F73" i="42" s="1"/>
  <c r="F74" i="42" s="1"/>
  <c r="F75" i="42" s="1"/>
  <c r="F76" i="42" s="1"/>
  <c r="F77" i="42" s="1"/>
  <c r="C115" i="42" s="1"/>
  <c r="F115" i="42" l="1"/>
  <c r="F116" i="42" s="1"/>
  <c r="F117" i="42" s="1"/>
  <c r="F118" i="42" s="1"/>
  <c r="F120" i="42" s="1"/>
  <c r="F122" i="42" s="1"/>
  <c r="F123" i="42" s="1"/>
  <c r="F124" i="42" s="1"/>
  <c r="C153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C124" i="42"/>
  <c r="C211" i="42" l="1"/>
  <c r="F211" i="42" s="1"/>
  <c r="C238" i="42" s="1"/>
  <c r="C289" i="42" l="1"/>
  <c r="F238" i="42"/>
  <c r="F239" i="42" s="1"/>
  <c r="F240" i="42" s="1"/>
  <c r="F241" i="42" s="1"/>
  <c r="F242" i="42" s="1"/>
  <c r="F243" i="42" s="1"/>
  <c r="F244" i="42" s="1"/>
  <c r="F245" i="42" s="1"/>
  <c r="F246" i="42" s="1"/>
  <c r="F247" i="42" s="1"/>
  <c r="F248" i="42" s="1"/>
  <c r="F249" i="42" s="1"/>
  <c r="F250" i="42" s="1"/>
  <c r="F251" i="42" s="1"/>
  <c r="F252" i="42" s="1"/>
  <c r="F253" i="42" s="1"/>
  <c r="F254" i="42" s="1"/>
  <c r="F255" i="42" s="1"/>
  <c r="F256" i="42" s="1"/>
  <c r="F257" i="42" s="1"/>
  <c r="F258" i="42" s="1"/>
  <c r="F259" i="42" s="1"/>
  <c r="F260" i="42" s="1"/>
  <c r="F261" i="42" s="1"/>
  <c r="F262" i="42" s="1"/>
  <c r="F263" i="42" s="1"/>
  <c r="F264" i="42" s="1"/>
  <c r="F265" i="42" s="1"/>
  <c r="F266" i="42" s="1"/>
  <c r="F267" i="42" s="1"/>
  <c r="F268" i="42" s="1"/>
  <c r="F269" i="42" s="1"/>
  <c r="F270" i="42" s="1"/>
  <c r="F271" i="42" s="1"/>
  <c r="F272" i="42" s="1"/>
  <c r="F273" i="42" s="1"/>
  <c r="F274" i="42" s="1"/>
  <c r="F275" i="42" s="1"/>
  <c r="F276" i="42" s="1"/>
  <c r="F277" i="42" s="1"/>
  <c r="F278" i="42" s="1"/>
  <c r="F279" i="42" s="1"/>
  <c r="F280" i="42" s="1"/>
  <c r="F281" i="42" s="1"/>
  <c r="F282" i="42" s="1"/>
  <c r="F283" i="42" s="1"/>
  <c r="F284" i="42" s="1"/>
  <c r="F285" i="42" s="1"/>
  <c r="F286" i="42" s="1"/>
  <c r="F287" i="42" s="1"/>
  <c r="F288" i="42" s="1"/>
  <c r="F289" i="42" s="1"/>
  <c r="C320" i="42" s="1"/>
  <c r="F320" i="42" l="1"/>
  <c r="F321" i="42" s="1"/>
  <c r="F322" i="42" s="1"/>
  <c r="F323" i="42" s="1"/>
  <c r="F324" i="42" s="1"/>
  <c r="F325" i="42" s="1"/>
  <c r="F326" i="42" s="1"/>
  <c r="F327" i="42" s="1"/>
  <c r="F328" i="42" s="1"/>
  <c r="F329" i="42" s="1"/>
  <c r="C330" i="42"/>
  <c r="F330" i="42" l="1"/>
  <c r="F358" i="42" l="1"/>
  <c r="F359" i="42" s="1"/>
  <c r="F360" i="42" s="1"/>
  <c r="F361" i="42" s="1"/>
  <c r="F362" i="42" s="1"/>
  <c r="F363" i="42" s="1"/>
  <c r="F364" i="42" s="1"/>
  <c r="F365" i="42" s="1"/>
  <c r="F366" i="42" s="1"/>
  <c r="F367" i="42" s="1"/>
  <c r="F368" i="42" s="1"/>
  <c r="F369" i="42" s="1"/>
  <c r="F370" i="42" s="1"/>
  <c r="C405" i="42" s="1"/>
  <c r="C370" i="42"/>
  <c r="C417" i="42" l="1"/>
  <c r="F405" i="42"/>
  <c r="F406" i="42" s="1"/>
  <c r="F407" i="42" s="1"/>
  <c r="F408" i="42" s="1"/>
  <c r="F409" i="42" s="1"/>
  <c r="F410" i="42" s="1"/>
  <c r="F411" i="42" s="1"/>
  <c r="F412" i="42" s="1"/>
  <c r="F413" i="42" s="1"/>
  <c r="F414" i="42" s="1"/>
  <c r="F415" i="42" s="1"/>
  <c r="F416" i="42" s="1"/>
  <c r="F417" i="42" s="1"/>
  <c r="C452" i="42" s="1"/>
  <c r="C464" i="42" l="1"/>
  <c r="F452" i="42"/>
  <c r="F453" i="42" s="1"/>
  <c r="F454" i="42" s="1"/>
  <c r="F455" i="42" s="1"/>
  <c r="F456" i="42" s="1"/>
  <c r="F457" i="42" s="1"/>
  <c r="F458" i="42" s="1"/>
  <c r="F459" i="42" s="1"/>
  <c r="F460" i="42" s="1"/>
  <c r="F461" i="42" s="1"/>
  <c r="F462" i="42" s="1"/>
  <c r="F463" i="42" s="1"/>
  <c r="F464" i="42" s="1"/>
  <c r="C499" i="42" s="1"/>
  <c r="C511" i="42" l="1"/>
  <c r="F499" i="42"/>
  <c r="F500" i="42" s="1"/>
  <c r="F501" i="42" s="1"/>
  <c r="F502" i="42" s="1"/>
  <c r="F503" i="42" s="1"/>
  <c r="F504" i="42" s="1"/>
  <c r="F505" i="42" s="1"/>
  <c r="F506" i="42" s="1"/>
  <c r="F507" i="42" s="1"/>
  <c r="F508" i="42" s="1"/>
  <c r="F509" i="42" s="1"/>
  <c r="F510" i="42" s="1"/>
  <c r="F511" i="42" s="1"/>
</calcChain>
</file>

<file path=xl/sharedStrings.xml><?xml version="1.0" encoding="utf-8"?>
<sst xmlns="http://schemas.openxmlformats.org/spreadsheetml/2006/main" count="1447" uniqueCount="352">
  <si>
    <t>ລ/ດ</t>
  </si>
  <si>
    <t>ໝາຍເຫດ</t>
  </si>
  <si>
    <t>ລວມ:</t>
  </si>
  <si>
    <t>ວັນເດືອນປີ</t>
  </si>
  <si>
    <t>ເນື້ອໃນລາຍການ</t>
  </si>
  <si>
    <t>ສາທາລະນະລັດ ປະຊາທິປະໄຕ ປະຊາຊົນລາວ</t>
  </si>
  <si>
    <t>ສັນຕິພາບ ເອກະລາດ ປະຊາທິປະໄຕ ເອກະພາບ ວັດທະນາຖາວອນ</t>
  </si>
  <si>
    <t>ຍັງຄ້າງ</t>
  </si>
  <si>
    <t>ຮັບ</t>
  </si>
  <si>
    <t>ຈ່າຍ</t>
  </si>
  <si>
    <t>ຍອດຍົກມາ</t>
  </si>
  <si>
    <t>ໂຄງການກໍ່ສ້າງເສັ້ນທາງປູຢາງປະທຸມພອນ</t>
  </si>
  <si>
    <t>ໂຄງການກໍ່ສ້າງໂຮງແຮມພູສະເຫລົ້າ</t>
  </si>
  <si>
    <t>ເງິນສ່ວນຕົວປະທານ</t>
  </si>
  <si>
    <t>ແຮບໍລິຫານສໍາຮອງໄວ້ແລ່ນເງິນພາກລັດ(ອ້າຍຕີນ້ອຍ)</t>
  </si>
  <si>
    <t>"</t>
  </si>
  <si>
    <t>ເງິນແຮບໍລິຫານ (ຮັບແຂກ)</t>
  </si>
  <si>
    <r>
      <t xml:space="preserve"> </t>
    </r>
    <r>
      <rPr>
        <b/>
        <u/>
        <sz val="12"/>
        <color theme="1"/>
        <rFont val="Phetsarath OT"/>
      </rPr>
      <t>ຜູ້ອໍານວຍການ</t>
    </r>
    <r>
      <rPr>
        <b/>
        <sz val="12"/>
        <color theme="1"/>
        <rFont val="Phetsarath OT"/>
      </rPr>
      <t xml:space="preserve">                                                                                   </t>
    </r>
    <r>
      <rPr>
        <b/>
        <u/>
        <sz val="12"/>
        <color theme="1"/>
        <rFont val="Phetsarath OT"/>
      </rPr>
      <t>ຮອງອໍານວຍການຝ່າຍບັນຊີ - ການເງິນ</t>
    </r>
  </si>
  <si>
    <r>
      <t xml:space="preserve"> </t>
    </r>
    <r>
      <rPr>
        <b/>
        <u/>
        <sz val="12"/>
        <color theme="1"/>
        <rFont val="Phetsarath OT"/>
      </rPr>
      <t>ຫົວໜ້າຝ່າຍບັນຊີ-ການເງິນ</t>
    </r>
    <r>
      <rPr>
        <b/>
        <sz val="12"/>
        <color theme="1"/>
        <rFont val="Phetsarath OT"/>
      </rPr>
      <t xml:space="preserve">                                           </t>
    </r>
    <r>
      <rPr>
        <b/>
        <u/>
        <sz val="12"/>
        <color theme="1"/>
        <rFont val="Phetsarath OT"/>
      </rPr>
      <t>ຫົວໜ້າພະແນກບັນຊີ-ການເງິນ</t>
    </r>
    <r>
      <rPr>
        <b/>
        <sz val="12"/>
        <color theme="1"/>
        <rFont val="Phetsarath OT"/>
      </rPr>
      <t xml:space="preserve">                                           </t>
    </r>
    <r>
      <rPr>
        <b/>
        <u/>
        <sz val="12"/>
        <color theme="1"/>
        <rFont val="Phetsarath OT"/>
      </rPr>
      <t>ບັນຊີຕິດຕາມ</t>
    </r>
    <r>
      <rPr>
        <b/>
        <sz val="12"/>
        <color theme="1"/>
        <rFont val="Phetsarath OT"/>
      </rPr>
      <t xml:space="preserve">            </t>
    </r>
  </si>
  <si>
    <t xml:space="preserve">ບໍລິສັດ ຈະເລີນເຊກອງ ກຣູບ ຈຳກັດຜູ້ດຽວ                                                                                                                                                    </t>
  </si>
  <si>
    <t>E-mail:clgroup2012@gmail.com</t>
  </si>
  <si>
    <t>ໂຄງການກໍ່ສ້າງເສັ້ນທາງຊ່ອງຕະອູ (ໂນນຢາງ-ນາຈານ)</t>
  </si>
  <si>
    <t>ຮັບ-ຈ່າຍ ເງິນດອກເບ້ຍ ແລະ ຕົ້ນທຶນ ຂອງບັນດາທຸລະກິດໃນເຄືອ</t>
  </si>
  <si>
    <t>ສະຫຼຸບ ບັນຊີຕິດຕາມການຮັບ - ຈ່າຍ ບໍລິສັດ ຈະເລີນເຊກອງ ກຣຸບ</t>
  </si>
  <si>
    <t xml:space="preserve">ສະຫຼຸບ ບັນຊີຕິດຕາມການຮັບ - ຈ່າຍເງິນໂຄງການສ້າງທາງປະນອນ 101 </t>
  </si>
  <si>
    <t xml:space="preserve">ສະຫຼຸບ ບັນຊີຕິດຕາມການຮັບ - ຈ່າຍເງິນໂຄງການການຊ່ອງຕະອູ (ໂນນຢາງ - ນາຈານ) </t>
  </si>
  <si>
    <t xml:space="preserve">ສະຫຼຸບ ບັນຊີຕິດຕາມການຮັບ - ຈ່າຍເງິນ ໂຄງການປູຢາງປະທຸມພອນ </t>
  </si>
  <si>
    <t>ສະຫຼຸບ ບັນຊີຕິດຕາມການຮັບ - ຈ່າຍເງິນ ໂຄງການສາງທ່າບົກ - ທ່າແຂກ</t>
  </si>
  <si>
    <t>ສະຫຼຸບ ບັນຊີຕິດຕາມການຮັບ - ຈ່າຍເງິນ ໂຄງການສ້າງສະໜາມບິນຫຼວງພະບາງ</t>
  </si>
  <si>
    <t>ສະຫຼຸບ ບັນຊີຕິດຕາມການຮັບ - ຈ່າຍເງິນໂຄງການພາວເວີ້ເຮົ້າອີມູນ</t>
  </si>
  <si>
    <t>ສະຫຼຸບ ບັນຊີຕິດຕາມການຮັບ - ຈ່າຍ ວຽກໂຮງຂົບຫີນ (ນໍ້າກົງ 3)</t>
  </si>
  <si>
    <t>ສະຫຼຸບ ບັນຊີຕິດຕາມການຮັບ - ຈ່າຍ ວຽກໂຮງແຮມພູສະເຫຼົ້າ</t>
  </si>
  <si>
    <t>ສະຫຼຸບ ບັນຊີຕິດຕາມການຮັບ - ຈ່າຍເງິນແຮ (ບໍລິຫານ)</t>
  </si>
  <si>
    <t>ສະຫຼຸບ ບັນຊີຕິດຕາມການຮັບ - ຈ່າຍເງິນແຮ (ບໍລິຫານຮັບແຂກ)</t>
  </si>
  <si>
    <t>ສະຫຼຸບ ບັນຊີຕິດຕາມການຮັບ - ຈ່າຍໂຄງການສ້ອມແປງຄອງເຂື່ອນເຊນໍ້ານ້ອຍ 1,6</t>
  </si>
  <si>
    <t>ສະຫຼຸບ ບັນຊີຕິດຕາມການຮັບ - ຈ່າຍເງິນສ່ວນຕົວປະທານ</t>
  </si>
  <si>
    <t>ສະຫຼຸບ ບັນຊີຕິດຕາມການຮັບ-ຈ່າຍເງິນສໍາຮອງໄວ້ຈ່າຍແລ່ນງິນພາກລັດ(ອ້າຍຕີນ້ອຍ)</t>
  </si>
  <si>
    <t>ສະຫຼຸບ ບັນຊີຕິດຕາມການຮັບ - ຈ່າຍເງິນ ໂຄງການກໍ່ສ້າງສໍານັກງານທະນາຄານກາງ</t>
  </si>
  <si>
    <t>ສະຫຼຸບ ບັນຊີຕິດຕາມການຮັບ - ຈ່າຍເງິນ ໂຄງການກໍ່ສ້າງ ຊີເອັສຊີ (ນະຄອນຫຼວງວຽງຈັນ)</t>
  </si>
  <si>
    <t>ສະຫຼຸບ ບັນຊີຕິດຕາມການຮັບ - ຈ່າຍເງິນໂຄງການປັບປຸງຕາຂ່າຍ22ກວ Phase ເຂື່ອນໄຟຟ້າເຂື່ອນອີ່ມູນ</t>
  </si>
  <si>
    <t>ສະຫຼຸບ ບັນຊີຕິດຕາມການຮັບ - ຈ່າຍເງິນ ດອກເບ້ຍທະນາຄານການຄ້າ ແລະ ສົ່ງເສີມກະສິກຳ</t>
  </si>
  <si>
    <t>ຖະໜົນເລກທີ 13 ໄຕ້, ບ້ານລົ່ມສັກເໜືອ,ເມືອງບາຈຽງ,ແຂວງຈຳປາສັກ</t>
  </si>
  <si>
    <t xml:space="preserve">Tel: (+856-31)259 999,fax:(+856-31)259 111                                                                                                                   </t>
  </si>
  <si>
    <r>
      <t xml:space="preserve"> </t>
    </r>
    <r>
      <rPr>
        <b/>
        <u/>
        <sz val="12"/>
        <color theme="1"/>
        <rFont val="Phetsarath OT+Time New Roman"/>
      </rPr>
      <t>ຫົວໜ້າຝ່າຍບັນຊີ-ການເງິນ</t>
    </r>
    <r>
      <rPr>
        <b/>
        <sz val="12"/>
        <color theme="1"/>
        <rFont val="Phetsarath OT+Time New Roman"/>
      </rPr>
      <t xml:space="preserve">                                           </t>
    </r>
    <r>
      <rPr>
        <b/>
        <u/>
        <sz val="12"/>
        <color theme="1"/>
        <rFont val="Phetsarath OT+Time New Roman"/>
      </rPr>
      <t>ຫົວໜ້າພະແນກບັນຊີ-ການເງິນ</t>
    </r>
    <r>
      <rPr>
        <b/>
        <sz val="12"/>
        <color theme="1"/>
        <rFont val="Phetsarath OT+Time New Roman"/>
      </rPr>
      <t xml:space="preserve">                                           </t>
    </r>
    <r>
      <rPr>
        <b/>
        <u/>
        <sz val="12"/>
        <color theme="1"/>
        <rFont val="Phetsarath OT+Time New Roman"/>
      </rPr>
      <t>ບັນຊີຕິດຕາມ</t>
    </r>
    <r>
      <rPr>
        <b/>
        <sz val="12"/>
        <color theme="1"/>
        <rFont val="Phetsarath OT+Time New Roman"/>
      </rPr>
      <t xml:space="preserve">            </t>
    </r>
  </si>
  <si>
    <r>
      <t xml:space="preserve"> </t>
    </r>
    <r>
      <rPr>
        <b/>
        <u/>
        <sz val="12"/>
        <color theme="1"/>
        <rFont val="Phetsarath OT+Time New Roman"/>
      </rPr>
      <t>ຜູ້ອໍານວຍການ</t>
    </r>
    <r>
      <rPr>
        <b/>
        <sz val="12"/>
        <color theme="1"/>
        <rFont val="Phetsarath OT+Time New Roman"/>
      </rPr>
      <t xml:space="preserve">                                                                                   </t>
    </r>
    <r>
      <rPr>
        <b/>
        <u/>
        <sz val="12"/>
        <color theme="1"/>
        <rFont val="Phetsarath OT+Time New Roman"/>
      </rPr>
      <t>ຮອງອໍານວຍການຝ່າຍບັນຊີ - ການເງິນ</t>
    </r>
  </si>
  <si>
    <r>
      <t xml:space="preserve"> </t>
    </r>
    <r>
      <rPr>
        <b/>
        <u/>
        <sz val="12"/>
        <color theme="1"/>
        <rFont val="Phetsarath OT+Time New Roman"/>
      </rPr>
      <t>ຫົວໜ້າຝ່າຍບັນຊີ-ການເງິນ</t>
    </r>
    <r>
      <rPr>
        <b/>
        <sz val="12"/>
        <color theme="1"/>
        <rFont val="Phetsarath OT+Time New Roman"/>
      </rPr>
      <t xml:space="preserve">                                             </t>
    </r>
    <r>
      <rPr>
        <b/>
        <u/>
        <sz val="12"/>
        <color theme="1"/>
        <rFont val="Phetsarath OT+Time New Roman"/>
      </rPr>
      <t>ຫົວໜ້າພະແນກບັນຊີ-ການເງິນ</t>
    </r>
    <r>
      <rPr>
        <b/>
        <sz val="12"/>
        <color theme="1"/>
        <rFont val="Phetsarath OT+Time New Roman"/>
      </rPr>
      <t xml:space="preserve">                                             </t>
    </r>
    <r>
      <rPr>
        <b/>
        <u/>
        <sz val="12"/>
        <color theme="1"/>
        <rFont val="Phetsarath OT+Time New Roman"/>
      </rPr>
      <t>ບັນຊີຕິດຕາມ</t>
    </r>
    <r>
      <rPr>
        <b/>
        <sz val="12"/>
        <color theme="1"/>
        <rFont val="Phetsarath OT+Time New Roman"/>
      </rPr>
      <t xml:space="preserve">            </t>
    </r>
  </si>
  <si>
    <r>
      <t xml:space="preserve"> </t>
    </r>
    <r>
      <rPr>
        <b/>
        <u/>
        <sz val="12"/>
        <color theme="1"/>
        <rFont val="Phetsarath OT+Time New Roman"/>
      </rPr>
      <t>ຜູ້ອໍານວຍການ</t>
    </r>
    <r>
      <rPr>
        <b/>
        <sz val="12"/>
        <color theme="1"/>
        <rFont val="Phetsarath OT+Time New Roman"/>
      </rPr>
      <t xml:space="preserve">                                                                                        </t>
    </r>
    <r>
      <rPr>
        <b/>
        <u/>
        <sz val="12"/>
        <color theme="1"/>
        <rFont val="Phetsarath OT+Time New Roman"/>
      </rPr>
      <t>ຮອງອໍານວຍການຝ່າຍບັນຊີ - ການເງິນ</t>
    </r>
  </si>
  <si>
    <t>ປະຈໍາວັນທີ 01-30/10/2019</t>
  </si>
  <si>
    <t>ອ່ວຍເງິນເຂົ້າບ້ວງ(ຈ່າຍດອກເບ້ຍໃຫ້ທະນາຄານການຄ້າ)</t>
  </si>
  <si>
    <r>
      <rPr>
        <b/>
        <sz val="12"/>
        <color theme="1"/>
        <rFont val="Phetsarath OT"/>
      </rPr>
      <t xml:space="preserve">        </t>
    </r>
    <r>
      <rPr>
        <b/>
        <u/>
        <sz val="12"/>
        <color theme="1"/>
        <rFont val="Phetsarath OT"/>
      </rPr>
      <t>ຜູ້ອຳນວຍການຝ່າຍບັນຊີ-ການເງິນ</t>
    </r>
    <r>
      <rPr>
        <b/>
        <sz val="12"/>
        <color theme="1"/>
        <rFont val="Phetsarath OT"/>
      </rPr>
      <t xml:space="preserve">                                 </t>
    </r>
    <r>
      <rPr>
        <b/>
        <u/>
        <sz val="12"/>
        <color theme="1"/>
        <rFont val="Phetsarath OT"/>
      </rPr>
      <t>ຫົວໜ້າຝ່າຍການເງິນ</t>
    </r>
    <r>
      <rPr>
        <b/>
        <sz val="12"/>
        <color theme="1"/>
        <rFont val="Phetsarath OT"/>
      </rPr>
      <t xml:space="preserve">                                 </t>
    </r>
    <r>
      <rPr>
        <b/>
        <u/>
        <sz val="12"/>
        <color theme="1"/>
        <rFont val="Phetsarath OT"/>
      </rPr>
      <t>ພະນັກງງານການເງິນ</t>
    </r>
  </si>
  <si>
    <t>ໂຄງການກໍ່ສ້າງ ສາງຄ່ຽນຖ່າຍສິນຄ້າທ່າແຂກ</t>
  </si>
  <si>
    <t>ໂຄງການກໍ່ສ້າງເສັ້ນທາງລົງເຮືອນຈັກເຂື່ອນໄຟຟ້ານ້ຳອີ່ມູນ</t>
  </si>
  <si>
    <t>ລາຍຈ່າຍເງິນຄໍ້າປະກັນ (ລວມທຸກໂຄງການ)</t>
  </si>
  <si>
    <t>ໂຄງການກໍ່ສ້າງ ຊີເອັສຊີ ສາຂານະຄອນຫຼວງວຽງຈັນ (ຄ້າງຊໍາລະ)</t>
  </si>
  <si>
    <r>
      <t xml:space="preserve"> </t>
    </r>
    <r>
      <rPr>
        <b/>
        <u/>
        <sz val="12"/>
        <color theme="1"/>
        <rFont val="Phetsarath OT"/>
      </rPr>
      <t>ຫົວໜ້າຝ່າຍບັນຊີ-ການເງິນ</t>
    </r>
    <r>
      <rPr>
        <b/>
        <sz val="12"/>
        <color theme="1"/>
        <rFont val="Phetsarath OT"/>
      </rPr>
      <t xml:space="preserve">                                           </t>
    </r>
    <r>
      <rPr>
        <b/>
        <u/>
        <sz val="12"/>
        <color theme="1"/>
        <rFont val="Phetsarath OT"/>
      </rPr>
      <t>ຫົວໜ້າພະແນກບັນຊີ-ການເງິນ</t>
    </r>
    <r>
      <rPr>
        <b/>
        <sz val="12"/>
        <color theme="1"/>
        <rFont val="Phetsarath OT"/>
      </rPr>
      <t xml:space="preserve">                                              </t>
    </r>
    <r>
      <rPr>
        <b/>
        <u/>
        <sz val="12"/>
        <color theme="1"/>
        <rFont val="Phetsarath OT"/>
      </rPr>
      <t>ບັນຊີຕິດຕາມ</t>
    </r>
    <r>
      <rPr>
        <b/>
        <sz val="12"/>
        <color theme="1"/>
        <rFont val="Phetsarath OT"/>
      </rPr>
      <t xml:space="preserve">            </t>
    </r>
  </si>
  <si>
    <t>ສະຫຼຸບ ບັນຊີຕິດຕາມການຮັບ - ຈ່າຍວຽກເຮືອນທ່ານສອນໄຊ</t>
  </si>
  <si>
    <t>ສະຫຼຸບ ບັນຊີຕິດຕາມການຮັບ - ຈ່າຍໂຄງການກໍ່ສ້າງເສັ້ນທາງ ບ້ານປະໂສມ-ທົ່ງສະ</t>
  </si>
  <si>
    <t>ເງິນແຮບໍລິຫານ (ສຳນັກງງານໃຫຍ່)</t>
  </si>
  <si>
    <r>
      <rPr>
        <b/>
        <sz val="12"/>
        <color theme="1"/>
        <rFont val="Phetsarath OT"/>
      </rPr>
      <t xml:space="preserve">           </t>
    </r>
    <r>
      <rPr>
        <b/>
        <u/>
        <sz val="12"/>
        <color theme="1"/>
        <rFont val="Phetsarath OT"/>
      </rPr>
      <t>ຜູ້ອຳນວຍການຝ່າຍບັນຊີ-ການເງິນ</t>
    </r>
    <r>
      <rPr>
        <b/>
        <sz val="12"/>
        <color theme="1"/>
        <rFont val="Phetsarath OT"/>
      </rPr>
      <t xml:space="preserve">                                 </t>
    </r>
    <r>
      <rPr>
        <b/>
        <u/>
        <sz val="12"/>
        <color theme="1"/>
        <rFont val="Phetsarath OT"/>
      </rPr>
      <t>ຫົວໜ້າຝ່າຍການເງິນ</t>
    </r>
    <r>
      <rPr>
        <b/>
        <sz val="12"/>
        <color theme="1"/>
        <rFont val="Phetsarath OT"/>
      </rPr>
      <t xml:space="preserve">                                 </t>
    </r>
    <r>
      <rPr>
        <b/>
        <u/>
        <sz val="12"/>
        <color theme="1"/>
        <rFont val="Phetsarath OT"/>
      </rPr>
      <t>ພະນັກງງານການເງິນ</t>
    </r>
  </si>
  <si>
    <r>
      <t xml:space="preserve">ປະຈໍາວັນທີ </t>
    </r>
    <r>
      <rPr>
        <b/>
        <u/>
        <sz val="14"/>
        <color theme="1"/>
        <rFont val="Times New Roman"/>
        <family val="1"/>
      </rPr>
      <t>01-30/11/2019</t>
    </r>
  </si>
  <si>
    <t>ປະຈໍາວັນທີ 01-30/11/2019</t>
  </si>
  <si>
    <r>
      <rPr>
        <b/>
        <sz val="12"/>
        <color theme="1"/>
        <rFont val="Phetsarath OT"/>
      </rPr>
      <t xml:space="preserve">        </t>
    </r>
    <r>
      <rPr>
        <b/>
        <u/>
        <sz val="12"/>
        <color theme="1"/>
        <rFont val="Phetsarath OT"/>
      </rPr>
      <t>ຜູ້ອຳນວຍການຝ່າຍບັນຊີ-ການເງິນ</t>
    </r>
    <r>
      <rPr>
        <b/>
        <sz val="12"/>
        <color theme="1"/>
        <rFont val="Phetsarath OT"/>
      </rPr>
      <t xml:space="preserve">                                 </t>
    </r>
    <r>
      <rPr>
        <b/>
        <u/>
        <sz val="12"/>
        <color theme="1"/>
        <rFont val="Phetsarath OT"/>
      </rPr>
      <t>ຫົວໜ້າພະແນກການເງິນ</t>
    </r>
    <r>
      <rPr>
        <b/>
        <sz val="12"/>
        <color theme="1"/>
        <rFont val="Phetsarath OT"/>
      </rPr>
      <t xml:space="preserve">                                 </t>
    </r>
    <r>
      <rPr>
        <b/>
        <u/>
        <sz val="12"/>
        <color theme="1"/>
        <rFont val="Phetsarath OT"/>
      </rPr>
      <t>ພະນັກງງານການເງິນ</t>
    </r>
  </si>
  <si>
    <r>
      <t xml:space="preserve">ໂຄງການກໍ່ສ້າງສໍານັກງານໃຫຍ່ </t>
    </r>
    <r>
      <rPr>
        <sz val="11"/>
        <color theme="1"/>
        <rFont val="Times New Roman"/>
        <family val="1"/>
      </rPr>
      <t>BOL</t>
    </r>
  </si>
  <si>
    <r>
      <t xml:space="preserve">ໂຄງການປັບປຸງຕາຂ່າຍ </t>
    </r>
    <r>
      <rPr>
        <sz val="11"/>
        <color theme="1"/>
        <rFont val="Times New Roman"/>
        <family val="1"/>
      </rPr>
      <t>22</t>
    </r>
    <r>
      <rPr>
        <sz val="11"/>
        <color theme="1"/>
        <rFont val="Phetsarath OT"/>
      </rPr>
      <t xml:space="preserve"> ກວ </t>
    </r>
    <r>
      <rPr>
        <sz val="11"/>
        <color theme="1"/>
        <rFont val="Times New Roman"/>
        <family val="1"/>
      </rPr>
      <t>Phase2</t>
    </r>
    <r>
      <rPr>
        <sz val="11"/>
        <color theme="1"/>
        <rFont val="Phetsarath OT"/>
      </rPr>
      <t xml:space="preserve"> ເຂື່ອນໄຟຟ້ານ້ຳອີ່ມູນ</t>
    </r>
  </si>
  <si>
    <r>
      <t xml:space="preserve">ໂຮງງານຂົບຫີນນໍ້າກົງ </t>
    </r>
    <r>
      <rPr>
        <sz val="11"/>
        <color theme="1"/>
        <rFont val="Times New Roman"/>
        <family val="1"/>
      </rPr>
      <t>03</t>
    </r>
  </si>
  <si>
    <r>
      <t>ໂຄງການກໍ່ສ້າງປັບປຸງຄອງນໍ້າເຂື່ອນເຊນໍ້ານ້ອຍ</t>
    </r>
    <r>
      <rPr>
        <sz val="11"/>
        <color theme="1"/>
        <rFont val="Times New Roman"/>
        <family val="1"/>
      </rPr>
      <t xml:space="preserve"> 1,6</t>
    </r>
  </si>
  <si>
    <r>
      <t xml:space="preserve">ຈ່າຍຄ່າແຮງງານ ແລະ ວັດສະດຸ ວຽກເຮືອນທ່ານສອນໄຊ </t>
    </r>
    <r>
      <rPr>
        <sz val="10"/>
        <color theme="1"/>
        <rFont val="Times New Roman"/>
        <family val="1"/>
      </rPr>
      <t>(5.400.000*284.5)</t>
    </r>
  </si>
  <si>
    <r>
      <t xml:space="preserve">ຮັບເງິນຈາກໂຄງການກໍ່ສ້າງເສັ້ນທາງປະສົມ - ທົ່ງຊະ ສົກປີ </t>
    </r>
    <r>
      <rPr>
        <sz val="11"/>
        <color theme="1"/>
        <rFont val="Times New Roman"/>
        <family val="1"/>
      </rPr>
      <t>2019</t>
    </r>
  </si>
  <si>
    <r>
      <t>ໂຄງການກໍ່ສ້າງເສັ້ນທາງປະນອນ</t>
    </r>
    <r>
      <rPr>
        <sz val="11"/>
        <color theme="1"/>
        <rFont val="Times New Roman"/>
        <family val="1"/>
      </rPr>
      <t xml:space="preserve"> 101</t>
    </r>
  </si>
  <si>
    <t>13.11.2019</t>
  </si>
  <si>
    <t>ຮັບຈາກມາດາມ ວັນທີ 13.11.2019</t>
  </si>
  <si>
    <t>່ຈ່າຍຄ່ານ້ຳມັນໃຫ້ປ້ຳຈະເລີນ ງວດ 2 ເດືອນ 7/2019</t>
  </si>
  <si>
    <t>່ຈ່າຍຄ່ານ້ຳມັນໃຫ້ປ້ຳຈະເລີນ ງວດ 1 ເດືອນ 8/2019</t>
  </si>
  <si>
    <t>່ຈ່າຍຄ່ານ້ຳມັນໃຫ້ປ້ຳຈະເລີນ ງວດ 2 ເດືອນ 8/2019</t>
  </si>
  <si>
    <t>່ຈ່າຍຄ່ານ້ຳມັນໃຫ້ປ້ຳຈະເລີນ ງວດ 1 ເດືອນ 9/2019</t>
  </si>
  <si>
    <t>່ຈ່າຍຄ່ານ້ຳມັນໃຫ້ປ້ຳຈະເລີນ ງວດ 2 ເດືອນ 9/2019</t>
  </si>
  <si>
    <t>ຈ່າຍຊຳລະໜີ້ໃຫ້ບ/ສ ຄອນກຣີດ ປາກເຊ ປະຈຳເດືອນ 6/2019 (407.650ບາດ*299)</t>
  </si>
  <si>
    <t>ຈ່າຍຊຳລະໜີ້ໃຫ້ບ/ສ ຄອນກຣີດ ປາກເຊ ປະຈຳເດືອນ 8/2019 (23.100ບາດ*299)</t>
  </si>
  <si>
    <t>ຈ່າຍຊຳລະໜີ້ໃຫ້ແຮ່-ຊາຍ ປາກເຊ ປະຈຳເດືອນ 7/2019</t>
  </si>
  <si>
    <t>ຈ່າຍຊຳລະໜີ້ໃຫ້ແຮ່-ຊາຍ ປາກເຊ ປະຈຳເດືອນ 8/2019</t>
  </si>
  <si>
    <t>ຈ່າຍອັດຕາທີ່ພັກໃຫ້ວິຊາການມາແຕ່ໄທ ມາວຽກເຮືອນປະທານ ວັນທີ 24/7/2019 (2.400*294)</t>
  </si>
  <si>
    <t>ຈ່າຍອັດຕາທີ່ພັກໃຫ້ວິຊາການມາແຕ່ໄທ ມາວຽກເຮືອນປະທານ ວັນທີ 30/9/2019 (2.400*294)</t>
  </si>
  <si>
    <t>ຈ່າຍອັດຕາທີ່ພັກໃຫ້ວິຊາການມາແຕ່ໄທ ມາວຽກເຮືອນປະທານ ວັນທີ 28/10/2019 (2.400*300)</t>
  </si>
  <si>
    <t>ຈ່າຍຄ່າສ້ອມແປງແອ ບ່ອນຈອດລົດປະທານ (ເຮືອນເອື້ອຍຫຼ້ານ້ອຍ)</t>
  </si>
  <si>
    <t>ຈ່າຍເງິນຄືນໃຫ້ບ/ສ ຊີເອັສຊີ ຄອມເພຣັກເຊັນເຕີ້ ຄ່າບໍລິການດຳເນີນເອກະສານນຳເຂົ້າວັດສະດຸຈາກຕ່າງປິເທດ (65.000ບາດ*305)</t>
  </si>
  <si>
    <t>ຈ່າຍຄ່າບໍລິການດຳເນີນເອກະສານນຳເຂົ້າວັດສະດຸຈາກຕ່າງປະເທດ ໃຫ້ບໍລິສັດ CSC (80.000ບາດ*305)</t>
  </si>
  <si>
    <t>ຈ່າຍຄ່າແຮງງານ ແລະ ວັດສະດຸ 50% ງວດທີ 2 ວຽກຕົບແຕ່ງແກ້ວຊູໂກ ໃຫ້ບໍລິສັດ A R C (ສັນຍາ865)565.000ບາດ*306</t>
  </si>
  <si>
    <t>ຈ່າຍຄ່າສ້ອມແປງນ້ຳຮົ່ວ ປ້ອມຍາມ, ຂຸດວາງທໍ່ນ້ຳເສຍ, ແປງຫຼັງຄາກະລາລົດ, ແປງທໍ່ນ້ຳແຕກ ແປງອ່າງນ້ຳ</t>
  </si>
  <si>
    <t>ຈ່າຍຄ່ານ້ຳຢາແກ້ຫຼັງຄາຮົ່ວ ວຽກສ້ອມແປງຫຼັງຄາ ເຮືອນປະທານບ້ານພະເຂົ້າ</t>
  </si>
  <si>
    <t>ຈ່າຍຄ່າບ໋ອດ ວຽກສ້ອມແປງປະຕູເລື່ອນ ຈຳນວນ 1 ໜ່ວຍ (7.000 ບາດ*300)</t>
  </si>
  <si>
    <t xml:space="preserve">ຈ່າຍເງິນຄ້ຳປະກັນໜ້າວຽກຂອງບໍລິສັດ ປະຊາໂຊກ ເພື່ອແກ້ໄຂວຽກທີ່ຍັງຄ້າງໃນຊ້ວງຄ້ຳປະກັນ ເຮືອນປະທານ ບ້ານພະຂາວ (ສັນຍາ 0390) </t>
  </si>
  <si>
    <t>ຈ່າຍຊຳລະໜີ້ຕ້ອງສົ່ງ ໃຫ້ບໍລິສັດ ຊີເອັສຊີ ຄອນກຣີດ ປາກເຊ ປະຈຳເດືອນ 7/2019 (15.200ບາດ*299)</t>
  </si>
  <si>
    <t>ຈ່າຍຊຳລະໜີ້ຕ້ອງສົ່ງ ໃຫ້ແຮ່-ຊາຍ ປາກເຊ ງວດ 2 ປະຈຳເດືອນ 8/2019</t>
  </si>
  <si>
    <t>ຈ່າຍຊຳລະໜີ້ໃຫ້ບໍລິສັດ ຊີເອັສຊີ ຄອມເພຣັກເຊັນເຕີ ປາກເຊ ຄ່າຕັ່ງຢາງ, ໂຕະພັບ ງວດທີ 1 ເດືອນ 7/2019</t>
  </si>
  <si>
    <t>ຈ່າຍຈັດຊື້ວັດສະດຸ ຮາງລິນ ຈຳນວນ 12.5 ມຍ</t>
  </si>
  <si>
    <t>ຈ່າຍຄ່າປ່ຽນກ່ອງກາຊ່ວນ ລົດແລນກຸຍເຊີ ທະບຽນ ຮຮ 6688 ໃຫ້ສູນໂຕໂຍຕ້າ ພາກໃຕ້</t>
  </si>
  <si>
    <t>ຈ່າຍຄ່າແລ່ນເອກະສານລົດປະທານ (ອບລ 8 ຄັນ 5.160ບາດ*300, ປື້ມຜ່ານແດນ 7 ຄັນ, ກວດກາເຕັກນກ 8 ຄັນ)</t>
  </si>
  <si>
    <t>ຈ່າຍຄ່ານ້ຳມັນໃຫ້ຈະເລີນ ງວດທີ1 ເດືອນ 8/2019</t>
  </si>
  <si>
    <t>ຈ່າຍຄ່ານ້ຳມັນໃຫ້ຈະເລີນ ງວດທີ2 ເດືອນ 8/2019</t>
  </si>
  <si>
    <t>ຈ່າຍຄ່ານ້ຳມັນໃຫ້ຈະເລີນ ງວດທີ1 ເດືອນ 9/2019</t>
  </si>
  <si>
    <t>ຈ່າຍຄ່ານ້ຳມັນໃຫ້ຈະເລີນ ງວດທີ2 ເດືອນ 9/2019</t>
  </si>
  <si>
    <t>ຈ່າຍຊື້ຖ່ານກະແຈລົດແລນໂລເວີ້ ແລະ ລູກລ໋ອກຄັນຊົນໜ້າ ທະບຽນ ນຮ 9999</t>
  </si>
  <si>
    <t>ຈ່າຍຄ່າແຮງງານສ້ອມແປງເຮືອນທ່ານ ຄຳມະນີ</t>
  </si>
  <si>
    <t>ຈ່າຍພາສີທີ່ດິນ ປະຈຳປີ 2019  ບ້ານພັດທະນາຫຼັກ7</t>
  </si>
  <si>
    <t xml:space="preserve"> ຈ່າຍຊໍາລະເງິນກູ້ຢືມກອງທຶນທີ່ຄ້າງຈ່າຍ ນ ແອ (ແມ່ບ້ານ) ທີ່ຖືກປົດອອກຈາກການເປັນພະນັກງານ</t>
  </si>
  <si>
    <t xml:space="preserve"> ຈ່າຍຊໍາລະເງິນກູ້ຢືມກອງທຶນທີ່ຄ້າງຈ່າຍ ທ ວິໄຊ ໂຊເຟີລົດເຄນ (6.300.000 ກີບ) ແລະ ທ ຄອນສະໄໝ ຜູ້ຊ່ວຍຊ່າງ (4.687.533 ກີບ)ແມ່ບ້ານທີ່ຖືກປົດອອກຈາກການເປັນພະນັກງານ</t>
  </si>
  <si>
    <t xml:space="preserve"> ແລະ ທ ຄອນສະໄໝ ຜູ້ຊ່ວຍຊ່າງ (4.687.533 ກີບ)ແມ່ບ້ານທີ່ຖືກປົດອອກຈາກການເປັນພະນັກງານ</t>
  </si>
  <si>
    <t>ຈ່າຍຄ່າເຊັນເອກະສານໃບຢັ້ງຢືນສາຍຍາດ ທ່ານປະທານ ວັນທີ 16/10/2019</t>
  </si>
  <si>
    <t>ຈ່າຍຊື້ໝໍ້ໄຟລົດ ສະກີນ້ຳປະທານ (7.000 ບາດ*300)</t>
  </si>
  <si>
    <t>ຈ່າຍຄ່າແຮງງານສ້ອມແປງເຮືອນ ທ່ານ ສອນໄຊ</t>
  </si>
  <si>
    <t>ຈ່າຍຄ່ານ້ຳມັນໃສ່ຈັກຕັດຫຍ້າ, ຄ່ານ້ຳມັນເຄື່ອງໃສ່ຈັກຕັດຫຍ້າ, ຄ່າມີດຕັດຫຍ້າ ຄ່າໄຟຟ້າ ປະຈຳເດືອນ 8/2019</t>
  </si>
  <si>
    <t>ຈ່າຍຄ່ານ້ຳມັນໃສ່ຈັກຕັດຫຍ້າ, ຄ່ານ້ຳມັນເຄື່ອງໃສ່ຈັກຕັດຫຍ້າ, ຄ່າມີດຕັດຫຍ້າ ຄ່າໄຟຟ້າ ປະຈຳເດືອນ 9+10/2019</t>
  </si>
  <si>
    <t>14.11.2019</t>
  </si>
  <si>
    <t>ຮັບຄືນມາດາມສຳຮອງຈ່າຍແລ້ວຊື້ຖ່ານກະແຈລົດແລນໂລເວີ້ ແລະ ລູກລ໋ອກຄັນຊົນໜ້າ ທະບຽນ ນຮ 9999</t>
  </si>
  <si>
    <t>ຮັບຄືນມາດາມສຳຮອງຈ່າຍແລ້ວຊື້ໝໍ້ໄຟລົດ ສະກີນ້ຳປະທານ (7.000 ບາດ*300)</t>
  </si>
  <si>
    <t>ຈ່າຍຄ່າຕົ້ນໄມ້ ແລະ ແຮງງານປູກຕົ້ນໄມ້ປະດັບເຮືອນປະທານ ຫຼັກ 10</t>
  </si>
  <si>
    <t>15.11.2019</t>
  </si>
  <si>
    <t>ຈ່າຍອຸດໜູນແຕ່ງງານ ທ ພຸດທະລົມ ພິລາລັກ (ຫົວໜ້າສະໜາມໂຄງການກໍ່ສ້າງເສັ້ນທາງອີ່ມູນ)</t>
  </si>
  <si>
    <t>ຈ່າຍໃຫ້ທ່ານ ສີວິໄລ ຊຸມພົນພັກດີ ຈ່າຍຄ່າແລ່ນເອກະສານໃບຕາດິນຖາບອນ ບ້ານໜອງບອນ</t>
  </si>
  <si>
    <t>ຈ່າຍລ່ວງໜ້າໃຫ້ພະແນກຖະແຫຼ່ງຂ່າວ ແລະ ວັດທະນະທຳແຂວງຈຳປາສັກ</t>
  </si>
  <si>
    <r>
      <t>ຈ່າຍເງິນຄ່າແຮງງານງວດທີ</t>
    </r>
    <r>
      <rPr>
        <sz val="9"/>
        <rFont val="Times New Roman"/>
        <family val="1"/>
      </rPr>
      <t xml:space="preserve"> 4 = 30</t>
    </r>
    <r>
      <rPr>
        <sz val="9"/>
        <rFont val="Phetsarath OT"/>
      </rPr>
      <t xml:space="preserve">% ໃຫ້ບ/ສ </t>
    </r>
    <r>
      <rPr>
        <sz val="9"/>
        <rFont val="Times New Roman"/>
        <family val="1"/>
      </rPr>
      <t xml:space="preserve">interior Visions Co., ltd 405.000 </t>
    </r>
    <r>
      <rPr>
        <sz val="9"/>
        <rFont val="Phetsarath OT"/>
      </rPr>
      <t>ບາດ</t>
    </r>
    <r>
      <rPr>
        <sz val="9"/>
        <rFont val="Times New Roman"/>
        <family val="1"/>
      </rPr>
      <t>*306</t>
    </r>
  </si>
  <si>
    <r>
      <t>ຈ່າຍຄ່ານ້ຳປະປາ ປະຈຳເດືອນ</t>
    </r>
    <r>
      <rPr>
        <sz val="9"/>
        <color theme="1"/>
        <rFont val="Times New Roman"/>
        <family val="1"/>
      </rPr>
      <t xml:space="preserve"> 4+6/2019</t>
    </r>
  </si>
  <si>
    <r>
      <t xml:space="preserve">ຈ່າຍຄ່າໄຟຟ້າ ປະຈຳເດືອນ </t>
    </r>
    <r>
      <rPr>
        <sz val="9"/>
        <color theme="1"/>
        <rFont val="Times New Roman"/>
        <family val="1"/>
      </rPr>
      <t>5/2019</t>
    </r>
  </si>
  <si>
    <r>
      <t xml:space="preserve">ຈ່າຍຊື້ຊີມັງຂຽວ ສ້ອມແປງເຮືອນ ວັນທີ </t>
    </r>
    <r>
      <rPr>
        <sz val="9"/>
        <color theme="1"/>
        <rFont val="Times New Roman"/>
        <family val="1"/>
      </rPr>
      <t>27/8/2019</t>
    </r>
  </si>
  <si>
    <r>
      <t xml:space="preserve">ຈ່າຍຊື້ນ້ຳຢາຊີກ້າ ສ້ອມແປງເຮືອນ ວັນທີ </t>
    </r>
    <r>
      <rPr>
        <sz val="9"/>
        <color theme="1"/>
        <rFont val="Times New Roman"/>
        <family val="1"/>
      </rPr>
      <t>26/8/2019</t>
    </r>
  </si>
  <si>
    <r>
      <t xml:space="preserve">ຈ່າຍຊື້ວັດສະດຸ ສ້ອມແປງເຮືອນ ວັນທີ </t>
    </r>
    <r>
      <rPr>
        <sz val="9"/>
        <color theme="1"/>
        <rFont val="Times New Roman"/>
        <family val="1"/>
      </rPr>
      <t>2/9/2019</t>
    </r>
  </si>
  <si>
    <r>
      <t xml:space="preserve">ຈ່າຍຊື້ນ້ຳຢາຊີກ້າ ສ້ອມແປງເຮືອນນາຍພົນວິໄລ ວັນທີ </t>
    </r>
    <r>
      <rPr>
        <sz val="9"/>
        <color theme="1"/>
        <rFont val="Times New Roman"/>
        <family val="1"/>
      </rPr>
      <t>04/10/2019</t>
    </r>
  </si>
  <si>
    <r>
      <t>ຈ່າຍອະນຸມັດຊື້ຝາຄຸມທ້າຍລົດ</t>
    </r>
    <r>
      <rPr>
        <sz val="9"/>
        <color theme="1"/>
        <rFont val="Times New Roman"/>
        <family val="1"/>
      </rPr>
      <t xml:space="preserve"> Infiniti 0x80 (350$*9000)</t>
    </r>
  </si>
  <si>
    <r>
      <t>ຮັບຄືນມາດາມສຳຮອງຈ່າຍແລ້ວຄ່ານ້ຳປະປາ ປະຈຳເດືອນ</t>
    </r>
    <r>
      <rPr>
        <sz val="9"/>
        <color theme="1"/>
        <rFont val="Times New Roman"/>
        <family val="1"/>
      </rPr>
      <t xml:space="preserve"> 4+6/2019</t>
    </r>
  </si>
  <si>
    <r>
      <t xml:space="preserve">ຮັບຄືນມາດາມສຳຮອງຈ່າຍແລ້ວຄ່າໄຟຟ້າ ປະຈຳເດືອນ </t>
    </r>
    <r>
      <rPr>
        <sz val="9"/>
        <color theme="1"/>
        <rFont val="Times New Roman"/>
        <family val="1"/>
      </rPr>
      <t>5/2019</t>
    </r>
  </si>
  <si>
    <r>
      <t>ຮັບຄືນມາດາມສຳຮອງຈ່າຍແລ້ວຊື້ຝາຄຸມທ້າຍລົດ</t>
    </r>
    <r>
      <rPr>
        <sz val="9"/>
        <color theme="1"/>
        <rFont val="Times New Roman"/>
        <family val="1"/>
      </rPr>
      <t xml:space="preserve"> Infiniti 0x80 (350$*9000)</t>
    </r>
  </si>
  <si>
    <t>ຮັບຈາກບໍລິສັດ ຈະເລີນເຊກອງ ພະລັງງານ ຄ່າເຊົ່າອາຄານຫ້ອງການ ປະຈຳປີ 2017-2019 (68.400$*8862)</t>
  </si>
  <si>
    <t>18.11.2019</t>
  </si>
  <si>
    <r>
      <t>ປະຈຳວັນທີ</t>
    </r>
    <r>
      <rPr>
        <b/>
        <u/>
        <sz val="14"/>
        <color theme="1"/>
        <rFont val="Times New Roman"/>
        <family val="1"/>
      </rPr>
      <t xml:space="preserve"> 18/11/2019</t>
    </r>
  </si>
  <si>
    <r>
      <t xml:space="preserve">ວັນທີ </t>
    </r>
    <r>
      <rPr>
        <b/>
        <sz val="12"/>
        <color theme="1"/>
        <rFont val="Times New Roman"/>
        <family val="1"/>
      </rPr>
      <t>16/11/2019</t>
    </r>
  </si>
  <si>
    <r>
      <t xml:space="preserve">ຈ່າຍຄ່າແຮງງານ ແລະ ວັດສະດຸ ວຽກເຮືອນທ່ານສອນໄຊ </t>
    </r>
    <r>
      <rPr>
        <sz val="11"/>
        <color theme="1"/>
        <rFont val="Times New Roman"/>
        <family val="1"/>
      </rPr>
      <t>(5.400.000*284.5)</t>
    </r>
  </si>
  <si>
    <t>ທະນາຄານການຄ້າຕ່າງປະເທດລາວ ມະຫາຊົນ.</t>
  </si>
  <si>
    <r>
      <rPr>
        <b/>
        <sz val="12"/>
        <color theme="1"/>
        <rFont val="Phetsarath OT"/>
      </rPr>
      <t>ຊື່ບັນຊີ:</t>
    </r>
    <r>
      <rPr>
        <sz val="12"/>
        <color theme="1"/>
        <rFont val="Times New Roman"/>
        <family val="1"/>
      </rPr>
      <t xml:space="preserve"> CHALEUN SEKONG GROUP CO., LTD.</t>
    </r>
  </si>
  <si>
    <r>
      <rPr>
        <b/>
        <sz val="12"/>
        <color theme="1"/>
        <rFont val="Phetsarath OT"/>
      </rPr>
      <t>ເລກບັນຊີ:</t>
    </r>
    <r>
      <rPr>
        <sz val="12"/>
        <color theme="1"/>
        <rFont val="Phetsarath OT"/>
      </rPr>
      <t xml:space="preserve"> </t>
    </r>
    <r>
      <rPr>
        <sz val="12"/>
        <color theme="1"/>
        <rFont val="Times New Roman"/>
        <family val="1"/>
      </rPr>
      <t>040 110 001 178 338 001.</t>
    </r>
  </si>
  <si>
    <t>ຈ່າຍໃຫ້ທ່ານ ສີວິໄລ ຊຸມພົນພັກດີ ຈ່າຍຄ່າແລ່ນເອກະສານໃບຕາດິນຖາບອນ ບ້ານໜອງຫອຍ ເມືອງໂພນທອງ</t>
  </si>
  <si>
    <t>19.11.2019</t>
  </si>
  <si>
    <t>ສະຫຼຸບ ບັນຊີຕິດຕາມການຮັບ - ຈ່າຍ ບໍລິສັດ ຈະເລີນເຊກອງ ກຣຸບ ຈຳກັດຜູ້ດຽວ</t>
  </si>
  <si>
    <t>20.11.2019</t>
  </si>
  <si>
    <t>ຮັບຈາກມາດາມ ວັນທີ 20.11.2019 (ສຳຮອງຈ່າຍວຽຫເຮືອນ)</t>
  </si>
  <si>
    <r>
      <t xml:space="preserve">ປະຈໍາວັນທີ </t>
    </r>
    <r>
      <rPr>
        <b/>
        <u/>
        <sz val="14"/>
        <color theme="1"/>
        <rFont val="Times New Roman"/>
        <family val="1"/>
      </rPr>
      <t>01-20/11/2019</t>
    </r>
  </si>
  <si>
    <r>
      <t xml:space="preserve">ຈ່າຍຄ່າແຮງງານ ແລະ ວັດສະດຸ ໃຫ້ບ/ສ ເອັສ ເອັສ ແກຣນ ບິ້ວດິ້ງ ງວດທີ </t>
    </r>
    <r>
      <rPr>
        <sz val="9"/>
        <color theme="1"/>
        <rFont val="Times New Roman"/>
        <family val="1"/>
      </rPr>
      <t xml:space="preserve">04 </t>
    </r>
    <r>
      <rPr>
        <sz val="9"/>
        <color theme="1"/>
        <rFont val="Phetsarath OT"/>
      </rPr>
      <t xml:space="preserve">ຄັ້ງທີ່ </t>
    </r>
    <r>
      <rPr>
        <sz val="9"/>
        <color theme="1"/>
        <rFont val="Times New Roman"/>
        <family val="1"/>
      </rPr>
      <t>01</t>
    </r>
  </si>
  <si>
    <r>
      <t xml:space="preserve">ວຽກຕົບແຕ່ງພາຍໃນເຮືອນປະທານ ຫຼັກ </t>
    </r>
    <r>
      <rPr>
        <sz val="9"/>
        <color theme="1"/>
        <rFont val="Times New Roman"/>
        <family val="1"/>
      </rPr>
      <t>10 (2.000.000</t>
    </r>
    <r>
      <rPr>
        <sz val="9"/>
        <color theme="1"/>
        <rFont val="Phetsarath OT"/>
      </rPr>
      <t>ບາດ</t>
    </r>
    <r>
      <rPr>
        <sz val="9"/>
        <color theme="1"/>
        <rFont val="Times New Roman"/>
        <family val="1"/>
      </rPr>
      <t>*306)</t>
    </r>
  </si>
  <si>
    <r>
      <t xml:space="preserve">ຈ່າຍຄ່າແຮງງານ ແລະ ວັດສະດຸ ລ່ວງໜ້າ </t>
    </r>
    <r>
      <rPr>
        <sz val="9"/>
        <color theme="1"/>
        <rFont val="Times New Roman"/>
        <family val="1"/>
      </rPr>
      <t xml:space="preserve">10% </t>
    </r>
    <r>
      <rPr>
        <sz val="9"/>
        <color theme="1"/>
        <rFont val="Phetsarath OT"/>
      </rPr>
      <t>ໃຫ້ບ/ສ ເອັສ ເອັສ ແກຣນ ບິ້ວດິ້ງວຽກແລນສະແຄຣັບ</t>
    </r>
  </si>
  <si>
    <r>
      <t xml:space="preserve">ຕິດຕັ້ງຫີນກຳແພງດ້ານໜ້າ </t>
    </r>
    <r>
      <rPr>
        <sz val="9"/>
        <color theme="1"/>
        <rFont val="Times New Roman"/>
        <family val="1"/>
      </rPr>
      <t>(223.500</t>
    </r>
    <r>
      <rPr>
        <sz val="9"/>
        <color theme="1"/>
        <rFont val="Phetsarath OT"/>
      </rPr>
      <t xml:space="preserve"> ບາດ</t>
    </r>
    <r>
      <rPr>
        <sz val="9"/>
        <color theme="1"/>
        <rFont val="Times New Roman"/>
        <family val="1"/>
      </rPr>
      <t>*306)</t>
    </r>
  </si>
  <si>
    <r>
      <rPr>
        <b/>
        <sz val="12"/>
        <color theme="1"/>
        <rFont val="Phetsarath OT"/>
      </rPr>
      <t xml:space="preserve">           </t>
    </r>
    <r>
      <rPr>
        <b/>
        <u/>
        <sz val="12"/>
        <color theme="1"/>
        <rFont val="Phetsarath OT"/>
      </rPr>
      <t>ຜູ້ອຳນວຍການຝ່າຍບັນຊີ-ການເງິນ</t>
    </r>
    <r>
      <rPr>
        <b/>
        <sz val="12"/>
        <color theme="1"/>
        <rFont val="Phetsarath OT"/>
      </rPr>
      <t xml:space="preserve">                         </t>
    </r>
    <r>
      <rPr>
        <b/>
        <u/>
        <sz val="12"/>
        <color theme="1"/>
        <rFont val="Phetsarath OT"/>
      </rPr>
      <t>ຫົວໜ້າຝ່າຍການເງິນ</t>
    </r>
    <r>
      <rPr>
        <b/>
        <sz val="12"/>
        <color theme="1"/>
        <rFont val="Phetsarath OT"/>
      </rPr>
      <t xml:space="preserve">                        </t>
    </r>
    <r>
      <rPr>
        <b/>
        <u/>
        <sz val="12"/>
        <color theme="1"/>
        <rFont val="Phetsarath OT"/>
      </rPr>
      <t>ພະນັກງງານການເງິນ</t>
    </r>
  </si>
  <si>
    <r>
      <t xml:space="preserve">ວັນທີ </t>
    </r>
    <r>
      <rPr>
        <b/>
        <sz val="10"/>
        <color theme="1"/>
        <rFont val="Trebuchet MS"/>
        <family val="2"/>
      </rPr>
      <t>25.11.2019</t>
    </r>
  </si>
  <si>
    <r>
      <t>ປະຈຳວັນທີ</t>
    </r>
    <r>
      <rPr>
        <b/>
        <u/>
        <sz val="14"/>
        <color theme="1"/>
        <rFont val="Times New Roman"/>
        <family val="1"/>
      </rPr>
      <t xml:space="preserve"> 27/11/2019</t>
    </r>
  </si>
  <si>
    <r>
      <t xml:space="preserve">ຈ່າຍອັດຕາກິນພະນັກງານປະຈຳແຄ້ມ </t>
    </r>
    <r>
      <rPr>
        <sz val="10"/>
        <color theme="1"/>
        <rFont val="Times New Roman"/>
        <family val="1"/>
      </rPr>
      <t xml:space="preserve">2+3+4 </t>
    </r>
    <r>
      <rPr>
        <sz val="10"/>
        <color theme="1"/>
        <rFont val="Phetsarath OT"/>
      </rPr>
      <t>ຈຳນວນ</t>
    </r>
    <r>
      <rPr>
        <sz val="10"/>
        <color theme="1"/>
        <rFont val="Times New Roman"/>
        <family val="1"/>
      </rPr>
      <t xml:space="preserve"> 78</t>
    </r>
    <r>
      <rPr>
        <sz val="10"/>
        <color theme="1"/>
        <rFont val="Phetsarath OT"/>
      </rPr>
      <t xml:space="preserve"> ຄົນ ປະຈຳເດືອນ </t>
    </r>
    <r>
      <rPr>
        <sz val="10"/>
        <color theme="1"/>
        <rFont val="Times New Roman"/>
        <family val="1"/>
      </rPr>
      <t xml:space="preserve">12/2019 (26/11-25/12/2019) </t>
    </r>
    <r>
      <rPr>
        <sz val="10"/>
        <color theme="1"/>
        <rFont val="Phetsarath OT"/>
      </rPr>
      <t>ວຽກໂຮງງານຂົບຫີນນ້ຳກົງ</t>
    </r>
    <r>
      <rPr>
        <sz val="10"/>
        <color theme="1"/>
        <rFont val="Times New Roman"/>
        <family val="1"/>
      </rPr>
      <t>3</t>
    </r>
  </si>
  <si>
    <r>
      <t xml:space="preserve">ຈ່າຍຊຳລະຄ່າຈັດຊື້ວັດສະດູ ອຸປະກອນ ແລະ ອາໄຫຼ່ຕ່າງ ເພື່ອຮັບໃຊ້ແພ້ນ </t>
    </r>
    <r>
      <rPr>
        <sz val="9"/>
        <color theme="1"/>
        <rFont val="Times New Roman"/>
        <family val="1"/>
      </rPr>
      <t>2</t>
    </r>
    <r>
      <rPr>
        <sz val="9"/>
        <color theme="1"/>
        <rFont val="Phetsarath OT"/>
      </rPr>
      <t xml:space="preserve"> ແລະ ແພ້ນ </t>
    </r>
    <r>
      <rPr>
        <sz val="9"/>
        <color theme="1"/>
        <rFont val="Times New Roman"/>
        <family val="1"/>
      </rPr>
      <t>4</t>
    </r>
    <r>
      <rPr>
        <sz val="9"/>
        <color theme="1"/>
        <rFont val="Phetsarath OT"/>
      </rPr>
      <t xml:space="preserve"> ໃຫ້ບ/ສ ວິນລ່ຽມ (421.320 ບາດ*307)ວຽກໂຮງງານຂົບຫີນນ້ຳກົງ3</t>
    </r>
  </si>
  <si>
    <r>
      <t xml:space="preserve">ຈ່າຍອັດຕາກິນໃຫ້ພະນັກງານປະຈຳພາກສະໜາມ ປະຈຳເດືອນ </t>
    </r>
    <r>
      <rPr>
        <sz val="10"/>
        <color theme="1"/>
        <rFont val="Times New Roman"/>
        <family val="1"/>
      </rPr>
      <t>12/2019</t>
    </r>
    <r>
      <rPr>
        <sz val="10"/>
        <color theme="1"/>
        <rFont val="Phetsarath OT"/>
      </rPr>
      <t xml:space="preserve"> (ທິມອ້າຍຟານ) ວຽກເຂື່ອນໄຟຟ້ານ້ຳອີ່ມູນ</t>
    </r>
  </si>
  <si>
    <r>
      <t xml:space="preserve">ຈ່າຍອັດຕາກິນໃຫ້ພະນັກງານປະຈຳພາກສະໜາມ ປະຈຳເດືອນ </t>
    </r>
    <r>
      <rPr>
        <sz val="10"/>
        <color theme="1"/>
        <rFont val="Times New Roman"/>
        <family val="1"/>
      </rPr>
      <t>12/2019</t>
    </r>
    <r>
      <rPr>
        <sz val="10"/>
        <color theme="1"/>
        <rFont val="Phetsarath OT"/>
      </rPr>
      <t xml:space="preserve"> (ທິມອ້າຍແຫຼມ) ວຽກສາງທ່າແຂກ</t>
    </r>
  </si>
  <si>
    <t>ຮັບເງິນຈາກການເງິນແຊວງເຊກອງ ຄ່າຮັບເໝົາກໍ່ສ້າງຫ້ອງວ່າການແຂວງເຊກອງ ສົກປີ 2019</t>
  </si>
  <si>
    <t>ອແ</t>
  </si>
  <si>
    <r>
      <t>ປະຈຳວັນທີ</t>
    </r>
    <r>
      <rPr>
        <b/>
        <u/>
        <sz val="14"/>
        <color theme="1"/>
        <rFont val="Times New Roman"/>
        <family val="1"/>
      </rPr>
      <t xml:space="preserve"> 28/11/2019</t>
    </r>
  </si>
  <si>
    <r>
      <t>ປະຈຳວັນທີ</t>
    </r>
    <r>
      <rPr>
        <b/>
        <u/>
        <sz val="14"/>
        <color theme="1"/>
        <rFont val="Times New Roman"/>
        <family val="1"/>
      </rPr>
      <t xml:space="preserve"> 30/11/2019</t>
    </r>
  </si>
  <si>
    <r>
      <t xml:space="preserve">    ຜູ້</t>
    </r>
    <r>
      <rPr>
        <b/>
        <u/>
        <sz val="11"/>
        <color theme="1"/>
        <rFont val="Phetsarath OT"/>
      </rPr>
      <t>ອໍານວຍການຝ່າຍບັນຊີ-ການເງິນ</t>
    </r>
    <r>
      <rPr>
        <b/>
        <sz val="11"/>
        <color theme="1"/>
        <rFont val="Phetsarath OT"/>
      </rPr>
      <t xml:space="preserve">                              </t>
    </r>
    <r>
      <rPr>
        <b/>
        <u/>
        <sz val="11"/>
        <color theme="1"/>
        <rFont val="Phetsarath OT"/>
      </rPr>
      <t>ຫົວໜ້າພະແນກການເງິນ</t>
    </r>
    <r>
      <rPr>
        <b/>
        <sz val="11"/>
        <color theme="1"/>
        <rFont val="Phetsarath OT"/>
      </rPr>
      <t xml:space="preserve">                       </t>
    </r>
    <r>
      <rPr>
        <b/>
        <u/>
        <sz val="11"/>
        <color theme="1"/>
        <rFont val="Phetsarath OT"/>
      </rPr>
      <t>ພະນັກງງານການເງິນ</t>
    </r>
  </si>
  <si>
    <r>
      <t xml:space="preserve">            ຜູ້</t>
    </r>
    <r>
      <rPr>
        <b/>
        <u/>
        <sz val="11"/>
        <color theme="1"/>
        <rFont val="Phetsarath OT"/>
      </rPr>
      <t>ອໍານວຍການຝ່າຍບັນຊີ-ການເງິນ</t>
    </r>
    <r>
      <rPr>
        <b/>
        <sz val="11"/>
        <color theme="1"/>
        <rFont val="Phetsarath OT"/>
      </rPr>
      <t xml:space="preserve">                                    </t>
    </r>
    <r>
      <rPr>
        <b/>
        <u/>
        <sz val="11"/>
        <color theme="1"/>
        <rFont val="Phetsarath OT"/>
      </rPr>
      <t>ຫົວໜ້າພະແນກການເງິນ</t>
    </r>
    <r>
      <rPr>
        <b/>
        <sz val="11"/>
        <color theme="1"/>
        <rFont val="Phetsarath OT"/>
      </rPr>
      <t xml:space="preserve">                                    </t>
    </r>
    <r>
      <rPr>
        <b/>
        <u/>
        <sz val="11"/>
        <color theme="1"/>
        <rFont val="Phetsarath OT"/>
      </rPr>
      <t>ພະນັກງງານການເງິນ</t>
    </r>
  </si>
  <si>
    <r>
      <t xml:space="preserve">ປະຈໍາເດືອນ </t>
    </r>
    <r>
      <rPr>
        <b/>
        <u/>
        <sz val="14"/>
        <color theme="1"/>
        <rFont val="Times New Roman"/>
        <family val="1"/>
      </rPr>
      <t>1-30/10/2019</t>
    </r>
  </si>
  <si>
    <r>
      <t xml:space="preserve">            ຜູ້</t>
    </r>
    <r>
      <rPr>
        <b/>
        <u/>
        <sz val="11"/>
        <color theme="1"/>
        <rFont val="Phetsarath OT"/>
      </rPr>
      <t>ອໍານວຍການຝ່າຍບັນຊີ-ການເງິນ</t>
    </r>
    <r>
      <rPr>
        <b/>
        <sz val="11"/>
        <color theme="1"/>
        <rFont val="Phetsarath OT"/>
      </rPr>
      <t xml:space="preserve">                                  </t>
    </r>
    <r>
      <rPr>
        <b/>
        <u/>
        <sz val="11"/>
        <color theme="1"/>
        <rFont val="Phetsarath OT"/>
      </rPr>
      <t>ຫົວໜ້າພະແນກການເງິນ</t>
    </r>
    <r>
      <rPr>
        <b/>
        <sz val="11"/>
        <color theme="1"/>
        <rFont val="Phetsarath OT"/>
      </rPr>
      <t xml:space="preserve">                                       </t>
    </r>
    <r>
      <rPr>
        <b/>
        <u/>
        <sz val="11"/>
        <color theme="1"/>
        <rFont val="Phetsarath OT"/>
      </rPr>
      <t>ພະນັກງງານການເງິນ</t>
    </r>
  </si>
  <si>
    <r>
      <t xml:space="preserve">      ຜູ້</t>
    </r>
    <r>
      <rPr>
        <b/>
        <u/>
        <sz val="11"/>
        <color theme="1"/>
        <rFont val="Phetsarath OT"/>
      </rPr>
      <t>ອໍານວຍການຝ່າຍບັນຊີ-ການເງິນ</t>
    </r>
    <r>
      <rPr>
        <b/>
        <sz val="11"/>
        <color theme="1"/>
        <rFont val="Phetsarath OT"/>
      </rPr>
      <t xml:space="preserve">                       </t>
    </r>
    <r>
      <rPr>
        <b/>
        <u/>
        <sz val="11"/>
        <color theme="1"/>
        <rFont val="Phetsarath OT"/>
      </rPr>
      <t>ຫົວໜ້າພະແນກການເງິນ</t>
    </r>
    <r>
      <rPr>
        <b/>
        <sz val="11"/>
        <color theme="1"/>
        <rFont val="Phetsarath OT"/>
      </rPr>
      <t xml:space="preserve">                       </t>
    </r>
    <r>
      <rPr>
        <b/>
        <u/>
        <sz val="11"/>
        <color theme="1"/>
        <rFont val="Phetsarath OT"/>
      </rPr>
      <t>ພະນັກງງານການເງິນ</t>
    </r>
  </si>
  <si>
    <t>ສະຫຼຸບ ບັນຊີຕິດຕາມການຮັບ - ຈ່າຍເງິນໂຄງການກໍ່ສ້າງແຄ້ມຊົງດາ</t>
  </si>
  <si>
    <r>
      <t xml:space="preserve">ປະຈໍາວັນທີ </t>
    </r>
    <r>
      <rPr>
        <b/>
        <u/>
        <sz val="14"/>
        <color theme="1"/>
        <rFont val="Times New Roman"/>
        <family val="1"/>
      </rPr>
      <t>01-30/10/2019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</si>
  <si>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</si>
  <si>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ຈ່າຍອັດຕາກິນໃຫ້ຊ່າງວຽງ ປະຈຳເດືອນ 9/2019 ວຽກປຸກແຄ້ມໃຫ້ບໍລິສັດ ຊົງດາ 02</t>
  </si>
  <si>
    <r>
      <rPr>
        <b/>
        <sz val="12"/>
        <color theme="1"/>
        <rFont val="Phetsarath OT"/>
      </rPr>
      <t xml:space="preserve">           </t>
    </r>
    <r>
      <rPr>
        <b/>
        <u/>
        <sz val="12"/>
        <color theme="1"/>
        <rFont val="Phetsarath OT"/>
      </rPr>
      <t>ຜູ້ອຳນວຍການຝ່າຍບັນຊີ-ການເງິນ</t>
    </r>
    <r>
      <rPr>
        <b/>
        <sz val="12"/>
        <color theme="1"/>
        <rFont val="Phetsarath OT"/>
      </rPr>
      <t xml:space="preserve">                          </t>
    </r>
    <r>
      <rPr>
        <b/>
        <u/>
        <sz val="12"/>
        <color theme="1"/>
        <rFont val="Phetsarath OT"/>
      </rPr>
      <t>ຫົວໜ້າຝ່າຍການເງິນ</t>
    </r>
    <r>
      <rPr>
        <b/>
        <sz val="12"/>
        <color theme="1"/>
        <rFont val="Phetsarath OT"/>
      </rPr>
      <t xml:space="preserve">                       </t>
    </r>
    <r>
      <rPr>
        <b/>
        <u/>
        <sz val="12"/>
        <color theme="1"/>
        <rFont val="Phetsarath OT"/>
      </rPr>
      <t>ພະນັກງງານການເງິນ</t>
    </r>
  </si>
  <si>
    <t>..........</t>
  </si>
  <si>
    <t>..............................................................................................</t>
  </si>
  <si>
    <t>ໂຄງການກໍ່ສ້າງແຄ້ມຊົງດາ</t>
  </si>
  <si>
    <r>
      <t xml:space="preserve">ຈ່າຍເງິນແຮສະໜາມ ງວດທີ </t>
    </r>
    <r>
      <rPr>
        <sz val="10"/>
        <color theme="1"/>
        <rFont val="Times New Roman"/>
        <family val="1"/>
      </rPr>
      <t>5</t>
    </r>
  </si>
  <si>
    <r>
      <t xml:space="preserve">ຈ່າຍຊື້ວັດສະດຸ ແລະ ອຸປະກອນ ແຜ່ນປະທະເບື່ອງເທິງ+ເບື່ອງລູ່ມ, ແຜ່ນໄລເນີ້, ມີດຕັດຫີນ </t>
    </r>
    <r>
      <rPr>
        <sz val="8"/>
        <color theme="1"/>
        <rFont val="Times New Roman"/>
        <family val="1"/>
      </rPr>
      <t>(6.334.2$*9230)</t>
    </r>
  </si>
  <si>
    <t>ຈ່າຍຊື້ຄອມພິວເຕີ້ໂນດບຸກ ຈຳນວນ 1 ເຄື່ອງໃຫ້ ທ ກອນພິລົມ ພະນັກບໍລິຫານ ປະຈຳສະໜາມ</t>
  </si>
  <si>
    <t>ຈ່າຍອັດຕາກິນໃຫ້ໂຊເຟີລົດ ໃນການນຳລົດດາມ ແລະ ລົດຈົກ ມາຈາກ ບໍລິສັດ</t>
  </si>
  <si>
    <t>ຊີເອັສຊີຄອນກຣີດ ວຽງຈັນ ມາສົ່ງໃຫ້ໂຮງງານຂົບຫີນນ້ຳກົງ3</t>
  </si>
  <si>
    <r>
      <t>ຈ່າຍເງິນເດືອນໃຫ້ທະຫານຍາມສາງລະເບີດ ປະຈຳເດືອນ</t>
    </r>
    <r>
      <rPr>
        <sz val="10"/>
        <color theme="1"/>
        <rFont val="Times New Roman"/>
        <family val="1"/>
      </rPr>
      <t xml:space="preserve"> 10-11/2019</t>
    </r>
    <r>
      <rPr>
        <sz val="10"/>
        <color theme="1"/>
        <rFont val="Phetsarath OT"/>
      </rPr>
      <t xml:space="preserve"> ຈຳນວນ </t>
    </r>
    <r>
      <rPr>
        <sz val="10"/>
        <color theme="1"/>
        <rFont val="Times New Roman"/>
        <family val="1"/>
      </rPr>
      <t>2</t>
    </r>
    <r>
      <rPr>
        <sz val="10"/>
        <color theme="1"/>
        <rFont val="Phetsarath OT"/>
      </rPr>
      <t xml:space="preserve"> ສະຫາຍ</t>
    </r>
  </si>
  <si>
    <t>4.12.2019</t>
  </si>
  <si>
    <t>ຈ່າຍຊື້ອາໄຫຼ່ເຄື່ອງຈັກຂົບຫີນ ປະເພດລູກປືນ ແລະ ສາຍພານ ຮັບໃຊ້ການບໍລິຫານໜ້າວຽກໂຮງງານ (40.430ບາດ*307)</t>
  </si>
  <si>
    <r>
      <t>ຈ່າຍຊື້ປຸ້ຍລະເບີດ+ໄດນາໄມ+ສາຍໄຟຕໍ່ແກັບ+ແກັບ</t>
    </r>
    <r>
      <rPr>
        <sz val="9"/>
        <color theme="1"/>
        <rFont val="Times New Roman"/>
        <family val="1"/>
      </rPr>
      <t xml:space="preserve"> (49.150$*9160)</t>
    </r>
  </si>
  <si>
    <r>
      <t xml:space="preserve">ຈ່າຍຄ່າຂົນສົ່ງ ປູ໋ຍ+ລະເບີດ 2.500$ ແລະ ຄ່າຂົນສົ່ງແກັບ 1.000$ </t>
    </r>
    <r>
      <rPr>
        <sz val="10"/>
        <color theme="1"/>
        <rFont val="Times New Roman"/>
        <family val="1"/>
      </rPr>
      <t xml:space="preserve"> * 8874</t>
    </r>
  </si>
  <si>
    <t>ສະຫຼຸບ ບັນຊີຕິດຕາມການຮັບ - ຈ່າຍໂຄງການກໍ່ສ້າງເຂື່ອນໄຟຟ້ານ້ຳງຽບ 3 ເອ</t>
  </si>
  <si>
    <r>
      <t xml:space="preserve">ປະຈໍາວັນທີ </t>
    </r>
    <r>
      <rPr>
        <b/>
        <u/>
        <sz val="14"/>
        <color theme="1"/>
        <rFont val="Times New Roman"/>
        <family val="1"/>
      </rPr>
      <t>01-30/12/2019</t>
    </r>
  </si>
  <si>
    <r>
      <t xml:space="preserve">ໂຄງການກໍ່ສ້າງເຂື່ອນໄຟຟ້ານ້ຳງຽບ </t>
    </r>
    <r>
      <rPr>
        <sz val="11"/>
        <color theme="1"/>
        <rFont val="Times New Roman"/>
        <family val="1"/>
      </rPr>
      <t xml:space="preserve">3 </t>
    </r>
    <r>
      <rPr>
        <sz val="11"/>
        <color theme="1"/>
        <rFont val="Phetsarath OT"/>
      </rPr>
      <t>ເອ</t>
    </r>
  </si>
  <si>
    <r>
      <t>ປະຈຳວັນທີ</t>
    </r>
    <r>
      <rPr>
        <b/>
        <u/>
        <sz val="14"/>
        <color theme="1"/>
        <rFont val="Times New Roman"/>
        <family val="1"/>
      </rPr>
      <t xml:space="preserve"> 03/12/2019</t>
    </r>
  </si>
  <si>
    <r>
      <t xml:space="preserve">ວັນທີ </t>
    </r>
    <r>
      <rPr>
        <b/>
        <sz val="10"/>
        <color theme="1"/>
        <rFont val="Times New Roman"/>
        <family val="1"/>
      </rPr>
      <t>30.11.2019</t>
    </r>
  </si>
  <si>
    <r>
      <t>ຈ່າຍຊື້ປຸ້ຍລະເບີດ+ໄດນາໄມ+ສາຍໄຟຕໍ່ແກັບ+ແກັບ</t>
    </r>
    <r>
      <rPr>
        <sz val="9"/>
        <color theme="1"/>
        <rFont val="Times New Roman"/>
        <family val="1"/>
      </rPr>
      <t xml:space="preserve"> (49.150$*9160) </t>
    </r>
    <r>
      <rPr>
        <sz val="9"/>
        <color theme="1"/>
        <rFont val="Phetsarath OT"/>
      </rPr>
      <t>ທາງລົງເຮືອນຈັກເຂື່ອນໄຟຟ້ານ້ຳອີ່ມູນ</t>
    </r>
  </si>
  <si>
    <r>
      <t>ຈ່າຍຄ່າຂົນສົ່ງ ປູ໋ຍ+ລະເບີດ</t>
    </r>
    <r>
      <rPr>
        <sz val="10"/>
        <color theme="1"/>
        <rFont val="Times New Roman"/>
        <family val="1"/>
      </rPr>
      <t xml:space="preserve"> 2.500$</t>
    </r>
    <r>
      <rPr>
        <sz val="10"/>
        <color theme="1"/>
        <rFont val="Phetsarath OT"/>
      </rPr>
      <t xml:space="preserve"> ແລະ ຄ່າຂົນສົ່ງແກັບ</t>
    </r>
    <r>
      <rPr>
        <sz val="10"/>
        <color theme="1"/>
        <rFont val="Times New Roman"/>
        <family val="1"/>
      </rPr>
      <t xml:space="preserve"> (1.000$  * 8874) </t>
    </r>
    <r>
      <rPr>
        <sz val="10"/>
        <color theme="1"/>
        <rFont val="Phetsarath OT"/>
      </rPr>
      <t>ທາງລົງເຮືອນຈັກເຂື່ອນໄຟຟ້ານ້ຳອີ່ມູນ</t>
    </r>
  </si>
  <si>
    <t>ຮັບຈາກບໍລິສັດຈະເລີນເຊກອງຄ່າຮັບເໝົາກໍ່ສ້າງອາຄານຫ້ອງການ,ຮ້ານອາຫານ,ກະແພງປ້ອມຍາມ ແລະ ບ່ອນຈອດລົດ</t>
  </si>
  <si>
    <r>
      <t>ໂຄງການພັດທະນາ ແລະ ປັບປຸງເຂື່ອນໄຟຟ້ານ້ຳງຽບ</t>
    </r>
    <r>
      <rPr>
        <sz val="11"/>
        <color theme="1"/>
        <rFont val="Times New Roman"/>
        <family val="1"/>
      </rPr>
      <t xml:space="preserve"> 3 </t>
    </r>
    <r>
      <rPr>
        <sz val="11"/>
        <color theme="1"/>
        <rFont val="Phetsarath OT"/>
      </rPr>
      <t>ເອ</t>
    </r>
  </si>
  <si>
    <t>ຮັບຈາກບໍລິສັດ ຈະເລີນເຊກອງ ພະລັງງານ ຜ່ານບັນຊີ</t>
  </si>
  <si>
    <t>ຈ່າຍຄືນບ້ວງຮັບຈາກບໍລິສັດ ຈະເລີນເຊກອງ ພະລັງງານ ຜ່ານບັນຊີ 4.12.2019</t>
  </si>
  <si>
    <t>ຈ່າຍຄ່າທຳນຽມໂອນ</t>
  </si>
  <si>
    <t>ຮັບຖອນທຶນໝູນວຽນ ບ້ວງ 350 ຕື້ກີບ</t>
  </si>
  <si>
    <r>
      <t>ປະຈຳວັນທີ</t>
    </r>
    <r>
      <rPr>
        <b/>
        <u/>
        <sz val="14"/>
        <color theme="1"/>
        <rFont val="Times New Roman"/>
        <family val="1"/>
      </rPr>
      <t xml:space="preserve"> 04/12/2019</t>
    </r>
  </si>
  <si>
    <t>ວັນທີ 03.12.2019</t>
  </si>
  <si>
    <t>ຈ່າຍຄືນບ້ວງຮັບຈາກບໍລິສັດ ຈະເລີນເຊກອງ ພະລັງງານ ຜ່ານບັນຊີ</t>
  </si>
  <si>
    <r>
      <t xml:space="preserve">ຮັບຖອນທຶນໝູນວຽນ ບ້ວງ </t>
    </r>
    <r>
      <rPr>
        <sz val="10"/>
        <color theme="1"/>
        <rFont val="Times New Roman"/>
        <family val="1"/>
      </rPr>
      <t>350</t>
    </r>
    <r>
      <rPr>
        <sz val="10"/>
        <color theme="1"/>
        <rFont val="Phetsarath OT"/>
      </rPr>
      <t xml:space="preserve"> ຕື້ກີບ</t>
    </r>
  </si>
  <si>
    <r>
      <t xml:space="preserve">ຮັບຖອນທຶນໝູນວຽນ ບ້ວງ </t>
    </r>
    <r>
      <rPr>
        <sz val="10"/>
        <color theme="1"/>
        <rFont val="Times New Roman"/>
        <family val="1"/>
      </rPr>
      <t>150</t>
    </r>
    <r>
      <rPr>
        <sz val="10"/>
        <color theme="1"/>
        <rFont val="Phetsarath OT"/>
      </rPr>
      <t xml:space="preserve"> ຕື້ກີບ</t>
    </r>
  </si>
  <si>
    <t>3.12.2019</t>
  </si>
  <si>
    <r>
      <t>ປະຈຳວັນທີ</t>
    </r>
    <r>
      <rPr>
        <b/>
        <u/>
        <sz val="14"/>
        <color theme="1"/>
        <rFont val="Times New Roman"/>
        <family val="1"/>
      </rPr>
      <t xml:space="preserve"> 05/12/2019</t>
    </r>
  </si>
  <si>
    <t>ວັນທີ 04.12.2019</t>
  </si>
  <si>
    <t xml:space="preserve">                  ເລກທີ: _______/ກງ</t>
  </si>
  <si>
    <t xml:space="preserve">                      ວັນທີ: ____/___/2019</t>
  </si>
  <si>
    <t>ຈ່າຍຄ່າທຳນຽມເອັສເອັມເອັສແບັງຄິງ</t>
  </si>
  <si>
    <r>
      <t>ປະຈຳວັນທີ</t>
    </r>
    <r>
      <rPr>
        <b/>
        <u/>
        <sz val="14"/>
        <color theme="1"/>
        <rFont val="Times New Roman"/>
        <family val="1"/>
      </rPr>
      <t xml:space="preserve"> 06/12/2019</t>
    </r>
  </si>
  <si>
    <t>ວັນທີ 05.12.2019</t>
  </si>
  <si>
    <t>ເງິນແຮບ້ວງ 100 ລ້ານ</t>
  </si>
  <si>
    <t>ເງິນເດືອນຝ່າຍບັນຊີ-ການເງິນ ແລະ ຝ່າຍບໍລິຫານ ສໍານັກງານໃຫຍ່ CSG ປະຈໍາເດືອນ 11/2019</t>
  </si>
  <si>
    <t>ຈ່າຍສົມທົບກອງທຶນ 4%</t>
  </si>
  <si>
    <t>ເງິນເດືອນພະແນກກໍ່ສ້າງ-ຂົວທາງ (ພະນັກງານຫ້ອງການ) ສໍານັກງານໃຫຍ່ CSG ປະຈໍາເດືອນ 11/2019</t>
  </si>
  <si>
    <t>ຈ່າຍສົມທົບກອງທຶນ 4% ຝ່າຍຂົວທາງ</t>
  </si>
  <si>
    <t>ຈ່າຍສົມທົບກອງທຶນ 4% ສຳນັກງານໃຫຍ່</t>
  </si>
  <si>
    <t>ຊຳລະຄ່າໄຟຟ້າຕຶກສໍານັກງານໃຫຍ່ ປະຈໍາເດືອນ 11/2019</t>
  </si>
  <si>
    <t>ຊຳລະຄ່າໄຟຟ້າຕຶກຝ່າຍພັດທະນາກໍ່ສ້າງ-ຂົວທາງ ປະຈໍາເດືອນ 11/2019</t>
  </si>
  <si>
    <t>ໍຊຳລະຄ່າໄຟຟ້າບິນໂປ່ມນໍ້າຕືກສໍານັກງານໃຫຍ່ ປະຈໍາເດືອນ 11/2019</t>
  </si>
  <si>
    <t>ຊຳລະຄ່າໄຟຟ້າບິນເຮືອນລົດປະທານ ປະຈໍາເດືອນ 11/2019</t>
  </si>
  <si>
    <t>ຊຳລະຄ່າໄຟຟ້າ + ຄ່ານໍ້າ ບິນເຮືອນປະທານຫລັກ 7 ປະຈໍາເດືອນ 11/2019</t>
  </si>
  <si>
    <t>ຊຳລະຄ່າໄຟຟ້າ ບິນເຮືອນປະທານຫລັກ 2 ປະຈໍາເດືອນ 11/2019</t>
  </si>
  <si>
    <t>ຊຳລະຄ່ານໍ້າ ບິນເຮືອນປະທານຫລັກ 2 ປະຈໍາເດືອນ 11/2019</t>
  </si>
  <si>
    <t>ຊຳລະຄ່າໄຟຟ້າບິນຫ້ອງແຖວສາງນໍ້າມັນ ປະຈໍາເດືອນ 11/2019</t>
  </si>
  <si>
    <t>ສໍາລະຄ່າໄຟຟ້າບິນພະແນກຄຸ້ມຄອງພາຫານະ-ກົນຈັກ (ກະລ່າລົດຫລັກ 10) ປະຈໍາເດືອນ 11/2019</t>
  </si>
  <si>
    <t>ເງິນເດືອນພະແນກຄຸ້ມຄອງພາຫະນະ-ກົນຈັກ ສໍານັກງານໃຫຍ່ CSG ປະຈໍາເດືອນ 11/2019</t>
  </si>
  <si>
    <t>ຈ່າຍສົມທົບກອງທຶນ 4% ພະແນກກົນຈັກ</t>
  </si>
  <si>
    <t xml:space="preserve">ຈ່າຍຄ່າເຊົາລົດລ່ວງໜ້າ 30% ໃຫ້ທ່ານຄຳເຊີນ ວຽກກໍ່ສ້າງທ່າແຂກ </t>
  </si>
  <si>
    <t>ຈ່າຍສໍາລະຄ່ານໍ້າມັນປໍ້າສຸວັນນາ ປະຈໍາເດືອນ 11/2019</t>
  </si>
  <si>
    <t>ເງິນເດືອນພະນັກງານໂຄງການກໍ່ສ້າງ ສາງຄ່ຽນຖ່າຍສິນຄ້າທ່າບົກທ່າແຂກ ປະຈໍາເດືອນ 11/19</t>
  </si>
  <si>
    <t>ສໍາລະຄ່າໄຟຟ້າສະໜາມພູສະເຫຼົ້າ ປະຈໍາເດືອນ 11/2019</t>
  </si>
  <si>
    <t>ສໍາລະຄ່ານໍ້າສະໜາມພູສະເຫຼົ້າ ປະຈໍາເດືອນ 10/2019</t>
  </si>
  <si>
    <t>ຈ່າຍຄ່າເຊົ່າລົດເຄນຍົກແຜ່ນພື້ນວຽກພູສະເຫລົ່າປະຈໍາວັນທີ 19.11.2019 (25.000*300)</t>
  </si>
  <si>
    <t>ເງິນເດືອນພະນັກງານໂຄງການກໍ່ສ້າງໂຮງແຮມພູສະເຫລົ່າ ປະຈໍາເດືອນ 11/2019</t>
  </si>
  <si>
    <t>ຈ່າຍເງິນເດືອນພະນັກງານ ບ/ສ ປະຊາໂຊກ ປະຈໍາເດືອນ 10/2019</t>
  </si>
  <si>
    <t>ຈ່າຍເງິນເດືອນພະນັກງານ ບ/ສ ປະຊາໂຊກ ປະຈໍາເດືອນ 11/2019</t>
  </si>
  <si>
    <t>ຈ່າຍເງິນເດືອນພະນັກງານ ບ/ສ ປະຊາໂຊກ ປະຈໍາເດືອນ 10/2019 ວຽກໂຮງແຮມພູຊ່າເຫຼົ້າ</t>
  </si>
  <si>
    <t>ຈ່າຍເງິນເດືອນພະນັກງານ ບ/ສ ປະຊາໂຊກ ປະຈໍາເດືອນ 11/2019 ວຽກໂຮງແຮມພູຊ່າເຫຼົ້າ</t>
  </si>
  <si>
    <t>ຈ່າຍເງິນຄ່າທີ່ປືກສາໃຫ້ ບ/ສ ONE Management ງວດທີ 23 ປະຈໍາເດືອນ 08/19 (ຄຸນນະທີ) 400.000ບາດ*305.5 ວຽກໂຮງແຮມພູຊ່າເຫຼົ້າ</t>
  </si>
  <si>
    <t>ຈ່າຍເງິນຄ່າທີ່ປືກສາໃຫ້ ບ/ສ ONE Management ງວດທີ 24 ປະຈໍາເດືອນ 09/19 (ຄຸນນະທີ) 400.000ບາດ*305.5ວຽກໂຮງແຮມພູຊ່າເຫຼົ້າ</t>
  </si>
  <si>
    <t>ຈ່າຍສໍາລະຄ່ານໍ້າມັນປໍ້າສຸວັນນາ ປະຈໍາເດືອນ 11/2019 ວຽກສາງທ່າແຂກ</t>
  </si>
  <si>
    <t>ຈ່າຍເງິນຄ່າຊື້ໝໍ້ໄຟ, ນໍ້າກົດ ໃສ່ລົດນໍ້າ FUSO ເບີ 30 ທະບຽນ 0405 ເພື່ອກຽມຍ້າຍໄປຮັບໃຊ້ໂຮງງານຂົບຫີນ</t>
  </si>
  <si>
    <t>ຈ່າຍຄ່າແຮງງານວຽກເພີ້ມກໍ່ສ້າງຖານຕັ້ງຈັກ ໂຮງງານຂົບຫີນໃຫ້ ຊ່າງເວດ ສຳເລັດ 100% ວຽກໂຮງງານຂົບຫີນນ້ຳກົງ 3</t>
  </si>
  <si>
    <t>ເງິນເດືອນພະນັກງານ ປະຈຳໂຮງງານຂົບຫີນນໍ້າກົງ 3 ປະຈຳເດືອນ 11/2019 (ກີບ)</t>
  </si>
  <si>
    <t>ເງິນເດືອນທີມອົງຕິປະຈໍາເດືອນ 09/2019</t>
  </si>
  <si>
    <t>ຈ່າຍເງິນບໍລິຫານໃຫ້ ອົງຕິ</t>
  </si>
  <si>
    <t>ຈ່າຍຄ່າເຊົ່າລົດຈົກ KOMUTSU PC200-8 ທ.ສົມຊາຍ ປະຈໍາເດືອນ 11/2019</t>
  </si>
  <si>
    <t>ຈ່າຍຄ່າເຊົ່າລົດນໍ້າມັນ 6 ລໍ້ MITSUBISHI ທ.ສົມຊາຍ ປະຈໍາເດືອນ 11/2019</t>
  </si>
  <si>
    <t>ຈ່າຍຄ່າເຊົ່າລົດຈົກ CAT 330D ທ.ສົມຊາຍ ປະຈໍາເດືອນ 11/2019</t>
  </si>
  <si>
    <t>ເງິນເດືອນທີມອົງຕິປະຈໍາເດືອນ 09/2019 ວຽກໂຮງງານຂົບຫີນ</t>
  </si>
  <si>
    <t>ຈ່າຍເງິນບໍລິຫານໃຫ້ ອົງຕິ ວຽກໂຮງງານຂົບຫີນ</t>
  </si>
  <si>
    <t>ຈ່າຍຄ່າເຊົ່າລົດຈົກ KOMUTSU PC200-8 ທ.ສົມຊາຍ ປະຈໍາເດືອນ 11/2019 ວຽກໂຮງງານຂົບຫີນ</t>
  </si>
  <si>
    <t>ຈ່າຍຄ່າເຊົ່າລົດນໍ້າມັນ 6 ລໍ້ MITSUBISHI ທ.ສົມຊາຍ ປະຈໍາເດືອນ 11/2019 ວຽກໂຮງງານຂົບຫີນ</t>
  </si>
  <si>
    <t>ຈ່າຍຄ່າເຊົ່າລົດຈົກ CAT 330D ທ.ສົມຊາຍ ປະຈໍາເດືອນ 11/2019 ວຽກໂຮງງານຂົບຫີນ</t>
  </si>
  <si>
    <t>ເງິນເດືອນພະນັກງານ ປະຈຳໂຮງງານຂົບຫີນນໍ້າກົງ 3 ປະຈຳເດືອນ 11/2019 (125.000ບາດ*305.5)</t>
  </si>
  <si>
    <t>ເງິນເດືອນພະນັກງານ ປະຈຳໂຮງງານຂົບຫີນນໍ້າກົງ 3 ປະຈຳເດືອນ 11/2019 (4013$*9220)</t>
  </si>
  <si>
    <t>ຈ່າຍເງິນລ່ວງໜ້າ 50%  ໃຫ້ທ່ານ ຄຳຈວນ ຄ່າເຊົ່າລົດຈົກ CAT 320 ວຽກກໍ່ສ້າງທາງລົງເຮືອນຈັກເຂື່ອນໄຟຟ້ານ້ຳອີມູນ 09/19</t>
  </si>
  <si>
    <t>ຈ່າຍເງິນໃຫ້ທ່ານ ຄຳຈວນ ຄ່າເຊົ່າລົດຈົກ KOBELCO ວຽກກໍ່ສ້າງເສັ້ນທາງລົງເຮືອນຈັກເຂື່ອນໄຟຟ້ານ້ຳອີມູນ 09/2019</t>
  </si>
  <si>
    <t>ຈ່າຍຄ່າແຮງງຊ່າງເວດກໍ່ສ້າງຄອງດາດໄລຍະ 27.2 ກມ ໂຄງການກໍ່ສ້າງເສັ້ນທາງເຂື່ອນອີມູນ</t>
  </si>
  <si>
    <t>ຈ່າຍຄ່າເຊົ່າລົດຈົກ HYUNDAI 220-9 ທ່ານ ແສງຈັນ ປະຈໍາເດືອນ 10/2019</t>
  </si>
  <si>
    <t>ຈ່າຍຄ່າເຊົ່າລົດຈົກ HYUNDAI 220-9 ທ່ານ ແສງຈັນ ປະຈໍາເດືອນ 11/2019</t>
  </si>
  <si>
    <t xml:space="preserve">ຈ່າຍຊື້ນໍ້າມັນໄຮໂດລິກເບີ 68 ເອົາໄປໄວ້ສະຕັອກສາງສະໜາມກໍ່ສ້າງທາງອີມູນມູນຄ່າ: 22.000*307 </t>
  </si>
  <si>
    <t>ເງິນເດືອນທີມກໍ່ສ້າງທາງພາຍໃນເຂື່ອນອີມູນ (ທີມອ້າຍຟານ) ປະຈໍາເດືອນ 11/2019</t>
  </si>
  <si>
    <t>ຈ່າຍຄ່າເຊົ່າລົດຈົກ HYUNDAI 220-9 ທ່ານ ແສງຈັນ ປະຈໍາເດືອນ 10/2019  ໂຄງການກໍ່ສ້າງເສັ້ນທາງເຂື່ອນອີມູນ</t>
  </si>
  <si>
    <t>ຈ່າຍຄ່າເຊົ່າລົດຈົກ HYUNDAI 220-9 ທ່ານ ແສງຈັນ ປະຈໍາເດືອນ 11/2019  ໂຄງການກໍ່ສ້າງເສັ້ນທາງເຂື່ອນອີມູນ</t>
  </si>
  <si>
    <t xml:space="preserve">ຈ່າຍຄ່າເຊົາລົດຈົກ ຂອງທ່ານ ໄຊຍະວົງ ວຽກກໍ່ສ້າງແຄມຊົງດາ ເຂື່ອນໄຟຟ້າອີມູນ ປະຈຳເດືອນ 09/2019 </t>
  </si>
  <si>
    <t>ຈ່າຍອັດຕາກິນຊ່າງວຽງກໍ່ສ້າງແຄ້ມ 3+ ແຄ້ມ 4 ປະກອບມີ 4 ຫຼັງ ໃຫ້ບ/ສ ຊົງດາ 5 ປະຈໍາເດືອນ 11/2019</t>
  </si>
  <si>
    <t>ຈ່າຍອັດຕາກິນຊ່າງບຸນມີກໍ່ສ້າງແຄ້ມ 1 ປະກອບມີ 3 ບັອກ ຈໍານວນ 5 ຫຼັງ ໃຫ້ບ/ສ ຊົງດາ 5 ປະຈໍາເດືອນ 11/2019</t>
  </si>
  <si>
    <t>ຈ່າຍອັດຕາກິນ ບ/ສ ແສງສະຫວ່າງ ວຽກຕິດຕັ້ງໝໍ້ແປງໄຟຟ້າ 22 KV ພາຍໃນແຄ້ມບ/ສ ຊົງດາ 5  ປະຈໍາເດືອນ 11/19</t>
  </si>
  <si>
    <t>ຈ່າຍອັດຕາກິນຊ່າງສຸກສະໄໝກໍ່ສ້າງແຄ້ມ 5 ປະກອບມີ 5 ຫຼັງ ໃຫ້ບ/ສ ຊົງດາ 5 ປະຈໍາເດືອນ 11/2019</t>
  </si>
  <si>
    <t>ຈ່າຍອັດຕາກິນຊ່າງລາດກໍ່ສ້າງແຄ້ມ 2 ປະກອບມີ 4 ຫຼັງ ໃຫ້ບ/ສ ຊົງດາ 5 ປະຈໍາເດືອນ 11/2019</t>
  </si>
  <si>
    <t>ເງິນເດືອນທີມກໍ່ສ້າງຄອງດາດ + ແຄ້ມເຂື່ອນອີມູນ (ທີມສີໂຫ) ປະຈໍາເດືອນ 11/2019</t>
  </si>
  <si>
    <t>ເງິນເດືອນວິຊາການທີ່ປືກສາ ທ.ດວງສີ ວັນທະວົງສາ</t>
  </si>
  <si>
    <t xml:space="preserve">ຈ່າຍລ່ວງໜ້າໃຫ້ບໍລິສັດ ດວງຖາວອນ ພັດທະນາກໍ່ສ້າງຂົວທາງ </t>
  </si>
  <si>
    <t>ເງິນເດືອນວິຊາການທີ່ປືກສາ ທ.ດວງສີ ວັນທະວົງສາ ວຽກທາງບ້ານປະນອນ</t>
  </si>
  <si>
    <t>ຈ່າຍລ່ວງໜ້າໃຫ້ບໍລິສັດ ດວງຖາວອນ ພັດທະນາກໍ່ສ້າງຂົວທາງ ວຽກທາງບ້ານປະນອນ</t>
  </si>
  <si>
    <t>ຈ່າຍອ່ວຍຊຳລະຄ່າຄອນກຣີດ ບ/ສ ຊີເອັສຊີ ຄອນກຣີດ ນະຄອນຫຼວງວຽງຈັນ (442.750ບາດ*300)</t>
  </si>
  <si>
    <t>ຈ່າຍຄ່າແຮງງານງວດ 03 (ກວດວຽກ 60 % ຈ່າຍ 20 %) ໃຫ້ຊ່າງ ແລ່ງ ວຽກ BOL</t>
  </si>
  <si>
    <t>ຈ່າຍສໍາລະຄ່າໄມ້ 4*8 ຈໍານວນ 7 ຄິວ ແລະ ປູນແດງສອບ ໃຫ້ຮ້ານພີມພາຂາຍເຄື່ອງກໍ່ສ້າງ</t>
  </si>
  <si>
    <t>ເງິນເດືອນພະນັກງານໂຄງການກໍ່ສ້າງທະນາຄານກາງ ປະຈໍາເດືອນ 11/2019</t>
  </si>
  <si>
    <t>ຈ່າຍອ່ວຍຊຳລະຄ່າຄອນກຣີດ ບ/ສ ຊີເອັສຊີ ຄອນກຣີດ ນະຄອນຫຼວງວຽງຈັນ (442.750ບາດ*300) ວຽກທະນາຄານກາງ</t>
  </si>
  <si>
    <t>ຈ່າຍສໍາລະຄ່າໄມ້ 4*8 ຈໍານວນ 7 ຄິວ ແລະ ປູນແດງສອບ ໃຫ້ຮ້ານພີມພາຂາຍເຄື່ອງກໍ່ສ້າງ ວຽກທະນາຄານກາງ</t>
  </si>
  <si>
    <t>5.12.2019</t>
  </si>
  <si>
    <t>ຈ່າຍຄ່າທຳນຽມເອັສເອັມເອັສ ແບັງຄິງ</t>
  </si>
  <si>
    <t>6.12.2019</t>
  </si>
  <si>
    <t>ຈ່າຍເງິນຄ່າທີ່ປືກສາໃຫ້ ບ/ສ ONE Management ງວດທີ 23 ປະຈໍາເດືອນ 08/19 (ຄຸນນະທີ) 400.000ບາດ</t>
  </si>
  <si>
    <t>ຈ່າຍເງິນຄ່າທີ່ປືກສາໃຫ້ ບ/ສ ONE Management ງວດທີ 24 ປະຈໍາເດືອນ 09/19 (ຄຸນນະທີ) 400.000ບາດ</t>
  </si>
  <si>
    <t>ເງິນເດືອນພະນັກງານ ປະຈຳໂຮງງານຂົບຫີນນໍ້າກົງ 3 ປະຈຳເດືອນ 11/2019 (4.013$*9220)</t>
  </si>
  <si>
    <t>ຈ່າຍເງິນລ່ວງໜ້າ 50%  ໃຫ້ທ່ານ ຄຳຈວນ ຄ່າເຊົ່າລົດຈົກ CAT 320 ວຽກກໍ່ສ້າງທາງລົງເຮືອນຈັກເຂື່ອນໄຟຟ້ານ້ຳອີມູນ</t>
  </si>
  <si>
    <t>ວັນທີ 06.12.2019</t>
  </si>
  <si>
    <t>ຈ່າຍຊຳລະໜີ້ຄ່າເຄື່ອງໃຊ້ຫ້ອງການ CSC ປາກເຊ ງວດວັນທີ 01-15/10/2019 ວຽກສຳນັກງານໃຫ່ຍ</t>
  </si>
  <si>
    <t>ຈ່າຍຊຳລະໜີ້ຄ່າເຄື່ອງໃຊ້ຫ້ອງການ CSC ປາກເຊ ງວດວັນທີ 16-30/10/2019 ວຽກສຳນັກງານໃຫ່ຍ</t>
  </si>
  <si>
    <t>ຈ່າຍຊຳລະໜີ້ຄ່າເຄື່ອງໃຊ້ຫ້ອງການ CSC ປາກເຊ ງວດວັນທີ 16-30/10/2019 ພະແນກກໍ່ສ້າງເຄຫາສະຖານ</t>
  </si>
  <si>
    <t>ຈ່າຍຄ່ານ້ຳມັນງວດທີ 02 ປະຈຳວັນທີ 16-30/09/2019 ວຽກບໍລິຫານຫ້ອງການໃຫຍ່</t>
  </si>
  <si>
    <t>ຈ່າຍຄ່ານ້ຳມັນງວດທີ 01 ປະຈຳວັນທີ 01-15/10/2019 ວຽກບໍລິຫານຫ້ອງການໃຫ່ຍ</t>
  </si>
  <si>
    <t>ຈ່າຍຄ່ານ້ຳມັນງວດທີ 02 ປະຈຳວັນທີ 16-30/10/2019 ວຽກບໍລິຫານຫ້ອງການໃຫ່ຍ</t>
  </si>
  <si>
    <t>ຈ່າຍຄ່ານ້ຳມັນງວດທີ 02 ປະຈຳວັນທີ 16-30/09/2019 ວຽກຈັດຊື້ວັດສະດຸ ຝ່າຍຄຸ້ມຄອງໂຄງການ</t>
  </si>
  <si>
    <t>ຈ່າຍຄ່ານ້ຳມັນ ງວດທີ 01 ປະຈຳວັນທີ 01-15/10//2019 ວຽກຝ່າຍຈັດຊື້ວັດສະດຸ ຝ່າາຍຄຸ້ມຄອງໂຄງການ</t>
  </si>
  <si>
    <t>ຈ່າຍຄ່ານ້ຳມັນ ງວດທີ 02 ປະຈຳວັນທີ 16-30/10//2019 ວຽກຝ່າຍຈັດຊື້ວັດສະດຸ ຝ່າາຍຄຸ້ມຄອງໂຄງການ</t>
  </si>
  <si>
    <t>ຈ່າຍອ່ວຍຊຳລະໜີ້ ຄ່າອາໄຫຼ່ ໃຫ້ບໍລິສັດ CSC ປາກເຊ ງວດວັນທີ 01-15/10/2019 ວຽກສ້ອມແປງກະລາ</t>
  </si>
  <si>
    <t>ຈ່າຍອ່ວຍຊຳລະໜີ້ ຄ່າອາໄຫຼ່ ໃຫ້ບໍລິສັດ CSC ປາກເຊ ງວດວັນທີ 16-30/10/2019 ວຽກສ້ອມແປງກະລາ</t>
  </si>
  <si>
    <t xml:space="preserve">ຈ່າຍອ່ວຍຊຳລະໜີ້້ ຄ່າເຄື່ອງໃຊ້ຫ້ອງການໃຫ້ CSC ປາກເຊ ງວດວັນທີ 01-15/10/2019 </t>
  </si>
  <si>
    <t>ຈ່າຍຄ່ານ້ຳມັນງວດທີ 02 ປະຈຳວວັນທີ 16-30/09/2019 ໃຫ້ປ້ຳນ້ຳມັນຈະເລີນ</t>
  </si>
  <si>
    <t xml:space="preserve">ຈ່າຍຊຳລະຄ່ານ້ຳມັນ ໃຫ້ປ້ຳຈະເລີນ ປະຈຳງວດວັນທີ 01-15/10/2019 </t>
  </si>
  <si>
    <t xml:space="preserve">ຈ່າຍຊຳລະຄ່ານ້ຳມັນ ໃຫ້ປ້ຳຈະເລີນ ປະຈຳງວດວັນທີ 16-30/10/2019 </t>
  </si>
  <si>
    <t>ຈ່າຍອ່ວຍຊຳລະໜີ້ຄ່າອະໄລ່ CSC ປາກເຊ ງວດວັນທີ 01-15/10/2019 ວຽກເສັ້ນທາງຊ່ອງຕະອູ</t>
  </si>
  <si>
    <t>ຈ່າຍອ່ວຍຊຳລະໜີ້ຄ່າອະໄລ່ CSC ປາກເຊ ງວດວັນທີ 16-30/10/2019 ວຽກເສັ້ນທາງຊ່ອງຕະອູ</t>
  </si>
  <si>
    <t xml:space="preserve">ຈ່າຍຄ່ານ້ຳມັນ ງວດທີ02 ປະຈຳວັນທີ 16-30/09/2019 </t>
  </si>
  <si>
    <t xml:space="preserve">ຈ່າຍຄ່ານ້ຳມັນງວດທີ01 ປະຈຳວັນທີ 01-15/10//2019 </t>
  </si>
  <si>
    <t xml:space="preserve">ຈ່າຍຄ່ານ້ຳມັນງວດທີ02 ປະຈຳວັນທີ 16-30/10//2019 </t>
  </si>
  <si>
    <t xml:space="preserve">ຈ່າຍອ່ວຍຊຳລະໜີ້ຄ່າວັດສະດຸໃຫ້ບໍລິສັດ CSC ວຽງຈັນ ງວດວັນທີ 16-31/09/2019 </t>
  </si>
  <si>
    <t xml:space="preserve">ຈ່າຍອ່ວຍຊຳລະໜີ້ ຄ່າວັດສະດຸໃຫ້ບໍລິສັດ CSC ວຽງຈັນ ງວດວັນທີ 01-15/10/2019 </t>
  </si>
  <si>
    <t xml:space="preserve">ຈ່າຍອ່ວຍຊຳລະໜີ້ ຄ່າວັດສະດຸໃຫ້ບໍລິສັດ CSC ວຽງຈັນ ງວດວັນທີ 16-30/10/2019 </t>
  </si>
  <si>
    <t xml:space="preserve">ຈ່າຍອ່ວຍຊຳລະໜີ້ຄ່າອະໄລ່ CSC ປາກເຊ ງວດວັນທີ 16-30/10/2019 </t>
  </si>
  <si>
    <t>ຈ່າຍຄ່ານ້ຳມັນ ງວດທີ 02 ປະຈຳວັນທີ 16-30/09/2019 ໃຫ້ປ້ຳນ້ຳມັນຈະເລີນ</t>
  </si>
  <si>
    <t>ຈ່າຍຄ່ານ້ຳມັນ ງວດທີ 01 ປະຈຳວັນທີ 01-15/10/2019 ໃຫ້ປ້ຳນ້ຳມັນຈະເລີນ</t>
  </si>
  <si>
    <t>ຈ່າຍຄ່ານ້ຳມັນ ງວດທີ 02 ປະຈຳວັນທີ 16-30/10/2019 ໃຫ້ປ້ຳນ້ຳມັນຈະເລີນ</t>
  </si>
  <si>
    <t>ຈ່າຍອ່ວຍຊຳລະໜີ້ຄ່າອະໄລ່ໃຫ້ CSC ປາກເຊ ງວດ 1 ວັນທີ 01-15/10/2019 ທາງເຂື່ອນອີມູນ</t>
  </si>
  <si>
    <t>ຈ່າຍອ່ວຍຊຳລະໜີ້ຄ່າເຄື່ອງໃຊ້ຫ້ອງການໃຫ້ CSC ປາກເຊ ງວດ 1 ວັນທີ 01-15/10/2019 ທາງເຂື່ອນອີມູນ</t>
  </si>
  <si>
    <t>ຈ່າຍອ່ວຍຊຳລະໜີ້ຄ່າອະໄລ່ໃຫ້ CSC ປາກເຊ ງວດ 1ວັນທີ 16-30/10/2019 ທາງເຂື່ອນອີມູນ</t>
  </si>
  <si>
    <t>ຈ່າຍຊຳລະໜີ້ຄ່າວັດສະດຸໃຫ້ CSC ງວດ 2 ວັນທີ 16-31/09/2019 ວຽກແຄ້ມຖາວອນ</t>
  </si>
  <si>
    <t>ຈ່າຍອ່ວຍຊຳລະໜີ້ຄ່າວັດສະດຸໃຫ້ CSC ປາກເຊ ງວດ 2 ວັນທີ 16-30/10/2019 ແຄ້ມຖາວອນ</t>
  </si>
  <si>
    <t>ຈ່າຍຄ່ານ້ຳມັນງວດທີ 01 ປະຈຳວັນທີ 01-15/11/2019 ໃຫ້ປ້ຳນ້ຳມັນຈະເລີນ</t>
  </si>
  <si>
    <t>ຈ່າຍຄ່ານ້ຳມັນງວດທີ 02 ປະຈຳວັນທີ 16-30/11/2019 ໃຫ້ປ້ຳນ້ຳມັນຈະເລີນ</t>
  </si>
  <si>
    <t>ຈ່າຍອ່ວຍຊຳລະໜີ້ຄ່າເຄື່ອງໃຊ້ຫ້ອງການໃຫ້ CSC ປາກເຊ ງວດ 1 ວັນທີ 01-15/10/2019 ແຄ້ມຊົງດາ</t>
  </si>
  <si>
    <t>ຈ່າຍອ່ວຍຊຳລະໜີ້ຄ່າວັດສະດຸໃຫ້ CSC ປາກເຊ ງວດ 1 ວັນທີ 01-15/10/2019 ແຄ້ມຊົງດາ</t>
  </si>
  <si>
    <t>ຈ່າຍອ່ວຍຊຳລະໜີ້ຄ່າວັດສະດຸໃຫ້ CSC ປາກເຊ ງວດ 1 ວັນທີ 16-30/10/2019 ແຄ້ມຊົງດາ</t>
  </si>
  <si>
    <t>ຈ່າຍອ່ວຍຊຳລະໜີ້ຄ່າວັດສະດຸ ໃຫ້ CSC ປາກເຊ ງວດ 01 ວັນທີ 01-15/10/2019 ວຽກເຂື່ອນໄຟຟ້ານ້ຳກົງ3</t>
  </si>
  <si>
    <t xml:space="preserve">ຈ່າຍອ່ວຍຊຳລະໜີ້້ ຄ່າເຄື່ອງໃຊ້ຫ້ອງການ ໃຫ້ CSC ປາກເຊ ງວດ 01 ວັນທີ 01-15/10/2019 </t>
  </si>
  <si>
    <t>ຈ່າຍອ່ວຍຊຳລະໜີ້ຄ່າວັດສະດຸໃຫ້ CSC ປາກເຊ ງວດ 02 ວັນທີ 16-30/10/2019 ວຽກເຂື່ອນໄຟຟ້ານ້ຳກົງ 3</t>
  </si>
  <si>
    <t>ຈ່າຍອ່ວຍຊຳລະໜີ້ ຄ່າວັດສະດູ ໃຫ້ CSC ປາກເຊ ງວດ 01 ວັນທີ 01-15/09/2019</t>
  </si>
  <si>
    <t>ຈ່າຍອ່ວຍຊຳລະໜີ້ ຄ່າວັດສະດູ ໃຫ້ CSC ປາກເຊ ງວດ 02 ວັນທີ 16-31/09/2019</t>
  </si>
  <si>
    <t xml:space="preserve">ຈ່າຍອ່ວຍຊຳລະໜີ້ ຄ່າວັດສະດູ ໃຫ້ CSC ປາກເຊ ງວດວັນທີ 01-15/10/2019 </t>
  </si>
  <si>
    <t xml:space="preserve">ຈ່າຍອ່ວຍຊຳລະໜີ້ ຄ່າວັດສະດູ ໃຫ້ CSC ປາກເຊ ງວດວັນທີ 16-30/10/2019 </t>
  </si>
  <si>
    <t>ຈ່າຍຄ່ານ້ຳມັນງວດທີ 02 ປະຈຳວັນທີ 16-30/09/2019 ໃຫ້ປ້ຳນ້ຳມັນຈະເລີນ</t>
  </si>
  <si>
    <t>ຈ່າຍຄ່ານ້ຳມັນງວດທີ 01 ປະຈຳວັນທີ 01-15/10/2019 ໃຫ້ປ້ຳນ້ຳມັນຈະເລີນ</t>
  </si>
  <si>
    <t>ຈ່າຍຄ່ານ້ຳມັນງວດທີ 02 ປະຈຳວັນທີ 16-30/10/2019 ໃຫ້ປ້ຳນ້ຳມັນຈະເລີນ</t>
  </si>
  <si>
    <t>ຮັບເງິນ 0.5% ຈາກຊ່າງເວດ ວຽກເພີ້ມກໍ່ສ້າງຖານຕັ້ງຈັກ ໂຮງງານຂົບຫີນນ້ຳກົງ 3</t>
  </si>
  <si>
    <t>ຮັບຄືນຈ່າຍເງິນເດືອນພະນັກງານ ບ/ສ ປະຊາໂຊກ ປະຈໍາເດືອນ 10/2019 (ຈ່າຍຊ້ຳ)</t>
  </si>
  <si>
    <t>9.12.2019</t>
  </si>
  <si>
    <t>ວັນທີ 31.11.2019</t>
  </si>
  <si>
    <r>
      <t>ປະຈຳວັນທີ</t>
    </r>
    <r>
      <rPr>
        <b/>
        <u/>
        <sz val="14"/>
        <color theme="1"/>
        <rFont val="Times New Roman"/>
        <family val="1"/>
      </rPr>
      <t xml:space="preserve"> 09/12/2019</t>
    </r>
  </si>
  <si>
    <r>
      <t>ປະຈຳວັນທີ</t>
    </r>
    <r>
      <rPr>
        <b/>
        <u/>
        <sz val="14"/>
        <color theme="1"/>
        <rFont val="Times New Roman"/>
        <family val="1"/>
      </rPr>
      <t xml:space="preserve"> 10/12/2019</t>
    </r>
  </si>
  <si>
    <t>ວັນທີ 09.12.2019</t>
  </si>
  <si>
    <t>ຮັບຈາກບໍລິສັດ ຊີເອັສຊີ ຄອມເພຣັກເຊິນເຕິ້ ປາກເຊ (ບ້ວງຮຽກເກັບເງິນຄືນ ຄ່າອັດຕາກິນ ແລະ ອັດຕາທີ່ພັກ</t>
  </si>
  <si>
    <r>
      <t>ເງິນອຸດໜູນ, ເງິນແຮນ້ຳມັນລົດ ທີ່ບໍລິສັດ</t>
    </r>
    <r>
      <rPr>
        <sz val="10"/>
        <color theme="1"/>
        <rFont val="Times New Roman"/>
        <family val="1"/>
      </rPr>
      <t xml:space="preserve"> CSG </t>
    </r>
    <r>
      <rPr>
        <sz val="10"/>
        <color theme="1"/>
        <rFont val="Phetsarath OT"/>
      </rPr>
      <t xml:space="preserve">ຈ່າຍກ່ອນໃຫ້ຄະນະຂອງ </t>
    </r>
    <r>
      <rPr>
        <sz val="10"/>
        <color theme="1"/>
        <rFont val="Times New Roman"/>
        <family val="1"/>
      </rPr>
      <t xml:space="preserve">CSC) </t>
    </r>
  </si>
  <si>
    <t>10.12.2019</t>
  </si>
  <si>
    <t>ຮັບຈາກບໍລິສັດ ບໍລິສັດ ຈະເລີນເຊກອງ ພະລັງງານ ຈຳກັດ (ບ້ວງຮຽກເກັບເງິນຄືນ</t>
  </si>
  <si>
    <t>ຄ່າອັດຕາກິນ ແລະ ອັດຕາທີ່ພັກ ປະຈຳເດືອນ 10/2019)</t>
  </si>
  <si>
    <t>ຮັບຈາກບໍລິສັດ ຊີເອັສຊີ ຄອມເພຣັກເຊິນເຕິ້ ປາກເຊ (ບ້ວງຮຽກເກັບເງິນຄືນ ຄ່າອັດຕາກິນ, ອັດຕາທີ່ພັກ</t>
  </si>
  <si>
    <r>
      <t>ປະຈຳວັນທີ</t>
    </r>
    <r>
      <rPr>
        <b/>
        <u/>
        <sz val="14"/>
        <color theme="1"/>
        <rFont val="Times New Roman"/>
        <family val="1"/>
      </rPr>
      <t xml:space="preserve"> 01-11/12/2019</t>
    </r>
  </si>
  <si>
    <r>
      <t>ປະຈຳວັນທີ</t>
    </r>
    <r>
      <rPr>
        <b/>
        <u/>
        <sz val="14"/>
        <color theme="1"/>
        <rFont val="Times New Roman"/>
        <family val="1"/>
      </rPr>
      <t xml:space="preserve"> 11/12/2019</t>
    </r>
  </si>
  <si>
    <r>
      <t>ວັນທີ 10</t>
    </r>
    <r>
      <rPr>
        <b/>
        <sz val="10"/>
        <color theme="1"/>
        <rFont val="Trebuchet MS"/>
        <family val="2"/>
      </rPr>
      <t>.12.2019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</si>
</sst>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E+00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Phetsarath OT"/>
    </font>
    <font>
      <sz val="11"/>
      <color theme="1"/>
      <name val="Phetsarath OT"/>
    </font>
    <font>
      <b/>
      <u/>
      <sz val="16"/>
      <color theme="1"/>
      <name val="Phetsarath OT"/>
    </font>
    <font>
      <b/>
      <sz val="12"/>
      <color theme="1"/>
      <name val="Phetsarath OT"/>
    </font>
    <font>
      <b/>
      <sz val="11"/>
      <color theme="1"/>
      <name val="Phetsarath OT"/>
    </font>
    <font>
      <b/>
      <sz val="15"/>
      <color theme="1"/>
      <name val="Phetsarath OT"/>
    </font>
    <font>
      <b/>
      <u/>
      <sz val="12"/>
      <color theme="1"/>
      <name val="Phetsarath OT"/>
    </font>
    <font>
      <sz val="10"/>
      <color theme="1"/>
      <name val="Phetsarath OT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color theme="1"/>
      <name val="Phetsarath OT"/>
    </font>
    <font>
      <b/>
      <u/>
      <sz val="14"/>
      <color theme="1"/>
      <name val="Phetsarath OT"/>
    </font>
    <font>
      <b/>
      <u/>
      <sz val="14"/>
      <color theme="1"/>
      <name val="Times New Roman"/>
      <family val="1"/>
    </font>
    <font>
      <sz val="11"/>
      <color rgb="FFFF0000"/>
      <name val="Times New Roman"/>
      <family val="1"/>
    </font>
    <font>
      <sz val="12"/>
      <color theme="1"/>
      <name val="Phetsarath OT+Time New Roman"/>
    </font>
    <font>
      <sz val="11"/>
      <color theme="1"/>
      <name val="Phetsarath OT+Time New Roman"/>
    </font>
    <font>
      <sz val="8"/>
      <color theme="1"/>
      <name val="Phetsarath OT+Time New Roman"/>
    </font>
    <font>
      <b/>
      <u/>
      <sz val="14"/>
      <color theme="1"/>
      <name val="Phetsarath OT+Time New Roman"/>
    </font>
    <font>
      <b/>
      <u/>
      <sz val="16"/>
      <color theme="1"/>
      <name val="Phetsarath OT+Time New Roman"/>
    </font>
    <font>
      <b/>
      <sz val="12"/>
      <color theme="1"/>
      <name val="Phetsarath OT+Time New Roman"/>
    </font>
    <font>
      <b/>
      <sz val="11"/>
      <color theme="1"/>
      <name val="Phetsarath OT+Time New Roman"/>
    </font>
    <font>
      <sz val="10"/>
      <color theme="1"/>
      <name val="Phetsarath OT+Time New Roman"/>
    </font>
    <font>
      <b/>
      <sz val="10"/>
      <color theme="1"/>
      <name val="Phetsarath OT+Time New Roman"/>
    </font>
    <font>
      <sz val="10"/>
      <name val="Phetsarath OT+Time New Roman"/>
    </font>
    <font>
      <sz val="9"/>
      <color theme="1"/>
      <name val="Phetsarath OT+Time New Roman"/>
    </font>
    <font>
      <b/>
      <sz val="15"/>
      <color theme="1"/>
      <name val="Phetsarath OT+Time New Roman"/>
    </font>
    <font>
      <b/>
      <u/>
      <sz val="12"/>
      <color theme="1"/>
      <name val="Phetsarath OT+Time New Roman"/>
    </font>
    <font>
      <sz val="10"/>
      <color rgb="FFFF0000"/>
      <name val="Phetsarath OT+Time New Roman"/>
    </font>
    <font>
      <b/>
      <u/>
      <sz val="16"/>
      <color theme="1"/>
      <name val="Times New Roman"/>
      <family val="1"/>
    </font>
    <font>
      <i/>
      <sz val="11"/>
      <color theme="1"/>
      <name val="Times New Roman"/>
      <family val="1"/>
    </font>
    <font>
      <sz val="9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9"/>
      <color theme="1"/>
      <name val="Times New Roman"/>
      <family val="1"/>
    </font>
    <font>
      <i/>
      <sz val="12"/>
      <color theme="1"/>
      <name val="Phetsarath OT"/>
    </font>
    <font>
      <i/>
      <sz val="8"/>
      <color theme="1"/>
      <name val="Phetsarath OT"/>
    </font>
    <font>
      <b/>
      <i/>
      <sz val="12"/>
      <color theme="1"/>
      <name val="Phetsarath OT"/>
    </font>
    <font>
      <i/>
      <sz val="11"/>
      <color theme="1"/>
      <name val="Phetsarath OT"/>
    </font>
    <font>
      <b/>
      <sz val="10"/>
      <color theme="1"/>
      <name val="Phetsarath OT"/>
    </font>
    <font>
      <sz val="10"/>
      <name val="Phetsarath OT"/>
    </font>
    <font>
      <sz val="9"/>
      <color theme="1"/>
      <name val="Phetsarath OT"/>
    </font>
    <font>
      <sz val="11"/>
      <name val="Times New Roman"/>
      <family val="1"/>
    </font>
    <font>
      <sz val="10"/>
      <name val="Times New Roman"/>
      <family val="1"/>
    </font>
    <font>
      <b/>
      <sz val="10"/>
      <color theme="3" tint="0.39997558519241921"/>
      <name val="Times New Roman"/>
      <family val="1"/>
    </font>
    <font>
      <sz val="9"/>
      <name val="Times New Roman"/>
      <family val="1"/>
    </font>
    <font>
      <sz val="9"/>
      <name val="Phetsarath OT"/>
    </font>
    <font>
      <sz val="10"/>
      <color rgb="FFFF0000"/>
      <name val="Times New Roman"/>
      <family val="1"/>
    </font>
    <font>
      <sz val="10"/>
      <color rgb="FF00B050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u/>
      <sz val="11"/>
      <color theme="1"/>
      <name val="Phetsarath OT"/>
    </font>
    <font>
      <u val="singleAccounting"/>
      <sz val="10"/>
      <color rgb="FFFF0000"/>
      <name val="Times New Roman"/>
      <family val="1"/>
    </font>
    <font>
      <u val="singleAccounting"/>
      <sz val="10"/>
      <color theme="1"/>
      <name val="Times New Roman"/>
      <family val="1"/>
    </font>
    <font>
      <b/>
      <i/>
      <u/>
      <sz val="10"/>
      <color theme="1"/>
      <name val="Phetsarath OT"/>
    </font>
    <font>
      <b/>
      <i/>
      <u/>
      <sz val="11"/>
      <color theme="1"/>
      <name val="Phetsarath OT"/>
    </font>
    <font>
      <b/>
      <i/>
      <u/>
      <sz val="10"/>
      <color theme="1"/>
      <name val="Times New Roman"/>
      <family val="1"/>
    </font>
    <font>
      <b/>
      <i/>
      <u/>
      <sz val="10"/>
      <name val="Times New Roman"/>
      <family val="1"/>
    </font>
    <font>
      <b/>
      <i/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b/>
      <sz val="9"/>
      <color theme="1"/>
      <name val="Phetsarath OT"/>
    </font>
    <font>
      <b/>
      <i/>
      <u/>
      <sz val="9"/>
      <color theme="1"/>
      <name val="Phetsarath OT"/>
    </font>
    <font>
      <b/>
      <i/>
      <u/>
      <sz val="9"/>
      <color theme="1"/>
      <name val="Times New Roman"/>
      <family val="1"/>
    </font>
    <font>
      <b/>
      <i/>
      <u/>
      <sz val="8"/>
      <color theme="1"/>
      <name val="Times New Roman"/>
      <family val="1"/>
    </font>
    <font>
      <b/>
      <sz val="8"/>
      <color theme="1"/>
      <name val="Phetsarath OT"/>
    </font>
    <font>
      <sz val="11"/>
      <name val="Phetsarath OT"/>
    </font>
    <font>
      <b/>
      <sz val="10"/>
      <color theme="1"/>
      <name val="Trebuchet MS"/>
      <family val="2"/>
    </font>
    <font>
      <u/>
      <sz val="10"/>
      <color rgb="FFFF0000"/>
      <name val="Times New Roman"/>
      <family val="1"/>
    </font>
    <font>
      <u/>
      <sz val="10"/>
      <color theme="1"/>
      <name val="Times New Roman"/>
      <family val="1"/>
    </font>
    <font>
      <b/>
      <u/>
      <sz val="10"/>
      <color theme="1"/>
      <name val="Phetsarath OT"/>
    </font>
    <font>
      <b/>
      <u val="singleAccounting"/>
      <sz val="10"/>
      <color theme="1"/>
      <name val="Times New Roman"/>
      <family val="1"/>
    </font>
    <font>
      <b/>
      <sz val="12"/>
      <color rgb="FFFF0000"/>
      <name val="Phetsarath OT"/>
    </font>
    <font>
      <b/>
      <u val="singleAccounting"/>
      <sz val="9"/>
      <color theme="1"/>
      <name val="Times New Roman"/>
      <family val="1"/>
    </font>
    <font>
      <sz val="8"/>
      <name val="Phetsarath OT"/>
    </font>
    <font>
      <b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2">
    <xf numFmtId="0" fontId="0" fillId="0" borderId="0" xfId="0"/>
    <xf numFmtId="0" fontId="4" fillId="0" borderId="0" xfId="0" applyFont="1" applyBorder="1" applyAlignment="1">
      <alignment vertical="top"/>
    </xf>
    <xf numFmtId="0" fontId="5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/>
    </xf>
    <xf numFmtId="164" fontId="3" fillId="0" borderId="0" xfId="0" applyNumberFormat="1" applyFont="1"/>
    <xf numFmtId="0" fontId="3" fillId="0" borderId="3" xfId="0" applyFont="1" applyFill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0" fontId="6" fillId="0" borderId="3" xfId="0" applyFont="1" applyFill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3" fillId="0" borderId="0" xfId="0" applyFont="1"/>
    <xf numFmtId="0" fontId="3" fillId="0" borderId="3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 vertical="center"/>
    </xf>
    <xf numFmtId="164" fontId="11" fillId="0" borderId="3" xfId="1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 wrapText="1"/>
    </xf>
    <xf numFmtId="164" fontId="10" fillId="0" borderId="6" xfId="1" applyNumberFormat="1" applyFont="1" applyBorder="1" applyAlignment="1">
      <alignment horizontal="center" vertical="center" wrapText="1"/>
    </xf>
    <xf numFmtId="164" fontId="10" fillId="0" borderId="6" xfId="1" applyNumberFormat="1" applyFont="1" applyFill="1" applyBorder="1" applyAlignment="1">
      <alignment horizontal="left" vertical="center" wrapText="1"/>
    </xf>
    <xf numFmtId="164" fontId="10" fillId="0" borderId="3" xfId="1" applyNumberFormat="1" applyFont="1" applyFill="1" applyBorder="1" applyAlignment="1">
      <alignment horizontal="left" vertical="center" wrapText="1"/>
    </xf>
    <xf numFmtId="164" fontId="11" fillId="0" borderId="3" xfId="1" applyNumberFormat="1" applyFont="1" applyFill="1" applyBorder="1" applyAlignment="1">
      <alignment horizontal="left" vertical="center" wrapText="1"/>
    </xf>
    <xf numFmtId="164" fontId="11" fillId="0" borderId="6" xfId="1" applyNumberFormat="1" applyFont="1" applyBorder="1" applyAlignment="1">
      <alignment horizontal="center" vertical="center" wrapText="1"/>
    </xf>
    <xf numFmtId="164" fontId="11" fillId="0" borderId="6" xfId="1" applyNumberFormat="1" applyFont="1" applyFill="1" applyBorder="1" applyAlignment="1">
      <alignment horizontal="left" vertical="center" wrapText="1"/>
    </xf>
    <xf numFmtId="164" fontId="11" fillId="2" borderId="1" xfId="1" applyNumberFormat="1" applyFont="1" applyFill="1" applyBorder="1" applyAlignment="1">
      <alignment horizontal="left"/>
    </xf>
    <xf numFmtId="164" fontId="14" fillId="0" borderId="2" xfId="1" applyNumberFormat="1" applyFont="1" applyBorder="1" applyAlignment="1">
      <alignment horizontal="center" vertical="center" wrapText="1"/>
    </xf>
    <xf numFmtId="164" fontId="10" fillId="0" borderId="2" xfId="1" applyNumberFormat="1" applyFont="1" applyBorder="1" applyAlignment="1">
      <alignment horizontal="center" vertical="center" wrapText="1"/>
    </xf>
    <xf numFmtId="164" fontId="10" fillId="0" borderId="7" xfId="1" applyNumberFormat="1" applyFont="1" applyBorder="1" applyAlignment="1">
      <alignment horizontal="center" vertical="center" wrapText="1"/>
    </xf>
    <xf numFmtId="164" fontId="15" fillId="0" borderId="7" xfId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164" fontId="2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/>
    </xf>
    <xf numFmtId="164" fontId="10" fillId="2" borderId="1" xfId="1" applyNumberFormat="1" applyFont="1" applyFill="1" applyBorder="1" applyAlignment="1">
      <alignment horizontal="center"/>
    </xf>
    <xf numFmtId="164" fontId="11" fillId="0" borderId="6" xfId="1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4" fillId="0" borderId="0" xfId="0" applyFont="1" applyBorder="1" applyAlignment="1">
      <alignment vertical="top"/>
    </xf>
    <xf numFmtId="14" fontId="27" fillId="0" borderId="6" xfId="0" applyNumberFormat="1" applyFont="1" applyFill="1" applyBorder="1" applyAlignment="1">
      <alignment horizontal="center"/>
    </xf>
    <xf numFmtId="164" fontId="27" fillId="0" borderId="2" xfId="1" applyNumberFormat="1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7" fillId="3" borderId="3" xfId="0" applyFont="1" applyFill="1" applyBorder="1" applyAlignment="1">
      <alignment horizontal="left"/>
    </xf>
    <xf numFmtId="164" fontId="27" fillId="0" borderId="6" xfId="1" applyNumberFormat="1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left"/>
    </xf>
    <xf numFmtId="164" fontId="21" fillId="0" borderId="0" xfId="0" applyNumberFormat="1" applyFont="1"/>
    <xf numFmtId="0" fontId="21" fillId="0" borderId="3" xfId="0" applyFont="1" applyFill="1" applyBorder="1" applyAlignment="1">
      <alignment horizontal="left"/>
    </xf>
    <xf numFmtId="0" fontId="27" fillId="0" borderId="6" xfId="0" applyFont="1" applyFill="1" applyBorder="1" applyAlignment="1">
      <alignment horizontal="left"/>
    </xf>
    <xf numFmtId="0" fontId="30" fillId="3" borderId="3" xfId="0" applyFont="1" applyFill="1" applyBorder="1" applyAlignment="1">
      <alignment horizontal="left"/>
    </xf>
    <xf numFmtId="0" fontId="27" fillId="0" borderId="5" xfId="0" applyFont="1" applyBorder="1" applyAlignment="1">
      <alignment horizontal="left"/>
    </xf>
    <xf numFmtId="164" fontId="27" fillId="0" borderId="5" xfId="1" applyNumberFormat="1" applyFont="1" applyBorder="1" applyAlignment="1">
      <alignment horizontal="center" vertical="center" wrapText="1"/>
    </xf>
    <xf numFmtId="0" fontId="26" fillId="2" borderId="1" xfId="0" applyFont="1" applyFill="1" applyBorder="1"/>
    <xf numFmtId="0" fontId="26" fillId="2" borderId="1" xfId="0" applyFont="1" applyFill="1" applyBorder="1" applyAlignment="1">
      <alignment horizontal="center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7" fillId="0" borderId="2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164" fontId="27" fillId="0" borderId="7" xfId="1" applyNumberFormat="1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164" fontId="27" fillId="0" borderId="5" xfId="1" applyNumberFormat="1" applyFont="1" applyBorder="1" applyAlignment="1">
      <alignment horizontal="center"/>
    </xf>
    <xf numFmtId="0" fontId="28" fillId="0" borderId="6" xfId="0" applyFont="1" applyBorder="1" applyAlignment="1">
      <alignment horizontal="center" vertical="center" wrapText="1"/>
    </xf>
    <xf numFmtId="164" fontId="27" fillId="0" borderId="3" xfId="1" applyNumberFormat="1" applyFont="1" applyBorder="1" applyAlignment="1">
      <alignment horizontal="center"/>
    </xf>
    <xf numFmtId="164" fontId="27" fillId="0" borderId="3" xfId="1" applyNumberFormat="1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horizontal="left"/>
    </xf>
    <xf numFmtId="0" fontId="21" fillId="0" borderId="6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164" fontId="27" fillId="0" borderId="6" xfId="1" applyNumberFormat="1" applyFont="1" applyFill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0" fontId="21" fillId="0" borderId="3" xfId="0" applyNumberFormat="1" applyFont="1" applyBorder="1" applyAlignment="1">
      <alignment horizontal="left" vertical="center"/>
    </xf>
    <xf numFmtId="0" fontId="27" fillId="0" borderId="3" xfId="0" applyNumberFormat="1" applyFont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/>
    </xf>
    <xf numFmtId="164" fontId="27" fillId="2" borderId="1" xfId="0" applyNumberFormat="1" applyFont="1" applyFill="1" applyBorder="1" applyAlignment="1">
      <alignment horizontal="center"/>
    </xf>
    <xf numFmtId="164" fontId="27" fillId="2" borderId="1" xfId="1" applyNumberFormat="1" applyFont="1" applyFill="1" applyBorder="1" applyAlignment="1">
      <alignment horizontal="left"/>
    </xf>
    <xf numFmtId="164" fontId="26" fillId="0" borderId="0" xfId="1" applyNumberFormat="1" applyFont="1" applyFill="1" applyBorder="1" applyAlignment="1">
      <alignment horizontal="left"/>
    </xf>
    <xf numFmtId="0" fontId="27" fillId="0" borderId="3" xfId="0" applyFont="1" applyFill="1" applyBorder="1" applyAlignment="1">
      <alignment horizontal="left" vertical="center"/>
    </xf>
    <xf numFmtId="0" fontId="30" fillId="0" borderId="3" xfId="0" applyFont="1" applyBorder="1" applyAlignment="1">
      <alignment horizontal="left"/>
    </xf>
    <xf numFmtId="0" fontId="27" fillId="0" borderId="6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center" vertical="top"/>
    </xf>
    <xf numFmtId="0" fontId="28" fillId="0" borderId="8" xfId="0" applyFont="1" applyBorder="1" applyAlignment="1">
      <alignment horizontal="center" vertical="center"/>
    </xf>
    <xf numFmtId="164" fontId="27" fillId="3" borderId="3" xfId="1" applyNumberFormat="1" applyFont="1" applyFill="1" applyBorder="1" applyAlignment="1">
      <alignment horizontal="left" vertical="center" wrapText="1"/>
    </xf>
    <xf numFmtId="0" fontId="27" fillId="0" borderId="3" xfId="0" applyFont="1" applyBorder="1" applyAlignment="1">
      <alignment horizontal="left"/>
    </xf>
    <xf numFmtId="0" fontId="28" fillId="2" borderId="1" xfId="0" applyFont="1" applyFill="1" applyBorder="1"/>
    <xf numFmtId="0" fontId="28" fillId="2" borderId="1" xfId="0" applyFont="1" applyFill="1" applyBorder="1" applyAlignment="1">
      <alignment horizontal="center"/>
    </xf>
    <xf numFmtId="14" fontId="27" fillId="0" borderId="6" xfId="0" applyNumberFormat="1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6" fillId="0" borderId="3" xfId="0" applyFont="1" applyFill="1" applyBorder="1" applyAlignment="1">
      <alignment horizontal="center"/>
    </xf>
    <xf numFmtId="14" fontId="27" fillId="0" borderId="3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left" vertical="center"/>
    </xf>
    <xf numFmtId="0" fontId="30" fillId="0" borderId="8" xfId="0" applyFont="1" applyBorder="1" applyAlignment="1">
      <alignment horizontal="left"/>
    </xf>
    <xf numFmtId="0" fontId="27" fillId="0" borderId="3" xfId="0" applyFont="1" applyBorder="1" applyAlignment="1"/>
    <xf numFmtId="0" fontId="27" fillId="0" borderId="3" xfId="0" applyFont="1" applyBorder="1" applyAlignment="1">
      <alignment vertical="center"/>
    </xf>
    <xf numFmtId="164" fontId="27" fillId="0" borderId="2" xfId="1" applyNumberFormat="1" applyFont="1" applyBorder="1" applyAlignment="1">
      <alignment horizontal="right" vertical="center" wrapText="1"/>
    </xf>
    <xf numFmtId="164" fontId="28" fillId="2" borderId="1" xfId="1" applyNumberFormat="1" applyFont="1" applyFill="1" applyBorder="1" applyAlignment="1">
      <alignment horizontal="right"/>
    </xf>
    <xf numFmtId="0" fontId="27" fillId="0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14" fontId="27" fillId="0" borderId="5" xfId="0" applyNumberFormat="1" applyFont="1" applyFill="1" applyBorder="1" applyAlignment="1">
      <alignment horizontal="center" vertical="center"/>
    </xf>
    <xf numFmtId="164" fontId="27" fillId="0" borderId="5" xfId="1" applyNumberFormat="1" applyFont="1" applyBorder="1" applyAlignment="1">
      <alignment horizontal="right" vertical="center" wrapText="1"/>
    </xf>
    <xf numFmtId="164" fontId="27" fillId="0" borderId="6" xfId="1" applyNumberFormat="1" applyFont="1" applyBorder="1" applyAlignment="1">
      <alignment horizontal="right" vertical="center" wrapText="1"/>
    </xf>
    <xf numFmtId="0" fontId="27" fillId="0" borderId="3" xfId="0" applyFont="1" applyBorder="1" applyAlignment="1">
      <alignment horizontal="right" vertical="center"/>
    </xf>
    <xf numFmtId="164" fontId="27" fillId="2" borderId="1" xfId="0" applyNumberFormat="1" applyFont="1" applyFill="1" applyBorder="1" applyAlignment="1">
      <alignment horizontal="right"/>
    </xf>
    <xf numFmtId="164" fontId="27" fillId="2" borderId="1" xfId="1" applyNumberFormat="1" applyFont="1" applyFill="1" applyBorder="1" applyAlignment="1">
      <alignment horizontal="right"/>
    </xf>
    <xf numFmtId="164" fontId="30" fillId="3" borderId="3" xfId="1" applyNumberFormat="1" applyFont="1" applyFill="1" applyBorder="1"/>
    <xf numFmtId="0" fontId="30" fillId="0" borderId="5" xfId="0" applyFont="1" applyBorder="1" applyAlignment="1">
      <alignment horizontal="left"/>
    </xf>
    <xf numFmtId="0" fontId="30" fillId="0" borderId="6" xfId="0" applyFont="1" applyBorder="1" applyAlignment="1">
      <alignment horizontal="left"/>
    </xf>
    <xf numFmtId="0" fontId="27" fillId="0" borderId="3" xfId="0" applyFont="1" applyBorder="1"/>
    <xf numFmtId="0" fontId="27" fillId="0" borderId="5" xfId="0" applyFont="1" applyBorder="1"/>
    <xf numFmtId="0" fontId="21" fillId="0" borderId="0" xfId="0" applyFont="1" applyAlignment="1">
      <alignment horizontal="right"/>
    </xf>
    <xf numFmtId="164" fontId="27" fillId="0" borderId="3" xfId="1" applyNumberFormat="1" applyFont="1" applyFill="1" applyBorder="1" applyAlignment="1">
      <alignment horizontal="right" vertical="center" wrapText="1"/>
    </xf>
    <xf numFmtId="164" fontId="27" fillId="0" borderId="3" xfId="1" applyNumberFormat="1" applyFont="1" applyBorder="1" applyAlignment="1">
      <alignment horizontal="right" vertical="center" wrapText="1"/>
    </xf>
    <xf numFmtId="164" fontId="29" fillId="0" borderId="5" xfId="1" applyNumberFormat="1" applyFont="1" applyFill="1" applyBorder="1" applyAlignment="1">
      <alignment horizontal="right" vertical="center" wrapText="1"/>
    </xf>
    <xf numFmtId="164" fontId="27" fillId="0" borderId="6" xfId="1" applyNumberFormat="1" applyFont="1" applyFill="1" applyBorder="1" applyAlignment="1">
      <alignment horizontal="right" vertical="center" wrapText="1"/>
    </xf>
    <xf numFmtId="164" fontId="28" fillId="0" borderId="2" xfId="1" applyNumberFormat="1" applyFont="1" applyBorder="1" applyAlignment="1">
      <alignment horizontal="right" vertical="center" wrapText="1"/>
    </xf>
    <xf numFmtId="0" fontId="20" fillId="0" borderId="0" xfId="0" applyFont="1" applyAlignment="1">
      <alignment horizontal="right" vertical="center"/>
    </xf>
    <xf numFmtId="164" fontId="27" fillId="0" borderId="8" xfId="1" applyNumberFormat="1" applyFont="1" applyBorder="1" applyAlignment="1">
      <alignment horizontal="right"/>
    </xf>
    <xf numFmtId="164" fontId="29" fillId="0" borderId="3" xfId="1" applyNumberFormat="1" applyFont="1" applyFill="1" applyBorder="1" applyAlignment="1">
      <alignment horizontal="right" vertical="center" wrapText="1"/>
    </xf>
    <xf numFmtId="164" fontId="27" fillId="0" borderId="3" xfId="1" applyNumberFormat="1" applyFont="1" applyBorder="1" applyAlignment="1">
      <alignment horizontal="right"/>
    </xf>
    <xf numFmtId="164" fontId="33" fillId="0" borderId="3" xfId="1" applyNumberFormat="1" applyFont="1" applyFill="1" applyBorder="1" applyAlignment="1">
      <alignment horizontal="right" vertical="center" wrapText="1"/>
    </xf>
    <xf numFmtId="164" fontId="27" fillId="3" borderId="3" xfId="1" applyNumberFormat="1" applyFont="1" applyFill="1" applyBorder="1" applyAlignment="1">
      <alignment horizontal="right"/>
    </xf>
    <xf numFmtId="0" fontId="27" fillId="0" borderId="3" xfId="0" applyFont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164" fontId="26" fillId="0" borderId="0" xfId="1" applyNumberFormat="1" applyFont="1" applyFill="1" applyBorder="1" applyAlignment="1">
      <alignment horizontal="right"/>
    </xf>
    <xf numFmtId="164" fontId="27" fillId="0" borderId="5" xfId="1" applyNumberFormat="1" applyFont="1" applyBorder="1" applyAlignment="1">
      <alignment horizontal="right"/>
    </xf>
    <xf numFmtId="164" fontId="27" fillId="0" borderId="5" xfId="1" applyNumberFormat="1" applyFont="1" applyBorder="1" applyAlignment="1">
      <alignment horizontal="right" vertical="center"/>
    </xf>
    <xf numFmtId="164" fontId="29" fillId="3" borderId="5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/>
    <xf numFmtId="0" fontId="34" fillId="0" borderId="0" xfId="0" applyFont="1" applyBorder="1" applyAlignment="1">
      <alignment vertical="top"/>
    </xf>
    <xf numFmtId="0" fontId="35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/>
    </xf>
    <xf numFmtId="164" fontId="10" fillId="0" borderId="6" xfId="1" applyNumberFormat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/>
    </xf>
    <xf numFmtId="0" fontId="36" fillId="0" borderId="3" xfId="0" applyFont="1" applyFill="1" applyBorder="1" applyAlignment="1">
      <alignment horizontal="left"/>
    </xf>
    <xf numFmtId="0" fontId="11" fillId="0" borderId="3" xfId="0" applyFont="1" applyBorder="1" applyAlignment="1">
      <alignment horizontal="left" vertical="center"/>
    </xf>
    <xf numFmtId="0" fontId="36" fillId="0" borderId="8" xfId="0" applyFont="1" applyFill="1" applyBorder="1" applyAlignment="1">
      <alignment horizontal="left"/>
    </xf>
    <xf numFmtId="0" fontId="37" fillId="0" borderId="0" xfId="0" applyFont="1" applyFill="1" applyBorder="1"/>
    <xf numFmtId="164" fontId="12" fillId="0" borderId="0" xfId="1" applyNumberFormat="1" applyFont="1" applyFill="1" applyBorder="1" applyAlignment="1"/>
    <xf numFmtId="164" fontId="11" fillId="0" borderId="0" xfId="0" applyNumberFormat="1" applyFont="1"/>
    <xf numFmtId="164" fontId="12" fillId="0" borderId="0" xfId="1" applyNumberFormat="1" applyFont="1" applyFill="1" applyBorder="1" applyAlignment="1">
      <alignment horizontal="left"/>
    </xf>
    <xf numFmtId="164" fontId="38" fillId="0" borderId="0" xfId="1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0" fontId="35" fillId="0" borderId="0" xfId="0" applyFont="1"/>
    <xf numFmtId="164" fontId="10" fillId="0" borderId="0" xfId="1" applyNumberFormat="1" applyFont="1" applyAlignment="1"/>
    <xf numFmtId="164" fontId="36" fillId="0" borderId="0" xfId="1" applyNumberFormat="1" applyFont="1"/>
    <xf numFmtId="0" fontId="16" fillId="0" borderId="0" xfId="0" applyFont="1" applyAlignment="1">
      <alignment horizontal="left"/>
    </xf>
    <xf numFmtId="0" fontId="6" fillId="0" borderId="0" xfId="0" applyFont="1" applyFill="1" applyBorder="1" applyAlignment="1">
      <alignment horizontal="right"/>
    </xf>
    <xf numFmtId="0" fontId="39" fillId="0" borderId="0" xfId="0" applyFont="1" applyAlignment="1">
      <alignment horizontal="center" vertical="center"/>
    </xf>
    <xf numFmtId="164" fontId="2" fillId="0" borderId="0" xfId="1" applyNumberFormat="1" applyFont="1" applyAlignment="1">
      <alignment vertical="center"/>
    </xf>
    <xf numFmtId="0" fontId="40" fillId="0" borderId="0" xfId="0" applyFont="1" applyAlignment="1">
      <alignment horizontal="left" vertical="center"/>
    </xf>
    <xf numFmtId="0" fontId="40" fillId="0" borderId="0" xfId="0" applyFont="1" applyAlignment="1">
      <alignment horizontal="left"/>
    </xf>
    <xf numFmtId="0" fontId="42" fillId="0" borderId="0" xfId="0" applyFont="1"/>
    <xf numFmtId="164" fontId="3" fillId="0" borderId="0" xfId="1" applyNumberFormat="1" applyFont="1" applyAlignment="1"/>
    <xf numFmtId="164" fontId="9" fillId="0" borderId="0" xfId="0" applyNumberFormat="1" applyFont="1"/>
    <xf numFmtId="0" fontId="9" fillId="0" borderId="2" xfId="0" applyFont="1" applyBorder="1" applyAlignment="1">
      <alignment horizontal="center" vertical="center"/>
    </xf>
    <xf numFmtId="0" fontId="43" fillId="0" borderId="8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3" borderId="5" xfId="0" applyFont="1" applyFill="1" applyBorder="1" applyAlignment="1">
      <alignment horizontal="left"/>
    </xf>
    <xf numFmtId="0" fontId="43" fillId="0" borderId="6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0" fontId="9" fillId="3" borderId="8" xfId="0" applyFont="1" applyFill="1" applyBorder="1" applyAlignment="1">
      <alignment horizontal="left"/>
    </xf>
    <xf numFmtId="164" fontId="9" fillId="0" borderId="3" xfId="1" applyNumberFormat="1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43" fillId="2" borderId="1" xfId="0" applyFont="1" applyFill="1" applyBorder="1" applyAlignment="1">
      <alignment horizontal="center"/>
    </xf>
    <xf numFmtId="14" fontId="9" fillId="0" borderId="6" xfId="0" applyNumberFormat="1" applyFont="1" applyFill="1" applyBorder="1" applyAlignment="1">
      <alignment horizontal="center"/>
    </xf>
    <xf numFmtId="0" fontId="43" fillId="0" borderId="6" xfId="0" applyFont="1" applyBorder="1" applyAlignment="1">
      <alignment horizontal="center" vertical="center"/>
    </xf>
    <xf numFmtId="0" fontId="43" fillId="2" borderId="1" xfId="0" applyFont="1" applyFill="1" applyBorder="1"/>
    <xf numFmtId="0" fontId="9" fillId="0" borderId="3" xfId="0" applyFont="1" applyBorder="1" applyAlignment="1">
      <alignment horizontal="center" vertical="center"/>
    </xf>
    <xf numFmtId="0" fontId="45" fillId="0" borderId="3" xfId="0" applyFont="1" applyFill="1" applyBorder="1" applyAlignment="1">
      <alignment horizontal="left"/>
    </xf>
    <xf numFmtId="164" fontId="11" fillId="0" borderId="2" xfId="1" applyNumberFormat="1" applyFont="1" applyBorder="1" applyAlignment="1">
      <alignment horizontal="right" vertical="center" wrapText="1"/>
    </xf>
    <xf numFmtId="164" fontId="11" fillId="3" borderId="3" xfId="1" applyNumberFormat="1" applyFont="1" applyFill="1" applyBorder="1"/>
    <xf numFmtId="164" fontId="11" fillId="0" borderId="6" xfId="1" applyNumberFormat="1" applyFont="1" applyBorder="1" applyAlignment="1">
      <alignment horizontal="right" vertical="center" wrapText="1"/>
    </xf>
    <xf numFmtId="164" fontId="11" fillId="0" borderId="3" xfId="1" applyNumberFormat="1" applyFont="1" applyFill="1" applyBorder="1"/>
    <xf numFmtId="164" fontId="11" fillId="3" borderId="6" xfId="1" applyNumberFormat="1" applyFont="1" applyFill="1" applyBorder="1"/>
    <xf numFmtId="164" fontId="11" fillId="3" borderId="8" xfId="1" applyNumberFormat="1" applyFont="1" applyFill="1" applyBorder="1"/>
    <xf numFmtId="164" fontId="11" fillId="0" borderId="7" xfId="1" applyNumberFormat="1" applyFont="1" applyBorder="1" applyAlignment="1">
      <alignment horizontal="center" vertical="center" wrapText="1"/>
    </xf>
    <xf numFmtId="164" fontId="46" fillId="3" borderId="3" xfId="1" applyNumberFormat="1" applyFont="1" applyFill="1" applyBorder="1" applyAlignment="1">
      <alignment horizontal="center" vertical="center" wrapText="1"/>
    </xf>
    <xf numFmtId="164" fontId="47" fillId="3" borderId="3" xfId="1" applyNumberFormat="1" applyFont="1" applyFill="1" applyBorder="1"/>
    <xf numFmtId="0" fontId="11" fillId="0" borderId="3" xfId="0" applyFont="1" applyBorder="1" applyAlignment="1">
      <alignment horizontal="left"/>
    </xf>
    <xf numFmtId="164" fontId="46" fillId="3" borderId="3" xfId="1" applyNumberFormat="1" applyFont="1" applyFill="1" applyBorder="1" applyAlignment="1">
      <alignment horizontal="left" vertical="center" wrapText="1"/>
    </xf>
    <xf numFmtId="164" fontId="46" fillId="3" borderId="5" xfId="1" applyNumberFormat="1" applyFont="1" applyFill="1" applyBorder="1" applyAlignment="1">
      <alignment horizontal="left" vertical="center" wrapText="1"/>
    </xf>
    <xf numFmtId="164" fontId="11" fillId="2" borderId="1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164" fontId="3" fillId="0" borderId="0" xfId="1" applyNumberFormat="1" applyFont="1"/>
    <xf numFmtId="164" fontId="13" fillId="0" borderId="2" xfId="1" applyNumberFormat="1" applyFont="1" applyBorder="1" applyAlignment="1">
      <alignment horizontal="center" vertical="center" wrapText="1"/>
    </xf>
    <xf numFmtId="164" fontId="48" fillId="0" borderId="3" xfId="1" applyNumberFormat="1" applyFont="1" applyBorder="1" applyAlignment="1">
      <alignment horizontal="center" vertical="center" wrapText="1"/>
    </xf>
    <xf numFmtId="164" fontId="13" fillId="0" borderId="3" xfId="1" applyNumberFormat="1" applyFont="1" applyBorder="1" applyAlignment="1">
      <alignment horizontal="right" vertical="center" wrapText="1"/>
    </xf>
    <xf numFmtId="164" fontId="36" fillId="3" borderId="3" xfId="1" applyNumberFormat="1" applyFont="1" applyFill="1" applyBorder="1"/>
    <xf numFmtId="164" fontId="11" fillId="0" borderId="6" xfId="1" applyNumberFormat="1" applyFont="1" applyBorder="1" applyAlignment="1">
      <alignment horizontal="center"/>
    </xf>
    <xf numFmtId="164" fontId="11" fillId="0" borderId="3" xfId="1" applyNumberFormat="1" applyFont="1" applyFill="1" applyBorder="1" applyAlignment="1">
      <alignment horizontal="center"/>
    </xf>
    <xf numFmtId="164" fontId="11" fillId="0" borderId="0" xfId="1" applyNumberFormat="1" applyFont="1"/>
    <xf numFmtId="164" fontId="11" fillId="0" borderId="9" xfId="1" applyNumberFormat="1" applyFont="1" applyFill="1" applyBorder="1" applyAlignment="1">
      <alignment horizontal="left" vertical="center" wrapText="1"/>
    </xf>
    <xf numFmtId="164" fontId="47" fillId="0" borderId="3" xfId="1" applyNumberFormat="1" applyFont="1" applyBorder="1" applyAlignment="1">
      <alignment horizontal="center"/>
    </xf>
    <xf numFmtId="164" fontId="11" fillId="3" borderId="6" xfId="1" applyNumberFormat="1" applyFont="1" applyFill="1" applyBorder="1" applyAlignment="1">
      <alignment horizontal="center"/>
    </xf>
    <xf numFmtId="164" fontId="11" fillId="3" borderId="3" xfId="1" applyNumberFormat="1" applyFont="1" applyFill="1" applyBorder="1" applyAlignment="1">
      <alignment horizontal="center"/>
    </xf>
    <xf numFmtId="164" fontId="11" fillId="3" borderId="3" xfId="1" applyNumberFormat="1" applyFont="1" applyFill="1" applyBorder="1" applyAlignment="1">
      <alignment horizontal="left" vertical="center" wrapText="1"/>
    </xf>
    <xf numFmtId="164" fontId="10" fillId="3" borderId="6" xfId="1" applyNumberFormat="1" applyFont="1" applyFill="1" applyBorder="1" applyAlignment="1">
      <alignment horizontal="left" vertical="center" wrapText="1"/>
    </xf>
    <xf numFmtId="164" fontId="11" fillId="0" borderId="5" xfId="1" applyNumberFormat="1" applyFont="1" applyBorder="1" applyAlignment="1">
      <alignment horizontal="center"/>
    </xf>
    <xf numFmtId="164" fontId="11" fillId="0" borderId="5" xfId="1" applyNumberFormat="1" applyFont="1" applyBorder="1" applyAlignment="1">
      <alignment horizontal="center" vertical="center" wrapText="1"/>
    </xf>
    <xf numFmtId="164" fontId="11" fillId="3" borderId="5" xfId="1" applyNumberFormat="1" applyFont="1" applyFill="1" applyBorder="1"/>
    <xf numFmtId="164" fontId="11" fillId="3" borderId="6" xfId="1" applyNumberFormat="1" applyFont="1" applyFill="1" applyBorder="1" applyAlignment="1">
      <alignment horizontal="right" vertical="center" wrapText="1"/>
    </xf>
    <xf numFmtId="164" fontId="11" fillId="3" borderId="8" xfId="1" applyNumberFormat="1" applyFont="1" applyFill="1" applyBorder="1" applyAlignment="1">
      <alignment horizontal="center"/>
    </xf>
    <xf numFmtId="164" fontId="11" fillId="0" borderId="3" xfId="1" applyNumberFormat="1" applyFont="1" applyBorder="1" applyAlignment="1">
      <alignment horizontal="right" vertical="center" wrapText="1"/>
    </xf>
    <xf numFmtId="164" fontId="47" fillId="0" borderId="3" xfId="1" applyNumberFormat="1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164" fontId="11" fillId="0" borderId="2" xfId="1" applyNumberFormat="1" applyFont="1" applyBorder="1" applyAlignment="1">
      <alignment horizontal="center" vertical="center" wrapText="1"/>
    </xf>
    <xf numFmtId="164" fontId="11" fillId="0" borderId="3" xfId="1" applyNumberFormat="1" applyFont="1" applyBorder="1" applyAlignment="1">
      <alignment horizontal="center" vertical="center" wrapText="1"/>
    </xf>
    <xf numFmtId="164" fontId="47" fillId="3" borderId="3" xfId="1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left" vertical="center"/>
    </xf>
    <xf numFmtId="0" fontId="11" fillId="0" borderId="6" xfId="0" applyNumberFormat="1" applyFont="1" applyBorder="1" applyAlignment="1">
      <alignment horizontal="left" vertical="center"/>
    </xf>
    <xf numFmtId="0" fontId="11" fillId="0" borderId="3" xfId="0" applyNumberFormat="1" applyFont="1" applyBorder="1" applyAlignment="1">
      <alignment horizontal="left" vertical="center"/>
    </xf>
    <xf numFmtId="164" fontId="11" fillId="3" borderId="5" xfId="1" applyNumberFormat="1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43" fillId="3" borderId="6" xfId="0" applyFont="1" applyFill="1" applyBorder="1" applyAlignment="1">
      <alignment horizontal="center" vertical="center"/>
    </xf>
    <xf numFmtId="0" fontId="43" fillId="3" borderId="6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left"/>
    </xf>
    <xf numFmtId="0" fontId="43" fillId="3" borderId="3" xfId="0" applyFont="1" applyFill="1" applyBorder="1" applyAlignment="1">
      <alignment horizontal="left" vertical="center"/>
    </xf>
    <xf numFmtId="0" fontId="43" fillId="0" borderId="0" xfId="0" applyFont="1" applyFill="1" applyBorder="1"/>
    <xf numFmtId="164" fontId="43" fillId="0" borderId="0" xfId="1" applyNumberFormat="1" applyFont="1" applyFill="1" applyBorder="1" applyAlignment="1">
      <alignment horizontal="left"/>
    </xf>
    <xf numFmtId="0" fontId="9" fillId="0" borderId="0" xfId="0" applyFont="1"/>
    <xf numFmtId="164" fontId="13" fillId="3" borderId="6" xfId="1" applyNumberFormat="1" applyFont="1" applyFill="1" applyBorder="1" applyAlignment="1">
      <alignment horizontal="right" vertical="center" wrapText="1"/>
    </xf>
    <xf numFmtId="0" fontId="11" fillId="0" borderId="5" xfId="0" applyFont="1" applyBorder="1" applyAlignment="1">
      <alignment horizontal="left" vertical="center"/>
    </xf>
    <xf numFmtId="164" fontId="11" fillId="0" borderId="5" xfId="1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/>
    </xf>
    <xf numFmtId="164" fontId="11" fillId="0" borderId="6" xfId="1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top" wrapText="1"/>
    </xf>
    <xf numFmtId="164" fontId="13" fillId="0" borderId="3" xfId="1" applyNumberFormat="1" applyFont="1" applyBorder="1" applyAlignment="1">
      <alignment horizontal="center"/>
    </xf>
    <xf numFmtId="164" fontId="13" fillId="0" borderId="3" xfId="1" applyNumberFormat="1" applyFont="1" applyFill="1" applyBorder="1" applyAlignment="1">
      <alignment horizontal="left" vertical="center" wrapText="1"/>
    </xf>
    <xf numFmtId="164" fontId="47" fillId="3" borderId="3" xfId="1" applyNumberFormat="1" applyFont="1" applyFill="1" applyBorder="1" applyAlignment="1">
      <alignment horizontal="left" vertical="center" wrapText="1"/>
    </xf>
    <xf numFmtId="164" fontId="11" fillId="0" borderId="3" xfId="1" applyNumberFormat="1" applyFont="1" applyBorder="1"/>
    <xf numFmtId="0" fontId="13" fillId="0" borderId="3" xfId="0" applyFont="1" applyFill="1" applyBorder="1" applyAlignment="1">
      <alignment horizontal="left" vertical="center"/>
    </xf>
    <xf numFmtId="164" fontId="11" fillId="0" borderId="3" xfId="1" applyNumberFormat="1" applyFont="1" applyBorder="1" applyAlignment="1">
      <alignment horizontal="left" vertical="center"/>
    </xf>
    <xf numFmtId="0" fontId="44" fillId="3" borderId="3" xfId="0" applyFont="1" applyFill="1" applyBorder="1" applyAlignment="1">
      <alignment horizontal="left"/>
    </xf>
    <xf numFmtId="164" fontId="43" fillId="0" borderId="6" xfId="1" applyNumberFormat="1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/>
    </xf>
    <xf numFmtId="164" fontId="13" fillId="0" borderId="7" xfId="1" applyNumberFormat="1" applyFont="1" applyBorder="1" applyAlignment="1">
      <alignment horizontal="center" vertical="center" wrapText="1"/>
    </xf>
    <xf numFmtId="164" fontId="11" fillId="3" borderId="3" xfId="1" applyNumberFormat="1" applyFont="1" applyFill="1" applyBorder="1" applyAlignment="1">
      <alignment horizontal="center" vertical="center" wrapText="1"/>
    </xf>
    <xf numFmtId="164" fontId="43" fillId="0" borderId="7" xfId="1" applyNumberFormat="1" applyFont="1" applyBorder="1" applyAlignment="1">
      <alignment horizontal="center" vertical="center" wrapText="1"/>
    </xf>
    <xf numFmtId="164" fontId="9" fillId="0" borderId="2" xfId="1" applyNumberFormat="1" applyFont="1" applyBorder="1" applyAlignment="1">
      <alignment horizontal="center" vertical="center" wrapText="1"/>
    </xf>
    <xf numFmtId="164" fontId="9" fillId="3" borderId="3" xfId="1" applyNumberFormat="1" applyFont="1" applyFill="1" applyBorder="1"/>
    <xf numFmtId="164" fontId="9" fillId="0" borderId="6" xfId="1" applyNumberFormat="1" applyFont="1" applyBorder="1" applyAlignment="1">
      <alignment horizontal="center" vertical="center" wrapText="1"/>
    </xf>
    <xf numFmtId="164" fontId="9" fillId="3" borderId="5" xfId="1" applyNumberFormat="1" applyFont="1" applyFill="1" applyBorder="1"/>
    <xf numFmtId="164" fontId="9" fillId="3" borderId="6" xfId="1" applyNumberFormat="1" applyFont="1" applyFill="1" applyBorder="1"/>
    <xf numFmtId="0" fontId="45" fillId="3" borderId="3" xfId="0" applyFont="1" applyFill="1" applyBorder="1" applyAlignment="1">
      <alignment horizontal="left"/>
    </xf>
    <xf numFmtId="164" fontId="9" fillId="0" borderId="3" xfId="1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left"/>
    </xf>
    <xf numFmtId="0" fontId="45" fillId="3" borderId="12" xfId="0" applyFont="1" applyFill="1" applyBorder="1" applyAlignment="1">
      <alignment horizontal="left"/>
    </xf>
    <xf numFmtId="0" fontId="43" fillId="0" borderId="0" xfId="0" applyFont="1" applyFill="1" applyBorder="1" applyAlignment="1">
      <alignment horizontal="center"/>
    </xf>
    <xf numFmtId="164" fontId="14" fillId="0" borderId="7" xfId="1" applyNumberFormat="1" applyFont="1" applyBorder="1" applyAlignment="1">
      <alignment horizontal="center" vertical="center" wrapText="1"/>
    </xf>
    <xf numFmtId="164" fontId="47" fillId="3" borderId="5" xfId="1" applyNumberFormat="1" applyFont="1" applyFill="1" applyBorder="1"/>
    <xf numFmtId="164" fontId="46" fillId="0" borderId="5" xfId="1" applyNumberFormat="1" applyFont="1" applyFill="1" applyBorder="1" applyAlignment="1">
      <alignment horizontal="left" vertical="center" wrapText="1"/>
    </xf>
    <xf numFmtId="164" fontId="10" fillId="3" borderId="3" xfId="1" applyNumberFormat="1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left"/>
    </xf>
    <xf numFmtId="164" fontId="11" fillId="0" borderId="12" xfId="1" applyNumberFormat="1" applyFont="1" applyBorder="1" applyAlignment="1">
      <alignment horizontal="center" vertical="center" wrapText="1"/>
    </xf>
    <xf numFmtId="164" fontId="11" fillId="3" borderId="12" xfId="1" applyNumberFormat="1" applyFont="1" applyFill="1" applyBorder="1"/>
    <xf numFmtId="164" fontId="13" fillId="2" borderId="1" xfId="0" applyNumberFormat="1" applyFont="1" applyFill="1" applyBorder="1" applyAlignment="1">
      <alignment horizontal="center"/>
    </xf>
    <xf numFmtId="164" fontId="13" fillId="2" borderId="1" xfId="1" applyNumberFormat="1" applyFont="1" applyFill="1" applyBorder="1" applyAlignment="1">
      <alignment horizontal="left"/>
    </xf>
    <xf numFmtId="0" fontId="50" fillId="3" borderId="3" xfId="0" applyFont="1" applyFill="1" applyBorder="1" applyAlignment="1">
      <alignment horizontal="left"/>
    </xf>
    <xf numFmtId="0" fontId="9" fillId="0" borderId="8" xfId="0" applyFont="1" applyBorder="1" applyAlignment="1">
      <alignment horizontal="center" vertical="center"/>
    </xf>
    <xf numFmtId="164" fontId="9" fillId="0" borderId="3" xfId="1" applyNumberFormat="1" applyFont="1" applyFill="1" applyBorder="1" applyAlignment="1">
      <alignment horizontal="left" vertical="center" wrapText="1"/>
    </xf>
    <xf numFmtId="164" fontId="9" fillId="2" borderId="1" xfId="1" applyNumberFormat="1" applyFont="1" applyFill="1" applyBorder="1" applyAlignment="1">
      <alignment horizontal="left"/>
    </xf>
    <xf numFmtId="164" fontId="15" fillId="0" borderId="2" xfId="1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64" fontId="10" fillId="0" borderId="8" xfId="1" applyNumberFormat="1" applyFont="1" applyBorder="1" applyAlignment="1">
      <alignment horizontal="center" vertical="center"/>
    </xf>
    <xf numFmtId="164" fontId="10" fillId="0" borderId="8" xfId="1" applyNumberFormat="1" applyFont="1" applyBorder="1" applyAlignment="1">
      <alignment horizontal="center" vertical="center" wrapText="1"/>
    </xf>
    <xf numFmtId="164" fontId="11" fillId="0" borderId="8" xfId="1" applyNumberFormat="1" applyFont="1" applyBorder="1" applyAlignment="1">
      <alignment horizontal="center" vertical="center" wrapText="1"/>
    </xf>
    <xf numFmtId="16" fontId="36" fillId="0" borderId="6" xfId="0" applyNumberFormat="1" applyFont="1" applyBorder="1" applyAlignment="1">
      <alignment horizontal="left" vertical="center" wrapText="1"/>
    </xf>
    <xf numFmtId="164" fontId="11" fillId="0" borderId="3" xfId="1" applyNumberFormat="1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64" fontId="9" fillId="0" borderId="7" xfId="1" applyNumberFormat="1" applyFont="1" applyBorder="1" applyAlignment="1">
      <alignment horizontal="center" vertical="center" wrapText="1"/>
    </xf>
    <xf numFmtId="0" fontId="45" fillId="0" borderId="8" xfId="0" applyFont="1" applyBorder="1" applyAlignment="1">
      <alignment horizontal="left"/>
    </xf>
    <xf numFmtId="0" fontId="9" fillId="0" borderId="6" xfId="0" applyFont="1" applyFill="1" applyBorder="1" applyAlignment="1">
      <alignment horizontal="left" vertical="center"/>
    </xf>
    <xf numFmtId="164" fontId="9" fillId="0" borderId="6" xfId="1" applyNumberFormat="1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2" borderId="1" xfId="0" applyFont="1" applyFill="1" applyBorder="1"/>
    <xf numFmtId="164" fontId="9" fillId="2" borderId="1" xfId="0" applyNumberFormat="1" applyFont="1" applyFill="1" applyBorder="1" applyAlignment="1">
      <alignment horizontal="center"/>
    </xf>
    <xf numFmtId="164" fontId="19" fillId="0" borderId="3" xfId="1" applyNumberFormat="1" applyFont="1" applyBorder="1" applyAlignment="1">
      <alignment horizontal="center" vertical="center" wrapText="1"/>
    </xf>
    <xf numFmtId="164" fontId="46" fillId="0" borderId="3" xfId="1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vertical="top" wrapText="1"/>
    </xf>
    <xf numFmtId="0" fontId="11" fillId="0" borderId="6" xfId="0" applyFont="1" applyBorder="1" applyAlignment="1">
      <alignment horizontal="left" vertical="top" wrapText="1"/>
    </xf>
    <xf numFmtId="164" fontId="11" fillId="0" borderId="5" xfId="1" applyNumberFormat="1" applyFont="1" applyFill="1" applyBorder="1" applyAlignment="1">
      <alignment horizontal="left" vertical="center" wrapText="1"/>
    </xf>
    <xf numFmtId="164" fontId="11" fillId="2" borderId="1" xfId="1" applyNumberFormat="1" applyFont="1" applyFill="1" applyBorder="1" applyAlignment="1">
      <alignment horizontal="right"/>
    </xf>
    <xf numFmtId="0" fontId="44" fillId="0" borderId="3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44" fillId="0" borderId="6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164" fontId="11" fillId="0" borderId="8" xfId="1" applyNumberFormat="1" applyFont="1" applyFill="1" applyBorder="1" applyAlignment="1">
      <alignment horizontal="left" vertical="center"/>
    </xf>
    <xf numFmtId="164" fontId="11" fillId="0" borderId="8" xfId="1" applyNumberFormat="1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164" fontId="19" fillId="3" borderId="6" xfId="1" applyNumberFormat="1" applyFont="1" applyFill="1" applyBorder="1" applyAlignment="1">
      <alignment horizontal="center" vertical="center" wrapText="1"/>
    </xf>
    <xf numFmtId="164" fontId="10" fillId="3" borderId="6" xfId="1" applyNumberFormat="1" applyFont="1" applyFill="1" applyBorder="1" applyAlignment="1">
      <alignment horizontal="center" vertical="center" wrapText="1"/>
    </xf>
    <xf numFmtId="164" fontId="10" fillId="3" borderId="3" xfId="1" applyNumberFormat="1" applyFont="1" applyFill="1" applyBorder="1" applyAlignment="1">
      <alignment horizontal="center" vertical="center" wrapText="1"/>
    </xf>
    <xf numFmtId="164" fontId="19" fillId="3" borderId="3" xfId="1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164" fontId="19" fillId="3" borderId="3" xfId="1" applyNumberFormat="1" applyFont="1" applyFill="1" applyBorder="1" applyAlignment="1">
      <alignment horizontal="center" vertical="center"/>
    </xf>
    <xf numFmtId="164" fontId="10" fillId="3" borderId="3" xfId="1" applyNumberFormat="1" applyFont="1" applyFill="1" applyBorder="1" applyAlignment="1">
      <alignment horizontal="right" vertical="center" wrapText="1"/>
    </xf>
    <xf numFmtId="0" fontId="3" fillId="3" borderId="8" xfId="0" applyFont="1" applyFill="1" applyBorder="1" applyAlignment="1">
      <alignment horizontal="left" vertical="center"/>
    </xf>
    <xf numFmtId="164" fontId="10" fillId="3" borderId="8" xfId="1" applyNumberFormat="1" applyFont="1" applyFill="1" applyBorder="1" applyAlignment="1">
      <alignment horizontal="right" vertical="center" wrapText="1"/>
    </xf>
    <xf numFmtId="164" fontId="10" fillId="3" borderId="8" xfId="1" applyNumberFormat="1" applyFont="1" applyFill="1" applyBorder="1" applyAlignment="1">
      <alignment horizontal="left" vertical="center" wrapText="1"/>
    </xf>
    <xf numFmtId="164" fontId="43" fillId="0" borderId="3" xfId="1" applyNumberFormat="1" applyFont="1" applyFill="1" applyBorder="1" applyAlignment="1">
      <alignment horizontal="left" vertical="center" wrapText="1"/>
    </xf>
    <xf numFmtId="0" fontId="9" fillId="0" borderId="6" xfId="0" applyNumberFormat="1" applyFont="1" applyBorder="1" applyAlignment="1">
      <alignment horizontal="left" vertical="center"/>
    </xf>
    <xf numFmtId="164" fontId="45" fillId="3" borderId="3" xfId="1" applyNumberFormat="1" applyFont="1" applyFill="1" applyBorder="1"/>
    <xf numFmtId="0" fontId="43" fillId="0" borderId="3" xfId="0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3" fillId="0" borderId="6" xfId="0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 wrapText="1"/>
    </xf>
    <xf numFmtId="164" fontId="11" fillId="0" borderId="6" xfId="1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14" fontId="9" fillId="0" borderId="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6" xfId="0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 wrapText="1"/>
    </xf>
    <xf numFmtId="164" fontId="11" fillId="0" borderId="6" xfId="1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14" fontId="9" fillId="0" borderId="6" xfId="0" applyNumberFormat="1" applyFont="1" applyFill="1" applyBorder="1" applyAlignment="1">
      <alignment horizontal="center" vertical="center"/>
    </xf>
    <xf numFmtId="164" fontId="51" fillId="0" borderId="7" xfId="1" applyNumberFormat="1" applyFont="1" applyBorder="1" applyAlignment="1">
      <alignment horizontal="right" vertical="center" wrapText="1"/>
    </xf>
    <xf numFmtId="164" fontId="51" fillId="0" borderId="2" xfId="1" applyNumberFormat="1" applyFont="1" applyBorder="1" applyAlignment="1">
      <alignment horizontal="center" vertical="center" wrapText="1"/>
    </xf>
    <xf numFmtId="164" fontId="51" fillId="0" borderId="2" xfId="1" applyNumberFormat="1" applyFont="1" applyBorder="1" applyAlignment="1">
      <alignment horizontal="right" vertical="center" wrapText="1"/>
    </xf>
    <xf numFmtId="164" fontId="47" fillId="0" borderId="7" xfId="1" applyNumberFormat="1" applyFont="1" applyBorder="1" applyAlignment="1">
      <alignment horizontal="right" vertical="center" wrapText="1"/>
    </xf>
    <xf numFmtId="164" fontId="47" fillId="0" borderId="2" xfId="1" applyNumberFormat="1" applyFont="1" applyBorder="1" applyAlignment="1">
      <alignment horizontal="center" vertical="center" wrapText="1"/>
    </xf>
    <xf numFmtId="164" fontId="47" fillId="0" borderId="2" xfId="1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top"/>
    </xf>
    <xf numFmtId="0" fontId="43" fillId="0" borderId="6" xfId="0" applyFont="1" applyBorder="1" applyAlignment="1">
      <alignment horizontal="center" vertical="center"/>
    </xf>
    <xf numFmtId="164" fontId="11" fillId="0" borderId="6" xfId="1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vertical="top" wrapText="1"/>
    </xf>
    <xf numFmtId="0" fontId="11" fillId="0" borderId="6" xfId="0" applyFont="1" applyBorder="1" applyAlignment="1">
      <alignment horizontal="left" vertical="center"/>
    </xf>
    <xf numFmtId="0" fontId="16" fillId="0" borderId="3" xfId="0" applyFont="1" applyBorder="1" applyAlignment="1">
      <alignment horizontal="left"/>
    </xf>
    <xf numFmtId="0" fontId="43" fillId="0" borderId="2" xfId="0" applyFont="1" applyBorder="1" applyAlignment="1">
      <alignment horizontal="center" vertical="center"/>
    </xf>
    <xf numFmtId="0" fontId="9" fillId="3" borderId="3" xfId="0" applyNumberFormat="1" applyFont="1" applyFill="1" applyBorder="1" applyAlignment="1">
      <alignment horizontal="left" vertical="center"/>
    </xf>
    <xf numFmtId="164" fontId="13" fillId="3" borderId="3" xfId="1" applyNumberFormat="1" applyFont="1" applyFill="1" applyBorder="1" applyAlignment="1">
      <alignment horizontal="center" vertical="center"/>
    </xf>
    <xf numFmtId="164" fontId="11" fillId="3" borderId="3" xfId="1" applyNumberFormat="1" applyFont="1" applyFill="1" applyBorder="1" applyAlignment="1">
      <alignment horizontal="center" vertical="center"/>
    </xf>
    <xf numFmtId="164" fontId="52" fillId="3" borderId="3" xfId="1" applyNumberFormat="1" applyFont="1" applyFill="1" applyBorder="1"/>
    <xf numFmtId="43" fontId="11" fillId="3" borderId="3" xfId="1" applyNumberFormat="1" applyFont="1" applyFill="1" applyBorder="1" applyAlignment="1">
      <alignment horizontal="left" vertical="center" wrapText="1"/>
    </xf>
    <xf numFmtId="43" fontId="11" fillId="3" borderId="3" xfId="1" applyNumberFormat="1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left"/>
    </xf>
    <xf numFmtId="0" fontId="44" fillId="0" borderId="13" xfId="0" applyFont="1" applyBorder="1" applyAlignment="1">
      <alignment horizontal="left"/>
    </xf>
    <xf numFmtId="164" fontId="13" fillId="3" borderId="3" xfId="1" applyNumberFormat="1" applyFont="1" applyFill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3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53" fillId="0" borderId="0" xfId="0" applyFont="1" applyAlignment="1">
      <alignment horizontal="left"/>
    </xf>
    <xf numFmtId="14" fontId="11" fillId="0" borderId="6" xfId="0" applyNumberFormat="1" applyFont="1" applyFill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64" fontId="19" fillId="3" borderId="3" xfId="1" applyNumberFormat="1" applyFont="1" applyFill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164" fontId="46" fillId="0" borderId="6" xfId="1" applyNumberFormat="1" applyFont="1" applyBorder="1" applyAlignment="1">
      <alignment horizontal="center" vertical="center" wrapText="1"/>
    </xf>
    <xf numFmtId="164" fontId="46" fillId="0" borderId="6" xfId="1" applyNumberFormat="1" applyFont="1" applyFill="1" applyBorder="1" applyAlignment="1">
      <alignment horizontal="left" vertical="center" wrapText="1"/>
    </xf>
    <xf numFmtId="164" fontId="46" fillId="3" borderId="6" xfId="1" applyNumberFormat="1" applyFont="1" applyFill="1" applyBorder="1" applyAlignment="1">
      <alignment horizontal="left" vertical="center" wrapText="1"/>
    </xf>
    <xf numFmtId="164" fontId="46" fillId="3" borderId="8" xfId="1" applyNumberFormat="1" applyFont="1" applyFill="1" applyBorder="1" applyAlignment="1">
      <alignment horizontal="right" vertical="center" wrapText="1"/>
    </xf>
    <xf numFmtId="0" fontId="11" fillId="0" borderId="6" xfId="0" applyFont="1" applyBorder="1" applyAlignment="1">
      <alignment horizontal="center" vertical="center"/>
    </xf>
    <xf numFmtId="164" fontId="11" fillId="0" borderId="3" xfId="1" applyNumberFormat="1" applyFont="1" applyBorder="1" applyAlignment="1">
      <alignment vertical="center" wrapText="1"/>
    </xf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14" fontId="11" fillId="0" borderId="2" xfId="0" applyNumberFormat="1" applyFont="1" applyFill="1" applyBorder="1" applyAlignment="1">
      <alignment horizontal="center"/>
    </xf>
    <xf numFmtId="14" fontId="11" fillId="0" borderId="3" xfId="0" applyNumberFormat="1" applyFont="1" applyFill="1" applyBorder="1" applyAlignment="1">
      <alignment horizontal="center"/>
    </xf>
    <xf numFmtId="164" fontId="11" fillId="3" borderId="3" xfId="1" applyNumberFormat="1" applyFont="1" applyFill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164" fontId="46" fillId="3" borderId="3" xfId="1" applyNumberFormat="1" applyFont="1" applyFill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 wrapText="1"/>
    </xf>
    <xf numFmtId="164" fontId="11" fillId="0" borderId="6" xfId="1" applyNumberFormat="1" applyFont="1" applyBorder="1" applyAlignment="1">
      <alignment horizontal="center" vertical="center" wrapText="1"/>
    </xf>
    <xf numFmtId="0" fontId="45" fillId="3" borderId="6" xfId="0" applyFont="1" applyFill="1" applyBorder="1" applyAlignment="1">
      <alignment horizontal="left"/>
    </xf>
    <xf numFmtId="0" fontId="43" fillId="2" borderId="4" xfId="0" applyFont="1" applyFill="1" applyBorder="1"/>
    <xf numFmtId="0" fontId="43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left"/>
    </xf>
    <xf numFmtId="0" fontId="45" fillId="3" borderId="5" xfId="0" applyFont="1" applyFill="1" applyBorder="1" applyAlignment="1">
      <alignment horizontal="left"/>
    </xf>
    <xf numFmtId="0" fontId="45" fillId="0" borderId="3" xfId="0" applyFont="1" applyBorder="1" applyAlignment="1">
      <alignment horizontal="left"/>
    </xf>
    <xf numFmtId="0" fontId="50" fillId="0" borderId="3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top"/>
    </xf>
    <xf numFmtId="14" fontId="11" fillId="0" borderId="6" xfId="0" applyNumberFormat="1" applyFont="1" applyFill="1" applyBorder="1" applyAlignment="1">
      <alignment horizontal="center" vertical="center"/>
    </xf>
    <xf numFmtId="164" fontId="11" fillId="0" borderId="6" xfId="1" applyNumberFormat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top"/>
    </xf>
    <xf numFmtId="0" fontId="3" fillId="4" borderId="0" xfId="0" applyFont="1" applyFill="1"/>
    <xf numFmtId="0" fontId="5" fillId="4" borderId="7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5" fillId="3" borderId="3" xfId="0" applyFont="1" applyFill="1" applyBorder="1" applyAlignment="1">
      <alignment horizontal="left" vertical="center"/>
    </xf>
    <xf numFmtId="164" fontId="51" fillId="3" borderId="6" xfId="1" applyNumberFormat="1" applyFont="1" applyFill="1" applyBorder="1" applyAlignment="1">
      <alignment horizontal="right" vertical="center" wrapText="1"/>
    </xf>
    <xf numFmtId="0" fontId="5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4" fontId="56" fillId="3" borderId="6" xfId="1" applyNumberFormat="1" applyFont="1" applyFill="1" applyBorder="1" applyAlignment="1">
      <alignment horizontal="right" vertical="center" wrapText="1"/>
    </xf>
    <xf numFmtId="164" fontId="57" fillId="0" borderId="6" xfId="1" applyNumberFormat="1" applyFont="1" applyBorder="1" applyAlignment="1">
      <alignment horizontal="center" vertical="center" wrapText="1"/>
    </xf>
    <xf numFmtId="0" fontId="58" fillId="4" borderId="1" xfId="0" applyFont="1" applyFill="1" applyBorder="1"/>
    <xf numFmtId="0" fontId="59" fillId="4" borderId="1" xfId="0" applyFont="1" applyFill="1" applyBorder="1" applyAlignment="1">
      <alignment horizontal="center"/>
    </xf>
    <xf numFmtId="0" fontId="58" fillId="4" borderId="1" xfId="0" applyFont="1" applyFill="1" applyBorder="1" applyAlignment="1">
      <alignment horizontal="center"/>
    </xf>
    <xf numFmtId="164" fontId="60" fillId="4" borderId="1" xfId="1" applyNumberFormat="1" applyFont="1" applyFill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0" fillId="3" borderId="0" xfId="0" applyFont="1" applyFill="1"/>
    <xf numFmtId="0" fontId="41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6" fillId="0" borderId="12" xfId="0" applyFont="1" applyFill="1" applyBorder="1" applyAlignment="1">
      <alignment horizontal="left"/>
    </xf>
    <xf numFmtId="164" fontId="13" fillId="3" borderId="2" xfId="1" applyNumberFormat="1" applyFont="1" applyFill="1" applyBorder="1" applyAlignment="1">
      <alignment horizontal="center" vertical="center"/>
    </xf>
    <xf numFmtId="164" fontId="14" fillId="3" borderId="2" xfId="1" applyNumberFormat="1" applyFont="1" applyFill="1" applyBorder="1" applyAlignment="1">
      <alignment horizontal="center" vertical="center" wrapText="1"/>
    </xf>
    <xf numFmtId="164" fontId="5" fillId="5" borderId="7" xfId="1" applyNumberFormat="1" applyFont="1" applyFill="1" applyBorder="1" applyAlignment="1">
      <alignment horizontal="center" vertical="center"/>
    </xf>
    <xf numFmtId="0" fontId="10" fillId="5" borderId="0" xfId="0" applyFont="1" applyFill="1"/>
    <xf numFmtId="164" fontId="43" fillId="5" borderId="4" xfId="1" applyNumberFormat="1" applyFont="1" applyFill="1" applyBorder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45" fillId="3" borderId="3" xfId="0" applyFont="1" applyFill="1" applyBorder="1" applyAlignment="1">
      <alignment horizontal="left" vertical="center"/>
    </xf>
    <xf numFmtId="164" fontId="12" fillId="3" borderId="2" xfId="0" applyNumberFormat="1" applyFont="1" applyFill="1" applyBorder="1" applyAlignment="1">
      <alignment horizontal="right" vertical="center" wrapText="1"/>
    </xf>
    <xf numFmtId="164" fontId="46" fillId="0" borderId="3" xfId="1" applyNumberFormat="1" applyFont="1" applyBorder="1" applyAlignment="1">
      <alignment horizontal="right" vertical="center" wrapText="1"/>
    </xf>
    <xf numFmtId="0" fontId="45" fillId="3" borderId="5" xfId="0" applyFont="1" applyFill="1" applyBorder="1" applyAlignment="1">
      <alignment horizontal="left" vertical="center"/>
    </xf>
    <xf numFmtId="164" fontId="10" fillId="0" borderId="5" xfId="1" applyNumberFormat="1" applyFont="1" applyBorder="1" applyAlignment="1">
      <alignment horizontal="center" vertical="center" wrapText="1"/>
    </xf>
    <xf numFmtId="164" fontId="46" fillId="0" borderId="5" xfId="1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164" fontId="60" fillId="5" borderId="1" xfId="1" applyNumberFormat="1" applyFont="1" applyFill="1" applyBorder="1" applyAlignment="1">
      <alignment vertical="center"/>
    </xf>
    <xf numFmtId="164" fontId="61" fillId="5" borderId="1" xfId="1" applyNumberFormat="1" applyFont="1" applyFill="1" applyBorder="1" applyAlignment="1">
      <alignment horizontal="center" vertical="center"/>
    </xf>
    <xf numFmtId="164" fontId="60" fillId="5" borderId="1" xfId="1" applyNumberFormat="1" applyFont="1" applyFill="1" applyBorder="1" applyAlignment="1">
      <alignment horizontal="center" vertical="center"/>
    </xf>
    <xf numFmtId="0" fontId="62" fillId="5" borderId="1" xfId="0" applyFont="1" applyFill="1" applyBorder="1" applyAlignment="1">
      <alignment horizontal="center" vertical="center"/>
    </xf>
    <xf numFmtId="164" fontId="5" fillId="6" borderId="7" xfId="1" applyNumberFormat="1" applyFont="1" applyFill="1" applyBorder="1" applyAlignment="1">
      <alignment horizontal="center" vertical="center"/>
    </xf>
    <xf numFmtId="0" fontId="10" fillId="6" borderId="0" xfId="0" applyFont="1" applyFill="1"/>
    <xf numFmtId="164" fontId="43" fillId="6" borderId="4" xfId="1" applyNumberFormat="1" applyFont="1" applyFill="1" applyBorder="1" applyAlignment="1">
      <alignment horizontal="center" vertical="center"/>
    </xf>
    <xf numFmtId="164" fontId="60" fillId="6" borderId="1" xfId="1" applyNumberFormat="1" applyFont="1" applyFill="1" applyBorder="1" applyAlignment="1">
      <alignment vertical="center"/>
    </xf>
    <xf numFmtId="164" fontId="61" fillId="6" borderId="1" xfId="1" applyNumberFormat="1" applyFont="1" applyFill="1" applyBorder="1" applyAlignment="1">
      <alignment horizontal="center" vertical="center"/>
    </xf>
    <xf numFmtId="164" fontId="60" fillId="6" borderId="1" xfId="1" applyNumberFormat="1" applyFont="1" applyFill="1" applyBorder="1" applyAlignment="1">
      <alignment horizontal="center" vertical="center"/>
    </xf>
    <xf numFmtId="0" fontId="62" fillId="6" borderId="1" xfId="0" applyFont="1" applyFill="1" applyBorder="1" applyAlignment="1">
      <alignment horizontal="center" vertical="center"/>
    </xf>
    <xf numFmtId="0" fontId="6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top"/>
    </xf>
    <xf numFmtId="165" fontId="3" fillId="0" borderId="0" xfId="0" applyNumberFormat="1" applyFont="1"/>
    <xf numFmtId="0" fontId="2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left"/>
    </xf>
    <xf numFmtId="164" fontId="36" fillId="0" borderId="3" xfId="1" applyNumberFormat="1" applyFont="1" applyBorder="1" applyAlignment="1">
      <alignment horizontal="center" vertical="center"/>
    </xf>
    <xf numFmtId="164" fontId="11" fillId="3" borderId="12" xfId="1" applyNumberFormat="1" applyFont="1" applyFill="1" applyBorder="1" applyAlignment="1">
      <alignment horizontal="center"/>
    </xf>
    <xf numFmtId="164" fontId="36" fillId="0" borderId="12" xfId="1" applyNumberFormat="1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58" fillId="4" borderId="1" xfId="0" applyFont="1" applyFill="1" applyBorder="1" applyAlignment="1">
      <alignment vertical="center"/>
    </xf>
    <xf numFmtId="0" fontId="6" fillId="4" borderId="14" xfId="0" applyFont="1" applyFill="1" applyBorder="1"/>
    <xf numFmtId="14" fontId="36" fillId="0" borderId="3" xfId="0" applyNumberFormat="1" applyFont="1" applyFill="1" applyBorder="1" applyAlignment="1">
      <alignment horizontal="center"/>
    </xf>
    <xf numFmtId="164" fontId="36" fillId="0" borderId="3" xfId="1" applyNumberFormat="1" applyFont="1" applyBorder="1" applyAlignment="1">
      <alignment horizontal="center"/>
    </xf>
    <xf numFmtId="164" fontId="36" fillId="0" borderId="3" xfId="1" applyNumberFormat="1" applyFont="1" applyBorder="1" applyAlignment="1">
      <alignment horizontal="center" vertical="center" wrapText="1"/>
    </xf>
    <xf numFmtId="164" fontId="36" fillId="0" borderId="3" xfId="1" applyNumberFormat="1" applyFont="1" applyBorder="1" applyAlignment="1">
      <alignment horizontal="right" vertical="center" wrapText="1"/>
    </xf>
    <xf numFmtId="0" fontId="45" fillId="0" borderId="0" xfId="0" applyFont="1"/>
    <xf numFmtId="164" fontId="36" fillId="0" borderId="5" xfId="1" applyNumberFormat="1" applyFont="1" applyBorder="1" applyAlignment="1">
      <alignment horizontal="center"/>
    </xf>
    <xf numFmtId="164" fontId="36" fillId="0" borderId="5" xfId="1" applyNumberFormat="1" applyFont="1" applyBorder="1" applyAlignment="1">
      <alignment horizontal="center" vertical="center" wrapText="1"/>
    </xf>
    <xf numFmtId="164" fontId="36" fillId="0" borderId="6" xfId="1" applyNumberFormat="1" applyFont="1" applyBorder="1" applyAlignment="1">
      <alignment horizontal="center"/>
    </xf>
    <xf numFmtId="164" fontId="36" fillId="0" borderId="6" xfId="1" applyNumberFormat="1" applyFont="1" applyBorder="1" applyAlignment="1">
      <alignment horizontal="center" vertical="center" wrapText="1"/>
    </xf>
    <xf numFmtId="14" fontId="36" fillId="0" borderId="6" xfId="0" applyNumberFormat="1" applyFont="1" applyFill="1" applyBorder="1" applyAlignment="1">
      <alignment horizontal="center"/>
    </xf>
    <xf numFmtId="164" fontId="36" fillId="3" borderId="6" xfId="1" applyNumberFormat="1" applyFont="1" applyFill="1" applyBorder="1" applyAlignment="1">
      <alignment horizontal="center"/>
    </xf>
    <xf numFmtId="164" fontId="36" fillId="0" borderId="6" xfId="1" applyNumberFormat="1" applyFont="1" applyBorder="1" applyAlignment="1">
      <alignment horizontal="right" vertical="center" wrapText="1"/>
    </xf>
    <xf numFmtId="164" fontId="36" fillId="3" borderId="3" xfId="1" applyNumberFormat="1" applyFont="1" applyFill="1" applyBorder="1" applyAlignment="1">
      <alignment horizontal="center"/>
    </xf>
    <xf numFmtId="0" fontId="45" fillId="3" borderId="8" xfId="0" applyFont="1" applyFill="1" applyBorder="1" applyAlignment="1">
      <alignment horizontal="left"/>
    </xf>
    <xf numFmtId="164" fontId="36" fillId="3" borderId="8" xfId="1" applyNumberFormat="1" applyFont="1" applyFill="1" applyBorder="1" applyAlignment="1">
      <alignment horizontal="center"/>
    </xf>
    <xf numFmtId="164" fontId="36" fillId="3" borderId="5" xfId="1" applyNumberFormat="1" applyFont="1" applyFill="1" applyBorder="1" applyAlignment="1">
      <alignment horizontal="center"/>
    </xf>
    <xf numFmtId="14" fontId="36" fillId="0" borderId="5" xfId="0" applyNumberFormat="1" applyFont="1" applyFill="1" applyBorder="1" applyAlignment="1">
      <alignment horizontal="center"/>
    </xf>
    <xf numFmtId="164" fontId="36" fillId="3" borderId="5" xfId="1" applyNumberFormat="1" applyFont="1" applyFill="1" applyBorder="1"/>
    <xf numFmtId="164" fontId="36" fillId="0" borderId="5" xfId="1" applyNumberFormat="1" applyFont="1" applyBorder="1" applyAlignment="1">
      <alignment horizontal="right" vertical="center" wrapText="1"/>
    </xf>
    <xf numFmtId="0" fontId="65" fillId="4" borderId="1" xfId="0" applyFont="1" applyFill="1" applyBorder="1" applyAlignment="1">
      <alignment horizontal="center" vertical="center"/>
    </xf>
    <xf numFmtId="164" fontId="66" fillId="4" borderId="1" xfId="1" applyNumberFormat="1" applyFont="1" applyFill="1" applyBorder="1" applyAlignment="1">
      <alignment horizontal="center" vertical="center"/>
    </xf>
    <xf numFmtId="0" fontId="64" fillId="4" borderId="14" xfId="0" applyFont="1" applyFill="1" applyBorder="1"/>
    <xf numFmtId="164" fontId="36" fillId="0" borderId="2" xfId="1" applyNumberFormat="1" applyFont="1" applyBorder="1" applyAlignment="1">
      <alignment horizontal="center" vertical="center" wrapText="1"/>
    </xf>
    <xf numFmtId="164" fontId="67" fillId="4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top"/>
    </xf>
    <xf numFmtId="164" fontId="36" fillId="0" borderId="6" xfId="1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164" fontId="46" fillId="0" borderId="5" xfId="1" applyNumberFormat="1" applyFont="1" applyBorder="1" applyAlignment="1">
      <alignment horizontal="righ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top"/>
    </xf>
    <xf numFmtId="164" fontId="46" fillId="3" borderId="6" xfId="1" applyNumberFormat="1" applyFont="1" applyFill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164" fontId="68" fillId="0" borderId="3" xfId="0" applyNumberFormat="1" applyFont="1" applyBorder="1" applyAlignment="1">
      <alignment horizontal="center" vertical="center" wrapText="1"/>
    </xf>
    <xf numFmtId="164" fontId="10" fillId="0" borderId="0" xfId="0" applyNumberFormat="1" applyFont="1"/>
    <xf numFmtId="164" fontId="13" fillId="3" borderId="6" xfId="1" applyNumberFormat="1" applyFont="1" applyFill="1" applyBorder="1" applyAlignment="1">
      <alignment horizontal="center" vertical="center"/>
    </xf>
    <xf numFmtId="164" fontId="14" fillId="3" borderId="6" xfId="1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69" fillId="3" borderId="6" xfId="0" applyFont="1" applyFill="1" applyBorder="1" applyAlignment="1">
      <alignment horizontal="left" vertical="center"/>
    </xf>
    <xf numFmtId="164" fontId="46" fillId="0" borderId="8" xfId="1" applyNumberFormat="1" applyFont="1" applyBorder="1" applyAlignment="1">
      <alignment horizontal="right" vertical="center" wrapText="1"/>
    </xf>
    <xf numFmtId="0" fontId="36" fillId="0" borderId="6" xfId="0" applyFont="1" applyFill="1" applyBorder="1" applyAlignment="1">
      <alignment horizontal="left"/>
    </xf>
    <xf numFmtId="0" fontId="35" fillId="0" borderId="3" xfId="0" applyFont="1" applyBorder="1" applyAlignment="1">
      <alignment vertical="center"/>
    </xf>
    <xf numFmtId="164" fontId="36" fillId="0" borderId="3" xfId="1" applyNumberFormat="1" applyFont="1" applyBorder="1" applyAlignment="1">
      <alignment vertical="center"/>
    </xf>
    <xf numFmtId="164" fontId="46" fillId="0" borderId="3" xfId="1" applyNumberFormat="1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164" fontId="46" fillId="3" borderId="3" xfId="1" applyNumberFormat="1" applyFont="1" applyFill="1" applyBorder="1" applyAlignment="1">
      <alignment horizontal="right" vertical="center" wrapText="1"/>
    </xf>
    <xf numFmtId="0" fontId="14" fillId="3" borderId="3" xfId="0" applyFont="1" applyFill="1" applyBorder="1" applyAlignment="1">
      <alignment vertical="center" wrapText="1"/>
    </xf>
    <xf numFmtId="164" fontId="60" fillId="5" borderId="4" xfId="1" applyNumberFormat="1" applyFont="1" applyFill="1" applyBorder="1" applyAlignment="1">
      <alignment horizontal="center" vertical="center"/>
    </xf>
    <xf numFmtId="0" fontId="62" fillId="5" borderId="4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 wrapText="1"/>
    </xf>
    <xf numFmtId="0" fontId="36" fillId="3" borderId="3" xfId="0" applyFont="1" applyFill="1" applyBorder="1" applyAlignment="1">
      <alignment horizontal="left"/>
    </xf>
    <xf numFmtId="0" fontId="17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164" fontId="60" fillId="5" borderId="4" xfId="1" applyNumberFormat="1" applyFont="1" applyFill="1" applyBorder="1" applyAlignment="1">
      <alignment vertical="center"/>
    </xf>
    <xf numFmtId="164" fontId="61" fillId="5" borderId="4" xfId="1" applyNumberFormat="1" applyFont="1" applyFill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6" fillId="3" borderId="12" xfId="0" applyFont="1" applyFill="1" applyBorder="1" applyAlignment="1">
      <alignment horizontal="left"/>
    </xf>
    <xf numFmtId="0" fontId="14" fillId="3" borderId="6" xfId="0" applyFont="1" applyFill="1" applyBorder="1" applyAlignment="1">
      <alignment horizontal="center" vertical="center" wrapText="1"/>
    </xf>
    <xf numFmtId="0" fontId="41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64" fontId="13" fillId="3" borderId="7" xfId="1" applyNumberFormat="1" applyFont="1" applyFill="1" applyBorder="1" applyAlignment="1">
      <alignment horizontal="center" vertical="center"/>
    </xf>
    <xf numFmtId="164" fontId="14" fillId="3" borderId="7" xfId="1" applyNumberFormat="1" applyFont="1" applyFill="1" applyBorder="1" applyAlignment="1">
      <alignment horizontal="center" vertical="center" wrapText="1"/>
    </xf>
    <xf numFmtId="164" fontId="12" fillId="3" borderId="7" xfId="0" applyNumberFormat="1" applyFont="1" applyFill="1" applyBorder="1" applyAlignment="1">
      <alignment horizontal="right" vertical="center" wrapText="1"/>
    </xf>
    <xf numFmtId="0" fontId="5" fillId="3" borderId="7" xfId="0" applyFont="1" applyFill="1" applyBorder="1" applyAlignment="1">
      <alignment horizontal="center" vertical="center" wrapText="1"/>
    </xf>
    <xf numFmtId="164" fontId="46" fillId="3" borderId="3" xfId="1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top"/>
    </xf>
    <xf numFmtId="164" fontId="11" fillId="0" borderId="6" xfId="1" applyNumberFormat="1" applyFont="1" applyBorder="1" applyAlignment="1">
      <alignment horizontal="center"/>
    </xf>
    <xf numFmtId="164" fontId="11" fillId="0" borderId="6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top"/>
    </xf>
    <xf numFmtId="164" fontId="11" fillId="3" borderId="6" xfId="1" applyNumberFormat="1" applyFont="1" applyFill="1" applyBorder="1" applyAlignment="1">
      <alignment horizontal="center"/>
    </xf>
    <xf numFmtId="0" fontId="45" fillId="3" borderId="3" xfId="0" applyFont="1" applyFill="1" applyBorder="1" applyAlignment="1"/>
    <xf numFmtId="164" fontId="11" fillId="0" borderId="3" xfId="1" applyNumberFormat="1" applyFont="1" applyBorder="1" applyAlignment="1"/>
    <xf numFmtId="164" fontId="11" fillId="3" borderId="3" xfId="1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top"/>
    </xf>
    <xf numFmtId="164" fontId="11" fillId="0" borderId="5" xfId="1" applyNumberFormat="1" applyFont="1" applyBorder="1" applyAlignment="1">
      <alignment horizontal="center"/>
    </xf>
    <xf numFmtId="164" fontId="11" fillId="0" borderId="6" xfId="1" applyNumberFormat="1" applyFont="1" applyBorder="1" applyAlignment="1">
      <alignment horizontal="center"/>
    </xf>
    <xf numFmtId="164" fontId="11" fillId="0" borderId="6" xfId="1" applyNumberFormat="1" applyFont="1" applyBorder="1" applyAlignment="1">
      <alignment horizontal="center" vertical="center" wrapText="1"/>
    </xf>
    <xf numFmtId="164" fontId="11" fillId="3" borderId="6" xfId="1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46" fillId="3" borderId="6" xfId="1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4" fontId="51" fillId="0" borderId="7" xfId="1" applyNumberFormat="1" applyFont="1" applyBorder="1" applyAlignment="1">
      <alignment horizontal="center" vertical="center" wrapText="1"/>
    </xf>
    <xf numFmtId="164" fontId="51" fillId="2" borderId="1" xfId="1" applyNumberFormat="1" applyFont="1" applyFill="1" applyBorder="1" applyAlignment="1">
      <alignment horizontal="left"/>
    </xf>
    <xf numFmtId="164" fontId="51" fillId="2" borderId="1" xfId="0" applyNumberFormat="1" applyFont="1" applyFill="1" applyBorder="1" applyAlignment="1">
      <alignment horizontal="center"/>
    </xf>
    <xf numFmtId="0" fontId="55" fillId="2" borderId="1" xfId="0" applyFont="1" applyFill="1" applyBorder="1" applyAlignment="1">
      <alignment horizontal="center"/>
    </xf>
    <xf numFmtId="164" fontId="71" fillId="2" borderId="1" xfId="0" applyNumberFormat="1" applyFont="1" applyFill="1" applyBorder="1" applyAlignment="1">
      <alignment horizontal="center"/>
    </xf>
    <xf numFmtId="164" fontId="72" fillId="2" borderId="1" xfId="1" applyNumberFormat="1" applyFont="1" applyFill="1" applyBorder="1" applyAlignment="1">
      <alignment horizontal="left"/>
    </xf>
    <xf numFmtId="164" fontId="71" fillId="2" borderId="1" xfId="1" applyNumberFormat="1" applyFont="1" applyFill="1" applyBorder="1" applyAlignment="1">
      <alignment horizontal="left"/>
    </xf>
    <xf numFmtId="0" fontId="55" fillId="2" borderId="1" xfId="0" applyFont="1" applyFill="1" applyBorder="1"/>
    <xf numFmtId="0" fontId="73" fillId="2" borderId="1" xfId="0" applyFont="1" applyFill="1" applyBorder="1" applyAlignment="1">
      <alignment horizontal="center"/>
    </xf>
    <xf numFmtId="164" fontId="72" fillId="2" borderId="1" xfId="0" applyNumberFormat="1" applyFont="1" applyFill="1" applyBorder="1" applyAlignment="1">
      <alignment horizontal="center"/>
    </xf>
    <xf numFmtId="164" fontId="72" fillId="2" borderId="1" xfId="0" applyNumberFormat="1" applyFont="1" applyFill="1" applyBorder="1" applyAlignment="1">
      <alignment horizontal="right"/>
    </xf>
    <xf numFmtId="164" fontId="11" fillId="0" borderId="5" xfId="1" applyNumberFormat="1" applyFont="1" applyFill="1" applyBorder="1" applyAlignment="1">
      <alignment horizontal="center"/>
    </xf>
    <xf numFmtId="164" fontId="11" fillId="0" borderId="8" xfId="1" applyNumberFormat="1" applyFont="1" applyBorder="1" applyAlignment="1">
      <alignment horizontal="right" vertical="center" wrapText="1"/>
    </xf>
    <xf numFmtId="0" fontId="11" fillId="0" borderId="12" xfId="0" applyFont="1" applyBorder="1" applyAlignment="1">
      <alignment horizontal="center" vertical="center"/>
    </xf>
    <xf numFmtId="14" fontId="11" fillId="0" borderId="12" xfId="0" applyNumberFormat="1" applyFont="1" applyFill="1" applyBorder="1" applyAlignment="1">
      <alignment horizontal="center"/>
    </xf>
    <xf numFmtId="0" fontId="44" fillId="3" borderId="12" xfId="0" applyFont="1" applyFill="1" applyBorder="1" applyAlignment="1">
      <alignment horizontal="left"/>
    </xf>
    <xf numFmtId="164" fontId="74" fillId="2" borderId="1" xfId="0" applyNumberFormat="1" applyFont="1" applyFill="1" applyBorder="1" applyAlignment="1">
      <alignment horizontal="center"/>
    </xf>
    <xf numFmtId="164" fontId="74" fillId="2" borderId="1" xfId="1" applyNumberFormat="1" applyFont="1" applyFill="1" applyBorder="1" applyAlignment="1">
      <alignment horizontal="left" vertical="center"/>
    </xf>
    <xf numFmtId="164" fontId="51" fillId="3" borderId="5" xfId="1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center"/>
    </xf>
    <xf numFmtId="164" fontId="76" fillId="2" borderId="4" xfId="1" applyNumberFormat="1" applyFont="1" applyFill="1" applyBorder="1" applyAlignment="1">
      <alignment horizontal="center"/>
    </xf>
    <xf numFmtId="164" fontId="57" fillId="2" borderId="1" xfId="1" applyNumberFormat="1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44" fillId="3" borderId="8" xfId="0" applyFont="1" applyFill="1" applyBorder="1" applyAlignment="1">
      <alignment horizontal="left"/>
    </xf>
    <xf numFmtId="14" fontId="11" fillId="0" borderId="3" xfId="0" applyNumberFormat="1" applyFont="1" applyFill="1" applyBorder="1" applyAlignment="1">
      <alignment horizontal="center" vertical="center"/>
    </xf>
    <xf numFmtId="0" fontId="77" fillId="3" borderId="3" xfId="0" applyFont="1" applyFill="1" applyBorder="1" applyAlignment="1">
      <alignment horizontal="left"/>
    </xf>
    <xf numFmtId="164" fontId="11" fillId="2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 wrapText="1"/>
    </xf>
    <xf numFmtId="164" fontId="11" fillId="0" borderId="6" xfId="1" applyNumberFormat="1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left"/>
    </xf>
    <xf numFmtId="0" fontId="16" fillId="3" borderId="8" xfId="0" applyFont="1" applyFill="1" applyBorder="1" applyAlignment="1">
      <alignment horizontal="left"/>
    </xf>
    <xf numFmtId="164" fontId="46" fillId="3" borderId="6" xfId="1" applyNumberFormat="1" applyFont="1" applyFill="1" applyBorder="1" applyAlignment="1">
      <alignment horizontal="center" vertical="center" wrapText="1"/>
    </xf>
    <xf numFmtId="164" fontId="36" fillId="0" borderId="6" xfId="1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164" fontId="10" fillId="3" borderId="2" xfId="0" applyNumberFormat="1" applyFont="1" applyFill="1" applyBorder="1" applyAlignment="1">
      <alignment horizontal="right" vertical="center" wrapText="1"/>
    </xf>
    <xf numFmtId="164" fontId="10" fillId="3" borderId="6" xfId="0" applyNumberFormat="1" applyFont="1" applyFill="1" applyBorder="1" applyAlignment="1">
      <alignment horizontal="right" vertical="center" wrapText="1"/>
    </xf>
    <xf numFmtId="0" fontId="35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164" fontId="10" fillId="3" borderId="4" xfId="1" applyNumberFormat="1" applyFont="1" applyFill="1" applyBorder="1" applyAlignment="1">
      <alignment horizontal="right" vertical="center" wrapText="1"/>
    </xf>
    <xf numFmtId="164" fontId="10" fillId="3" borderId="4" xfId="1" applyNumberFormat="1" applyFont="1" applyFill="1" applyBorder="1" applyAlignment="1">
      <alignment horizontal="left" vertical="center" wrapText="1"/>
    </xf>
    <xf numFmtId="164" fontId="78" fillId="0" borderId="3" xfId="1" applyNumberFormat="1" applyFont="1" applyBorder="1" applyAlignment="1">
      <alignment horizontal="center" vertical="center" wrapText="1"/>
    </xf>
    <xf numFmtId="164" fontId="11" fillId="3" borderId="6" xfId="1" applyNumberFormat="1" applyFont="1" applyFill="1" applyBorder="1" applyAlignment="1">
      <alignment horizontal="center" vertical="center" wrapText="1"/>
    </xf>
    <xf numFmtId="0" fontId="15" fillId="0" borderId="3" xfId="0" applyFont="1" applyBorder="1" applyAlignment="1">
      <alignment vertical="center"/>
    </xf>
    <xf numFmtId="164" fontId="13" fillId="3" borderId="6" xfId="1" applyNumberFormat="1" applyFont="1" applyFill="1" applyBorder="1" applyAlignment="1">
      <alignment horizontal="center" vertical="center"/>
    </xf>
    <xf numFmtId="164" fontId="14" fillId="3" borderId="6" xfId="1" applyNumberFormat="1" applyFont="1" applyFill="1" applyBorder="1" applyAlignment="1">
      <alignment horizontal="center" vertical="center" wrapText="1"/>
    </xf>
    <xf numFmtId="14" fontId="11" fillId="0" borderId="6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64" fontId="47" fillId="3" borderId="8" xfId="1" applyNumberFormat="1" applyFont="1" applyFill="1" applyBorder="1"/>
    <xf numFmtId="164" fontId="47" fillId="3" borderId="6" xfId="1" applyNumberFormat="1" applyFont="1" applyFill="1" applyBorder="1"/>
    <xf numFmtId="164" fontId="11" fillId="3" borderId="2" xfId="1" applyNumberFormat="1" applyFont="1" applyFill="1" applyBorder="1" applyAlignment="1">
      <alignment horizontal="center"/>
    </xf>
    <xf numFmtId="164" fontId="36" fillId="0" borderId="6" xfId="1" applyNumberFormat="1" applyFont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0" fontId="35" fillId="0" borderId="5" xfId="0" applyFont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164" fontId="36" fillId="0" borderId="5" xfId="1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2" fillId="3" borderId="3" xfId="0" applyFont="1" applyFill="1" applyBorder="1" applyAlignment="1">
      <alignment horizontal="left"/>
    </xf>
    <xf numFmtId="164" fontId="47" fillId="3" borderId="5" xfId="1" applyNumberFormat="1" applyFont="1" applyFill="1" applyBorder="1" applyAlignment="1">
      <alignment horizontal="center"/>
    </xf>
    <xf numFmtId="0" fontId="45" fillId="3" borderId="2" xfId="0" applyFont="1" applyFill="1" applyBorder="1" applyAlignment="1">
      <alignment horizontal="left"/>
    </xf>
    <xf numFmtId="164" fontId="11" fillId="3" borderId="2" xfId="1" applyNumberFormat="1" applyFont="1" applyFill="1" applyBorder="1"/>
    <xf numFmtId="0" fontId="36" fillId="3" borderId="5" xfId="0" applyFont="1" applyFill="1" applyBorder="1" applyAlignment="1">
      <alignment horizontal="left"/>
    </xf>
    <xf numFmtId="0" fontId="50" fillId="3" borderId="6" xfId="0" applyFont="1" applyFill="1" applyBorder="1" applyAlignment="1">
      <alignment horizontal="left"/>
    </xf>
    <xf numFmtId="0" fontId="27" fillId="3" borderId="2" xfId="0" applyFont="1" applyFill="1" applyBorder="1" applyAlignment="1">
      <alignment horizontal="left"/>
    </xf>
    <xf numFmtId="164" fontId="46" fillId="3" borderId="5" xfId="1" applyNumberFormat="1" applyFont="1" applyFill="1" applyBorder="1" applyAlignment="1">
      <alignment horizontal="right" vertical="center" wrapText="1"/>
    </xf>
    <xf numFmtId="0" fontId="27" fillId="3" borderId="5" xfId="0" applyFont="1" applyFill="1" applyBorder="1" applyAlignment="1">
      <alignment horizontal="left"/>
    </xf>
    <xf numFmtId="0" fontId="27" fillId="3" borderId="12" xfId="0" applyFont="1" applyFill="1" applyBorder="1" applyAlignment="1">
      <alignment horizontal="left"/>
    </xf>
    <xf numFmtId="0" fontId="3" fillId="0" borderId="11" xfId="0" applyFont="1" applyBorder="1" applyAlignment="1"/>
    <xf numFmtId="0" fontId="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top"/>
    </xf>
    <xf numFmtId="0" fontId="35" fillId="0" borderId="5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/>
    </xf>
    <xf numFmtId="164" fontId="11" fillId="0" borderId="6" xfId="1" applyNumberFormat="1" applyFont="1" applyBorder="1" applyAlignment="1">
      <alignment horizontal="center"/>
    </xf>
    <xf numFmtId="164" fontId="11" fillId="0" borderId="5" xfId="1" applyNumberFormat="1" applyFont="1" applyBorder="1" applyAlignment="1">
      <alignment horizontal="center" vertical="center" wrapText="1"/>
    </xf>
    <xf numFmtId="164" fontId="11" fillId="0" borderId="6" xfId="1" applyNumberFormat="1" applyFont="1" applyBorder="1" applyAlignment="1">
      <alignment horizontal="center" vertical="center" wrapText="1"/>
    </xf>
    <xf numFmtId="14" fontId="11" fillId="0" borderId="6" xfId="0" applyNumberFormat="1" applyFont="1" applyFill="1" applyBorder="1" applyAlignment="1">
      <alignment horizontal="center" vertical="center"/>
    </xf>
    <xf numFmtId="14" fontId="11" fillId="0" borderId="8" xfId="0" applyNumberFormat="1" applyFont="1" applyFill="1" applyBorder="1" applyAlignment="1">
      <alignment horizontal="center" vertical="center"/>
    </xf>
    <xf numFmtId="0" fontId="41" fillId="5" borderId="7" xfId="0" applyFont="1" applyFill="1" applyBorder="1" applyAlignment="1">
      <alignment horizontal="center" vertical="center"/>
    </xf>
    <xf numFmtId="0" fontId="41" fillId="5" borderId="4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 wrapText="1"/>
    </xf>
    <xf numFmtId="164" fontId="5" fillId="5" borderId="7" xfId="1" applyNumberFormat="1" applyFont="1" applyFill="1" applyBorder="1" applyAlignment="1">
      <alignment horizontal="center" vertical="center" wrapText="1"/>
    </xf>
    <xf numFmtId="164" fontId="5" fillId="5" borderId="4" xfId="1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9" fillId="5" borderId="16" xfId="0" applyFont="1" applyFill="1" applyBorder="1" applyAlignment="1">
      <alignment horizontal="center" vertical="center"/>
    </xf>
    <xf numFmtId="0" fontId="59" fillId="5" borderId="17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164" fontId="13" fillId="3" borderId="5" xfId="1" applyNumberFormat="1" applyFont="1" applyFill="1" applyBorder="1" applyAlignment="1">
      <alignment horizontal="center" vertical="center"/>
    </xf>
    <xf numFmtId="164" fontId="13" fillId="3" borderId="6" xfId="1" applyNumberFormat="1" applyFont="1" applyFill="1" applyBorder="1" applyAlignment="1">
      <alignment horizontal="center" vertical="center"/>
    </xf>
    <xf numFmtId="164" fontId="14" fillId="3" borderId="5" xfId="1" applyNumberFormat="1" applyFont="1" applyFill="1" applyBorder="1" applyAlignment="1">
      <alignment horizontal="center" vertical="center" wrapText="1"/>
    </xf>
    <xf numFmtId="164" fontId="14" fillId="3" borderId="6" xfId="1" applyNumberFormat="1" applyFont="1" applyFill="1" applyBorder="1" applyAlignment="1">
      <alignment horizontal="center" vertical="center" wrapText="1"/>
    </xf>
    <xf numFmtId="49" fontId="6" fillId="0" borderId="10" xfId="1" applyNumberFormat="1" applyFont="1" applyBorder="1" applyAlignment="1">
      <alignment horizontal="left" vertical="center"/>
    </xf>
    <xf numFmtId="49" fontId="6" fillId="0" borderId="18" xfId="1" applyNumberFormat="1" applyFont="1" applyBorder="1" applyAlignment="1">
      <alignment horizontal="left" vertical="center"/>
    </xf>
    <xf numFmtId="49" fontId="6" fillId="0" borderId="11" xfId="1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9" fillId="5" borderId="10" xfId="0" applyFont="1" applyFill="1" applyBorder="1" applyAlignment="1">
      <alignment horizontal="center" vertical="center"/>
    </xf>
    <xf numFmtId="0" fontId="59" fillId="5" borderId="1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1" fillId="3" borderId="5" xfId="1" applyNumberFormat="1" applyFont="1" applyFill="1" applyBorder="1" applyAlignment="1">
      <alignment horizontal="center" vertical="center"/>
    </xf>
    <xf numFmtId="164" fontId="11" fillId="3" borderId="6" xfId="1" applyNumberFormat="1" applyFont="1" applyFill="1" applyBorder="1" applyAlignment="1">
      <alignment horizontal="center" vertical="center"/>
    </xf>
    <xf numFmtId="164" fontId="10" fillId="3" borderId="5" xfId="1" applyNumberFormat="1" applyFont="1" applyFill="1" applyBorder="1" applyAlignment="1">
      <alignment horizontal="center" vertical="center" wrapText="1"/>
    </xf>
    <xf numFmtId="164" fontId="10" fillId="3" borderId="6" xfId="1" applyNumberFormat="1" applyFont="1" applyFill="1" applyBorder="1" applyAlignment="1">
      <alignment horizontal="center" vertical="center" wrapText="1"/>
    </xf>
    <xf numFmtId="0" fontId="35" fillId="3" borderId="5" xfId="0" applyFont="1" applyFill="1" applyBorder="1" applyAlignment="1">
      <alignment horizontal="center" vertical="center"/>
    </xf>
    <xf numFmtId="0" fontId="35" fillId="3" borderId="4" xfId="0" applyFont="1" applyFill="1" applyBorder="1" applyAlignment="1">
      <alignment horizontal="center" vertical="center"/>
    </xf>
    <xf numFmtId="164" fontId="46" fillId="0" borderId="5" xfId="1" applyNumberFormat="1" applyFont="1" applyBorder="1" applyAlignment="1">
      <alignment horizontal="center" vertical="center" wrapText="1"/>
    </xf>
    <xf numFmtId="164" fontId="46" fillId="0" borderId="4" xfId="1" applyNumberFormat="1" applyFont="1" applyBorder="1" applyAlignment="1">
      <alignment horizontal="center" vertical="center" wrapText="1"/>
    </xf>
    <xf numFmtId="164" fontId="11" fillId="0" borderId="5" xfId="1" applyNumberFormat="1" applyFont="1" applyBorder="1" applyAlignment="1">
      <alignment horizontal="center" vertical="center" wrapText="1"/>
    </xf>
    <xf numFmtId="164" fontId="11" fillId="0" borderId="6" xfId="1" applyNumberFormat="1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1" fillId="6" borderId="7" xfId="0" applyFont="1" applyFill="1" applyBorder="1" applyAlignment="1">
      <alignment horizontal="center" vertical="center"/>
    </xf>
    <xf numFmtId="0" fontId="41" fillId="6" borderId="4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 wrapText="1"/>
    </xf>
    <xf numFmtId="164" fontId="5" fillId="6" borderId="7" xfId="1" applyNumberFormat="1" applyFont="1" applyFill="1" applyBorder="1" applyAlignment="1">
      <alignment horizontal="center" vertical="center" wrapText="1"/>
    </xf>
    <xf numFmtId="164" fontId="5" fillId="6" borderId="4" xfId="1" applyNumberFormat="1" applyFont="1" applyFill="1" applyBorder="1" applyAlignment="1">
      <alignment horizontal="center" vertical="center" wrapText="1"/>
    </xf>
    <xf numFmtId="0" fontId="59" fillId="6" borderId="10" xfId="0" applyFont="1" applyFill="1" applyBorder="1" applyAlignment="1">
      <alignment horizontal="center" vertical="center"/>
    </xf>
    <xf numFmtId="0" fontId="59" fillId="6" borderId="11" xfId="0" applyFont="1" applyFill="1" applyBorder="1" applyAlignment="1">
      <alignment horizontal="center" vertical="center"/>
    </xf>
    <xf numFmtId="0" fontId="43" fillId="4" borderId="7" xfId="0" applyFont="1" applyFill="1" applyBorder="1" applyAlignment="1">
      <alignment horizontal="center" vertical="center"/>
    </xf>
    <xf numFmtId="0" fontId="43" fillId="4" borderId="4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 wrapText="1"/>
    </xf>
    <xf numFmtId="164" fontId="5" fillId="4" borderId="7" xfId="1" applyNumberFormat="1" applyFont="1" applyFill="1" applyBorder="1" applyAlignment="1">
      <alignment horizontal="center" vertical="center" wrapText="1"/>
    </xf>
    <xf numFmtId="164" fontId="5" fillId="4" borderId="4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3" fillId="0" borderId="7" xfId="0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164" fontId="43" fillId="0" borderId="1" xfId="1" applyNumberFormat="1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/>
    </xf>
    <xf numFmtId="164" fontId="43" fillId="0" borderId="7" xfId="1" applyNumberFormat="1" applyFont="1" applyBorder="1" applyAlignment="1">
      <alignment horizontal="center" vertical="center" wrapText="1"/>
    </xf>
    <xf numFmtId="164" fontId="43" fillId="0" borderId="4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 wrapText="1"/>
    </xf>
    <xf numFmtId="164" fontId="6" fillId="0" borderId="7" xfId="1" applyNumberFormat="1" applyFont="1" applyBorder="1" applyAlignment="1">
      <alignment horizontal="center" vertical="center" wrapText="1"/>
    </xf>
    <xf numFmtId="164" fontId="6" fillId="0" borderId="4" xfId="1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49" fontId="6" fillId="0" borderId="10" xfId="1" applyNumberFormat="1" applyFont="1" applyBorder="1" applyAlignment="1">
      <alignment horizontal="center" vertical="center"/>
    </xf>
    <xf numFmtId="49" fontId="6" fillId="0" borderId="18" xfId="1" applyNumberFormat="1" applyFont="1" applyBorder="1" applyAlignment="1">
      <alignment horizontal="center" vertical="center"/>
    </xf>
    <xf numFmtId="49" fontId="6" fillId="0" borderId="1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 wrapText="1"/>
    </xf>
    <xf numFmtId="164" fontId="5" fillId="0" borderId="7" xfId="1" applyNumberFormat="1" applyFont="1" applyBorder="1" applyAlignment="1">
      <alignment horizontal="center" vertical="center" wrapText="1"/>
    </xf>
    <xf numFmtId="164" fontId="5" fillId="0" borderId="4" xfId="1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center" vertical="top"/>
    </xf>
    <xf numFmtId="0" fontId="25" fillId="0" borderId="7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4" fontId="25" fillId="0" borderId="1" xfId="1" applyNumberFormat="1" applyFont="1" applyBorder="1" applyAlignment="1">
      <alignment horizontal="center" vertical="center" wrapText="1"/>
    </xf>
    <xf numFmtId="164" fontId="25" fillId="0" borderId="7" xfId="1" applyNumberFormat="1" applyFont="1" applyBorder="1" applyAlignment="1">
      <alignment horizontal="center" vertical="center" wrapText="1"/>
    </xf>
    <xf numFmtId="164" fontId="25" fillId="0" borderId="4" xfId="1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164" fontId="47" fillId="0" borderId="5" xfId="1" applyNumberFormat="1" applyFont="1" applyBorder="1" applyAlignment="1">
      <alignment horizontal="center" vertical="center"/>
    </xf>
    <xf numFmtId="164" fontId="47" fillId="0" borderId="6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4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164" fontId="26" fillId="0" borderId="1" xfId="1" applyNumberFormat="1" applyFont="1" applyBorder="1" applyAlignment="1">
      <alignment horizontal="center" vertical="center" wrapText="1"/>
    </xf>
    <xf numFmtId="164" fontId="26" fillId="0" borderId="7" xfId="1" applyNumberFormat="1" applyFont="1" applyBorder="1" applyAlignment="1">
      <alignment horizontal="center" vertical="center" wrapText="1"/>
    </xf>
    <xf numFmtId="164" fontId="26" fillId="0" borderId="4" xfId="1" applyNumberFormat="1" applyFont="1" applyBorder="1" applyAlignment="1">
      <alignment horizontal="center" vertical="center" wrapText="1"/>
    </xf>
    <xf numFmtId="164" fontId="5" fillId="0" borderId="7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14" fontId="11" fillId="0" borderId="8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164" fontId="36" fillId="0" borderId="5" xfId="1" applyNumberFormat="1" applyFont="1" applyBorder="1" applyAlignment="1">
      <alignment horizontal="center" vertical="center"/>
    </xf>
    <xf numFmtId="164" fontId="36" fillId="0" borderId="8" xfId="1" applyNumberFormat="1" applyFont="1" applyBorder="1" applyAlignment="1">
      <alignment horizontal="center" vertical="center"/>
    </xf>
    <xf numFmtId="164" fontId="36" fillId="0" borderId="6" xfId="1" applyNumberFormat="1" applyFont="1" applyBorder="1" applyAlignment="1">
      <alignment horizontal="center" vertical="center"/>
    </xf>
    <xf numFmtId="164" fontId="54" fillId="0" borderId="5" xfId="0" applyNumberFormat="1" applyFont="1" applyBorder="1" applyAlignment="1">
      <alignment horizontal="center" vertical="center" wrapText="1"/>
    </xf>
    <xf numFmtId="0" fontId="54" fillId="0" borderId="8" xfId="0" applyFont="1" applyBorder="1" applyAlignment="1">
      <alignment horizontal="center" vertical="center" wrapText="1"/>
    </xf>
    <xf numFmtId="0" fontId="54" fillId="0" borderId="6" xfId="0" applyFont="1" applyBorder="1" applyAlignment="1">
      <alignment horizontal="center" vertical="center" wrapText="1"/>
    </xf>
    <xf numFmtId="164" fontId="6" fillId="0" borderId="7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 vertical="center" wrapText="1"/>
    </xf>
    <xf numFmtId="14" fontId="36" fillId="0" borderId="5" xfId="0" applyNumberFormat="1" applyFont="1" applyFill="1" applyBorder="1" applyAlignment="1">
      <alignment horizontal="center" vertical="center"/>
    </xf>
    <xf numFmtId="14" fontId="36" fillId="0" borderId="6" xfId="0" applyNumberFormat="1" applyFont="1" applyFill="1" applyBorder="1" applyAlignment="1">
      <alignment horizontal="center" vertical="center"/>
    </xf>
    <xf numFmtId="164" fontId="36" fillId="3" borderId="5" xfId="1" applyNumberFormat="1" applyFont="1" applyFill="1" applyBorder="1" applyAlignment="1">
      <alignment horizontal="center" vertical="center"/>
    </xf>
    <xf numFmtId="164" fontId="36" fillId="3" borderId="6" xfId="1" applyNumberFormat="1" applyFont="1" applyFill="1" applyBorder="1" applyAlignment="1">
      <alignment horizontal="center" vertical="center"/>
    </xf>
    <xf numFmtId="164" fontId="36" fillId="0" borderId="5" xfId="1" applyNumberFormat="1" applyFont="1" applyBorder="1" applyAlignment="1">
      <alignment horizontal="center" vertical="center" wrapText="1"/>
    </xf>
    <xf numFmtId="164" fontId="36" fillId="0" borderId="6" xfId="1" applyNumberFormat="1" applyFont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64" fontId="6" fillId="4" borderId="7" xfId="1" applyNumberFormat="1" applyFont="1" applyFill="1" applyBorder="1" applyAlignment="1">
      <alignment horizontal="center" vertical="center"/>
    </xf>
    <xf numFmtId="164" fontId="6" fillId="4" borderId="4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 wrapText="1"/>
    </xf>
    <xf numFmtId="164" fontId="6" fillId="4" borderId="7" xfId="1" applyNumberFormat="1" applyFont="1" applyFill="1" applyBorder="1" applyAlignment="1">
      <alignment horizontal="center" vertical="center" wrapText="1"/>
    </xf>
    <xf numFmtId="164" fontId="6" fillId="4" borderId="4" xfId="1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64" fontId="46" fillId="3" borderId="5" xfId="1" applyNumberFormat="1" applyFont="1" applyFill="1" applyBorder="1" applyAlignment="1">
      <alignment vertical="center" wrapText="1"/>
    </xf>
    <xf numFmtId="0" fontId="13" fillId="0" borderId="8" xfId="0" applyFont="1" applyFill="1" applyBorder="1" applyAlignment="1">
      <alignment horizontal="left" vertical="center"/>
    </xf>
    <xf numFmtId="164" fontId="13" fillId="0" borderId="8" xfId="1" applyNumberFormat="1" applyFont="1" applyFill="1" applyBorder="1" applyAlignment="1">
      <alignment horizontal="left" vertical="center" wrapText="1"/>
    </xf>
    <xf numFmtId="0" fontId="16" fillId="0" borderId="8" xfId="0" applyFont="1" applyFill="1" applyBorder="1" applyAlignment="1">
      <alignment horizontal="left"/>
    </xf>
    <xf numFmtId="0" fontId="14" fillId="3" borderId="6" xfId="0" applyFont="1" applyFill="1" applyBorder="1" applyAlignment="1">
      <alignment vertical="center" wrapText="1"/>
    </xf>
    <xf numFmtId="164" fontId="11" fillId="3" borderId="5" xfId="1" applyNumberFormat="1" applyFont="1" applyFill="1" applyBorder="1" applyAlignment="1">
      <alignment horizontal="left" vertical="center" wrapText="1"/>
    </xf>
    <xf numFmtId="0" fontId="14" fillId="3" borderId="5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85725</xdr:rowOff>
    </xdr:from>
    <xdr:to>
      <xdr:col>1</xdr:col>
      <xdr:colOff>1238250</xdr:colOff>
      <xdr:row>4</xdr:row>
      <xdr:rowOff>194253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14325"/>
          <a:ext cx="1247775" cy="79432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285750</xdr:colOff>
      <xdr:row>49</xdr:row>
      <xdr:rowOff>47625</xdr:rowOff>
    </xdr:from>
    <xdr:to>
      <xdr:col>1</xdr:col>
      <xdr:colOff>1238250</xdr:colOff>
      <xdr:row>53</xdr:row>
      <xdr:rowOff>3753</xdr:rowOff>
    </xdr:to>
    <xdr:pic>
      <xdr:nvPicPr>
        <xdr:cNvPr id="3" name="Picture 2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1944350"/>
          <a:ext cx="1247775" cy="87052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285750</xdr:colOff>
      <xdr:row>96</xdr:row>
      <xdr:rowOff>200025</xdr:rowOff>
    </xdr:from>
    <xdr:to>
      <xdr:col>1</xdr:col>
      <xdr:colOff>1238250</xdr:colOff>
      <xdr:row>100</xdr:row>
      <xdr:rowOff>152400</xdr:rowOff>
    </xdr:to>
    <xdr:pic>
      <xdr:nvPicPr>
        <xdr:cNvPr id="4" name="Picture 3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3136225"/>
          <a:ext cx="1247775" cy="866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219075</xdr:colOff>
      <xdr:row>136</xdr:row>
      <xdr:rowOff>200026</xdr:rowOff>
    </xdr:from>
    <xdr:to>
      <xdr:col>1</xdr:col>
      <xdr:colOff>1171575</xdr:colOff>
      <xdr:row>140</xdr:row>
      <xdr:rowOff>123826</xdr:rowOff>
    </xdr:to>
    <xdr:pic>
      <xdr:nvPicPr>
        <xdr:cNvPr id="5" name="Picture 4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4404301"/>
          <a:ext cx="1247775" cy="8382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228602</xdr:colOff>
      <xdr:row>221</xdr:row>
      <xdr:rowOff>85724</xdr:rowOff>
    </xdr:from>
    <xdr:to>
      <xdr:col>1</xdr:col>
      <xdr:colOff>1352551</xdr:colOff>
      <xdr:row>224</xdr:row>
      <xdr:rowOff>133350</xdr:rowOff>
    </xdr:to>
    <xdr:pic>
      <xdr:nvPicPr>
        <xdr:cNvPr id="6" name="Picture 5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2" y="57635774"/>
          <a:ext cx="1419224" cy="8191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238125</xdr:colOff>
      <xdr:row>302</xdr:row>
      <xdr:rowOff>66673</xdr:rowOff>
    </xdr:from>
    <xdr:to>
      <xdr:col>1</xdr:col>
      <xdr:colOff>1285875</xdr:colOff>
      <xdr:row>305</xdr:row>
      <xdr:rowOff>152399</xdr:rowOff>
    </xdr:to>
    <xdr:pic>
      <xdr:nvPicPr>
        <xdr:cNvPr id="7" name="Picture 6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81172048"/>
          <a:ext cx="1343025" cy="8572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219075</xdr:colOff>
      <xdr:row>340</xdr:row>
      <xdr:rowOff>104774</xdr:rowOff>
    </xdr:from>
    <xdr:to>
      <xdr:col>1</xdr:col>
      <xdr:colOff>1171575</xdr:colOff>
      <xdr:row>343</xdr:row>
      <xdr:rowOff>200025</xdr:rowOff>
    </xdr:to>
    <xdr:pic>
      <xdr:nvPicPr>
        <xdr:cNvPr id="8" name="Picture 7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68627624"/>
          <a:ext cx="1247775" cy="781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219075</xdr:colOff>
      <xdr:row>387</xdr:row>
      <xdr:rowOff>38099</xdr:rowOff>
    </xdr:from>
    <xdr:to>
      <xdr:col>1</xdr:col>
      <xdr:colOff>1171575</xdr:colOff>
      <xdr:row>390</xdr:row>
      <xdr:rowOff>209550</xdr:rowOff>
    </xdr:to>
    <xdr:pic>
      <xdr:nvPicPr>
        <xdr:cNvPr id="9" name="Picture 8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79867124"/>
          <a:ext cx="1247775" cy="8572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219075</xdr:colOff>
      <xdr:row>433</xdr:row>
      <xdr:rowOff>209549</xdr:rowOff>
    </xdr:from>
    <xdr:to>
      <xdr:col>1</xdr:col>
      <xdr:colOff>1171575</xdr:colOff>
      <xdr:row>438</xdr:row>
      <xdr:rowOff>0</xdr:rowOff>
    </xdr:to>
    <xdr:pic>
      <xdr:nvPicPr>
        <xdr:cNvPr id="10" name="Picture 9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1116149"/>
          <a:ext cx="1247775" cy="9334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219076</xdr:colOff>
      <xdr:row>480</xdr:row>
      <xdr:rowOff>209550</xdr:rowOff>
    </xdr:from>
    <xdr:to>
      <xdr:col>1</xdr:col>
      <xdr:colOff>1057275</xdr:colOff>
      <xdr:row>484</xdr:row>
      <xdr:rowOff>171450</xdr:rowOff>
    </xdr:to>
    <xdr:pic>
      <xdr:nvPicPr>
        <xdr:cNvPr id="11" name="Picture 10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102422325"/>
          <a:ext cx="1133474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1571625</xdr:colOff>
      <xdr:row>222</xdr:row>
      <xdr:rowOff>161925</xdr:rowOff>
    </xdr:from>
    <xdr:to>
      <xdr:col>7</xdr:col>
      <xdr:colOff>114300</xdr:colOff>
      <xdr:row>223</xdr:row>
      <xdr:rowOff>238125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57969150"/>
          <a:ext cx="6810375" cy="333375"/>
        </a:xfrm>
        <a:prstGeom prst="rect">
          <a:avLst/>
        </a:prstGeom>
      </xdr:spPr>
    </xdr:pic>
    <xdr:clientData/>
  </xdr:twoCellAnchor>
  <xdr:twoCellAnchor editAs="oneCell">
    <xdr:from>
      <xdr:col>1</xdr:col>
      <xdr:colOff>1371600</xdr:colOff>
      <xdr:row>303</xdr:row>
      <xdr:rowOff>66675</xdr:rowOff>
    </xdr:from>
    <xdr:to>
      <xdr:col>6</xdr:col>
      <xdr:colOff>523875</xdr:colOff>
      <xdr:row>304</xdr:row>
      <xdr:rowOff>142875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81429225"/>
          <a:ext cx="6886575" cy="333375"/>
        </a:xfrm>
        <a:prstGeom prst="rect">
          <a:avLst/>
        </a:prstGeom>
      </xdr:spPr>
    </xdr:pic>
    <xdr:clientData/>
  </xdr:twoCellAnchor>
  <xdr:twoCellAnchor editAs="oneCell">
    <xdr:from>
      <xdr:col>1</xdr:col>
      <xdr:colOff>1457325</xdr:colOff>
      <xdr:row>341</xdr:row>
      <xdr:rowOff>228600</xdr:rowOff>
    </xdr:from>
    <xdr:to>
      <xdr:col>7</xdr:col>
      <xdr:colOff>0</xdr:colOff>
      <xdr:row>343</xdr:row>
      <xdr:rowOff>47625</xdr:rowOff>
    </xdr:to>
    <xdr:pic>
      <xdr:nvPicPr>
        <xdr:cNvPr id="14" name="Picture 13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93116400"/>
          <a:ext cx="6886575" cy="3333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2</xdr:row>
      <xdr:rowOff>9526</xdr:rowOff>
    </xdr:from>
    <xdr:to>
      <xdr:col>2</xdr:col>
      <xdr:colOff>923925</xdr:colOff>
      <xdr:row>4</xdr:row>
      <xdr:rowOff>114301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="" xmlns:a16="http://schemas.microsoft.com/office/drawing/2014/main" id="{CD11800F-87F3-4B02-AC60-F66D385026D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66726"/>
          <a:ext cx="1123950" cy="666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209550</xdr:rowOff>
    </xdr:from>
    <xdr:to>
      <xdr:col>2</xdr:col>
      <xdr:colOff>390525</xdr:colOff>
      <xdr:row>4</xdr:row>
      <xdr:rowOff>41853</xdr:rowOff>
    </xdr:to>
    <xdr:pic>
      <xdr:nvPicPr>
        <xdr:cNvPr id="3" name="Picture 2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09550"/>
          <a:ext cx="1228725" cy="8610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19050</xdr:rowOff>
    </xdr:from>
    <xdr:to>
      <xdr:col>2</xdr:col>
      <xdr:colOff>485775</xdr:colOff>
      <xdr:row>3</xdr:row>
      <xdr:rowOff>9525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9050"/>
          <a:ext cx="1162050" cy="6762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152401</xdr:rowOff>
    </xdr:from>
    <xdr:to>
      <xdr:col>2</xdr:col>
      <xdr:colOff>476250</xdr:colOff>
      <xdr:row>3</xdr:row>
      <xdr:rowOff>219075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81001"/>
          <a:ext cx="1228725" cy="5238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247651</xdr:rowOff>
    </xdr:from>
    <xdr:to>
      <xdr:col>2</xdr:col>
      <xdr:colOff>485775</xdr:colOff>
      <xdr:row>5</xdr:row>
      <xdr:rowOff>3754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504826"/>
          <a:ext cx="1123950" cy="77527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161924</xdr:colOff>
      <xdr:row>2</xdr:row>
      <xdr:rowOff>0</xdr:rowOff>
    </xdr:from>
    <xdr:to>
      <xdr:col>2</xdr:col>
      <xdr:colOff>438149</xdr:colOff>
      <xdr:row>4</xdr:row>
      <xdr:rowOff>118053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4" y="514350"/>
          <a:ext cx="1190625" cy="7467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180975</xdr:rowOff>
    </xdr:from>
    <xdr:to>
      <xdr:col>2</xdr:col>
      <xdr:colOff>379095</xdr:colOff>
      <xdr:row>3</xdr:row>
      <xdr:rowOff>78048</xdr:rowOff>
    </xdr:to>
    <xdr:pic>
      <xdr:nvPicPr>
        <xdr:cNvPr id="4" name="Picture 3" descr="C:\Users\laocom\Desktop\Real CS group LOGO 12.5 Small.JPEG">
          <a:extLst>
            <a:ext uri="{FF2B5EF4-FFF2-40B4-BE49-F238E27FC236}">
              <a16:creationId xmlns:a16="http://schemas.microsoft.com/office/drawing/2014/main" xmlns="" id="{46226A5F-9FD6-478F-A3F6-CDB56C8B0DC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80975"/>
          <a:ext cx="1112520" cy="84957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1</xdr:row>
      <xdr:rowOff>161926</xdr:rowOff>
    </xdr:from>
    <xdr:to>
      <xdr:col>2</xdr:col>
      <xdr:colOff>457200</xdr:colOff>
      <xdr:row>4</xdr:row>
      <xdr:rowOff>190500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90526"/>
          <a:ext cx="1333501" cy="7143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57150</xdr:rowOff>
    </xdr:from>
    <xdr:to>
      <xdr:col>2</xdr:col>
      <xdr:colOff>514349</xdr:colOff>
      <xdr:row>4</xdr:row>
      <xdr:rowOff>19050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4" y="285750"/>
          <a:ext cx="1209675" cy="647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2</xdr:row>
      <xdr:rowOff>38100</xdr:rowOff>
    </xdr:from>
    <xdr:to>
      <xdr:col>2</xdr:col>
      <xdr:colOff>676275</xdr:colOff>
      <xdr:row>5</xdr:row>
      <xdr:rowOff>200025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495300"/>
          <a:ext cx="1409701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85725</xdr:rowOff>
    </xdr:from>
    <xdr:to>
      <xdr:col>1</xdr:col>
      <xdr:colOff>1238250</xdr:colOff>
      <xdr:row>4</xdr:row>
      <xdr:rowOff>194253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14325"/>
          <a:ext cx="1247775" cy="7943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266699</xdr:colOff>
      <xdr:row>1</xdr:row>
      <xdr:rowOff>114300</xdr:rowOff>
    </xdr:from>
    <xdr:to>
      <xdr:col>2</xdr:col>
      <xdr:colOff>361949</xdr:colOff>
      <xdr:row>3</xdr:row>
      <xdr:rowOff>194253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699" y="342900"/>
          <a:ext cx="1019175" cy="5943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1</xdr:row>
      <xdr:rowOff>85725</xdr:rowOff>
    </xdr:from>
    <xdr:to>
      <xdr:col>2</xdr:col>
      <xdr:colOff>466724</xdr:colOff>
      <xdr:row>4</xdr:row>
      <xdr:rowOff>0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14325"/>
          <a:ext cx="1247775" cy="600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85725</xdr:rowOff>
    </xdr:from>
    <xdr:to>
      <xdr:col>2</xdr:col>
      <xdr:colOff>400050</xdr:colOff>
      <xdr:row>3</xdr:row>
      <xdr:rowOff>3753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14325"/>
          <a:ext cx="828675" cy="3657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85724</xdr:rowOff>
    </xdr:from>
    <xdr:to>
      <xdr:col>2</xdr:col>
      <xdr:colOff>762000</xdr:colOff>
      <xdr:row>4</xdr:row>
      <xdr:rowOff>152400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14324"/>
          <a:ext cx="1485900" cy="75247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1</xdr:row>
      <xdr:rowOff>85725</xdr:rowOff>
    </xdr:from>
    <xdr:to>
      <xdr:col>2</xdr:col>
      <xdr:colOff>828674</xdr:colOff>
      <xdr:row>4</xdr:row>
      <xdr:rowOff>0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14325"/>
          <a:ext cx="1257300" cy="600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2</xdr:row>
      <xdr:rowOff>38100</xdr:rowOff>
    </xdr:from>
    <xdr:to>
      <xdr:col>2</xdr:col>
      <xdr:colOff>685800</xdr:colOff>
      <xdr:row>4</xdr:row>
      <xdr:rowOff>180975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495300"/>
          <a:ext cx="1343026" cy="600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0</xdr:row>
      <xdr:rowOff>190500</xdr:rowOff>
    </xdr:from>
    <xdr:to>
      <xdr:col>2</xdr:col>
      <xdr:colOff>209550</xdr:colOff>
      <xdr:row>3</xdr:row>
      <xdr:rowOff>127578</xdr:rowOff>
    </xdr:to>
    <xdr:pic>
      <xdr:nvPicPr>
        <xdr:cNvPr id="4" name="Picture 3" descr="C:\Users\laocom\Desktop\Real CS group LOGO 12.5 Small.JPE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1" y="190500"/>
          <a:ext cx="1114424" cy="6038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66675</xdr:rowOff>
    </xdr:from>
    <xdr:to>
      <xdr:col>2</xdr:col>
      <xdr:colOff>57150</xdr:colOff>
      <xdr:row>2</xdr:row>
      <xdr:rowOff>156153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95275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171450</xdr:rowOff>
    </xdr:from>
    <xdr:to>
      <xdr:col>2</xdr:col>
      <xdr:colOff>609600</xdr:colOff>
      <xdr:row>3</xdr:row>
      <xdr:rowOff>152400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71450"/>
          <a:ext cx="1333500" cy="666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171451</xdr:rowOff>
    </xdr:from>
    <xdr:to>
      <xdr:col>2</xdr:col>
      <xdr:colOff>180975</xdr:colOff>
      <xdr:row>3</xdr:row>
      <xdr:rowOff>41854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1451"/>
          <a:ext cx="990600" cy="7562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47625</xdr:rowOff>
    </xdr:from>
    <xdr:to>
      <xdr:col>2</xdr:col>
      <xdr:colOff>66675</xdr:colOff>
      <xdr:row>4</xdr:row>
      <xdr:rowOff>51378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76225"/>
          <a:ext cx="990600" cy="68955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38101</xdr:rowOff>
    </xdr:from>
    <xdr:to>
      <xdr:col>2</xdr:col>
      <xdr:colOff>323850</xdr:colOff>
      <xdr:row>3</xdr:row>
      <xdr:rowOff>194255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66701"/>
          <a:ext cx="1133475" cy="61335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95250</xdr:rowOff>
    </xdr:from>
    <xdr:to>
      <xdr:col>2</xdr:col>
      <xdr:colOff>533400</xdr:colOff>
      <xdr:row>4</xdr:row>
      <xdr:rowOff>118053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23850"/>
          <a:ext cx="1114425" cy="7086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733;&#3764;&#3732;&#3733;&#3762;&#3745;&#3758;&#3761;&#3738;%20-%20&#3720;&#3784;&#3762;&#3725;%20&#3739;&#3760;&#3720;&#3789;&#3762;&#3776;&#3732;&#3767;&#3757;&#3737;%2011.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733;&#3764;&#3732;&#3733;&#3762;&#3745;&#3758;&#3761;&#3738;%20-%20&#3720;&#3784;&#3762;&#3725;%20&#3739;&#3760;&#3720;&#3789;&#3762;&#3776;&#3732;&#3767;&#3757;&#3737;%2010.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733;&#3764;&#3732;&#3733;&#3762;&#3745;&#3758;&#3761;&#3738;%20-%20&#3720;&#3784;&#3762;&#3725;%20&#3739;&#3760;&#3720;&#3789;&#3762;&#3776;&#3732;&#3767;&#3757;&#3737;%2007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ปะจำวัน"/>
      <sheetName val="Total"/>
      <sheetName val="ຕິດຕາມຮັບໃນເດືອນ"/>
      <sheetName val="ปะนอน 101"/>
      <sheetName val="ช่องตะอุ้"/>
      <sheetName val="ทางปุยางปะทุมพอน"/>
      <sheetName val="BOL"/>
      <sheetName val="สางท่าบก-ท่าแขก"/>
      <sheetName val="ทางลงพาเวี้เร้า เขื่อนอี่มุน"/>
      <sheetName val="เวียกแค้มชงดา"/>
      <sheetName val="ปับปุงตาข่ายพ้า 22 กว"/>
      <sheetName val="โรงงานขบหีน น้ำกง 3"/>
      <sheetName val="โรงแรมพุช่าเหล้า"/>
      <sheetName val="เชน้ำน้อย 1-6"/>
      <sheetName val="CSC  VTE"/>
      <sheetName val="ดอกเบ้ยทะนคาน"/>
      <sheetName val="Sheet1"/>
      <sheetName val="สำรองแล่นงินพากลัด (อ ติน้อย)"/>
      <sheetName val="แรบชลิหานรับแขก"/>
      <sheetName val="บ้วงส่วนตัวปะทาน"/>
      <sheetName val="สะหนามบินหลวงพะบาง"/>
      <sheetName val="บ่ลิหานสำนักงานใหย่"/>
      <sheetName val="เรือนท่านสอนไช"/>
      <sheetName val="ทางปะโสม-ท่งสะ"/>
      <sheetName val="สะหลุบเงิน 1.200 ปะทาน"/>
    </sheetNames>
    <sheetDataSet>
      <sheetData sheetId="0"/>
      <sheetData sheetId="1">
        <row r="29">
          <cell r="F29">
            <v>-2209374013.7299995</v>
          </cell>
        </row>
        <row r="30">
          <cell r="F30">
            <v>0</v>
          </cell>
        </row>
        <row r="31">
          <cell r="F31">
            <v>190244000</v>
          </cell>
        </row>
        <row r="32">
          <cell r="F32">
            <v>322644012</v>
          </cell>
        </row>
        <row r="33">
          <cell r="F33">
            <v>51998000</v>
          </cell>
        </row>
        <row r="34">
          <cell r="F34">
            <v>61860258</v>
          </cell>
        </row>
        <row r="35">
          <cell r="F35">
            <v>-1536300000</v>
          </cell>
        </row>
        <row r="36">
          <cell r="F36">
            <v>533670800</v>
          </cell>
        </row>
      </sheetData>
      <sheetData sheetId="2"/>
      <sheetData sheetId="3"/>
      <sheetData sheetId="4"/>
      <sheetData sheetId="5"/>
      <sheetData sheetId="6">
        <row r="34">
          <cell r="G34">
            <v>-578495913</v>
          </cell>
        </row>
      </sheetData>
      <sheetData sheetId="7">
        <row r="28">
          <cell r="G28">
            <v>-427528775</v>
          </cell>
        </row>
      </sheetData>
      <sheetData sheetId="8">
        <row r="36">
          <cell r="G36">
            <v>1574853620</v>
          </cell>
        </row>
      </sheetData>
      <sheetData sheetId="9">
        <row r="30">
          <cell r="G30">
            <v>814170581</v>
          </cell>
        </row>
      </sheetData>
      <sheetData sheetId="10"/>
      <sheetData sheetId="11">
        <row r="33">
          <cell r="G33">
            <v>3253269005.9200001</v>
          </cell>
        </row>
      </sheetData>
      <sheetData sheetId="12">
        <row r="27">
          <cell r="G27">
            <v>-348419561</v>
          </cell>
        </row>
      </sheetData>
      <sheetData sheetId="13">
        <row r="31">
          <cell r="G31">
            <v>98178299</v>
          </cell>
        </row>
      </sheetData>
      <sheetData sheetId="14">
        <row r="33">
          <cell r="G33">
            <v>389467496</v>
          </cell>
        </row>
      </sheetData>
      <sheetData sheetId="15">
        <row r="28">
          <cell r="G28">
            <v>-2209374013.7299995</v>
          </cell>
        </row>
      </sheetData>
      <sheetData sheetId="16"/>
      <sheetData sheetId="17">
        <row r="27">
          <cell r="G27">
            <v>190244000</v>
          </cell>
        </row>
      </sheetData>
      <sheetData sheetId="18">
        <row r="28">
          <cell r="G28">
            <v>51998000</v>
          </cell>
        </row>
      </sheetData>
      <sheetData sheetId="19">
        <row r="106">
          <cell r="G106">
            <v>61860258</v>
          </cell>
        </row>
      </sheetData>
      <sheetData sheetId="20"/>
      <sheetData sheetId="21">
        <row r="40">
          <cell r="G40">
            <v>322644012</v>
          </cell>
        </row>
      </sheetData>
      <sheetData sheetId="22"/>
      <sheetData sheetId="23">
        <row r="16">
          <cell r="G16">
            <v>533670800</v>
          </cell>
        </row>
      </sheetData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ຕິດຕາມຮັບໃນເດືອນ"/>
      <sheetName val="ปะนอน 101"/>
      <sheetName val="ช่องตะอุ้"/>
      <sheetName val="ทางปุยางปะทุมพอน"/>
      <sheetName val="BOL"/>
      <sheetName val="สางท่าบก-ท่าแขก"/>
      <sheetName val="ทางลงพาเวี้เร้า เขื่อนอี่มุน"/>
      <sheetName val="เวียกแค้มชงดา"/>
      <sheetName val="ปับปุงตาข่ายพ้า 22 กว"/>
      <sheetName val="โรงงานขบหีน น้ำกง 3"/>
      <sheetName val="โรงแรมพุช่าเหล้า"/>
      <sheetName val="เชน้ำน้อย 1-6"/>
      <sheetName val="CSC  VTE"/>
      <sheetName val="ดอกเบ้ยทะนคาน"/>
      <sheetName val="สำรองแล่นงินพากลัด (อ ติน้อย)"/>
      <sheetName val="แรบชลิหานรับแขก"/>
      <sheetName val="บ้วงส่วนตัวปะทาน"/>
      <sheetName val="สะหนามบินหลวงพะบาง"/>
      <sheetName val="บ่ลิหานสำนักงานใหย่"/>
      <sheetName val="เรือนท่านสอนไช"/>
      <sheetName val="ทางปะโสม-ท่งสะ"/>
      <sheetName val="Sheet1"/>
    </sheetNames>
    <sheetDataSet>
      <sheetData sheetId="0"/>
      <sheetData sheetId="1"/>
      <sheetData sheetId="2"/>
      <sheetData sheetId="3">
        <row r="29">
          <cell r="G29">
            <v>35978461</v>
          </cell>
        </row>
      </sheetData>
      <sheetData sheetId="4">
        <row r="28">
          <cell r="G28">
            <v>164162925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ບ້ວງເງິນ8ຕື້"/>
      <sheetName val="ຕິດຕາມຮັບໃນເດືອນ"/>
      <sheetName val="ປະນອນ 101"/>
      <sheetName val="ຊ່ອງຕະອູ"/>
      <sheetName val="ທາງປູຢາງປະທຸມພອນ"/>
      <sheetName val="ສາງທ່າບົກ-ທ່າແຂກ"/>
      <sheetName val="ສະໜາມບິນຫຼວງພະບາງ"/>
      <sheetName val="ທາງລົງພາວເວີ້ເຮົ້າອີມູນ"/>
      <sheetName val="ແຄ້ມອີມູນ"/>
      <sheetName val="ໂຮງຂົບຫີນ"/>
      <sheetName val="ໂຮງແຮມພູສະເຫຼົ່າ"/>
      <sheetName val="ບໍລິຫານ ສໍານັກງານໃຫຍ່"/>
      <sheetName val="ແຮບໍລິຫານຮັບແຂກ"/>
      <sheetName val="ສ້ອມແປງເຊນໍ້ານ້ອຍ 1,6"/>
      <sheetName val="ສ່ວນຕົວປະທານ"/>
      <sheetName val="ເງິນແຮຈ່າຍອັດຕາກິນ "/>
      <sheetName val="ສໍາຮອງແລ່ນເງິນພາກລັດ"/>
      <sheetName val="BOL"/>
      <sheetName val="ເຂື່ອນນ້ຳກົງ2+3 "/>
      <sheetName val="ເຮືອນປະທານ ຫລັກ 10"/>
      <sheetName val="ຊີເອັສຊີ VTE"/>
      <sheetName val="ກະລ່າ"/>
      <sheetName val="ວຽກສາຍສົ່ງປາກຫົງສາ"/>
      <sheetName val="ວຽກປັບປຸງຕາຂ່າຍເຂື່ອນນ້ຳອີ່ມູນ"/>
      <sheetName val="ເຂື່ອນນ້ຳກົງ2+3"/>
      <sheetName val="ດອກເບ້ຍທະນາຄານ"/>
      <sheetName val="ວຽກນຳງຽບ3A"/>
      <sheetName val="CSR"/>
      <sheetName val="ເງິນແຮຈ່າຍອັດຕາກິນ"/>
      <sheetName val="Sheet1"/>
      <sheetName val="Sheet2"/>
    </sheetNames>
    <sheetDataSet>
      <sheetData sheetId="0"/>
      <sheetData sheetId="1"/>
      <sheetData sheetId="2"/>
      <sheetData sheetId="3">
        <row r="30">
          <cell r="G30">
            <v>0</v>
          </cell>
        </row>
      </sheetData>
      <sheetData sheetId="4">
        <row r="62">
          <cell r="G62">
            <v>265650848</v>
          </cell>
        </row>
      </sheetData>
      <sheetData sheetId="5">
        <row r="27">
          <cell r="G27">
            <v>174162925</v>
          </cell>
        </row>
      </sheetData>
      <sheetData sheetId="6">
        <row r="31">
          <cell r="G31">
            <v>48350000</v>
          </cell>
        </row>
      </sheetData>
      <sheetData sheetId="7">
        <row r="28">
          <cell r="G28">
            <v>964807195</v>
          </cell>
        </row>
      </sheetData>
      <sheetData sheetId="8">
        <row r="52">
          <cell r="G52">
            <v>1023590655</v>
          </cell>
        </row>
      </sheetData>
      <sheetData sheetId="9">
        <row r="27">
          <cell r="G27">
            <v>919650551</v>
          </cell>
        </row>
      </sheetData>
      <sheetData sheetId="10"/>
      <sheetData sheetId="11">
        <row r="42">
          <cell r="G42">
            <v>94145578.399999976</v>
          </cell>
        </row>
      </sheetData>
      <sheetData sheetId="12">
        <row r="74">
          <cell r="G74">
            <v>-14857573</v>
          </cell>
        </row>
      </sheetData>
      <sheetData sheetId="13">
        <row r="32">
          <cell r="G32">
            <v>39091387</v>
          </cell>
        </row>
      </sheetData>
      <sheetData sheetId="14"/>
      <sheetData sheetId="15">
        <row r="45">
          <cell r="G45">
            <v>0</v>
          </cell>
        </row>
      </sheetData>
      <sheetData sheetId="16"/>
      <sheetData sheetId="17">
        <row r="33">
          <cell r="G33">
            <v>244994000</v>
          </cell>
        </row>
      </sheetData>
      <sheetData sheetId="18">
        <row r="33">
          <cell r="G33">
            <v>3858154</v>
          </cell>
        </row>
      </sheetData>
      <sheetData sheetId="19">
        <row r="35">
          <cell r="G35">
            <v>0</v>
          </cell>
        </row>
      </sheetData>
      <sheetData sheetId="20">
        <row r="32">
          <cell r="G32">
            <v>-1267698480</v>
          </cell>
        </row>
      </sheetData>
      <sheetData sheetId="21">
        <row r="25">
          <cell r="G25">
            <v>252757083</v>
          </cell>
        </row>
      </sheetData>
      <sheetData sheetId="22">
        <row r="32">
          <cell r="G32">
            <v>0</v>
          </cell>
        </row>
      </sheetData>
      <sheetData sheetId="23">
        <row r="32">
          <cell r="G32">
            <v>0</v>
          </cell>
        </row>
      </sheetData>
      <sheetData sheetId="24">
        <row r="26">
          <cell r="G26">
            <v>0</v>
          </cell>
        </row>
      </sheetData>
      <sheetData sheetId="25">
        <row r="35">
          <cell r="G35">
            <v>0</v>
          </cell>
        </row>
      </sheetData>
      <sheetData sheetId="26">
        <row r="32">
          <cell r="G32">
            <v>46693401</v>
          </cell>
        </row>
      </sheetData>
      <sheetData sheetId="27">
        <row r="34">
          <cell r="G34">
            <v>0</v>
          </cell>
        </row>
      </sheetData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9" tint="0.39997558519241921"/>
  </sheetPr>
  <dimension ref="A1:I513"/>
  <sheetViews>
    <sheetView tabSelected="1" showWhiteSpace="0" view="pageLayout" topLeftCell="A345" zoomScaleNormal="100" workbookViewId="0">
      <selection activeCell="E362" sqref="E362"/>
    </sheetView>
  </sheetViews>
  <sheetFormatPr defaultColWidth="9.140625" defaultRowHeight="18.75" x14ac:dyDescent="0.45"/>
  <cols>
    <col min="1" max="1" width="4.140625" style="163" customWidth="1"/>
    <col min="2" max="2" width="45.85546875" style="16" customWidth="1"/>
    <col min="3" max="3" width="16.28515625" style="164" customWidth="1"/>
    <col min="4" max="4" width="14.7109375" style="145" customWidth="1"/>
    <col min="5" max="5" width="16" style="145" customWidth="1"/>
    <col min="6" max="6" width="15.140625" style="145" customWidth="1"/>
    <col min="7" max="7" width="8.5703125" style="145" customWidth="1"/>
    <col min="8" max="8" width="9.140625" style="145" customWidth="1"/>
    <col min="9" max="9" width="12.28515625" style="145" bestFit="1" customWidth="1"/>
    <col min="10" max="16384" width="9.140625" style="145"/>
  </cols>
  <sheetData>
    <row r="1" spans="1:8" ht="20.25" x14ac:dyDescent="0.25">
      <c r="A1" s="676" t="s">
        <v>5</v>
      </c>
      <c r="B1" s="676"/>
      <c r="C1" s="676"/>
      <c r="D1" s="676"/>
      <c r="E1" s="676"/>
      <c r="F1" s="676"/>
      <c r="G1" s="676"/>
    </row>
    <row r="2" spans="1:8" ht="20.25" x14ac:dyDescent="0.25">
      <c r="A2" s="676" t="s">
        <v>6</v>
      </c>
      <c r="B2" s="676"/>
      <c r="C2" s="676"/>
      <c r="D2" s="676"/>
      <c r="E2" s="676"/>
      <c r="F2" s="676"/>
      <c r="G2" s="676"/>
    </row>
    <row r="3" spans="1:8" ht="20.25" x14ac:dyDescent="0.25">
      <c r="A3" s="168"/>
      <c r="B3" s="423"/>
      <c r="C3" s="169"/>
      <c r="D3" s="423"/>
      <c r="E3" s="423"/>
      <c r="F3" s="423"/>
      <c r="G3" s="423"/>
    </row>
    <row r="4" spans="1:8" ht="20.25" x14ac:dyDescent="0.25">
      <c r="A4" s="168"/>
      <c r="B4" s="423"/>
      <c r="C4" s="169"/>
      <c r="D4" s="423"/>
      <c r="E4" s="423"/>
      <c r="F4" s="423"/>
      <c r="G4" s="423"/>
    </row>
    <row r="5" spans="1:8" ht="20.25" x14ac:dyDescent="0.25">
      <c r="A5" s="168"/>
      <c r="B5" s="423"/>
      <c r="C5" s="169"/>
      <c r="D5" s="423"/>
      <c r="E5" s="423"/>
      <c r="F5" s="423"/>
      <c r="G5" s="423"/>
    </row>
    <row r="6" spans="1:8" ht="14.25" customHeight="1" x14ac:dyDescent="0.25">
      <c r="A6" s="170" t="s">
        <v>19</v>
      </c>
      <c r="B6" s="38"/>
      <c r="C6" s="169"/>
      <c r="D6" s="423"/>
      <c r="E6" s="423"/>
      <c r="F6" s="423"/>
      <c r="G6" s="423"/>
    </row>
    <row r="7" spans="1:8" ht="14.25" customHeight="1" x14ac:dyDescent="0.25">
      <c r="A7" s="170" t="s">
        <v>41</v>
      </c>
      <c r="B7" s="38"/>
      <c r="C7" s="169"/>
      <c r="D7" s="423"/>
      <c r="E7" s="423"/>
      <c r="F7" s="423"/>
      <c r="G7" s="423"/>
    </row>
    <row r="8" spans="1:8" ht="14.25" customHeight="1" x14ac:dyDescent="0.25">
      <c r="A8" s="170" t="s">
        <v>42</v>
      </c>
      <c r="B8" s="38"/>
      <c r="C8" s="169"/>
      <c r="D8" s="423"/>
      <c r="E8" s="423"/>
      <c r="F8" s="423"/>
      <c r="G8" s="423"/>
    </row>
    <row r="9" spans="1:8" ht="14.25" customHeight="1" x14ac:dyDescent="0.35">
      <c r="A9" s="171" t="s">
        <v>20</v>
      </c>
      <c r="B9" s="166"/>
      <c r="C9" s="169"/>
      <c r="D9" s="423"/>
      <c r="E9" s="423"/>
      <c r="F9" s="423"/>
      <c r="G9" s="423"/>
    </row>
    <row r="10" spans="1:8" ht="14.25" customHeight="1" x14ac:dyDescent="0.35">
      <c r="A10" s="171"/>
      <c r="B10" s="166"/>
      <c r="C10" s="169"/>
      <c r="D10" s="423"/>
      <c r="E10" s="423"/>
      <c r="F10" s="423"/>
      <c r="G10" s="423"/>
    </row>
    <row r="11" spans="1:8" ht="27.6" customHeight="1" x14ac:dyDescent="0.25">
      <c r="A11" s="677" t="s">
        <v>23</v>
      </c>
      <c r="B11" s="677"/>
      <c r="C11" s="677"/>
      <c r="D11" s="677"/>
      <c r="E11" s="677"/>
      <c r="F11" s="677"/>
      <c r="G11" s="677"/>
      <c r="H11" s="146"/>
    </row>
    <row r="12" spans="1:8" ht="23.25" customHeight="1" x14ac:dyDescent="0.25">
      <c r="A12" s="677" t="s">
        <v>186</v>
      </c>
      <c r="B12" s="677"/>
      <c r="C12" s="677"/>
      <c r="D12" s="677"/>
      <c r="E12" s="677"/>
      <c r="F12" s="677"/>
      <c r="G12" s="677"/>
      <c r="H12" s="146"/>
    </row>
    <row r="13" spans="1:8" ht="23.25" customHeight="1" x14ac:dyDescent="0.25">
      <c r="A13" s="427"/>
      <c r="B13" s="427"/>
      <c r="C13" s="427"/>
      <c r="D13" s="427"/>
      <c r="E13" s="427"/>
      <c r="F13" s="427"/>
      <c r="G13" s="427"/>
      <c r="H13" s="146"/>
    </row>
    <row r="14" spans="1:8" ht="23.25" customHeight="1" x14ac:dyDescent="0.25">
      <c r="A14" s="424"/>
      <c r="B14" s="678" t="s">
        <v>136</v>
      </c>
      <c r="C14" s="678"/>
      <c r="D14" s="678"/>
      <c r="E14" s="678"/>
      <c r="F14" s="678"/>
      <c r="G14" s="678"/>
      <c r="H14" s="146"/>
    </row>
    <row r="15" spans="1:8" ht="23.25" customHeight="1" x14ac:dyDescent="0.25">
      <c r="A15" s="424"/>
      <c r="B15" s="679" t="s">
        <v>137</v>
      </c>
      <c r="C15" s="679"/>
      <c r="D15" s="679"/>
      <c r="E15" s="679"/>
      <c r="F15" s="679"/>
      <c r="G15" s="679"/>
      <c r="H15" s="146"/>
    </row>
    <row r="16" spans="1:8" ht="23.25" customHeight="1" x14ac:dyDescent="0.25">
      <c r="A16" s="424"/>
      <c r="B16" s="680" t="s">
        <v>138</v>
      </c>
      <c r="C16" s="680"/>
      <c r="D16" s="680"/>
      <c r="E16" s="680"/>
      <c r="F16" s="680"/>
      <c r="G16" s="680"/>
      <c r="H16" s="146"/>
    </row>
    <row r="17" spans="1:7" s="454" customFormat="1" ht="20.25" customHeight="1" x14ac:dyDescent="0.25">
      <c r="A17" s="665" t="s">
        <v>0</v>
      </c>
      <c r="B17" s="667" t="s">
        <v>4</v>
      </c>
      <c r="C17" s="453" t="s">
        <v>10</v>
      </c>
      <c r="D17" s="669" t="s">
        <v>8</v>
      </c>
      <c r="E17" s="670" t="s">
        <v>9</v>
      </c>
      <c r="F17" s="672" t="s">
        <v>7</v>
      </c>
      <c r="G17" s="672" t="s">
        <v>1</v>
      </c>
    </row>
    <row r="18" spans="1:7" s="454" customFormat="1" ht="13.5" customHeight="1" x14ac:dyDescent="0.25">
      <c r="A18" s="666"/>
      <c r="B18" s="668"/>
      <c r="C18" s="455" t="s">
        <v>187</v>
      </c>
      <c r="D18" s="669"/>
      <c r="E18" s="671"/>
      <c r="F18" s="672"/>
      <c r="G18" s="672"/>
    </row>
    <row r="19" spans="1:7" s="443" customFormat="1" ht="21" customHeight="1" x14ac:dyDescent="0.25">
      <c r="A19" s="444"/>
      <c r="B19" s="445"/>
      <c r="C19" s="451">
        <f>Total!C38</f>
        <v>2390379195.1900005</v>
      </c>
      <c r="D19" s="452"/>
      <c r="E19" s="452"/>
      <c r="F19" s="622">
        <f>C19</f>
        <v>2390379195.1900005</v>
      </c>
      <c r="G19" s="446"/>
    </row>
    <row r="20" spans="1:7" s="443" customFormat="1" ht="21" customHeight="1" x14ac:dyDescent="0.4">
      <c r="A20" s="624">
        <v>1</v>
      </c>
      <c r="B20" s="211" t="s">
        <v>173</v>
      </c>
      <c r="C20" s="526"/>
      <c r="D20" s="527"/>
      <c r="E20" s="331">
        <v>198883034</v>
      </c>
      <c r="F20" s="623">
        <f>F19+C20+D20-E20</f>
        <v>2191496161.1900005</v>
      </c>
      <c r="G20" s="528"/>
    </row>
    <row r="21" spans="1:7" s="443" customFormat="1" ht="21" customHeight="1" x14ac:dyDescent="0.4">
      <c r="A21" s="624">
        <v>2</v>
      </c>
      <c r="B21" s="277" t="s">
        <v>180</v>
      </c>
      <c r="C21" s="526"/>
      <c r="D21" s="527"/>
      <c r="E21" s="331">
        <v>12412010</v>
      </c>
      <c r="F21" s="623">
        <f t="shared" ref="F21:F30" si="0">F20+C21+D21-E21</f>
        <v>2179084151.1900005</v>
      </c>
      <c r="G21" s="528"/>
    </row>
    <row r="22" spans="1:7" s="443" customFormat="1" ht="21" customHeight="1" x14ac:dyDescent="0.35">
      <c r="A22" s="624">
        <v>3</v>
      </c>
      <c r="B22" s="617" t="s">
        <v>174</v>
      </c>
      <c r="C22" s="526"/>
      <c r="D22" s="527"/>
      <c r="E22" s="331">
        <v>58464666</v>
      </c>
      <c r="F22" s="623">
        <f t="shared" si="0"/>
        <v>2120619485.1900005</v>
      </c>
      <c r="G22" s="528"/>
    </row>
    <row r="23" spans="1:7" s="443" customFormat="1" ht="21" customHeight="1" x14ac:dyDescent="0.4">
      <c r="A23" s="624">
        <v>4</v>
      </c>
      <c r="B23" s="181" t="s">
        <v>175</v>
      </c>
      <c r="C23" s="526"/>
      <c r="D23" s="527"/>
      <c r="E23" s="331">
        <v>4247000</v>
      </c>
      <c r="F23" s="623">
        <f t="shared" si="0"/>
        <v>2116372485.1900005</v>
      </c>
      <c r="G23" s="528"/>
    </row>
    <row r="24" spans="1:7" s="443" customFormat="1" ht="21" customHeight="1" x14ac:dyDescent="0.4">
      <c r="A24" s="624">
        <v>5</v>
      </c>
      <c r="B24" s="179" t="s">
        <v>176</v>
      </c>
      <c r="C24" s="681"/>
      <c r="D24" s="683"/>
      <c r="E24" s="697">
        <v>23087500</v>
      </c>
      <c r="F24" s="623">
        <f t="shared" si="0"/>
        <v>2093284985.1900005</v>
      </c>
      <c r="G24" s="528"/>
    </row>
    <row r="25" spans="1:7" ht="21.6" customHeight="1" x14ac:dyDescent="0.4">
      <c r="A25" s="624">
        <v>6</v>
      </c>
      <c r="B25" s="211" t="s">
        <v>177</v>
      </c>
      <c r="C25" s="682"/>
      <c r="D25" s="684"/>
      <c r="E25" s="698"/>
      <c r="F25" s="623">
        <f t="shared" si="0"/>
        <v>2093284985.1900005</v>
      </c>
      <c r="G25" s="449"/>
    </row>
    <row r="26" spans="1:7" ht="21.6" customHeight="1" x14ac:dyDescent="0.4">
      <c r="A26" s="624">
        <v>7</v>
      </c>
      <c r="B26" s="179" t="s">
        <v>178</v>
      </c>
      <c r="C26" s="461"/>
      <c r="D26" s="462"/>
      <c r="E26" s="461">
        <v>6270000</v>
      </c>
      <c r="F26" s="623">
        <f t="shared" si="0"/>
        <v>2087014985.1900005</v>
      </c>
      <c r="G26" s="463"/>
    </row>
    <row r="27" spans="1:7" ht="21.6" customHeight="1" x14ac:dyDescent="0.4">
      <c r="A27" s="624">
        <v>8</v>
      </c>
      <c r="B27" s="415" t="s">
        <v>188</v>
      </c>
      <c r="C27" s="461"/>
      <c r="D27" s="462"/>
      <c r="E27" s="461">
        <v>450214000</v>
      </c>
      <c r="F27" s="623">
        <f t="shared" si="0"/>
        <v>1636800985.1900005</v>
      </c>
      <c r="G27" s="463"/>
    </row>
    <row r="28" spans="1:7" ht="21.6" customHeight="1" x14ac:dyDescent="0.4">
      <c r="A28" s="624">
        <v>9</v>
      </c>
      <c r="B28" s="181" t="s">
        <v>189</v>
      </c>
      <c r="C28" s="461"/>
      <c r="D28" s="462"/>
      <c r="E28" s="461">
        <v>31059000</v>
      </c>
      <c r="F28" s="623">
        <f t="shared" si="0"/>
        <v>1605741985.1900005</v>
      </c>
      <c r="G28" s="463"/>
    </row>
    <row r="29" spans="1:7" ht="21.6" customHeight="1" x14ac:dyDescent="0.25">
      <c r="A29" s="699">
        <v>10</v>
      </c>
      <c r="B29" s="460" t="s">
        <v>190</v>
      </c>
      <c r="C29" s="461"/>
      <c r="D29" s="701">
        <v>423768038</v>
      </c>
      <c r="E29" s="461"/>
      <c r="F29" s="623">
        <f t="shared" si="0"/>
        <v>2029510023.1900005</v>
      </c>
      <c r="G29" s="463"/>
    </row>
    <row r="30" spans="1:7" ht="21.6" customHeight="1" x14ac:dyDescent="0.25">
      <c r="A30" s="700"/>
      <c r="B30" s="625" t="s">
        <v>191</v>
      </c>
      <c r="C30" s="626"/>
      <c r="D30" s="702"/>
      <c r="E30" s="627"/>
      <c r="F30" s="623">
        <f t="shared" si="0"/>
        <v>2029510023.1900005</v>
      </c>
      <c r="G30" s="450"/>
    </row>
    <row r="31" spans="1:7" s="456" customFormat="1" ht="27" customHeight="1" x14ac:dyDescent="0.25">
      <c r="A31" s="692" t="s">
        <v>2</v>
      </c>
      <c r="B31" s="693"/>
      <c r="C31" s="464">
        <f>C19</f>
        <v>2390379195.1900005</v>
      </c>
      <c r="D31" s="465">
        <f>SUM(D19:D30)</f>
        <v>423768038</v>
      </c>
      <c r="E31" s="466">
        <f>SUM(E19:E30)</f>
        <v>784637210</v>
      </c>
      <c r="F31" s="466">
        <f>F30</f>
        <v>2029510023.1900005</v>
      </c>
      <c r="G31" s="467"/>
    </row>
    <row r="32" spans="1:7" ht="24" customHeight="1" x14ac:dyDescent="0.45">
      <c r="A32" s="157"/>
      <c r="B32" s="167"/>
      <c r="C32" s="158"/>
      <c r="D32" s="159"/>
      <c r="E32" s="160"/>
      <c r="F32" s="161"/>
      <c r="G32" s="162"/>
    </row>
    <row r="33" spans="1:9" s="21" customFormat="1" ht="20.25" x14ac:dyDescent="0.45">
      <c r="A33" s="675" t="s">
        <v>61</v>
      </c>
      <c r="B33" s="675"/>
      <c r="C33" s="675"/>
      <c r="D33" s="675"/>
      <c r="E33" s="675"/>
      <c r="F33" s="675"/>
      <c r="G33" s="675"/>
    </row>
    <row r="34" spans="1:9" s="21" customFormat="1" x14ac:dyDescent="0.45">
      <c r="A34" s="172"/>
      <c r="B34" s="16"/>
      <c r="C34" s="173"/>
      <c r="D34" s="6"/>
      <c r="F34" s="174"/>
    </row>
    <row r="35" spans="1:9" s="21" customFormat="1" x14ac:dyDescent="0.45">
      <c r="A35" s="172"/>
      <c r="B35" s="16"/>
      <c r="C35" s="173"/>
      <c r="D35" s="6"/>
      <c r="E35" s="478"/>
      <c r="F35" s="174"/>
    </row>
    <row r="36" spans="1:9" s="21" customFormat="1" x14ac:dyDescent="0.45">
      <c r="A36" s="172"/>
      <c r="B36" s="16"/>
      <c r="C36" s="173"/>
      <c r="D36" s="6"/>
      <c r="F36" s="174"/>
      <c r="I36" s="21">
        <v>3179852281</v>
      </c>
    </row>
    <row r="37" spans="1:9" s="21" customFormat="1" x14ac:dyDescent="0.45">
      <c r="A37" s="172"/>
      <c r="B37" s="16"/>
      <c r="C37" s="173"/>
      <c r="D37" s="174"/>
      <c r="F37" s="6"/>
    </row>
    <row r="38" spans="1:9" s="21" customFormat="1" x14ac:dyDescent="0.45">
      <c r="A38" s="172"/>
      <c r="B38" s="16"/>
      <c r="C38" s="173"/>
      <c r="D38" s="6"/>
      <c r="E38" s="6"/>
      <c r="F38" s="6"/>
    </row>
    <row r="39" spans="1:9" s="21" customFormat="1" x14ac:dyDescent="0.45">
      <c r="A39" s="172"/>
      <c r="B39" s="16"/>
      <c r="C39" s="173"/>
    </row>
    <row r="40" spans="1:9" s="21" customFormat="1" x14ac:dyDescent="0.45">
      <c r="A40" s="172"/>
      <c r="B40" s="16"/>
      <c r="C40" s="173"/>
    </row>
    <row r="41" spans="1:9" s="21" customFormat="1" x14ac:dyDescent="0.45">
      <c r="A41" s="172"/>
      <c r="B41" s="16"/>
      <c r="C41" s="173"/>
    </row>
    <row r="42" spans="1:9" s="21" customFormat="1" ht="20.25" x14ac:dyDescent="0.5">
      <c r="A42" s="691"/>
      <c r="B42" s="691"/>
      <c r="C42" s="691"/>
      <c r="D42" s="691"/>
      <c r="E42" s="691"/>
      <c r="F42" s="691"/>
      <c r="G42" s="691"/>
    </row>
    <row r="43" spans="1:9" s="21" customFormat="1" x14ac:dyDescent="0.45">
      <c r="A43" s="172"/>
      <c r="B43" s="16"/>
      <c r="C43" s="173"/>
    </row>
    <row r="49" spans="1:8" ht="20.25" x14ac:dyDescent="0.25">
      <c r="A49" s="676" t="s">
        <v>5</v>
      </c>
      <c r="B49" s="676"/>
      <c r="C49" s="676"/>
      <c r="D49" s="676"/>
      <c r="E49" s="676"/>
      <c r="F49" s="676"/>
      <c r="G49" s="676"/>
    </row>
    <row r="50" spans="1:8" ht="20.25" x14ac:dyDescent="0.25">
      <c r="A50" s="676" t="s">
        <v>6</v>
      </c>
      <c r="B50" s="676"/>
      <c r="C50" s="676"/>
      <c r="D50" s="676"/>
      <c r="E50" s="676"/>
      <c r="F50" s="676"/>
      <c r="G50" s="676"/>
    </row>
    <row r="51" spans="1:8" ht="20.25" x14ac:dyDescent="0.25">
      <c r="A51" s="168"/>
      <c r="B51" s="476"/>
      <c r="C51" s="169"/>
      <c r="D51" s="476"/>
      <c r="E51" s="476"/>
      <c r="F51" s="476"/>
      <c r="G51" s="476"/>
    </row>
    <row r="52" spans="1:8" ht="20.25" x14ac:dyDescent="0.25">
      <c r="A52" s="168"/>
      <c r="B52" s="476"/>
      <c r="C52" s="169"/>
      <c r="D52" s="476"/>
      <c r="E52" s="476"/>
      <c r="F52" s="476"/>
      <c r="G52" s="476"/>
    </row>
    <row r="53" spans="1:8" ht="20.25" x14ac:dyDescent="0.25">
      <c r="A53" s="168"/>
      <c r="B53" s="476"/>
      <c r="C53" s="169"/>
      <c r="D53" s="476"/>
      <c r="E53" s="476"/>
      <c r="F53" s="476"/>
      <c r="G53" s="476"/>
    </row>
    <row r="54" spans="1:8" ht="14.25" customHeight="1" x14ac:dyDescent="0.25">
      <c r="A54" s="170" t="s">
        <v>19</v>
      </c>
      <c r="B54" s="38"/>
      <c r="C54" s="169"/>
      <c r="D54" s="476"/>
      <c r="E54" s="476"/>
      <c r="F54" s="476"/>
      <c r="G54" s="476"/>
    </row>
    <row r="55" spans="1:8" ht="14.25" customHeight="1" x14ac:dyDescent="0.25">
      <c r="A55" s="170" t="s">
        <v>41</v>
      </c>
      <c r="B55" s="38"/>
      <c r="C55" s="169"/>
      <c r="D55" s="476"/>
      <c r="E55" s="476"/>
      <c r="F55" s="476"/>
      <c r="G55" s="476"/>
    </row>
    <row r="56" spans="1:8" ht="14.25" customHeight="1" x14ac:dyDescent="0.25">
      <c r="A56" s="170" t="s">
        <v>42</v>
      </c>
      <c r="B56" s="38"/>
      <c r="C56" s="169"/>
      <c r="D56" s="476"/>
      <c r="E56" s="476"/>
      <c r="F56" s="476"/>
      <c r="G56" s="476"/>
    </row>
    <row r="57" spans="1:8" ht="14.25" customHeight="1" x14ac:dyDescent="0.35">
      <c r="A57" s="171" t="s">
        <v>20</v>
      </c>
      <c r="B57" s="166"/>
      <c r="C57" s="169"/>
      <c r="D57" s="476"/>
      <c r="E57" s="476"/>
      <c r="F57" s="476"/>
      <c r="G57" s="476"/>
    </row>
    <row r="58" spans="1:8" ht="14.25" customHeight="1" x14ac:dyDescent="0.35">
      <c r="A58" s="171"/>
      <c r="B58" s="166"/>
      <c r="C58" s="169"/>
      <c r="D58" s="476"/>
      <c r="E58" s="476"/>
      <c r="F58" s="476"/>
      <c r="G58" s="476"/>
    </row>
    <row r="59" spans="1:8" ht="27.6" customHeight="1" x14ac:dyDescent="0.25">
      <c r="A59" s="677" t="s">
        <v>23</v>
      </c>
      <c r="B59" s="677"/>
      <c r="C59" s="677"/>
      <c r="D59" s="677"/>
      <c r="E59" s="677"/>
      <c r="F59" s="677"/>
      <c r="G59" s="677"/>
      <c r="H59" s="146"/>
    </row>
    <row r="60" spans="1:8" ht="23.25" customHeight="1" x14ac:dyDescent="0.25">
      <c r="A60" s="677" t="s">
        <v>196</v>
      </c>
      <c r="B60" s="677"/>
      <c r="C60" s="677"/>
      <c r="D60" s="677"/>
      <c r="E60" s="677"/>
      <c r="F60" s="677"/>
      <c r="G60" s="677"/>
      <c r="H60" s="146"/>
    </row>
    <row r="61" spans="1:8" ht="23.25" customHeight="1" x14ac:dyDescent="0.25">
      <c r="A61" s="477"/>
      <c r="B61" s="477"/>
      <c r="C61" s="477"/>
      <c r="D61" s="477"/>
      <c r="E61" s="477"/>
      <c r="F61" s="477"/>
      <c r="G61" s="477"/>
      <c r="H61" s="146"/>
    </row>
    <row r="62" spans="1:8" ht="23.25" customHeight="1" x14ac:dyDescent="0.25">
      <c r="A62" s="477"/>
      <c r="B62" s="678" t="s">
        <v>136</v>
      </c>
      <c r="C62" s="678"/>
      <c r="D62" s="678"/>
      <c r="E62" s="678"/>
      <c r="F62" s="678"/>
      <c r="G62" s="678"/>
      <c r="H62" s="146"/>
    </row>
    <row r="63" spans="1:8" ht="23.25" customHeight="1" x14ac:dyDescent="0.25">
      <c r="A63" s="477"/>
      <c r="B63" s="679" t="s">
        <v>137</v>
      </c>
      <c r="C63" s="679"/>
      <c r="D63" s="679"/>
      <c r="E63" s="679"/>
      <c r="F63" s="679"/>
      <c r="G63" s="679"/>
      <c r="H63" s="146"/>
    </row>
    <row r="64" spans="1:8" ht="23.25" customHeight="1" x14ac:dyDescent="0.25">
      <c r="A64" s="477"/>
      <c r="B64" s="680" t="s">
        <v>138</v>
      </c>
      <c r="C64" s="680"/>
      <c r="D64" s="680"/>
      <c r="E64" s="680"/>
      <c r="F64" s="680"/>
      <c r="G64" s="680"/>
      <c r="H64" s="146"/>
    </row>
    <row r="65" spans="1:7" s="454" customFormat="1" ht="20.25" customHeight="1" x14ac:dyDescent="0.25">
      <c r="A65" s="665" t="s">
        <v>0</v>
      </c>
      <c r="B65" s="667" t="s">
        <v>4</v>
      </c>
      <c r="C65" s="453" t="s">
        <v>10</v>
      </c>
      <c r="D65" s="669" t="s">
        <v>8</v>
      </c>
      <c r="E65" s="670" t="s">
        <v>9</v>
      </c>
      <c r="F65" s="672" t="s">
        <v>7</v>
      </c>
      <c r="G65" s="672" t="s">
        <v>1</v>
      </c>
    </row>
    <row r="66" spans="1:7" s="454" customFormat="1" ht="13.5" customHeight="1" x14ac:dyDescent="0.25">
      <c r="A66" s="666"/>
      <c r="B66" s="668"/>
      <c r="C66" s="455" t="s">
        <v>197</v>
      </c>
      <c r="D66" s="669"/>
      <c r="E66" s="671"/>
      <c r="F66" s="672"/>
      <c r="G66" s="672"/>
    </row>
    <row r="67" spans="1:7" s="443" customFormat="1" ht="21" customHeight="1" x14ac:dyDescent="0.25">
      <c r="A67" s="444"/>
      <c r="B67" s="445"/>
      <c r="C67" s="451">
        <f>F31</f>
        <v>2029510023.1900005</v>
      </c>
      <c r="D67" s="452"/>
      <c r="E67" s="452"/>
      <c r="F67" s="458">
        <f>C67</f>
        <v>2029510023.1900005</v>
      </c>
      <c r="G67" s="446"/>
    </row>
    <row r="68" spans="1:7" s="443" customFormat="1" ht="21" customHeight="1" x14ac:dyDescent="0.25">
      <c r="A68" s="531">
        <v>1</v>
      </c>
      <c r="B68" s="532" t="s">
        <v>192</v>
      </c>
      <c r="C68" s="526"/>
      <c r="D68" s="629">
        <v>12400000000</v>
      </c>
      <c r="E68" s="331"/>
      <c r="F68" s="623">
        <f>F67+C68+D68-E68</f>
        <v>14429510023.190001</v>
      </c>
      <c r="G68" s="528"/>
    </row>
    <row r="69" spans="1:7" ht="21.6" customHeight="1" x14ac:dyDescent="0.25">
      <c r="A69" s="529">
        <v>2</v>
      </c>
      <c r="B69" s="532" t="s">
        <v>198</v>
      </c>
      <c r="C69" s="448"/>
      <c r="D69" s="316"/>
      <c r="E69" s="629">
        <v>12400000000</v>
      </c>
      <c r="F69" s="459">
        <f>F68+C69+D69-E69</f>
        <v>2029510023.1900005</v>
      </c>
      <c r="G69" s="449"/>
    </row>
    <row r="70" spans="1:7" ht="21.6" customHeight="1" x14ac:dyDescent="0.25">
      <c r="A70" s="531">
        <v>3</v>
      </c>
      <c r="B70" s="457" t="s">
        <v>194</v>
      </c>
      <c r="C70" s="448"/>
      <c r="D70" s="316"/>
      <c r="E70" s="448">
        <v>10000</v>
      </c>
      <c r="F70" s="459">
        <f>F69+C70+D70-E70</f>
        <v>2029500023.1900005</v>
      </c>
      <c r="G70" s="463"/>
    </row>
    <row r="71" spans="1:7" ht="21.6" customHeight="1" x14ac:dyDescent="0.4">
      <c r="A71" s="529">
        <v>4</v>
      </c>
      <c r="B71" s="181" t="s">
        <v>199</v>
      </c>
      <c r="C71" s="224"/>
      <c r="D71" s="536">
        <v>3750000000</v>
      </c>
      <c r="E71" s="536"/>
      <c r="F71" s="459">
        <f>F70+C71+D71-E71</f>
        <v>5779500023.1900005</v>
      </c>
      <c r="G71" s="538"/>
    </row>
    <row r="72" spans="1:7" ht="21.6" customHeight="1" x14ac:dyDescent="0.4">
      <c r="A72" s="531">
        <v>5</v>
      </c>
      <c r="B72" s="181" t="s">
        <v>200</v>
      </c>
      <c r="C72" s="224"/>
      <c r="D72" s="536">
        <v>2150000000</v>
      </c>
      <c r="E72" s="536"/>
      <c r="F72" s="459">
        <f t="shared" ref="F72:F76" si="1">F71+C72+D72-E72</f>
        <v>7929500023.1900005</v>
      </c>
      <c r="G72" s="538"/>
    </row>
    <row r="73" spans="1:7" ht="21.6" customHeight="1" x14ac:dyDescent="0.4">
      <c r="A73" s="630"/>
      <c r="B73" s="181"/>
      <c r="C73" s="224"/>
      <c r="D73" s="536"/>
      <c r="E73" s="536"/>
      <c r="F73" s="459">
        <f t="shared" si="1"/>
        <v>7929500023.1900005</v>
      </c>
      <c r="G73" s="538"/>
    </row>
    <row r="74" spans="1:7" ht="21.6" customHeight="1" x14ac:dyDescent="0.4">
      <c r="A74" s="630"/>
      <c r="B74" s="181"/>
      <c r="C74" s="224"/>
      <c r="D74" s="536"/>
      <c r="E74" s="536"/>
      <c r="F74" s="459">
        <f t="shared" si="1"/>
        <v>7929500023.1900005</v>
      </c>
      <c r="G74" s="538"/>
    </row>
    <row r="75" spans="1:7" ht="21.6" customHeight="1" x14ac:dyDescent="0.4">
      <c r="A75" s="620"/>
      <c r="B75" s="415"/>
      <c r="C75" s="574"/>
      <c r="D75" s="619"/>
      <c r="E75" s="223"/>
      <c r="F75" s="459">
        <f t="shared" si="1"/>
        <v>7929500023.1900005</v>
      </c>
      <c r="G75" s="534"/>
    </row>
    <row r="76" spans="1:7" ht="21.6" customHeight="1" x14ac:dyDescent="0.4">
      <c r="A76" s="530"/>
      <c r="B76" s="481"/>
      <c r="C76" s="483"/>
      <c r="D76" s="484"/>
      <c r="E76" s="484"/>
      <c r="F76" s="459">
        <f t="shared" si="1"/>
        <v>7929500023.1900005</v>
      </c>
      <c r="G76" s="450"/>
    </row>
    <row r="77" spans="1:7" s="456" customFormat="1" ht="27" customHeight="1" x14ac:dyDescent="0.25">
      <c r="A77" s="692" t="s">
        <v>2</v>
      </c>
      <c r="B77" s="693"/>
      <c r="C77" s="464">
        <f>C67</f>
        <v>2029510023.1900005</v>
      </c>
      <c r="D77" s="465">
        <f>SUM(D69:D74)</f>
        <v>5900000000</v>
      </c>
      <c r="E77" s="466">
        <f>SUM(E69:E76)</f>
        <v>12400010000</v>
      </c>
      <c r="F77" s="466">
        <f>F76</f>
        <v>7929500023.1900005</v>
      </c>
      <c r="G77" s="467"/>
    </row>
    <row r="78" spans="1:7" ht="24" customHeight="1" x14ac:dyDescent="0.45">
      <c r="A78" s="157"/>
      <c r="B78" s="167"/>
      <c r="C78" s="158"/>
      <c r="D78" s="159"/>
      <c r="E78" s="160"/>
      <c r="F78" s="161"/>
      <c r="G78" s="162"/>
    </row>
    <row r="79" spans="1:7" s="21" customFormat="1" ht="20.25" x14ac:dyDescent="0.45">
      <c r="A79" s="675" t="s">
        <v>61</v>
      </c>
      <c r="B79" s="675"/>
      <c r="C79" s="675"/>
      <c r="D79" s="675"/>
      <c r="E79" s="675"/>
      <c r="F79" s="675"/>
      <c r="G79" s="675"/>
    </row>
    <row r="97" spans="1:8" ht="20.25" x14ac:dyDescent="0.25">
      <c r="A97" s="676" t="s">
        <v>5</v>
      </c>
      <c r="B97" s="676"/>
      <c r="C97" s="676"/>
      <c r="D97" s="676"/>
      <c r="E97" s="676"/>
      <c r="F97" s="676"/>
      <c r="G97" s="676"/>
    </row>
    <row r="98" spans="1:8" ht="20.25" x14ac:dyDescent="0.25">
      <c r="A98" s="676" t="s">
        <v>6</v>
      </c>
      <c r="B98" s="676"/>
      <c r="C98" s="676"/>
      <c r="D98" s="676"/>
      <c r="E98" s="676"/>
      <c r="F98" s="676"/>
      <c r="G98" s="676"/>
    </row>
    <row r="99" spans="1:8" ht="20.25" x14ac:dyDescent="0.25">
      <c r="A99" s="168"/>
      <c r="B99" s="512"/>
      <c r="C99" s="169"/>
      <c r="D99" s="512"/>
      <c r="E99" s="512"/>
      <c r="F99" s="512"/>
      <c r="G99" s="512"/>
    </row>
    <row r="100" spans="1:8" ht="20.25" x14ac:dyDescent="0.25">
      <c r="A100" s="168"/>
      <c r="B100" s="512"/>
      <c r="C100" s="169"/>
      <c r="D100" s="512"/>
      <c r="E100" s="694" t="s">
        <v>204</v>
      </c>
      <c r="F100" s="694"/>
      <c r="G100" s="694"/>
    </row>
    <row r="101" spans="1:8" ht="20.25" x14ac:dyDescent="0.25">
      <c r="A101" s="168"/>
      <c r="B101" s="512"/>
      <c r="C101" s="169"/>
      <c r="D101" s="512"/>
      <c r="E101" s="694" t="s">
        <v>205</v>
      </c>
      <c r="F101" s="694"/>
      <c r="G101" s="694"/>
    </row>
    <row r="102" spans="1:8" ht="14.25" customHeight="1" x14ac:dyDescent="0.25">
      <c r="A102" s="170" t="s">
        <v>19</v>
      </c>
      <c r="B102" s="38"/>
      <c r="C102" s="169"/>
      <c r="D102" s="512"/>
      <c r="E102" s="512"/>
      <c r="F102" s="512"/>
      <c r="G102" s="512"/>
    </row>
    <row r="103" spans="1:8" ht="14.25" customHeight="1" x14ac:dyDescent="0.25">
      <c r="A103" s="170" t="s">
        <v>41</v>
      </c>
      <c r="B103" s="38"/>
      <c r="C103" s="169"/>
      <c r="D103" s="512"/>
      <c r="E103" s="512"/>
      <c r="F103" s="512"/>
      <c r="G103" s="512"/>
    </row>
    <row r="104" spans="1:8" ht="14.25" customHeight="1" x14ac:dyDescent="0.25">
      <c r="A104" s="170" t="s">
        <v>42</v>
      </c>
      <c r="B104" s="38"/>
      <c r="C104" s="169"/>
      <c r="D104" s="512"/>
      <c r="E104" s="512"/>
      <c r="F104" s="512"/>
      <c r="G104" s="512"/>
    </row>
    <row r="105" spans="1:8" ht="14.25" customHeight="1" x14ac:dyDescent="0.35">
      <c r="A105" s="171" t="s">
        <v>20</v>
      </c>
      <c r="B105" s="166"/>
      <c r="C105" s="169"/>
      <c r="D105" s="512"/>
      <c r="E105" s="512"/>
      <c r="F105" s="512"/>
      <c r="G105" s="512"/>
    </row>
    <row r="106" spans="1:8" ht="14.25" customHeight="1" x14ac:dyDescent="0.35">
      <c r="A106" s="171"/>
      <c r="B106" s="166"/>
      <c r="C106" s="169"/>
      <c r="D106" s="512"/>
      <c r="E106" s="512"/>
      <c r="F106" s="512"/>
      <c r="G106" s="512"/>
    </row>
    <row r="107" spans="1:8" ht="27.6" customHeight="1" x14ac:dyDescent="0.25">
      <c r="A107" s="677" t="s">
        <v>23</v>
      </c>
      <c r="B107" s="677"/>
      <c r="C107" s="677"/>
      <c r="D107" s="677"/>
      <c r="E107" s="677"/>
      <c r="F107" s="677"/>
      <c r="G107" s="677"/>
      <c r="H107" s="146"/>
    </row>
    <row r="108" spans="1:8" ht="23.25" customHeight="1" x14ac:dyDescent="0.25">
      <c r="A108" s="677" t="s">
        <v>202</v>
      </c>
      <c r="B108" s="677"/>
      <c r="C108" s="677"/>
      <c r="D108" s="677"/>
      <c r="E108" s="677"/>
      <c r="F108" s="677"/>
      <c r="G108" s="677"/>
      <c r="H108" s="146"/>
    </row>
    <row r="109" spans="1:8" ht="23.25" customHeight="1" x14ac:dyDescent="0.25">
      <c r="A109" s="513"/>
      <c r="B109" s="513"/>
      <c r="C109" s="513"/>
      <c r="D109" s="513"/>
      <c r="E109" s="513"/>
      <c r="F109" s="513"/>
      <c r="G109" s="513"/>
      <c r="H109" s="146"/>
    </row>
    <row r="110" spans="1:8" ht="23.25" customHeight="1" x14ac:dyDescent="0.25">
      <c r="A110" s="513"/>
      <c r="B110" s="678" t="s">
        <v>136</v>
      </c>
      <c r="C110" s="678"/>
      <c r="D110" s="678"/>
      <c r="E110" s="678"/>
      <c r="F110" s="678"/>
      <c r="G110" s="678"/>
      <c r="H110" s="146"/>
    </row>
    <row r="111" spans="1:8" ht="23.25" customHeight="1" x14ac:dyDescent="0.25">
      <c r="A111" s="513"/>
      <c r="B111" s="679" t="s">
        <v>137</v>
      </c>
      <c r="C111" s="679"/>
      <c r="D111" s="679"/>
      <c r="E111" s="679"/>
      <c r="F111" s="679"/>
      <c r="G111" s="679"/>
      <c r="H111" s="146"/>
    </row>
    <row r="112" spans="1:8" ht="23.25" customHeight="1" x14ac:dyDescent="0.25">
      <c r="A112" s="513"/>
      <c r="B112" s="680" t="s">
        <v>138</v>
      </c>
      <c r="C112" s="680"/>
      <c r="D112" s="680"/>
      <c r="E112" s="680"/>
      <c r="F112" s="680"/>
      <c r="G112" s="680"/>
      <c r="H112" s="146"/>
    </row>
    <row r="113" spans="1:8" s="454" customFormat="1" ht="20.25" customHeight="1" x14ac:dyDescent="0.25">
      <c r="A113" s="665" t="s">
        <v>0</v>
      </c>
      <c r="B113" s="667" t="s">
        <v>4</v>
      </c>
      <c r="C113" s="453" t="s">
        <v>10</v>
      </c>
      <c r="D113" s="669" t="s">
        <v>8</v>
      </c>
      <c r="E113" s="670" t="s">
        <v>9</v>
      </c>
      <c r="F113" s="672" t="s">
        <v>7</v>
      </c>
      <c r="G113" s="672" t="s">
        <v>1</v>
      </c>
    </row>
    <row r="114" spans="1:8" s="454" customFormat="1" ht="13.5" customHeight="1" x14ac:dyDescent="0.25">
      <c r="A114" s="666"/>
      <c r="B114" s="668"/>
      <c r="C114" s="455" t="s">
        <v>203</v>
      </c>
      <c r="D114" s="669"/>
      <c r="E114" s="671"/>
      <c r="F114" s="672"/>
      <c r="G114" s="672"/>
    </row>
    <row r="115" spans="1:8" s="443" customFormat="1" ht="21" customHeight="1" x14ac:dyDescent="0.25">
      <c r="A115" s="444"/>
      <c r="B115" s="445"/>
      <c r="C115" s="451">
        <f>F77</f>
        <v>7929500023.1900005</v>
      </c>
      <c r="D115" s="452"/>
      <c r="E115" s="452"/>
      <c r="F115" s="458">
        <f>C115</f>
        <v>7929500023.1900005</v>
      </c>
      <c r="G115" s="446"/>
    </row>
    <row r="116" spans="1:8" ht="21.6" customHeight="1" x14ac:dyDescent="0.4">
      <c r="A116" s="447">
        <v>1</v>
      </c>
      <c r="B116" s="181" t="s">
        <v>206</v>
      </c>
      <c r="C116" s="24"/>
      <c r="D116" s="236"/>
      <c r="E116" s="448">
        <v>30000</v>
      </c>
      <c r="F116" s="459">
        <f>F115+D116-E116</f>
        <v>7929470023.1900005</v>
      </c>
      <c r="G116" s="449"/>
    </row>
    <row r="117" spans="1:8" ht="21.6" customHeight="1" x14ac:dyDescent="0.4">
      <c r="A117" s="515"/>
      <c r="B117" s="292"/>
      <c r="C117" s="195"/>
      <c r="D117" s="225"/>
      <c r="E117" s="448"/>
      <c r="F117" s="459">
        <f t="shared" ref="F117" si="2">F116+D117-E117</f>
        <v>7929470023.1900005</v>
      </c>
      <c r="G117" s="518"/>
    </row>
    <row r="118" spans="1:8" ht="21.6" customHeight="1" x14ac:dyDescent="0.4">
      <c r="A118" s="535"/>
      <c r="B118" s="181"/>
      <c r="C118" s="224"/>
      <c r="D118" s="536"/>
      <c r="E118" s="536"/>
      <c r="F118" s="537">
        <f>F117+C118+D118-E118</f>
        <v>7929470023.1900005</v>
      </c>
      <c r="G118" s="538"/>
    </row>
    <row r="119" spans="1:8" ht="21.6" customHeight="1" x14ac:dyDescent="0.4">
      <c r="A119" s="535"/>
      <c r="B119" s="181"/>
      <c r="C119" s="224"/>
      <c r="D119" s="536"/>
      <c r="E119" s="536"/>
      <c r="F119" s="537"/>
      <c r="G119" s="538"/>
    </row>
    <row r="120" spans="1:8" ht="21.6" customHeight="1" x14ac:dyDescent="0.4">
      <c r="A120" s="535"/>
      <c r="B120" s="181"/>
      <c r="C120" s="224"/>
      <c r="D120" s="536"/>
      <c r="E120" s="536"/>
      <c r="F120" s="537">
        <f>F118+C120+D120-E120</f>
        <v>7929470023.1900005</v>
      </c>
      <c r="G120" s="538"/>
    </row>
    <row r="121" spans="1:8" ht="21.6" customHeight="1" x14ac:dyDescent="0.4">
      <c r="A121" s="535"/>
      <c r="B121" s="181"/>
      <c r="C121" s="224"/>
      <c r="D121" s="536"/>
      <c r="E121" s="536"/>
      <c r="F121" s="537"/>
      <c r="G121" s="538"/>
    </row>
    <row r="122" spans="1:8" ht="21.6" customHeight="1" x14ac:dyDescent="0.4">
      <c r="A122" s="516"/>
      <c r="B122" s="415"/>
      <c r="C122" s="223"/>
      <c r="D122" s="514"/>
      <c r="E122" s="223"/>
      <c r="F122" s="533">
        <f>F120+C122+D122-E122</f>
        <v>7929470023.1900005</v>
      </c>
      <c r="G122" s="534"/>
    </row>
    <row r="123" spans="1:8" ht="21.6" customHeight="1" x14ac:dyDescent="0.4">
      <c r="A123" s="485"/>
      <c r="B123" s="481"/>
      <c r="C123" s="483"/>
      <c r="D123" s="484"/>
      <c r="E123" s="484"/>
      <c r="F123" s="517">
        <f t="shared" ref="F123" si="3">F122+D123-E123</f>
        <v>7929470023.1900005</v>
      </c>
      <c r="G123" s="450"/>
    </row>
    <row r="124" spans="1:8" s="456" customFormat="1" ht="27" customHeight="1" x14ac:dyDescent="0.25">
      <c r="A124" s="692" t="s">
        <v>2</v>
      </c>
      <c r="B124" s="693"/>
      <c r="C124" s="464">
        <f>C115</f>
        <v>7929500023.1900005</v>
      </c>
      <c r="D124" s="465">
        <f>SUM(D116:D121)</f>
        <v>0</v>
      </c>
      <c r="E124" s="466">
        <f>SUM(E116:E123)</f>
        <v>30000</v>
      </c>
      <c r="F124" s="466">
        <f>F123</f>
        <v>7929470023.1900005</v>
      </c>
      <c r="G124" s="467"/>
    </row>
    <row r="125" spans="1:8" s="21" customFormat="1" x14ac:dyDescent="0.45">
      <c r="A125" s="685" t="s">
        <v>161</v>
      </c>
      <c r="B125" s="686"/>
      <c r="C125" s="686"/>
      <c r="D125" s="686"/>
      <c r="E125" s="686"/>
      <c r="F125" s="686"/>
      <c r="G125" s="686"/>
      <c r="H125" s="687"/>
    </row>
    <row r="126" spans="1:8" s="21" customFormat="1" ht="165" customHeight="1" x14ac:dyDescent="0.45">
      <c r="A126" s="688"/>
      <c r="B126" s="689"/>
      <c r="C126" s="689"/>
      <c r="D126" s="689"/>
      <c r="E126" s="689"/>
      <c r="F126" s="689"/>
      <c r="G126" s="689"/>
      <c r="H126" s="690"/>
    </row>
    <row r="137" spans="1:7" ht="20.25" x14ac:dyDescent="0.25">
      <c r="A137" s="676" t="s">
        <v>5</v>
      </c>
      <c r="B137" s="676"/>
      <c r="C137" s="676"/>
      <c r="D137" s="676"/>
      <c r="E137" s="676"/>
      <c r="F137" s="676"/>
      <c r="G137" s="676"/>
    </row>
    <row r="138" spans="1:7" ht="20.25" x14ac:dyDescent="0.25">
      <c r="A138" s="676" t="s">
        <v>6</v>
      </c>
      <c r="B138" s="676"/>
      <c r="C138" s="676"/>
      <c r="D138" s="676"/>
      <c r="E138" s="676"/>
      <c r="F138" s="676"/>
      <c r="G138" s="676"/>
    </row>
    <row r="139" spans="1:7" ht="20.25" x14ac:dyDescent="0.25">
      <c r="A139" s="168"/>
      <c r="B139" s="520"/>
      <c r="C139" s="169"/>
      <c r="D139" s="520"/>
      <c r="E139" s="520"/>
      <c r="F139" s="520"/>
      <c r="G139" s="520"/>
    </row>
    <row r="140" spans="1:7" ht="20.25" x14ac:dyDescent="0.25">
      <c r="A140" s="168"/>
      <c r="B140" s="520"/>
      <c r="C140" s="169"/>
      <c r="D140" s="520"/>
      <c r="E140" s="520"/>
      <c r="F140" s="520"/>
      <c r="G140" s="520"/>
    </row>
    <row r="141" spans="1:7" ht="20.25" x14ac:dyDescent="0.25">
      <c r="A141" s="168"/>
      <c r="B141" s="520"/>
      <c r="C141" s="169"/>
      <c r="D141" s="520"/>
      <c r="E141" s="694" t="s">
        <v>204</v>
      </c>
      <c r="F141" s="694"/>
      <c r="G141" s="694"/>
    </row>
    <row r="142" spans="1:7" ht="14.25" customHeight="1" x14ac:dyDescent="0.25">
      <c r="A142" s="170" t="s">
        <v>19</v>
      </c>
      <c r="B142" s="38"/>
      <c r="C142" s="169"/>
      <c r="D142" s="520"/>
      <c r="E142" s="694" t="s">
        <v>205</v>
      </c>
      <c r="F142" s="694"/>
      <c r="G142" s="694"/>
    </row>
    <row r="143" spans="1:7" ht="14.25" customHeight="1" x14ac:dyDescent="0.25">
      <c r="A143" s="170" t="s">
        <v>41</v>
      </c>
      <c r="B143" s="38"/>
      <c r="C143" s="169"/>
      <c r="D143" s="520"/>
      <c r="E143" s="520"/>
      <c r="F143" s="520"/>
      <c r="G143" s="520"/>
    </row>
    <row r="144" spans="1:7" ht="14.25" customHeight="1" x14ac:dyDescent="0.25">
      <c r="A144" s="170" t="s">
        <v>42</v>
      </c>
      <c r="B144" s="38"/>
      <c r="C144" s="169"/>
      <c r="D144" s="520"/>
      <c r="E144" s="520"/>
      <c r="F144" s="520"/>
      <c r="G144" s="520"/>
    </row>
    <row r="145" spans="1:8" ht="14.25" customHeight="1" x14ac:dyDescent="0.35">
      <c r="A145" s="171" t="s">
        <v>20</v>
      </c>
      <c r="B145" s="166"/>
      <c r="C145" s="169"/>
      <c r="D145" s="520"/>
      <c r="E145" s="520"/>
      <c r="F145" s="520"/>
      <c r="G145" s="520"/>
    </row>
    <row r="146" spans="1:8" ht="27.6" customHeight="1" x14ac:dyDescent="0.25">
      <c r="A146" s="677" t="s">
        <v>23</v>
      </c>
      <c r="B146" s="677"/>
      <c r="C146" s="677"/>
      <c r="D146" s="677"/>
      <c r="E146" s="677"/>
      <c r="F146" s="677"/>
      <c r="G146" s="677"/>
      <c r="H146" s="146"/>
    </row>
    <row r="147" spans="1:8" ht="23.25" customHeight="1" x14ac:dyDescent="0.25">
      <c r="A147" s="677" t="s">
        <v>207</v>
      </c>
      <c r="B147" s="677"/>
      <c r="C147" s="677"/>
      <c r="D147" s="677"/>
      <c r="E147" s="677"/>
      <c r="F147" s="677"/>
      <c r="G147" s="677"/>
      <c r="H147" s="146"/>
    </row>
    <row r="148" spans="1:8" ht="23.25" customHeight="1" x14ac:dyDescent="0.25">
      <c r="A148" s="521"/>
      <c r="B148" s="678" t="s">
        <v>136</v>
      </c>
      <c r="C148" s="678"/>
      <c r="D148" s="678"/>
      <c r="E148" s="678"/>
      <c r="F148" s="678"/>
      <c r="G148" s="678"/>
      <c r="H148" s="146"/>
    </row>
    <row r="149" spans="1:8" ht="23.25" customHeight="1" x14ac:dyDescent="0.25">
      <c r="A149" s="521"/>
      <c r="B149" s="679" t="s">
        <v>137</v>
      </c>
      <c r="C149" s="679"/>
      <c r="D149" s="679"/>
      <c r="E149" s="679"/>
      <c r="F149" s="679"/>
      <c r="G149" s="679"/>
      <c r="H149" s="146"/>
    </row>
    <row r="150" spans="1:8" ht="23.25" customHeight="1" x14ac:dyDescent="0.25">
      <c r="A150" s="521"/>
      <c r="B150" s="680" t="s">
        <v>138</v>
      </c>
      <c r="C150" s="680"/>
      <c r="D150" s="680"/>
      <c r="E150" s="680"/>
      <c r="F150" s="680"/>
      <c r="G150" s="680"/>
      <c r="H150" s="146"/>
    </row>
    <row r="151" spans="1:8" s="454" customFormat="1" ht="20.25" customHeight="1" x14ac:dyDescent="0.25">
      <c r="A151" s="665" t="s">
        <v>0</v>
      </c>
      <c r="B151" s="667" t="s">
        <v>4</v>
      </c>
      <c r="C151" s="453" t="s">
        <v>10</v>
      </c>
      <c r="D151" s="669" t="s">
        <v>8</v>
      </c>
      <c r="E151" s="670" t="s">
        <v>9</v>
      </c>
      <c r="F151" s="672" t="s">
        <v>7</v>
      </c>
      <c r="G151" s="672" t="s">
        <v>1</v>
      </c>
    </row>
    <row r="152" spans="1:8" s="454" customFormat="1" ht="13.5" customHeight="1" x14ac:dyDescent="0.25">
      <c r="A152" s="666"/>
      <c r="B152" s="668"/>
      <c r="C152" s="455" t="s">
        <v>208</v>
      </c>
      <c r="D152" s="669"/>
      <c r="E152" s="671"/>
      <c r="F152" s="672"/>
      <c r="G152" s="672"/>
    </row>
    <row r="153" spans="1:8" s="443" customFormat="1" ht="21" customHeight="1" x14ac:dyDescent="0.25">
      <c r="A153" s="444"/>
      <c r="B153" s="445"/>
      <c r="C153" s="451">
        <f>F124</f>
        <v>7929470023.1900005</v>
      </c>
      <c r="D153" s="452"/>
      <c r="E153" s="452"/>
      <c r="F153" s="622">
        <f>C153</f>
        <v>7929470023.1900005</v>
      </c>
      <c r="G153" s="446"/>
    </row>
    <row r="154" spans="1:8" s="443" customFormat="1" ht="21" customHeight="1" x14ac:dyDescent="0.4">
      <c r="A154" s="624">
        <v>1</v>
      </c>
      <c r="B154" s="179" t="s">
        <v>215</v>
      </c>
      <c r="C154" s="631"/>
      <c r="D154" s="632"/>
      <c r="E154" s="284">
        <v>6822186</v>
      </c>
      <c r="F154" s="623">
        <f>F153+D154-E154</f>
        <v>7922647837.1900005</v>
      </c>
      <c r="G154" s="528"/>
    </row>
    <row r="155" spans="1:8" s="443" customFormat="1" ht="21" customHeight="1" x14ac:dyDescent="0.4">
      <c r="A155" s="624">
        <v>2</v>
      </c>
      <c r="B155" s="179" t="s">
        <v>216</v>
      </c>
      <c r="C155" s="631"/>
      <c r="D155" s="632"/>
      <c r="E155" s="284">
        <v>4548124</v>
      </c>
      <c r="F155" s="623">
        <f t="shared" ref="F155:F210" si="4">F154+D155-E155</f>
        <v>7918099713.1900005</v>
      </c>
      <c r="G155" s="528"/>
    </row>
    <row r="156" spans="1:8" s="443" customFormat="1" ht="21" customHeight="1" x14ac:dyDescent="0.4">
      <c r="A156" s="624">
        <v>3</v>
      </c>
      <c r="B156" s="179" t="s">
        <v>217</v>
      </c>
      <c r="C156" s="631"/>
      <c r="D156" s="632"/>
      <c r="E156" s="284">
        <v>1025134</v>
      </c>
      <c r="F156" s="623">
        <f t="shared" si="4"/>
        <v>7917074579.1900005</v>
      </c>
      <c r="G156" s="528"/>
    </row>
    <row r="157" spans="1:8" s="443" customFormat="1" ht="21" customHeight="1" x14ac:dyDescent="0.4">
      <c r="A157" s="624">
        <v>4</v>
      </c>
      <c r="B157" s="179" t="s">
        <v>218</v>
      </c>
      <c r="C157" s="631"/>
      <c r="D157" s="632"/>
      <c r="E157" s="284">
        <v>812386</v>
      </c>
      <c r="F157" s="623">
        <f t="shared" si="4"/>
        <v>7916262193.1900005</v>
      </c>
      <c r="G157" s="528"/>
    </row>
    <row r="158" spans="1:8" s="443" customFormat="1" ht="21" customHeight="1" x14ac:dyDescent="0.4">
      <c r="A158" s="624">
        <v>5</v>
      </c>
      <c r="B158" s="179" t="s">
        <v>219</v>
      </c>
      <c r="C158" s="631"/>
      <c r="D158" s="632"/>
      <c r="E158" s="284">
        <v>1828929</v>
      </c>
      <c r="F158" s="623">
        <f t="shared" si="4"/>
        <v>7914433264.1900005</v>
      </c>
      <c r="G158" s="528"/>
    </row>
    <row r="159" spans="1:8" s="443" customFormat="1" ht="21" customHeight="1" x14ac:dyDescent="0.4">
      <c r="A159" s="624">
        <v>6</v>
      </c>
      <c r="B159" s="179" t="s">
        <v>220</v>
      </c>
      <c r="C159" s="631"/>
      <c r="D159" s="632"/>
      <c r="E159" s="284">
        <v>1092069</v>
      </c>
      <c r="F159" s="623">
        <f t="shared" si="4"/>
        <v>7913341195.1900005</v>
      </c>
      <c r="G159" s="528"/>
    </row>
    <row r="160" spans="1:8" s="443" customFormat="1" ht="21" customHeight="1" x14ac:dyDescent="0.4">
      <c r="A160" s="624">
        <v>7</v>
      </c>
      <c r="B160" s="179" t="s">
        <v>221</v>
      </c>
      <c r="C160" s="631"/>
      <c r="D160" s="632"/>
      <c r="E160" s="284">
        <v>803935</v>
      </c>
      <c r="F160" s="623">
        <f t="shared" si="4"/>
        <v>7912537260.1900005</v>
      </c>
      <c r="G160" s="528"/>
    </row>
    <row r="161" spans="1:7" s="443" customFormat="1" ht="21" customHeight="1" x14ac:dyDescent="0.4">
      <c r="A161" s="624">
        <v>8</v>
      </c>
      <c r="B161" s="179" t="s">
        <v>222</v>
      </c>
      <c r="C161" s="631"/>
      <c r="D161" s="632"/>
      <c r="E161" s="284">
        <v>4583885</v>
      </c>
      <c r="F161" s="623">
        <f t="shared" si="4"/>
        <v>7907953375.1900005</v>
      </c>
      <c r="G161" s="528"/>
    </row>
    <row r="162" spans="1:7" s="443" customFormat="1" ht="21" customHeight="1" x14ac:dyDescent="0.4">
      <c r="A162" s="624">
        <v>9</v>
      </c>
      <c r="B162" s="179" t="s">
        <v>209</v>
      </c>
      <c r="C162" s="631"/>
      <c r="D162" s="632"/>
      <c r="E162" s="284">
        <v>99702000</v>
      </c>
      <c r="F162" s="623">
        <f t="shared" si="4"/>
        <v>7808251375.1900005</v>
      </c>
      <c r="G162" s="528"/>
    </row>
    <row r="163" spans="1:7" ht="21.6" customHeight="1" x14ac:dyDescent="0.4">
      <c r="A163" s="624">
        <v>10</v>
      </c>
      <c r="B163" s="181" t="s">
        <v>210</v>
      </c>
      <c r="C163" s="24"/>
      <c r="D163" s="236"/>
      <c r="E163" s="202">
        <v>188642084</v>
      </c>
      <c r="F163" s="623">
        <f t="shared" si="4"/>
        <v>7619609291.1900005</v>
      </c>
      <c r="G163" s="449"/>
    </row>
    <row r="164" spans="1:7" ht="21.6" customHeight="1" x14ac:dyDescent="0.4">
      <c r="A164" s="624">
        <v>11</v>
      </c>
      <c r="B164" s="185" t="s">
        <v>214</v>
      </c>
      <c r="C164" s="195"/>
      <c r="D164" s="225"/>
      <c r="E164" s="635">
        <v>4712000</v>
      </c>
      <c r="F164" s="623">
        <f t="shared" si="4"/>
        <v>7614897291.1900005</v>
      </c>
      <c r="G164" s="519"/>
    </row>
    <row r="165" spans="1:7" ht="21.6" customHeight="1" x14ac:dyDescent="0.4">
      <c r="A165" s="624">
        <v>12</v>
      </c>
      <c r="B165" s="277" t="s">
        <v>212</v>
      </c>
      <c r="C165" s="224"/>
      <c r="D165" s="536"/>
      <c r="E165" s="202">
        <v>67170000</v>
      </c>
      <c r="F165" s="623">
        <f t="shared" si="4"/>
        <v>7547727291.1900005</v>
      </c>
      <c r="G165" s="538"/>
    </row>
    <row r="166" spans="1:7" ht="21.6" customHeight="1" x14ac:dyDescent="0.4">
      <c r="A166" s="624">
        <v>13</v>
      </c>
      <c r="B166" s="185" t="s">
        <v>213</v>
      </c>
      <c r="C166" s="224"/>
      <c r="D166" s="536"/>
      <c r="E166" s="635">
        <v>4724000</v>
      </c>
      <c r="F166" s="623">
        <f t="shared" si="4"/>
        <v>7543003291.1900005</v>
      </c>
      <c r="G166" s="538"/>
    </row>
    <row r="167" spans="1:7" ht="21.6" customHeight="1" x14ac:dyDescent="0.4">
      <c r="A167" s="624">
        <v>14</v>
      </c>
      <c r="B167" s="181" t="s">
        <v>223</v>
      </c>
      <c r="C167" s="224"/>
      <c r="D167" s="536"/>
      <c r="E167" s="237">
        <v>5961295</v>
      </c>
      <c r="F167" s="623">
        <f t="shared" si="4"/>
        <v>7537041996.1900005</v>
      </c>
      <c r="G167" s="538"/>
    </row>
    <row r="168" spans="1:7" ht="21.6" customHeight="1" x14ac:dyDescent="0.4">
      <c r="A168" s="624">
        <v>15</v>
      </c>
      <c r="B168" s="181" t="s">
        <v>224</v>
      </c>
      <c r="C168" s="224"/>
      <c r="D168" s="536"/>
      <c r="E168" s="237">
        <v>85351458</v>
      </c>
      <c r="F168" s="623">
        <f t="shared" si="4"/>
        <v>7451690538.1900005</v>
      </c>
      <c r="G168" s="538"/>
    </row>
    <row r="169" spans="1:7" ht="21.6" customHeight="1" x14ac:dyDescent="0.4">
      <c r="A169" s="624">
        <v>16</v>
      </c>
      <c r="B169" s="185" t="s">
        <v>225</v>
      </c>
      <c r="C169" s="224"/>
      <c r="D169" s="536"/>
      <c r="E169" s="635">
        <v>4648000</v>
      </c>
      <c r="F169" s="623">
        <f t="shared" si="4"/>
        <v>7447042538.1900005</v>
      </c>
      <c r="G169" s="538"/>
    </row>
    <row r="170" spans="1:7" ht="21.6" customHeight="1" x14ac:dyDescent="0.4">
      <c r="A170" s="624">
        <v>17</v>
      </c>
      <c r="B170" s="181" t="s">
        <v>226</v>
      </c>
      <c r="C170" s="224"/>
      <c r="D170" s="536"/>
      <c r="E170" s="202">
        <v>13500000</v>
      </c>
      <c r="F170" s="623">
        <f t="shared" si="4"/>
        <v>7433542538.1900005</v>
      </c>
      <c r="G170" s="538"/>
    </row>
    <row r="171" spans="1:7" ht="21.6" customHeight="1" x14ac:dyDescent="0.4">
      <c r="A171" s="624">
        <v>18</v>
      </c>
      <c r="B171" s="181" t="s">
        <v>239</v>
      </c>
      <c r="C171" s="224"/>
      <c r="D171" s="536"/>
      <c r="E171" s="202">
        <v>82480000</v>
      </c>
      <c r="F171" s="623">
        <f t="shared" si="4"/>
        <v>7351062538.1900005</v>
      </c>
      <c r="G171" s="538"/>
    </row>
    <row r="172" spans="1:7" ht="21.6" customHeight="1" x14ac:dyDescent="0.4">
      <c r="A172" s="624">
        <v>19</v>
      </c>
      <c r="B172" s="19" t="s">
        <v>228</v>
      </c>
      <c r="C172" s="224"/>
      <c r="D172" s="536"/>
      <c r="E172" s="202">
        <v>65303250</v>
      </c>
      <c r="F172" s="623">
        <f t="shared" si="4"/>
        <v>7285759288.1900005</v>
      </c>
      <c r="G172" s="538"/>
    </row>
    <row r="173" spans="1:7" ht="21.6" customHeight="1" x14ac:dyDescent="0.35">
      <c r="A173" s="624">
        <v>20</v>
      </c>
      <c r="B173" s="419" t="s">
        <v>237</v>
      </c>
      <c r="C173" s="224"/>
      <c r="D173" s="536"/>
      <c r="E173" s="635">
        <f>400000*305.5</f>
        <v>122200000</v>
      </c>
      <c r="F173" s="623">
        <f t="shared" si="4"/>
        <v>7163559288.1900005</v>
      </c>
      <c r="G173" s="538"/>
    </row>
    <row r="174" spans="1:7" ht="21.6" customHeight="1" x14ac:dyDescent="0.35">
      <c r="A174" s="624">
        <v>21</v>
      </c>
      <c r="B174" s="419" t="s">
        <v>238</v>
      </c>
      <c r="C174" s="224"/>
      <c r="D174" s="536"/>
      <c r="E174" s="635">
        <f>400000*305.5</f>
        <v>122200000</v>
      </c>
      <c r="F174" s="623">
        <f t="shared" si="4"/>
        <v>7041359288.1900005</v>
      </c>
      <c r="G174" s="538"/>
    </row>
    <row r="175" spans="1:7" ht="21.6" customHeight="1" x14ac:dyDescent="0.4">
      <c r="A175" s="624">
        <v>22</v>
      </c>
      <c r="B175" s="266" t="s">
        <v>229</v>
      </c>
      <c r="C175" s="224"/>
      <c r="D175" s="536"/>
      <c r="E175" s="237">
        <v>5791478</v>
      </c>
      <c r="F175" s="623">
        <f t="shared" si="4"/>
        <v>7035567810.1900005</v>
      </c>
      <c r="G175" s="538"/>
    </row>
    <row r="176" spans="1:7" ht="21.6" customHeight="1" x14ac:dyDescent="0.4">
      <c r="A176" s="624">
        <v>23</v>
      </c>
      <c r="B176" s="266" t="s">
        <v>230</v>
      </c>
      <c r="C176" s="224"/>
      <c r="D176" s="536"/>
      <c r="E176" s="237">
        <f>1687950+1649450</f>
        <v>3337400</v>
      </c>
      <c r="F176" s="623">
        <f t="shared" si="4"/>
        <v>7032230410.1900005</v>
      </c>
      <c r="G176" s="538"/>
    </row>
    <row r="177" spans="1:7" ht="21.6" customHeight="1" x14ac:dyDescent="0.4">
      <c r="A177" s="624">
        <v>24</v>
      </c>
      <c r="B177" s="266" t="s">
        <v>231</v>
      </c>
      <c r="C177" s="224"/>
      <c r="D177" s="536"/>
      <c r="E177" s="237">
        <f>25000*300</f>
        <v>7500000</v>
      </c>
      <c r="F177" s="623">
        <f t="shared" si="4"/>
        <v>7024730410.1900005</v>
      </c>
      <c r="G177" s="538"/>
    </row>
    <row r="178" spans="1:7" ht="21.6" customHeight="1" x14ac:dyDescent="0.4">
      <c r="A178" s="624">
        <v>25</v>
      </c>
      <c r="B178" s="19" t="s">
        <v>232</v>
      </c>
      <c r="C178" s="224"/>
      <c r="D178" s="536"/>
      <c r="E178" s="237">
        <v>13650000</v>
      </c>
      <c r="F178" s="623">
        <f t="shared" si="4"/>
        <v>7011080410.1900005</v>
      </c>
      <c r="G178" s="538"/>
    </row>
    <row r="179" spans="1:7" ht="21.6" customHeight="1" x14ac:dyDescent="0.4">
      <c r="A179" s="624">
        <v>26</v>
      </c>
      <c r="B179" s="266" t="s">
        <v>235</v>
      </c>
      <c r="C179" s="224"/>
      <c r="D179" s="536"/>
      <c r="E179" s="237">
        <v>26700000</v>
      </c>
      <c r="F179" s="623">
        <f t="shared" si="4"/>
        <v>6984380410.1900005</v>
      </c>
      <c r="G179" s="538"/>
    </row>
    <row r="180" spans="1:7" ht="21.6" customHeight="1" x14ac:dyDescent="0.4">
      <c r="A180" s="624">
        <v>27</v>
      </c>
      <c r="B180" s="266" t="s">
        <v>236</v>
      </c>
      <c r="C180" s="224"/>
      <c r="D180" s="536"/>
      <c r="E180" s="237">
        <v>26700000</v>
      </c>
      <c r="F180" s="623">
        <f t="shared" si="4"/>
        <v>6957680410.1900005</v>
      </c>
      <c r="G180" s="538"/>
    </row>
    <row r="181" spans="1:7" ht="21.6" customHeight="1" x14ac:dyDescent="0.35">
      <c r="A181" s="624">
        <v>28</v>
      </c>
      <c r="B181" s="607" t="s">
        <v>240</v>
      </c>
      <c r="C181" s="224"/>
      <c r="D181" s="536"/>
      <c r="E181" s="237">
        <v>2440000</v>
      </c>
      <c r="F181" s="623">
        <f t="shared" si="4"/>
        <v>6955240410.1900005</v>
      </c>
      <c r="G181" s="538"/>
    </row>
    <row r="182" spans="1:7" ht="21.6" customHeight="1" x14ac:dyDescent="0.35">
      <c r="A182" s="624">
        <v>29</v>
      </c>
      <c r="B182" s="419" t="s">
        <v>241</v>
      </c>
      <c r="C182" s="224"/>
      <c r="D182" s="536"/>
      <c r="E182" s="237">
        <f>26304211+265699</f>
        <v>26569910</v>
      </c>
      <c r="F182" s="623">
        <f t="shared" si="4"/>
        <v>6928670500.1900005</v>
      </c>
      <c r="G182" s="538"/>
    </row>
    <row r="183" spans="1:7" ht="21.6" customHeight="1" x14ac:dyDescent="0.4">
      <c r="A183" s="624">
        <v>30</v>
      </c>
      <c r="B183" s="181" t="s">
        <v>242</v>
      </c>
      <c r="C183" s="224"/>
      <c r="D183" s="536"/>
      <c r="E183" s="237">
        <v>162530139</v>
      </c>
      <c r="F183" s="623">
        <f t="shared" si="4"/>
        <v>6766140361.1900005</v>
      </c>
      <c r="G183" s="538"/>
    </row>
    <row r="184" spans="1:7" ht="21.6" customHeight="1" x14ac:dyDescent="0.4">
      <c r="A184" s="624">
        <v>31</v>
      </c>
      <c r="B184" s="181" t="s">
        <v>253</v>
      </c>
      <c r="C184" s="224"/>
      <c r="D184" s="536"/>
      <c r="E184" s="237">
        <f>125000*305.5</f>
        <v>38187500</v>
      </c>
      <c r="F184" s="623">
        <f t="shared" si="4"/>
        <v>6727952861.1900005</v>
      </c>
      <c r="G184" s="538"/>
    </row>
    <row r="185" spans="1:7" ht="21.6" customHeight="1" x14ac:dyDescent="0.4">
      <c r="A185" s="624">
        <v>32</v>
      </c>
      <c r="B185" s="181" t="s">
        <v>254</v>
      </c>
      <c r="C185" s="224"/>
      <c r="D185" s="536"/>
      <c r="E185" s="237">
        <f>4013*9220</f>
        <v>36999860</v>
      </c>
      <c r="F185" s="623">
        <f t="shared" si="4"/>
        <v>6690953001.1900005</v>
      </c>
      <c r="G185" s="538"/>
    </row>
    <row r="186" spans="1:7" ht="21.6" customHeight="1" x14ac:dyDescent="0.4">
      <c r="A186" s="624">
        <v>33</v>
      </c>
      <c r="B186" s="181" t="s">
        <v>248</v>
      </c>
      <c r="C186" s="224"/>
      <c r="D186" s="536"/>
      <c r="E186" s="237">
        <v>162242000</v>
      </c>
      <c r="F186" s="623">
        <f t="shared" si="4"/>
        <v>6528711001.1900005</v>
      </c>
      <c r="G186" s="538"/>
    </row>
    <row r="187" spans="1:7" ht="21.6" customHeight="1" x14ac:dyDescent="0.4">
      <c r="A187" s="624">
        <v>34</v>
      </c>
      <c r="B187" s="181" t="s">
        <v>249</v>
      </c>
      <c r="C187" s="224"/>
      <c r="D187" s="536"/>
      <c r="E187" s="237">
        <v>150000000</v>
      </c>
      <c r="F187" s="623">
        <f t="shared" si="4"/>
        <v>6378711001.1900005</v>
      </c>
      <c r="G187" s="538"/>
    </row>
    <row r="188" spans="1:7" ht="21.6" customHeight="1" x14ac:dyDescent="0.4">
      <c r="A188" s="624">
        <v>35</v>
      </c>
      <c r="B188" s="181" t="s">
        <v>250</v>
      </c>
      <c r="C188" s="224"/>
      <c r="D188" s="536"/>
      <c r="E188" s="237">
        <v>24696000</v>
      </c>
      <c r="F188" s="623">
        <f t="shared" si="4"/>
        <v>6354015001.1900005</v>
      </c>
      <c r="G188" s="538"/>
    </row>
    <row r="189" spans="1:7" ht="21.6" customHeight="1" x14ac:dyDescent="0.4">
      <c r="A189" s="624">
        <v>36</v>
      </c>
      <c r="B189" s="181" t="s">
        <v>251</v>
      </c>
      <c r="C189" s="224"/>
      <c r="D189" s="536"/>
      <c r="E189" s="237">
        <v>6139462</v>
      </c>
      <c r="F189" s="623">
        <f t="shared" si="4"/>
        <v>6347875539.1900005</v>
      </c>
      <c r="G189" s="538"/>
    </row>
    <row r="190" spans="1:7" ht="21.6" customHeight="1" x14ac:dyDescent="0.4">
      <c r="A190" s="624">
        <v>37</v>
      </c>
      <c r="B190" s="181" t="s">
        <v>252</v>
      </c>
      <c r="C190" s="224"/>
      <c r="D190" s="536"/>
      <c r="E190" s="202">
        <v>106872000</v>
      </c>
      <c r="F190" s="623">
        <f t="shared" si="4"/>
        <v>6241003539.1900005</v>
      </c>
      <c r="G190" s="538"/>
    </row>
    <row r="191" spans="1:7" ht="21.6" customHeight="1" x14ac:dyDescent="0.35">
      <c r="A191" s="624">
        <v>38</v>
      </c>
      <c r="B191" s="419" t="s">
        <v>255</v>
      </c>
      <c r="C191" s="224"/>
      <c r="D191" s="536"/>
      <c r="E191" s="237">
        <v>25500000</v>
      </c>
      <c r="F191" s="623">
        <f t="shared" si="4"/>
        <v>6215503539.1900005</v>
      </c>
      <c r="G191" s="538"/>
    </row>
    <row r="192" spans="1:7" ht="21.6" customHeight="1" x14ac:dyDescent="0.35">
      <c r="A192" s="624">
        <v>39</v>
      </c>
      <c r="B192" s="419" t="s">
        <v>256</v>
      </c>
      <c r="C192" s="224"/>
      <c r="D192" s="536"/>
      <c r="E192" s="237">
        <v>25066626</v>
      </c>
      <c r="F192" s="623">
        <f t="shared" si="4"/>
        <v>6190436913.1900005</v>
      </c>
      <c r="G192" s="538"/>
    </row>
    <row r="193" spans="1:7" ht="21.6" customHeight="1" x14ac:dyDescent="0.4">
      <c r="A193" s="624">
        <v>40</v>
      </c>
      <c r="B193" s="266" t="s">
        <v>257</v>
      </c>
      <c r="C193" s="224"/>
      <c r="D193" s="536"/>
      <c r="E193" s="202">
        <v>90729000</v>
      </c>
      <c r="F193" s="623">
        <f t="shared" si="4"/>
        <v>6099707913.1900005</v>
      </c>
      <c r="G193" s="538"/>
    </row>
    <row r="194" spans="1:7" ht="21.6" customHeight="1" x14ac:dyDescent="0.4">
      <c r="A194" s="624">
        <v>41</v>
      </c>
      <c r="B194" s="266" t="s">
        <v>262</v>
      </c>
      <c r="C194" s="224"/>
      <c r="D194" s="536"/>
      <c r="E194" s="202">
        <v>16145955</v>
      </c>
      <c r="F194" s="623">
        <f t="shared" si="4"/>
        <v>6083561958.1900005</v>
      </c>
      <c r="G194" s="538"/>
    </row>
    <row r="195" spans="1:7" ht="21.6" customHeight="1" x14ac:dyDescent="0.4">
      <c r="A195" s="624">
        <v>42</v>
      </c>
      <c r="B195" s="380" t="s">
        <v>263</v>
      </c>
      <c r="C195" s="224"/>
      <c r="D195" s="536"/>
      <c r="E195" s="284">
        <v>72075186</v>
      </c>
      <c r="F195" s="623">
        <f t="shared" si="4"/>
        <v>6011486772.1900005</v>
      </c>
      <c r="G195" s="538"/>
    </row>
    <row r="196" spans="1:7" ht="21.6" customHeight="1" x14ac:dyDescent="0.4">
      <c r="A196" s="624">
        <v>43</v>
      </c>
      <c r="B196" s="292" t="s">
        <v>260</v>
      </c>
      <c r="C196" s="224"/>
      <c r="D196" s="536"/>
      <c r="E196" s="195">
        <v>6754000</v>
      </c>
      <c r="F196" s="623">
        <f t="shared" si="4"/>
        <v>6004732772.1900005</v>
      </c>
      <c r="G196" s="538"/>
    </row>
    <row r="197" spans="1:7" ht="21.6" customHeight="1" x14ac:dyDescent="0.4">
      <c r="A197" s="624">
        <v>44</v>
      </c>
      <c r="B197" s="211" t="s">
        <v>261</v>
      </c>
      <c r="C197" s="224"/>
      <c r="D197" s="536"/>
      <c r="E197" s="636">
        <v>122007668</v>
      </c>
      <c r="F197" s="623">
        <f t="shared" si="4"/>
        <v>5882725104.1900005</v>
      </c>
      <c r="G197" s="538"/>
    </row>
    <row r="198" spans="1:7" ht="21.6" customHeight="1" x14ac:dyDescent="0.4">
      <c r="A198" s="624">
        <v>45</v>
      </c>
      <c r="B198" s="292" t="s">
        <v>264</v>
      </c>
      <c r="C198" s="224"/>
      <c r="D198" s="536"/>
      <c r="E198" s="237">
        <v>37400000</v>
      </c>
      <c r="F198" s="623">
        <f t="shared" si="4"/>
        <v>5845325104.1900005</v>
      </c>
      <c r="G198" s="538"/>
    </row>
    <row r="199" spans="1:7" ht="21.6" customHeight="1" x14ac:dyDescent="0.4">
      <c r="A199" s="624">
        <v>46</v>
      </c>
      <c r="B199" s="292" t="s">
        <v>265</v>
      </c>
      <c r="C199" s="224"/>
      <c r="D199" s="536"/>
      <c r="E199" s="202">
        <v>14700000</v>
      </c>
      <c r="F199" s="623">
        <f t="shared" si="4"/>
        <v>5830625104.1900005</v>
      </c>
      <c r="G199" s="538"/>
    </row>
    <row r="200" spans="1:7" ht="21.6" customHeight="1" x14ac:dyDescent="0.35">
      <c r="A200" s="624">
        <v>47</v>
      </c>
      <c r="B200" s="607" t="s">
        <v>266</v>
      </c>
      <c r="C200" s="224"/>
      <c r="D200" s="536"/>
      <c r="E200" s="202">
        <v>14700000</v>
      </c>
      <c r="F200" s="623">
        <f t="shared" si="4"/>
        <v>5815925104.1900005</v>
      </c>
      <c r="G200" s="538"/>
    </row>
    <row r="201" spans="1:7" ht="21.6" customHeight="1" x14ac:dyDescent="0.35">
      <c r="A201" s="624">
        <v>48</v>
      </c>
      <c r="B201" s="607" t="s">
        <v>267</v>
      </c>
      <c r="C201" s="224"/>
      <c r="D201" s="536"/>
      <c r="E201" s="202">
        <v>14700000</v>
      </c>
      <c r="F201" s="623">
        <f t="shared" si="4"/>
        <v>5801225104.1900005</v>
      </c>
      <c r="G201" s="538"/>
    </row>
    <row r="202" spans="1:7" ht="21.6" customHeight="1" x14ac:dyDescent="0.4">
      <c r="A202" s="624">
        <v>49</v>
      </c>
      <c r="B202" s="292" t="s">
        <v>268</v>
      </c>
      <c r="C202" s="224"/>
      <c r="D202" s="536"/>
      <c r="E202" s="202">
        <v>14700000</v>
      </c>
      <c r="F202" s="623">
        <f t="shared" si="4"/>
        <v>5786525104.1900005</v>
      </c>
      <c r="G202" s="538"/>
    </row>
    <row r="203" spans="1:7" ht="21.6" customHeight="1" x14ac:dyDescent="0.4">
      <c r="A203" s="624">
        <v>50</v>
      </c>
      <c r="B203" s="266" t="s">
        <v>269</v>
      </c>
      <c r="C203" s="224"/>
      <c r="D203" s="536"/>
      <c r="E203" s="202">
        <v>14700000</v>
      </c>
      <c r="F203" s="623">
        <f t="shared" si="4"/>
        <v>5771825104.1900005</v>
      </c>
      <c r="G203" s="538"/>
    </row>
    <row r="204" spans="1:7" ht="21.6" customHeight="1" x14ac:dyDescent="0.4">
      <c r="A204" s="624">
        <v>51</v>
      </c>
      <c r="B204" s="181" t="s">
        <v>270</v>
      </c>
      <c r="C204" s="224"/>
      <c r="D204" s="536"/>
      <c r="E204" s="237">
        <v>23910000</v>
      </c>
      <c r="F204" s="623">
        <f t="shared" si="4"/>
        <v>5747915104.1900005</v>
      </c>
      <c r="G204" s="538"/>
    </row>
    <row r="205" spans="1:7" ht="21.6" customHeight="1" x14ac:dyDescent="0.4">
      <c r="A205" s="624">
        <v>52</v>
      </c>
      <c r="B205" s="211" t="s">
        <v>273</v>
      </c>
      <c r="C205" s="574"/>
      <c r="D205" s="638"/>
      <c r="E205" s="574">
        <v>2053333</v>
      </c>
      <c r="F205" s="623">
        <f t="shared" si="4"/>
        <v>5745861771.1900005</v>
      </c>
      <c r="G205" s="538"/>
    </row>
    <row r="206" spans="1:7" ht="21.6" customHeight="1" x14ac:dyDescent="0.4">
      <c r="A206" s="624">
        <v>53</v>
      </c>
      <c r="B206" s="185" t="s">
        <v>274</v>
      </c>
      <c r="C206" s="224"/>
      <c r="D206" s="536"/>
      <c r="E206" s="231">
        <v>500000000</v>
      </c>
      <c r="F206" s="623">
        <f t="shared" si="4"/>
        <v>5245861771.1900005</v>
      </c>
      <c r="G206" s="538"/>
    </row>
    <row r="207" spans="1:7" ht="21.6" customHeight="1" x14ac:dyDescent="0.4">
      <c r="A207" s="624">
        <v>54</v>
      </c>
      <c r="B207" s="277" t="s">
        <v>279</v>
      </c>
      <c r="C207" s="224"/>
      <c r="D207" s="536"/>
      <c r="E207" s="237">
        <f>442750*300</f>
        <v>132825000</v>
      </c>
      <c r="F207" s="623">
        <f t="shared" si="4"/>
        <v>5113036771.1900005</v>
      </c>
      <c r="G207" s="538"/>
    </row>
    <row r="208" spans="1:7" ht="21.6" customHeight="1" x14ac:dyDescent="0.4">
      <c r="A208" s="624">
        <v>55</v>
      </c>
      <c r="B208" s="181" t="s">
        <v>276</v>
      </c>
      <c r="C208" s="224"/>
      <c r="D208" s="536"/>
      <c r="E208" s="237">
        <v>364829524.89999998</v>
      </c>
      <c r="F208" s="623">
        <f t="shared" si="4"/>
        <v>4748207246.2900009</v>
      </c>
      <c r="G208" s="538"/>
    </row>
    <row r="209" spans="1:8" ht="21.6" customHeight="1" x14ac:dyDescent="0.4">
      <c r="A209" s="624">
        <v>56</v>
      </c>
      <c r="B209" s="266" t="s">
        <v>280</v>
      </c>
      <c r="C209" s="224"/>
      <c r="D209" s="536"/>
      <c r="E209" s="237">
        <v>18200000</v>
      </c>
      <c r="F209" s="623">
        <f t="shared" si="4"/>
        <v>4730007246.2900009</v>
      </c>
      <c r="G209" s="538"/>
    </row>
    <row r="210" spans="1:8" ht="21.6" customHeight="1" x14ac:dyDescent="0.4">
      <c r="A210" s="624">
        <v>57</v>
      </c>
      <c r="B210" s="19" t="s">
        <v>278</v>
      </c>
      <c r="C210" s="224"/>
      <c r="D210" s="536"/>
      <c r="E210" s="237">
        <v>42539583</v>
      </c>
      <c r="F210" s="623">
        <f t="shared" si="4"/>
        <v>4687467663.2900009</v>
      </c>
      <c r="G210" s="538"/>
    </row>
    <row r="211" spans="1:8" s="456" customFormat="1" ht="27" customHeight="1" x14ac:dyDescent="0.25">
      <c r="A211" s="692" t="s">
        <v>2</v>
      </c>
      <c r="B211" s="693"/>
      <c r="C211" s="464">
        <f>C153</f>
        <v>7929470023.1900005</v>
      </c>
      <c r="D211" s="465">
        <f>SUM(D163:D210)</f>
        <v>0</v>
      </c>
      <c r="E211" s="466">
        <f>SUM(E154:E210)</f>
        <v>3242002359.9000001</v>
      </c>
      <c r="F211" s="466">
        <f>C211-E211</f>
        <v>4687467663.2900009</v>
      </c>
      <c r="G211" s="467"/>
    </row>
    <row r="212" spans="1:8" s="21" customFormat="1" x14ac:dyDescent="0.45">
      <c r="A212" s="685" t="s">
        <v>161</v>
      </c>
      <c r="B212" s="686"/>
      <c r="C212" s="686"/>
      <c r="D212" s="686"/>
      <c r="E212" s="686"/>
      <c r="F212" s="686"/>
      <c r="G212" s="686"/>
      <c r="H212" s="687"/>
    </row>
    <row r="221" spans="1:8" ht="20.25" x14ac:dyDescent="0.25">
      <c r="A221" s="676" t="s">
        <v>5</v>
      </c>
      <c r="B221" s="676"/>
      <c r="C221" s="676"/>
      <c r="D221" s="676"/>
      <c r="E221" s="676"/>
      <c r="F221" s="676"/>
      <c r="G221" s="676"/>
    </row>
    <row r="222" spans="1:8" ht="20.25" x14ac:dyDescent="0.25">
      <c r="A222" s="676" t="s">
        <v>6</v>
      </c>
      <c r="B222" s="676"/>
      <c r="C222" s="676"/>
      <c r="D222" s="676"/>
      <c r="E222" s="676"/>
      <c r="F222" s="676"/>
      <c r="G222" s="676"/>
    </row>
    <row r="223" spans="1:8" ht="20.25" x14ac:dyDescent="0.25">
      <c r="A223" s="168"/>
      <c r="B223" s="520"/>
      <c r="C223" s="169"/>
      <c r="D223" s="520"/>
      <c r="E223" s="520"/>
      <c r="F223" s="520"/>
      <c r="G223" s="520"/>
    </row>
    <row r="224" spans="1:8" ht="20.25" x14ac:dyDescent="0.25">
      <c r="A224" s="168"/>
      <c r="B224" s="520"/>
      <c r="C224" s="169"/>
      <c r="D224" s="520"/>
      <c r="E224" s="520"/>
      <c r="F224" s="520"/>
      <c r="G224" s="520"/>
    </row>
    <row r="225" spans="1:8" ht="15" customHeight="1" x14ac:dyDescent="0.25">
      <c r="A225" s="168"/>
      <c r="B225" s="655"/>
      <c r="C225" s="169"/>
      <c r="D225" s="655"/>
      <c r="E225" s="655"/>
      <c r="F225" s="655"/>
      <c r="G225" s="655"/>
    </row>
    <row r="226" spans="1:8" ht="14.25" customHeight="1" x14ac:dyDescent="0.25">
      <c r="A226" s="170" t="s">
        <v>19</v>
      </c>
      <c r="B226" s="38"/>
      <c r="C226" s="169"/>
      <c r="D226" s="520"/>
      <c r="E226" s="694" t="s">
        <v>204</v>
      </c>
      <c r="F226" s="694"/>
      <c r="G226" s="694"/>
    </row>
    <row r="227" spans="1:8" ht="20.25" customHeight="1" x14ac:dyDescent="0.25">
      <c r="A227" s="170" t="s">
        <v>41</v>
      </c>
      <c r="B227" s="38"/>
      <c r="C227" s="169"/>
      <c r="D227" s="520"/>
      <c r="E227" s="694" t="s">
        <v>205</v>
      </c>
      <c r="F227" s="694"/>
      <c r="G227" s="694"/>
    </row>
    <row r="228" spans="1:8" ht="14.25" customHeight="1" x14ac:dyDescent="0.25">
      <c r="A228" s="170" t="s">
        <v>42</v>
      </c>
      <c r="B228" s="38"/>
      <c r="C228" s="169"/>
      <c r="D228" s="520"/>
      <c r="E228" s="520"/>
      <c r="F228" s="520"/>
      <c r="G228" s="520"/>
    </row>
    <row r="229" spans="1:8" ht="14.25" customHeight="1" x14ac:dyDescent="0.35">
      <c r="A229" s="171" t="s">
        <v>20</v>
      </c>
      <c r="B229" s="166"/>
      <c r="C229" s="169"/>
      <c r="D229" s="520"/>
      <c r="E229" s="520"/>
      <c r="F229" s="520"/>
      <c r="G229" s="520"/>
    </row>
    <row r="230" spans="1:8" ht="27.6" customHeight="1" x14ac:dyDescent="0.25">
      <c r="A230" s="677" t="s">
        <v>23</v>
      </c>
      <c r="B230" s="677"/>
      <c r="C230" s="677"/>
      <c r="D230" s="677"/>
      <c r="E230" s="677"/>
      <c r="F230" s="677"/>
      <c r="G230" s="677"/>
      <c r="H230" s="146"/>
    </row>
    <row r="231" spans="1:8" ht="23.25" customHeight="1" x14ac:dyDescent="0.25">
      <c r="A231" s="677" t="s">
        <v>340</v>
      </c>
      <c r="B231" s="677"/>
      <c r="C231" s="677"/>
      <c r="D231" s="677"/>
      <c r="E231" s="677"/>
      <c r="F231" s="677"/>
      <c r="G231" s="677"/>
      <c r="H231" s="146"/>
    </row>
    <row r="232" spans="1:8" ht="16.5" customHeight="1" x14ac:dyDescent="0.25">
      <c r="A232" s="656"/>
      <c r="B232" s="656"/>
      <c r="C232" s="656"/>
      <c r="D232" s="656"/>
      <c r="E232" s="656"/>
      <c r="F232" s="656"/>
      <c r="G232" s="656"/>
      <c r="H232" s="146"/>
    </row>
    <row r="233" spans="1:8" ht="23.25" customHeight="1" x14ac:dyDescent="0.25">
      <c r="A233" s="521"/>
      <c r="B233" s="678" t="s">
        <v>136</v>
      </c>
      <c r="C233" s="678"/>
      <c r="D233" s="678"/>
      <c r="E233" s="678"/>
      <c r="F233" s="678"/>
      <c r="G233" s="678"/>
      <c r="H233" s="146"/>
    </row>
    <row r="234" spans="1:8" ht="23.25" customHeight="1" x14ac:dyDescent="0.25">
      <c r="A234" s="521"/>
      <c r="B234" s="679" t="s">
        <v>137</v>
      </c>
      <c r="C234" s="679"/>
      <c r="D234" s="679"/>
      <c r="E234" s="679"/>
      <c r="F234" s="679"/>
      <c r="G234" s="679"/>
      <c r="H234" s="146"/>
    </row>
    <row r="235" spans="1:8" ht="23.25" customHeight="1" x14ac:dyDescent="0.25">
      <c r="A235" s="521"/>
      <c r="B235" s="680" t="s">
        <v>138</v>
      </c>
      <c r="C235" s="680"/>
      <c r="D235" s="680"/>
      <c r="E235" s="680"/>
      <c r="F235" s="680"/>
      <c r="G235" s="680"/>
      <c r="H235" s="146"/>
    </row>
    <row r="236" spans="1:8" s="454" customFormat="1" ht="20.25" customHeight="1" x14ac:dyDescent="0.25">
      <c r="A236" s="665" t="s">
        <v>0</v>
      </c>
      <c r="B236" s="667" t="s">
        <v>4</v>
      </c>
      <c r="C236" s="453" t="s">
        <v>10</v>
      </c>
      <c r="D236" s="669" t="s">
        <v>8</v>
      </c>
      <c r="E236" s="670" t="s">
        <v>9</v>
      </c>
      <c r="F236" s="672" t="s">
        <v>7</v>
      </c>
      <c r="G236" s="672" t="s">
        <v>1</v>
      </c>
    </row>
    <row r="237" spans="1:8" s="454" customFormat="1" ht="13.5" customHeight="1" x14ac:dyDescent="0.25">
      <c r="A237" s="666"/>
      <c r="B237" s="668"/>
      <c r="C237" s="455" t="s">
        <v>288</v>
      </c>
      <c r="D237" s="669"/>
      <c r="E237" s="671"/>
      <c r="F237" s="672"/>
      <c r="G237" s="672"/>
    </row>
    <row r="238" spans="1:8" s="443" customFormat="1" ht="21" customHeight="1" x14ac:dyDescent="0.25">
      <c r="A238" s="444"/>
      <c r="B238" s="445"/>
      <c r="C238" s="451">
        <f>F211</f>
        <v>4687467663.2900009</v>
      </c>
      <c r="D238" s="452"/>
      <c r="E238" s="452"/>
      <c r="F238" s="458">
        <f>C238</f>
        <v>4687467663.2900009</v>
      </c>
      <c r="G238" s="446"/>
    </row>
    <row r="239" spans="1:8" ht="21.6" customHeight="1" x14ac:dyDescent="0.35">
      <c r="A239" s="447">
        <v>1</v>
      </c>
      <c r="B239" s="607" t="s">
        <v>289</v>
      </c>
      <c r="C239" s="24"/>
      <c r="D239" s="236"/>
      <c r="E239" s="224">
        <v>47406155</v>
      </c>
      <c r="F239" s="539">
        <f>F238+C239+D239-E239</f>
        <v>4640061508.2900009</v>
      </c>
      <c r="G239" s="543"/>
    </row>
    <row r="240" spans="1:8" ht="21.6" customHeight="1" x14ac:dyDescent="0.35">
      <c r="A240" s="447">
        <v>2</v>
      </c>
      <c r="B240" s="607" t="s">
        <v>290</v>
      </c>
      <c r="C240" s="24"/>
      <c r="D240" s="236"/>
      <c r="E240" s="224">
        <v>13908310</v>
      </c>
      <c r="F240" s="539">
        <f t="shared" ref="F240:F288" si="5">F239+C240+D240-E240</f>
        <v>4626153198.2900009</v>
      </c>
      <c r="G240" s="543"/>
    </row>
    <row r="241" spans="1:7" ht="21.6" customHeight="1" x14ac:dyDescent="0.35">
      <c r="A241" s="447">
        <v>3</v>
      </c>
      <c r="B241" s="607" t="s">
        <v>291</v>
      </c>
      <c r="C241" s="24"/>
      <c r="D241" s="236"/>
      <c r="E241" s="224">
        <v>383000</v>
      </c>
      <c r="F241" s="539">
        <f t="shared" si="5"/>
        <v>4625770198.2900009</v>
      </c>
      <c r="G241" s="543"/>
    </row>
    <row r="242" spans="1:7" ht="21.6" customHeight="1" x14ac:dyDescent="0.4">
      <c r="A242" s="447">
        <v>4</v>
      </c>
      <c r="B242" s="181" t="s">
        <v>292</v>
      </c>
      <c r="C242" s="24"/>
      <c r="D242" s="236"/>
      <c r="E242" s="195">
        <v>4241200</v>
      </c>
      <c r="F242" s="539">
        <f t="shared" si="5"/>
        <v>4621528998.2900009</v>
      </c>
      <c r="G242" s="543"/>
    </row>
    <row r="243" spans="1:7" ht="21.6" customHeight="1" x14ac:dyDescent="0.4">
      <c r="A243" s="447">
        <v>5</v>
      </c>
      <c r="B243" s="181" t="s">
        <v>293</v>
      </c>
      <c r="C243" s="195"/>
      <c r="D243" s="225"/>
      <c r="E243" s="195">
        <v>9231840</v>
      </c>
      <c r="F243" s="539">
        <f t="shared" si="5"/>
        <v>4612297158.2900009</v>
      </c>
      <c r="G243" s="543"/>
    </row>
    <row r="244" spans="1:7" ht="21.6" customHeight="1" x14ac:dyDescent="0.4">
      <c r="A244" s="447">
        <v>6</v>
      </c>
      <c r="B244" s="181" t="s">
        <v>294</v>
      </c>
      <c r="C244" s="224"/>
      <c r="D244" s="536"/>
      <c r="E244" s="195">
        <v>9378900</v>
      </c>
      <c r="F244" s="539">
        <f t="shared" si="5"/>
        <v>4602918258.2900009</v>
      </c>
      <c r="G244" s="540"/>
    </row>
    <row r="245" spans="1:7" ht="21.6" customHeight="1" x14ac:dyDescent="0.35">
      <c r="A245" s="447">
        <v>7</v>
      </c>
      <c r="B245" s="419" t="s">
        <v>295</v>
      </c>
      <c r="C245" s="224"/>
      <c r="D245" s="536"/>
      <c r="E245" s="195">
        <v>1086120</v>
      </c>
      <c r="F245" s="539">
        <f t="shared" si="5"/>
        <v>4601832138.2900009</v>
      </c>
      <c r="G245" s="540"/>
    </row>
    <row r="246" spans="1:7" ht="21.6" customHeight="1" x14ac:dyDescent="0.35">
      <c r="A246" s="447">
        <v>8</v>
      </c>
      <c r="B246" s="607" t="s">
        <v>296</v>
      </c>
      <c r="C246" s="224"/>
      <c r="D246" s="536"/>
      <c r="E246" s="195">
        <v>526800</v>
      </c>
      <c r="F246" s="539">
        <f t="shared" si="5"/>
        <v>4601305338.2900009</v>
      </c>
      <c r="G246" s="540"/>
    </row>
    <row r="247" spans="1:7" ht="21.6" customHeight="1" x14ac:dyDescent="0.35">
      <c r="A247" s="447">
        <v>9</v>
      </c>
      <c r="B247" s="607" t="s">
        <v>297</v>
      </c>
      <c r="C247" s="224"/>
      <c r="D247" s="536"/>
      <c r="E247" s="195">
        <v>1878920</v>
      </c>
      <c r="F247" s="539">
        <f t="shared" si="5"/>
        <v>4599426418.2900009</v>
      </c>
      <c r="G247" s="540"/>
    </row>
    <row r="248" spans="1:7" ht="21.6" customHeight="1" x14ac:dyDescent="0.35">
      <c r="A248" s="447">
        <v>10</v>
      </c>
      <c r="B248" s="644" t="s">
        <v>298</v>
      </c>
      <c r="C248" s="224"/>
      <c r="D248" s="536"/>
      <c r="E248" s="224">
        <v>10164500</v>
      </c>
      <c r="F248" s="539">
        <f t="shared" si="5"/>
        <v>4589261918.2900009</v>
      </c>
      <c r="G248" s="540"/>
    </row>
    <row r="249" spans="1:7" ht="21.6" customHeight="1" x14ac:dyDescent="0.35">
      <c r="A249" s="447">
        <v>11</v>
      </c>
      <c r="B249" s="644" t="s">
        <v>299</v>
      </c>
      <c r="C249" s="224"/>
      <c r="D249" s="536"/>
      <c r="E249" s="224">
        <v>3823000</v>
      </c>
      <c r="F249" s="539">
        <f t="shared" si="5"/>
        <v>4585438918.2900009</v>
      </c>
      <c r="G249" s="540"/>
    </row>
    <row r="250" spans="1:7" ht="21.6" customHeight="1" x14ac:dyDescent="0.4">
      <c r="A250" s="447">
        <v>12</v>
      </c>
      <c r="B250" s="266" t="s">
        <v>300</v>
      </c>
      <c r="C250" s="224"/>
      <c r="D250" s="536"/>
      <c r="E250" s="237">
        <v>3487147</v>
      </c>
      <c r="F250" s="539">
        <f t="shared" si="5"/>
        <v>4581951771.2900009</v>
      </c>
      <c r="G250" s="540"/>
    </row>
    <row r="251" spans="1:7" ht="21.6" customHeight="1" x14ac:dyDescent="0.4">
      <c r="A251" s="447">
        <v>13</v>
      </c>
      <c r="B251" s="266" t="s">
        <v>301</v>
      </c>
      <c r="C251" s="224"/>
      <c r="D251" s="536"/>
      <c r="E251" s="237">
        <v>3501820</v>
      </c>
      <c r="F251" s="539">
        <f t="shared" si="5"/>
        <v>4578449951.2900009</v>
      </c>
      <c r="G251" s="540"/>
    </row>
    <row r="252" spans="1:7" ht="21.6" customHeight="1" x14ac:dyDescent="0.4">
      <c r="A252" s="447">
        <v>14</v>
      </c>
      <c r="B252" s="266" t="s">
        <v>302</v>
      </c>
      <c r="C252" s="224"/>
      <c r="D252" s="536"/>
      <c r="E252" s="237">
        <v>8969100</v>
      </c>
      <c r="F252" s="539">
        <f t="shared" si="5"/>
        <v>4569480851.2900009</v>
      </c>
      <c r="G252" s="540"/>
    </row>
    <row r="253" spans="1:7" ht="21.6" customHeight="1" x14ac:dyDescent="0.4">
      <c r="A253" s="447">
        <v>15</v>
      </c>
      <c r="B253" s="266" t="s">
        <v>303</v>
      </c>
      <c r="C253" s="224"/>
      <c r="D253" s="536"/>
      <c r="E253" s="237">
        <v>5945100</v>
      </c>
      <c r="F253" s="539">
        <f t="shared" si="5"/>
        <v>4563535751.2900009</v>
      </c>
      <c r="G253" s="540"/>
    </row>
    <row r="254" spans="1:7" ht="21.6" customHeight="1" x14ac:dyDescent="0.4">
      <c r="A254" s="447">
        <v>16</v>
      </c>
      <c r="B254" s="277" t="s">
        <v>304</v>
      </c>
      <c r="C254" s="224"/>
      <c r="D254" s="536"/>
      <c r="E254" s="224">
        <v>43449500</v>
      </c>
      <c r="F254" s="539">
        <f t="shared" si="5"/>
        <v>4520086251.2900009</v>
      </c>
      <c r="G254" s="540"/>
    </row>
    <row r="255" spans="1:7" ht="21.6" customHeight="1" x14ac:dyDescent="0.4">
      <c r="A255" s="447">
        <v>17</v>
      </c>
      <c r="B255" s="277" t="s">
        <v>305</v>
      </c>
      <c r="C255" s="224"/>
      <c r="D255" s="536"/>
      <c r="E255" s="224">
        <v>4175000</v>
      </c>
      <c r="F255" s="539">
        <f t="shared" si="5"/>
        <v>4515911251.2900009</v>
      </c>
      <c r="G255" s="540"/>
    </row>
    <row r="256" spans="1:7" ht="21.6" customHeight="1" x14ac:dyDescent="0.4">
      <c r="A256" s="447">
        <v>18</v>
      </c>
      <c r="B256" s="181" t="s">
        <v>306</v>
      </c>
      <c r="C256" s="224"/>
      <c r="D256" s="536"/>
      <c r="E256" s="224">
        <v>2672200</v>
      </c>
      <c r="F256" s="539">
        <f t="shared" si="5"/>
        <v>4513239051.2900009</v>
      </c>
      <c r="G256" s="540"/>
    </row>
    <row r="257" spans="1:7" ht="21.6" customHeight="1" x14ac:dyDescent="0.4">
      <c r="A257" s="447">
        <v>19</v>
      </c>
      <c r="B257" s="181" t="s">
        <v>307</v>
      </c>
      <c r="C257" s="224"/>
      <c r="D257" s="536"/>
      <c r="E257" s="224">
        <v>1631460</v>
      </c>
      <c r="F257" s="539">
        <f t="shared" si="5"/>
        <v>4511607591.2900009</v>
      </c>
      <c r="G257" s="540"/>
    </row>
    <row r="258" spans="1:7" ht="21.6" customHeight="1" x14ac:dyDescent="0.4">
      <c r="A258" s="447">
        <v>20</v>
      </c>
      <c r="B258" s="181" t="s">
        <v>308</v>
      </c>
      <c r="C258" s="224"/>
      <c r="D258" s="536"/>
      <c r="E258" s="224">
        <v>807760</v>
      </c>
      <c r="F258" s="539">
        <f t="shared" si="5"/>
        <v>4510799831.2900009</v>
      </c>
      <c r="G258" s="540"/>
    </row>
    <row r="259" spans="1:7" ht="21.6" customHeight="1" x14ac:dyDescent="0.4">
      <c r="A259" s="447">
        <v>21</v>
      </c>
      <c r="B259" s="181" t="s">
        <v>309</v>
      </c>
      <c r="C259" s="224"/>
      <c r="D259" s="536"/>
      <c r="E259" s="224">
        <v>148535160</v>
      </c>
      <c r="F259" s="539">
        <f t="shared" si="5"/>
        <v>4362264671.2900009</v>
      </c>
      <c r="G259" s="540"/>
    </row>
    <row r="260" spans="1:7" ht="21.6" customHeight="1" x14ac:dyDescent="0.4">
      <c r="A260" s="447">
        <v>22</v>
      </c>
      <c r="B260" s="181" t="s">
        <v>310</v>
      </c>
      <c r="C260" s="224"/>
      <c r="D260" s="536"/>
      <c r="E260" s="237">
        <v>93192604</v>
      </c>
      <c r="F260" s="539">
        <f t="shared" si="5"/>
        <v>4269072067.2900009</v>
      </c>
      <c r="G260" s="540"/>
    </row>
    <row r="261" spans="1:7" ht="21.6" customHeight="1" x14ac:dyDescent="0.4">
      <c r="A261" s="447">
        <v>23</v>
      </c>
      <c r="B261" s="181" t="s">
        <v>311</v>
      </c>
      <c r="C261" s="224"/>
      <c r="D261" s="536"/>
      <c r="E261" s="237">
        <v>281206700</v>
      </c>
      <c r="F261" s="539">
        <f t="shared" si="5"/>
        <v>3987865367.2900009</v>
      </c>
      <c r="G261" s="540"/>
    </row>
    <row r="262" spans="1:7" ht="21.6" customHeight="1" x14ac:dyDescent="0.4">
      <c r="A262" s="447">
        <v>24</v>
      </c>
      <c r="B262" s="181" t="s">
        <v>312</v>
      </c>
      <c r="C262" s="224"/>
      <c r="D262" s="536"/>
      <c r="E262" s="195">
        <v>4142000</v>
      </c>
      <c r="F262" s="539">
        <f t="shared" si="5"/>
        <v>3983723367.2900009</v>
      </c>
      <c r="G262" s="540"/>
    </row>
    <row r="263" spans="1:7" ht="21.6" customHeight="1" x14ac:dyDescent="0.4">
      <c r="A263" s="447">
        <v>25</v>
      </c>
      <c r="B263" s="181" t="s">
        <v>313</v>
      </c>
      <c r="C263" s="224"/>
      <c r="D263" s="536"/>
      <c r="E263" s="224">
        <v>17904440</v>
      </c>
      <c r="F263" s="539">
        <f t="shared" si="5"/>
        <v>3965818927.2900009</v>
      </c>
      <c r="G263" s="540"/>
    </row>
    <row r="264" spans="1:7" ht="21.6" customHeight="1" x14ac:dyDescent="0.4">
      <c r="A264" s="447">
        <v>26</v>
      </c>
      <c r="B264" s="181" t="s">
        <v>314</v>
      </c>
      <c r="C264" s="224"/>
      <c r="D264" s="536"/>
      <c r="E264" s="224">
        <v>439000</v>
      </c>
      <c r="F264" s="539">
        <f t="shared" si="5"/>
        <v>3965379927.2900009</v>
      </c>
      <c r="G264" s="540"/>
    </row>
    <row r="265" spans="1:7" ht="21.6" customHeight="1" x14ac:dyDescent="0.4">
      <c r="A265" s="447">
        <v>27</v>
      </c>
      <c r="B265" s="181" t="s">
        <v>315</v>
      </c>
      <c r="C265" s="224"/>
      <c r="D265" s="536"/>
      <c r="E265" s="195">
        <v>869220</v>
      </c>
      <c r="F265" s="539">
        <f t="shared" si="5"/>
        <v>3964510707.2900009</v>
      </c>
      <c r="G265" s="540"/>
    </row>
    <row r="266" spans="1:7" ht="21.6" customHeight="1" x14ac:dyDescent="0.35">
      <c r="A266" s="447">
        <v>28</v>
      </c>
      <c r="B266" s="607" t="s">
        <v>316</v>
      </c>
      <c r="C266" s="224"/>
      <c r="D266" s="536"/>
      <c r="E266" s="195">
        <v>62023481</v>
      </c>
      <c r="F266" s="539">
        <f t="shared" si="5"/>
        <v>3902487226.2900009</v>
      </c>
      <c r="G266" s="540"/>
    </row>
    <row r="267" spans="1:7" ht="21.6" customHeight="1" x14ac:dyDescent="0.35">
      <c r="A267" s="447">
        <v>29</v>
      </c>
      <c r="B267" s="607" t="s">
        <v>317</v>
      </c>
      <c r="C267" s="224"/>
      <c r="D267" s="536"/>
      <c r="E267" s="195">
        <v>432652</v>
      </c>
      <c r="F267" s="539">
        <f t="shared" si="5"/>
        <v>3902054574.2900009</v>
      </c>
      <c r="G267" s="540"/>
    </row>
    <row r="268" spans="1:7" ht="21.6" customHeight="1" x14ac:dyDescent="0.35">
      <c r="A268" s="447">
        <v>30</v>
      </c>
      <c r="B268" s="607" t="s">
        <v>318</v>
      </c>
      <c r="C268" s="224"/>
      <c r="D268" s="536"/>
      <c r="E268" s="195">
        <v>22225496</v>
      </c>
      <c r="F268" s="539">
        <f t="shared" si="5"/>
        <v>3879829078.2900009</v>
      </c>
      <c r="G268" s="540"/>
    </row>
    <row r="269" spans="1:7" ht="21.6" customHeight="1" x14ac:dyDescent="0.35">
      <c r="A269" s="447">
        <v>31</v>
      </c>
      <c r="B269" s="419" t="s">
        <v>319</v>
      </c>
      <c r="C269" s="224"/>
      <c r="D269" s="536"/>
      <c r="E269" s="237">
        <v>2798593</v>
      </c>
      <c r="F269" s="539">
        <f t="shared" si="5"/>
        <v>3877030485.2900009</v>
      </c>
      <c r="G269" s="540"/>
    </row>
    <row r="270" spans="1:7" ht="21.6" customHeight="1" x14ac:dyDescent="0.35">
      <c r="A270" s="447">
        <v>32</v>
      </c>
      <c r="B270" s="607" t="s">
        <v>320</v>
      </c>
      <c r="C270" s="224"/>
      <c r="D270" s="536"/>
      <c r="E270" s="224">
        <v>4713000</v>
      </c>
      <c r="F270" s="539">
        <f t="shared" si="5"/>
        <v>3872317485.2900009</v>
      </c>
      <c r="G270" s="540"/>
    </row>
    <row r="271" spans="1:7" ht="21.6" customHeight="1" x14ac:dyDescent="0.4">
      <c r="A271" s="447">
        <v>33</v>
      </c>
      <c r="B271" s="181" t="s">
        <v>321</v>
      </c>
      <c r="C271" s="224"/>
      <c r="D271" s="536"/>
      <c r="E271" s="237">
        <v>289727270</v>
      </c>
      <c r="F271" s="539">
        <f t="shared" si="5"/>
        <v>3582590215.2900009</v>
      </c>
      <c r="G271" s="540"/>
    </row>
    <row r="272" spans="1:7" ht="21.6" customHeight="1" x14ac:dyDescent="0.4">
      <c r="A272" s="447">
        <v>34</v>
      </c>
      <c r="B272" s="181" t="s">
        <v>322</v>
      </c>
      <c r="C272" s="224"/>
      <c r="D272" s="482"/>
      <c r="E272" s="237">
        <v>289517870</v>
      </c>
      <c r="F272" s="539">
        <f t="shared" si="5"/>
        <v>3293072345.2900009</v>
      </c>
      <c r="G272" s="544"/>
    </row>
    <row r="273" spans="1:7" ht="21.6" customHeight="1" x14ac:dyDescent="0.4">
      <c r="A273" s="447">
        <v>35</v>
      </c>
      <c r="B273" s="292" t="s">
        <v>323</v>
      </c>
      <c r="C273" s="224"/>
      <c r="D273" s="482"/>
      <c r="E273" s="195">
        <v>1219321</v>
      </c>
      <c r="F273" s="539">
        <f t="shared" si="5"/>
        <v>3291853024.2900009</v>
      </c>
      <c r="G273" s="544"/>
    </row>
    <row r="274" spans="1:7" ht="21.6" customHeight="1" x14ac:dyDescent="0.4">
      <c r="A274" s="447">
        <v>36</v>
      </c>
      <c r="B274" s="292" t="s">
        <v>324</v>
      </c>
      <c r="C274" s="224"/>
      <c r="D274" s="482"/>
      <c r="E274" s="224">
        <v>71500000</v>
      </c>
      <c r="F274" s="539">
        <f t="shared" si="5"/>
        <v>3220353024.2900009</v>
      </c>
      <c r="G274" s="544"/>
    </row>
    <row r="275" spans="1:7" ht="21.6" customHeight="1" x14ac:dyDescent="0.4">
      <c r="A275" s="447">
        <v>37</v>
      </c>
      <c r="B275" s="292" t="s">
        <v>325</v>
      </c>
      <c r="C275" s="224"/>
      <c r="D275" s="482"/>
      <c r="E275" s="224">
        <v>179337217</v>
      </c>
      <c r="F275" s="539">
        <f t="shared" si="5"/>
        <v>3041015807.2900009</v>
      </c>
      <c r="G275" s="544"/>
    </row>
    <row r="276" spans="1:7" ht="21.6" customHeight="1" x14ac:dyDescent="0.4">
      <c r="A276" s="447">
        <v>38</v>
      </c>
      <c r="B276" s="181" t="s">
        <v>322</v>
      </c>
      <c r="C276" s="224"/>
      <c r="D276" s="482"/>
      <c r="E276" s="224">
        <v>544360</v>
      </c>
      <c r="F276" s="539">
        <f t="shared" si="5"/>
        <v>3040471447.2900009</v>
      </c>
      <c r="G276" s="544"/>
    </row>
    <row r="277" spans="1:7" ht="21.6" customHeight="1" x14ac:dyDescent="0.35">
      <c r="A277" s="447">
        <v>39</v>
      </c>
      <c r="B277" s="419" t="s">
        <v>326</v>
      </c>
      <c r="C277" s="224"/>
      <c r="D277" s="482"/>
      <c r="E277" s="224">
        <v>54510235</v>
      </c>
      <c r="F277" s="539">
        <f t="shared" si="5"/>
        <v>2985961212.2900009</v>
      </c>
      <c r="G277" s="544"/>
    </row>
    <row r="278" spans="1:7" ht="21.6" customHeight="1" x14ac:dyDescent="0.4">
      <c r="A278" s="447">
        <v>40</v>
      </c>
      <c r="B278" s="292" t="s">
        <v>327</v>
      </c>
      <c r="C278" s="224"/>
      <c r="D278" s="482"/>
      <c r="E278" s="224">
        <v>403000</v>
      </c>
      <c r="F278" s="539">
        <f t="shared" si="5"/>
        <v>2985558212.2900009</v>
      </c>
      <c r="G278" s="544"/>
    </row>
    <row r="279" spans="1:7" ht="21.6" customHeight="1" x14ac:dyDescent="0.35">
      <c r="A279" s="447">
        <v>41</v>
      </c>
      <c r="B279" s="419" t="s">
        <v>328</v>
      </c>
      <c r="C279" s="224"/>
      <c r="D279" s="482"/>
      <c r="E279" s="224">
        <v>80801229</v>
      </c>
      <c r="F279" s="539">
        <f t="shared" si="5"/>
        <v>2904756983.2900009</v>
      </c>
      <c r="G279" s="544"/>
    </row>
    <row r="280" spans="1:7" ht="21.6" customHeight="1" x14ac:dyDescent="0.4">
      <c r="A280" s="447">
        <v>42</v>
      </c>
      <c r="B280" s="52" t="s">
        <v>329</v>
      </c>
      <c r="C280" s="224"/>
      <c r="D280" s="482"/>
      <c r="E280" s="224">
        <f>92082166-E281</f>
        <v>9101412</v>
      </c>
      <c r="F280" s="539">
        <f t="shared" si="5"/>
        <v>2895655571.2900009</v>
      </c>
      <c r="G280" s="544"/>
    </row>
    <row r="281" spans="1:7" ht="21.6" customHeight="1" x14ac:dyDescent="0.4">
      <c r="A281" s="447">
        <v>43</v>
      </c>
      <c r="B281" s="52" t="s">
        <v>330</v>
      </c>
      <c r="C281" s="224"/>
      <c r="D281" s="482"/>
      <c r="E281" s="224">
        <v>82980754</v>
      </c>
      <c r="F281" s="539">
        <f t="shared" si="5"/>
        <v>2812674817.2900009</v>
      </c>
      <c r="G281" s="544"/>
    </row>
    <row r="282" spans="1:7" ht="21.6" customHeight="1" x14ac:dyDescent="0.4">
      <c r="A282" s="447">
        <v>44</v>
      </c>
      <c r="B282" s="52" t="s">
        <v>331</v>
      </c>
      <c r="C282" s="224"/>
      <c r="D282" s="482"/>
      <c r="E282" s="224">
        <v>919667906</v>
      </c>
      <c r="F282" s="539">
        <f t="shared" si="5"/>
        <v>1893006911.2900009</v>
      </c>
      <c r="G282" s="544"/>
    </row>
    <row r="283" spans="1:7" ht="21.6" customHeight="1" x14ac:dyDescent="0.4">
      <c r="A283" s="447">
        <v>45</v>
      </c>
      <c r="B283" s="52" t="s">
        <v>332</v>
      </c>
      <c r="C283" s="224"/>
      <c r="D283" s="482"/>
      <c r="E283" s="224">
        <v>70442672</v>
      </c>
      <c r="F283" s="539">
        <f t="shared" si="5"/>
        <v>1822564239.2900009</v>
      </c>
      <c r="G283" s="544"/>
    </row>
    <row r="284" spans="1:7" ht="21.6" customHeight="1" x14ac:dyDescent="0.4">
      <c r="A284" s="447">
        <v>46</v>
      </c>
      <c r="B284" s="52" t="s">
        <v>333</v>
      </c>
      <c r="C284" s="224"/>
      <c r="D284" s="482"/>
      <c r="E284" s="224">
        <v>862000</v>
      </c>
      <c r="F284" s="539">
        <f t="shared" si="5"/>
        <v>1821702239.2900009</v>
      </c>
      <c r="G284" s="544"/>
    </row>
    <row r="285" spans="1:7" ht="21.6" customHeight="1" x14ac:dyDescent="0.4">
      <c r="A285" s="447">
        <v>47</v>
      </c>
      <c r="B285" s="52" t="s">
        <v>334</v>
      </c>
      <c r="C285" s="224"/>
      <c r="D285" s="482"/>
      <c r="E285" s="224">
        <v>4809800</v>
      </c>
      <c r="F285" s="539">
        <f t="shared" si="5"/>
        <v>1816892439.2900009</v>
      </c>
      <c r="G285" s="544"/>
    </row>
    <row r="286" spans="1:7" ht="21.6" customHeight="1" x14ac:dyDescent="0.4">
      <c r="A286" s="640">
        <v>48</v>
      </c>
      <c r="B286" s="652" t="s">
        <v>335</v>
      </c>
      <c r="C286" s="242"/>
      <c r="D286" s="642"/>
      <c r="E286" s="242">
        <f>3512000-1</f>
        <v>3511999</v>
      </c>
      <c r="F286" s="651">
        <f t="shared" si="5"/>
        <v>1813380440.2900009</v>
      </c>
      <c r="G286" s="648"/>
    </row>
    <row r="287" spans="1:7" ht="21.6" customHeight="1" x14ac:dyDescent="0.4">
      <c r="A287" s="447">
        <v>49</v>
      </c>
      <c r="B287" s="52" t="s">
        <v>336</v>
      </c>
      <c r="C287" s="224"/>
      <c r="D287" s="482">
        <v>132849</v>
      </c>
      <c r="E287" s="224"/>
      <c r="F287" s="651">
        <f t="shared" si="5"/>
        <v>1813513289.2900009</v>
      </c>
      <c r="G287" s="544"/>
    </row>
    <row r="288" spans="1:7" ht="21.6" customHeight="1" x14ac:dyDescent="0.4">
      <c r="A288" s="549">
        <v>50</v>
      </c>
      <c r="B288" s="653" t="s">
        <v>337</v>
      </c>
      <c r="C288" s="483"/>
      <c r="D288" s="484">
        <v>26700000</v>
      </c>
      <c r="E288" s="483"/>
      <c r="F288" s="651">
        <f t="shared" si="5"/>
        <v>1840213289.2900009</v>
      </c>
      <c r="G288" s="550"/>
    </row>
    <row r="289" spans="1:8" s="456" customFormat="1" ht="27" customHeight="1" x14ac:dyDescent="0.25">
      <c r="A289" s="692" t="s">
        <v>2</v>
      </c>
      <c r="B289" s="693"/>
      <c r="C289" s="464">
        <f>C238</f>
        <v>4687467663.2900009</v>
      </c>
      <c r="D289" s="465">
        <f>SUM(D239:D247)</f>
        <v>0</v>
      </c>
      <c r="E289" s="466">
        <f>SUM(E239:E286)</f>
        <v>2874087223</v>
      </c>
      <c r="F289" s="466">
        <f>F288</f>
        <v>1840213289.2900009</v>
      </c>
      <c r="G289" s="467"/>
    </row>
    <row r="290" spans="1:8" s="21" customFormat="1" x14ac:dyDescent="0.45">
      <c r="A290" s="685" t="s">
        <v>161</v>
      </c>
      <c r="B290" s="686"/>
      <c r="C290" s="686"/>
      <c r="D290" s="686"/>
      <c r="E290" s="686"/>
      <c r="F290" s="686"/>
      <c r="G290" s="686"/>
      <c r="H290" s="687"/>
    </row>
    <row r="291" spans="1:8" s="21" customFormat="1" ht="165" customHeight="1" x14ac:dyDescent="0.45">
      <c r="A291" s="688"/>
      <c r="B291" s="689"/>
      <c r="C291" s="689"/>
      <c r="D291" s="689"/>
      <c r="E291" s="689"/>
      <c r="F291" s="689"/>
      <c r="G291" s="689"/>
      <c r="H291" s="654"/>
    </row>
    <row r="296" spans="1:8" x14ac:dyDescent="0.45">
      <c r="F296" s="525"/>
    </row>
    <row r="302" spans="1:8" ht="20.25" x14ac:dyDescent="0.25">
      <c r="A302" s="676" t="s">
        <v>5</v>
      </c>
      <c r="B302" s="676"/>
      <c r="C302" s="676"/>
      <c r="D302" s="676"/>
      <c r="E302" s="676"/>
      <c r="F302" s="676"/>
      <c r="G302" s="676"/>
    </row>
    <row r="303" spans="1:8" ht="20.25" x14ac:dyDescent="0.25">
      <c r="A303" s="676" t="s">
        <v>6</v>
      </c>
      <c r="B303" s="676"/>
      <c r="C303" s="676"/>
      <c r="D303" s="676"/>
      <c r="E303" s="676"/>
      <c r="F303" s="676"/>
      <c r="G303" s="676"/>
    </row>
    <row r="304" spans="1:8" ht="20.25" x14ac:dyDescent="0.25">
      <c r="A304" s="168"/>
      <c r="B304" s="546"/>
      <c r="C304" s="169"/>
      <c r="D304" s="546"/>
      <c r="E304" s="546"/>
      <c r="F304" s="546"/>
      <c r="G304" s="546"/>
    </row>
    <row r="305" spans="1:8" ht="20.25" x14ac:dyDescent="0.25">
      <c r="A305" s="168"/>
      <c r="B305" s="546"/>
      <c r="C305" s="169"/>
      <c r="D305" s="546"/>
      <c r="E305" s="546"/>
      <c r="F305" s="546"/>
      <c r="G305" s="546"/>
    </row>
    <row r="306" spans="1:8" ht="20.25" x14ac:dyDescent="0.25">
      <c r="A306" s="168"/>
      <c r="B306" s="546"/>
      <c r="C306" s="169"/>
      <c r="D306" s="546"/>
      <c r="E306" s="546"/>
      <c r="F306" s="546"/>
      <c r="G306" s="546"/>
    </row>
    <row r="307" spans="1:8" ht="14.25" customHeight="1" x14ac:dyDescent="0.25">
      <c r="A307" s="170" t="s">
        <v>19</v>
      </c>
      <c r="B307" s="38"/>
      <c r="C307" s="169"/>
      <c r="D307" s="655"/>
      <c r="E307" s="694" t="s">
        <v>204</v>
      </c>
      <c r="F307" s="694"/>
      <c r="G307" s="694"/>
    </row>
    <row r="308" spans="1:8" ht="20.25" customHeight="1" x14ac:dyDescent="0.25">
      <c r="A308" s="170" t="s">
        <v>41</v>
      </c>
      <c r="B308" s="38"/>
      <c r="C308" s="169"/>
      <c r="D308" s="655"/>
      <c r="E308" s="694" t="s">
        <v>205</v>
      </c>
      <c r="F308" s="694"/>
      <c r="G308" s="694"/>
    </row>
    <row r="309" spans="1:8" ht="14.25" customHeight="1" x14ac:dyDescent="0.25">
      <c r="A309" s="170" t="s">
        <v>42</v>
      </c>
      <c r="B309" s="38"/>
      <c r="C309" s="169"/>
      <c r="D309" s="655"/>
      <c r="E309" s="655"/>
      <c r="F309" s="655"/>
      <c r="G309" s="655"/>
    </row>
    <row r="310" spans="1:8" ht="14.25" customHeight="1" x14ac:dyDescent="0.35">
      <c r="A310" s="171" t="s">
        <v>20</v>
      </c>
      <c r="B310" s="166"/>
      <c r="C310" s="169"/>
      <c r="D310" s="655"/>
      <c r="E310" s="655"/>
      <c r="F310" s="655"/>
      <c r="G310" s="655"/>
    </row>
    <row r="311" spans="1:8" ht="14.25" customHeight="1" x14ac:dyDescent="0.35">
      <c r="A311" s="171"/>
      <c r="B311" s="166"/>
      <c r="C311" s="169"/>
      <c r="D311" s="546"/>
      <c r="E311" s="546"/>
      <c r="F311" s="546"/>
      <c r="G311" s="546"/>
    </row>
    <row r="312" spans="1:8" ht="27.6" customHeight="1" x14ac:dyDescent="0.25">
      <c r="A312" s="677" t="s">
        <v>23</v>
      </c>
      <c r="B312" s="677"/>
      <c r="C312" s="677"/>
      <c r="D312" s="677"/>
      <c r="E312" s="677"/>
      <c r="F312" s="677"/>
      <c r="G312" s="677"/>
      <c r="H312" s="146"/>
    </row>
    <row r="313" spans="1:8" ht="23.25" customHeight="1" x14ac:dyDescent="0.25">
      <c r="A313" s="677" t="s">
        <v>341</v>
      </c>
      <c r="B313" s="677"/>
      <c r="C313" s="677"/>
      <c r="D313" s="677"/>
      <c r="E313" s="677"/>
      <c r="F313" s="677"/>
      <c r="G313" s="677"/>
      <c r="H313" s="146"/>
    </row>
    <row r="314" spans="1:8" ht="23.25" customHeight="1" x14ac:dyDescent="0.25">
      <c r="A314" s="545"/>
      <c r="B314" s="545"/>
      <c r="C314" s="545"/>
      <c r="D314" s="545"/>
      <c r="E314" s="545"/>
      <c r="F314" s="545"/>
      <c r="G314" s="545"/>
      <c r="H314" s="146"/>
    </row>
    <row r="315" spans="1:8" ht="23.25" customHeight="1" x14ac:dyDescent="0.25">
      <c r="A315" s="545"/>
      <c r="B315" s="678" t="s">
        <v>136</v>
      </c>
      <c r="C315" s="678"/>
      <c r="D315" s="678"/>
      <c r="E315" s="678"/>
      <c r="F315" s="678"/>
      <c r="G315" s="678"/>
      <c r="H315" s="146"/>
    </row>
    <row r="316" spans="1:8" ht="23.25" customHeight="1" x14ac:dyDescent="0.25">
      <c r="A316" s="545"/>
      <c r="B316" s="679" t="s">
        <v>137</v>
      </c>
      <c r="C316" s="679"/>
      <c r="D316" s="679"/>
      <c r="E316" s="679"/>
      <c r="F316" s="679"/>
      <c r="G316" s="679"/>
      <c r="H316" s="146"/>
    </row>
    <row r="317" spans="1:8" ht="23.25" customHeight="1" x14ac:dyDescent="0.25">
      <c r="A317" s="545"/>
      <c r="B317" s="680" t="s">
        <v>138</v>
      </c>
      <c r="C317" s="680"/>
      <c r="D317" s="680"/>
      <c r="E317" s="680"/>
      <c r="F317" s="680"/>
      <c r="G317" s="680"/>
      <c r="H317" s="146"/>
    </row>
    <row r="318" spans="1:8" s="454" customFormat="1" ht="20.25" customHeight="1" x14ac:dyDescent="0.25">
      <c r="A318" s="665" t="s">
        <v>0</v>
      </c>
      <c r="B318" s="667" t="s">
        <v>4</v>
      </c>
      <c r="C318" s="453" t="s">
        <v>10</v>
      </c>
      <c r="D318" s="669" t="s">
        <v>8</v>
      </c>
      <c r="E318" s="670" t="s">
        <v>9</v>
      </c>
      <c r="F318" s="672" t="s">
        <v>7</v>
      </c>
      <c r="G318" s="672" t="s">
        <v>1</v>
      </c>
    </row>
    <row r="319" spans="1:8" s="454" customFormat="1" ht="13.5" customHeight="1" x14ac:dyDescent="0.25">
      <c r="A319" s="666"/>
      <c r="B319" s="668"/>
      <c r="C319" s="455" t="s">
        <v>342</v>
      </c>
      <c r="D319" s="669"/>
      <c r="E319" s="671"/>
      <c r="F319" s="672"/>
      <c r="G319" s="672"/>
    </row>
    <row r="320" spans="1:8" s="443" customFormat="1" ht="21" customHeight="1" x14ac:dyDescent="0.25">
      <c r="A320" s="552"/>
      <c r="B320" s="553"/>
      <c r="C320" s="554">
        <f>F289</f>
        <v>1840213289.2900009</v>
      </c>
      <c r="D320" s="555"/>
      <c r="E320" s="555"/>
      <c r="F320" s="556">
        <f>C320</f>
        <v>1840213289.2900009</v>
      </c>
      <c r="G320" s="557"/>
    </row>
    <row r="321" spans="1:8" ht="21.6" customHeight="1" x14ac:dyDescent="0.4">
      <c r="A321" s="657">
        <v>1</v>
      </c>
      <c r="B321" s="179" t="s">
        <v>348</v>
      </c>
      <c r="C321" s="659"/>
      <c r="D321" s="661">
        <v>39819000</v>
      </c>
      <c r="E321" s="242"/>
      <c r="F321" s="805">
        <f>F320+C321+D321-E321</f>
        <v>1880032289.2900009</v>
      </c>
      <c r="G321" s="811"/>
    </row>
    <row r="322" spans="1:8" ht="21.6" customHeight="1" x14ac:dyDescent="0.4">
      <c r="A322" s="658"/>
      <c r="B322" s="211" t="s">
        <v>344</v>
      </c>
      <c r="C322" s="660"/>
      <c r="D322" s="662"/>
      <c r="E322" s="574"/>
      <c r="F322" s="578">
        <f t="shared" ref="F322:F329" si="6">F321+C322+D322-E322</f>
        <v>1880032289.2900009</v>
      </c>
      <c r="G322" s="551"/>
    </row>
    <row r="323" spans="1:8" ht="21.6" customHeight="1" x14ac:dyDescent="0.4">
      <c r="A323" s="657">
        <v>2</v>
      </c>
      <c r="B323" s="179" t="s">
        <v>346</v>
      </c>
      <c r="C323" s="229"/>
      <c r="D323" s="810">
        <v>2000000</v>
      </c>
      <c r="E323" s="242"/>
      <c r="F323" s="805">
        <f t="shared" si="6"/>
        <v>1882032289.2900009</v>
      </c>
      <c r="G323" s="811"/>
    </row>
    <row r="324" spans="1:8" ht="21.6" customHeight="1" x14ac:dyDescent="0.4">
      <c r="A324" s="658"/>
      <c r="B324" s="415" t="s">
        <v>347</v>
      </c>
      <c r="C324" s="574"/>
      <c r="D324" s="638"/>
      <c r="E324" s="574"/>
      <c r="F324" s="578">
        <f t="shared" si="6"/>
        <v>1882032289.2900009</v>
      </c>
      <c r="G324" s="809"/>
    </row>
    <row r="325" spans="1:8" ht="21.6" customHeight="1" x14ac:dyDescent="0.4">
      <c r="A325" s="447"/>
      <c r="B325" s="277"/>
      <c r="C325" s="224"/>
      <c r="D325" s="536"/>
      <c r="E325" s="224"/>
      <c r="F325" s="558">
        <f t="shared" si="6"/>
        <v>1882032289.2900009</v>
      </c>
      <c r="G325" s="540"/>
    </row>
    <row r="326" spans="1:8" ht="21.6" customHeight="1" x14ac:dyDescent="0.4">
      <c r="A326" s="447"/>
      <c r="B326" s="277"/>
      <c r="C326" s="224"/>
      <c r="D326" s="536"/>
      <c r="E326" s="224"/>
      <c r="F326" s="558">
        <f t="shared" si="6"/>
        <v>1882032289.2900009</v>
      </c>
      <c r="G326" s="540"/>
    </row>
    <row r="327" spans="1:8" ht="21.6" customHeight="1" x14ac:dyDescent="0.4">
      <c r="A327" s="447"/>
      <c r="B327" s="277"/>
      <c r="C327" s="224"/>
      <c r="D327" s="536"/>
      <c r="E327" s="224"/>
      <c r="F327" s="558">
        <f t="shared" si="6"/>
        <v>1882032289.2900009</v>
      </c>
      <c r="G327" s="540"/>
    </row>
    <row r="328" spans="1:8" ht="21.6" customHeight="1" x14ac:dyDescent="0.4">
      <c r="A328" s="447"/>
      <c r="B328" s="277"/>
      <c r="C328" s="224"/>
      <c r="D328" s="536"/>
      <c r="E328" s="224"/>
      <c r="F328" s="558">
        <f t="shared" si="6"/>
        <v>1882032289.2900009</v>
      </c>
      <c r="G328" s="540"/>
    </row>
    <row r="329" spans="1:8" ht="21.6" customHeight="1" x14ac:dyDescent="0.4">
      <c r="A329" s="447"/>
      <c r="B329" s="277"/>
      <c r="C329" s="224"/>
      <c r="D329" s="536"/>
      <c r="E329" s="224"/>
      <c r="F329" s="558">
        <f t="shared" si="6"/>
        <v>1882032289.2900009</v>
      </c>
      <c r="G329" s="540"/>
    </row>
    <row r="330" spans="1:8" s="456" customFormat="1" ht="27" customHeight="1" x14ac:dyDescent="0.25">
      <c r="A330" s="673" t="s">
        <v>2</v>
      </c>
      <c r="B330" s="674"/>
      <c r="C330" s="547">
        <f>C320</f>
        <v>1840213289.2900009</v>
      </c>
      <c r="D330" s="548">
        <f>SUM(D321:D327)</f>
        <v>41819000</v>
      </c>
      <c r="E330" s="541">
        <f>SUM(E321:E329)</f>
        <v>0</v>
      </c>
      <c r="F330" s="541">
        <f>F329</f>
        <v>1882032289.2900009</v>
      </c>
      <c r="G330" s="542"/>
    </row>
    <row r="331" spans="1:8" s="21" customFormat="1" x14ac:dyDescent="0.45">
      <c r="A331" s="685" t="s">
        <v>161</v>
      </c>
      <c r="B331" s="686"/>
      <c r="C331" s="686"/>
      <c r="D331" s="686"/>
      <c r="E331" s="686"/>
      <c r="F331" s="686"/>
      <c r="G331" s="686"/>
      <c r="H331" s="687"/>
    </row>
    <row r="332" spans="1:8" s="21" customFormat="1" ht="165" customHeight="1" x14ac:dyDescent="0.45">
      <c r="A332" s="688"/>
      <c r="B332" s="689"/>
      <c r="C332" s="689"/>
      <c r="D332" s="689"/>
      <c r="E332" s="689"/>
      <c r="F332" s="689"/>
      <c r="G332" s="689"/>
      <c r="H332" s="654"/>
    </row>
    <row r="340" spans="1:8" ht="20.25" x14ac:dyDescent="0.25">
      <c r="A340" s="676" t="s">
        <v>5</v>
      </c>
      <c r="B340" s="676"/>
      <c r="C340" s="676"/>
      <c r="D340" s="676"/>
      <c r="E340" s="676"/>
      <c r="F340" s="676"/>
      <c r="G340" s="676"/>
    </row>
    <row r="341" spans="1:8" ht="20.25" x14ac:dyDescent="0.25">
      <c r="A341" s="676" t="s">
        <v>6</v>
      </c>
      <c r="B341" s="676"/>
      <c r="C341" s="676"/>
      <c r="D341" s="676"/>
      <c r="E341" s="676"/>
      <c r="F341" s="676"/>
      <c r="G341" s="676"/>
    </row>
    <row r="342" spans="1:8" ht="20.25" x14ac:dyDescent="0.25">
      <c r="A342" s="168"/>
      <c r="B342" s="559"/>
      <c r="C342" s="169"/>
      <c r="D342" s="559"/>
      <c r="E342" s="559"/>
      <c r="F342" s="559"/>
      <c r="G342" s="559"/>
    </row>
    <row r="343" spans="1:8" ht="20.25" x14ac:dyDescent="0.25">
      <c r="A343" s="168"/>
      <c r="B343" s="559"/>
      <c r="C343" s="169"/>
      <c r="D343" s="559"/>
      <c r="E343" s="559"/>
      <c r="F343" s="559"/>
      <c r="G343" s="559"/>
    </row>
    <row r="344" spans="1:8" ht="20.25" x14ac:dyDescent="0.25">
      <c r="A344" s="168"/>
      <c r="B344" s="559"/>
      <c r="C344" s="169"/>
      <c r="D344" s="559"/>
      <c r="E344" s="559"/>
      <c r="F344" s="559"/>
      <c r="G344" s="559"/>
    </row>
    <row r="345" spans="1:8" ht="14.25" customHeight="1" x14ac:dyDescent="0.25">
      <c r="A345" s="170" t="s">
        <v>19</v>
      </c>
      <c r="B345" s="38"/>
      <c r="C345" s="169"/>
      <c r="D345" s="655"/>
      <c r="E345" s="694" t="s">
        <v>204</v>
      </c>
      <c r="F345" s="694"/>
      <c r="G345" s="694"/>
    </row>
    <row r="346" spans="1:8" ht="20.25" customHeight="1" x14ac:dyDescent="0.25">
      <c r="A346" s="170" t="s">
        <v>41</v>
      </c>
      <c r="B346" s="38"/>
      <c r="C346" s="169"/>
      <c r="D346" s="655"/>
      <c r="E346" s="694" t="s">
        <v>205</v>
      </c>
      <c r="F346" s="694"/>
      <c r="G346" s="694"/>
    </row>
    <row r="347" spans="1:8" ht="14.25" customHeight="1" x14ac:dyDescent="0.25">
      <c r="A347" s="170" t="s">
        <v>42</v>
      </c>
      <c r="B347" s="38"/>
      <c r="C347" s="169"/>
      <c r="D347" s="655"/>
      <c r="E347" s="655"/>
      <c r="F347" s="655"/>
      <c r="G347" s="655"/>
    </row>
    <row r="348" spans="1:8" ht="14.25" customHeight="1" x14ac:dyDescent="0.35">
      <c r="A348" s="171" t="s">
        <v>20</v>
      </c>
      <c r="B348" s="166"/>
      <c r="C348" s="169"/>
      <c r="D348" s="655"/>
      <c r="E348" s="655"/>
      <c r="F348" s="655"/>
      <c r="G348" s="655"/>
    </row>
    <row r="349" spans="1:8" ht="14.25" customHeight="1" x14ac:dyDescent="0.35">
      <c r="A349" s="171"/>
      <c r="B349" s="166"/>
      <c r="C349" s="169"/>
      <c r="D349" s="559"/>
      <c r="E349" s="559"/>
      <c r="F349" s="559"/>
      <c r="G349" s="559"/>
    </row>
    <row r="350" spans="1:8" ht="27.6" customHeight="1" x14ac:dyDescent="0.25">
      <c r="A350" s="677" t="s">
        <v>23</v>
      </c>
      <c r="B350" s="677"/>
      <c r="C350" s="677"/>
      <c r="D350" s="677"/>
      <c r="E350" s="677"/>
      <c r="F350" s="677"/>
      <c r="G350" s="677"/>
      <c r="H350" s="146"/>
    </row>
    <row r="351" spans="1:8" ht="23.25" customHeight="1" x14ac:dyDescent="0.25">
      <c r="A351" s="677" t="s">
        <v>350</v>
      </c>
      <c r="B351" s="677"/>
      <c r="C351" s="677"/>
      <c r="D351" s="677"/>
      <c r="E351" s="677"/>
      <c r="F351" s="677"/>
      <c r="G351" s="677"/>
      <c r="H351" s="146"/>
    </row>
    <row r="352" spans="1:8" ht="23.25" customHeight="1" x14ac:dyDescent="0.25">
      <c r="A352" s="560"/>
      <c r="B352" s="560"/>
      <c r="C352" s="560"/>
      <c r="D352" s="560"/>
      <c r="E352" s="560"/>
      <c r="F352" s="560"/>
      <c r="G352" s="560"/>
      <c r="H352" s="146"/>
    </row>
    <row r="353" spans="1:8" ht="23.25" customHeight="1" x14ac:dyDescent="0.25">
      <c r="A353" s="560"/>
      <c r="B353" s="678" t="s">
        <v>136</v>
      </c>
      <c r="C353" s="678"/>
      <c r="D353" s="678"/>
      <c r="E353" s="678"/>
      <c r="F353" s="678"/>
      <c r="G353" s="678"/>
      <c r="H353" s="146"/>
    </row>
    <row r="354" spans="1:8" ht="23.25" customHeight="1" x14ac:dyDescent="0.25">
      <c r="A354" s="560"/>
      <c r="B354" s="679" t="s">
        <v>137</v>
      </c>
      <c r="C354" s="679"/>
      <c r="D354" s="679"/>
      <c r="E354" s="679"/>
      <c r="F354" s="679"/>
      <c r="G354" s="679"/>
      <c r="H354" s="146"/>
    </row>
    <row r="355" spans="1:8" ht="23.25" customHeight="1" x14ac:dyDescent="0.25">
      <c r="A355" s="560"/>
      <c r="B355" s="680" t="s">
        <v>138</v>
      </c>
      <c r="C355" s="680"/>
      <c r="D355" s="680"/>
      <c r="E355" s="680"/>
      <c r="F355" s="680"/>
      <c r="G355" s="680"/>
      <c r="H355" s="146"/>
    </row>
    <row r="356" spans="1:8" s="454" customFormat="1" ht="20.25" customHeight="1" x14ac:dyDescent="0.25">
      <c r="A356" s="665" t="s">
        <v>0</v>
      </c>
      <c r="B356" s="667" t="s">
        <v>4</v>
      </c>
      <c r="C356" s="453" t="s">
        <v>10</v>
      </c>
      <c r="D356" s="669" t="s">
        <v>8</v>
      </c>
      <c r="E356" s="670" t="s">
        <v>9</v>
      </c>
      <c r="F356" s="672" t="s">
        <v>7</v>
      </c>
      <c r="G356" s="672" t="s">
        <v>1</v>
      </c>
    </row>
    <row r="357" spans="1:8" s="454" customFormat="1" ht="13.5" customHeight="1" x14ac:dyDescent="0.25">
      <c r="A357" s="666"/>
      <c r="B357" s="668"/>
      <c r="C357" s="455" t="s">
        <v>351</v>
      </c>
      <c r="D357" s="669"/>
      <c r="E357" s="671"/>
      <c r="F357" s="672"/>
      <c r="G357" s="672"/>
    </row>
    <row r="358" spans="1:8" s="443" customFormat="1" ht="21" customHeight="1" x14ac:dyDescent="0.25">
      <c r="A358" s="552"/>
      <c r="B358" s="553"/>
      <c r="C358" s="554">
        <f>F330</f>
        <v>1882032289.2900009</v>
      </c>
      <c r="D358" s="555"/>
      <c r="E358" s="555"/>
      <c r="F358" s="556">
        <f>C358</f>
        <v>1882032289.2900009</v>
      </c>
      <c r="G358" s="557"/>
    </row>
    <row r="359" spans="1:8" ht="21.6" customHeight="1" x14ac:dyDescent="0.4">
      <c r="A359" s="447"/>
      <c r="B359" s="181"/>
      <c r="C359" s="24"/>
      <c r="D359" s="236"/>
      <c r="E359" s="224"/>
      <c r="F359" s="558">
        <f>F358+C359+D359-E359</f>
        <v>1882032289.2900009</v>
      </c>
      <c r="G359" s="543"/>
    </row>
    <row r="360" spans="1:8" ht="21.6" customHeight="1" x14ac:dyDescent="0.4">
      <c r="A360" s="535"/>
      <c r="B360" s="566"/>
      <c r="C360" s="567"/>
      <c r="D360" s="405"/>
      <c r="E360" s="568"/>
      <c r="F360" s="558">
        <f t="shared" ref="F360:F369" si="7">F359+C360+D360-E360</f>
        <v>1882032289.2900009</v>
      </c>
      <c r="G360" s="551"/>
    </row>
    <row r="361" spans="1:8" ht="21.6" customHeight="1" x14ac:dyDescent="0.4">
      <c r="A361" s="535"/>
      <c r="B361" s="566"/>
      <c r="C361" s="567"/>
      <c r="D361" s="405"/>
      <c r="E361" s="568"/>
      <c r="F361" s="558">
        <f t="shared" si="7"/>
        <v>1882032289.2900009</v>
      </c>
      <c r="G361" s="543"/>
    </row>
    <row r="362" spans="1:8" ht="21.6" customHeight="1" x14ac:dyDescent="0.4">
      <c r="A362" s="447"/>
      <c r="B362" s="181"/>
      <c r="C362" s="24"/>
      <c r="D362" s="236"/>
      <c r="E362" s="224"/>
      <c r="F362" s="558">
        <f t="shared" si="7"/>
        <v>1882032289.2900009</v>
      </c>
      <c r="G362" s="543"/>
    </row>
    <row r="363" spans="1:8" ht="21.6" customHeight="1" x14ac:dyDescent="0.4">
      <c r="A363" s="447"/>
      <c r="B363" s="181"/>
      <c r="C363" s="195"/>
      <c r="D363" s="225"/>
      <c r="E363" s="224"/>
      <c r="F363" s="558">
        <f t="shared" si="7"/>
        <v>1882032289.2900009</v>
      </c>
      <c r="G363" s="543"/>
    </row>
    <row r="364" spans="1:8" ht="21.6" customHeight="1" x14ac:dyDescent="0.4">
      <c r="A364" s="447"/>
      <c r="B364" s="277"/>
      <c r="C364" s="224"/>
      <c r="D364" s="536"/>
      <c r="E364" s="224"/>
      <c r="F364" s="558">
        <f t="shared" si="7"/>
        <v>1882032289.2900009</v>
      </c>
      <c r="G364" s="540"/>
    </row>
    <row r="365" spans="1:8" ht="21.6" customHeight="1" x14ac:dyDescent="0.4">
      <c r="A365" s="447"/>
      <c r="B365" s="277"/>
      <c r="C365" s="224"/>
      <c r="D365" s="536"/>
      <c r="E365" s="224"/>
      <c r="F365" s="558">
        <f t="shared" si="7"/>
        <v>1882032289.2900009</v>
      </c>
      <c r="G365" s="540"/>
    </row>
    <row r="366" spans="1:8" ht="21.6" customHeight="1" x14ac:dyDescent="0.4">
      <c r="A366" s="447"/>
      <c r="B366" s="277"/>
      <c r="C366" s="224"/>
      <c r="D366" s="536"/>
      <c r="E366" s="224"/>
      <c r="F366" s="558">
        <f t="shared" si="7"/>
        <v>1882032289.2900009</v>
      </c>
      <c r="G366" s="540"/>
    </row>
    <row r="367" spans="1:8" ht="21.6" customHeight="1" x14ac:dyDescent="0.4">
      <c r="A367" s="447"/>
      <c r="B367" s="277"/>
      <c r="C367" s="224"/>
      <c r="D367" s="536"/>
      <c r="E367" s="224"/>
      <c r="F367" s="558">
        <f t="shared" si="7"/>
        <v>1882032289.2900009</v>
      </c>
      <c r="G367" s="540"/>
    </row>
    <row r="368" spans="1:8" ht="21.6" customHeight="1" x14ac:dyDescent="0.4">
      <c r="A368" s="447"/>
      <c r="B368" s="277"/>
      <c r="C368" s="224"/>
      <c r="D368" s="536"/>
      <c r="E368" s="224"/>
      <c r="F368" s="558">
        <f t="shared" si="7"/>
        <v>1882032289.2900009</v>
      </c>
      <c r="G368" s="540"/>
    </row>
    <row r="369" spans="1:8" ht="21.6" customHeight="1" x14ac:dyDescent="0.4">
      <c r="A369" s="447"/>
      <c r="B369" s="277"/>
      <c r="C369" s="224"/>
      <c r="D369" s="536"/>
      <c r="E369" s="224"/>
      <c r="F369" s="558">
        <f t="shared" si="7"/>
        <v>1882032289.2900009</v>
      </c>
      <c r="G369" s="540"/>
    </row>
    <row r="370" spans="1:8" s="456" customFormat="1" ht="27" customHeight="1" x14ac:dyDescent="0.25">
      <c r="A370" s="673" t="s">
        <v>2</v>
      </c>
      <c r="B370" s="674"/>
      <c r="C370" s="547">
        <f>C358</f>
        <v>1882032289.2900009</v>
      </c>
      <c r="D370" s="548">
        <f>SUM(D359:D367)</f>
        <v>0</v>
      </c>
      <c r="E370" s="541">
        <f>SUM(E359:E369)</f>
        <v>0</v>
      </c>
      <c r="F370" s="541">
        <f>F369</f>
        <v>1882032289.2900009</v>
      </c>
      <c r="G370" s="542"/>
    </row>
    <row r="371" spans="1:8" s="21" customFormat="1" x14ac:dyDescent="0.45">
      <c r="A371" s="685" t="s">
        <v>161</v>
      </c>
      <c r="B371" s="686"/>
      <c r="C371" s="686"/>
      <c r="D371" s="686"/>
      <c r="E371" s="686"/>
      <c r="F371" s="686"/>
      <c r="G371" s="686"/>
      <c r="H371" s="687"/>
    </row>
    <row r="372" spans="1:8" s="21" customFormat="1" ht="165" customHeight="1" x14ac:dyDescent="0.45">
      <c r="A372" s="688"/>
      <c r="B372" s="689"/>
      <c r="C372" s="689"/>
      <c r="D372" s="689"/>
      <c r="E372" s="689"/>
      <c r="F372" s="689"/>
      <c r="G372" s="689"/>
      <c r="H372" s="654"/>
    </row>
    <row r="387" spans="1:8" ht="20.25" x14ac:dyDescent="0.25">
      <c r="A387" s="676" t="s">
        <v>5</v>
      </c>
      <c r="B387" s="676"/>
      <c r="C387" s="676"/>
      <c r="D387" s="676"/>
      <c r="E387" s="676"/>
      <c r="F387" s="676"/>
      <c r="G387" s="676"/>
    </row>
    <row r="388" spans="1:8" ht="20.25" x14ac:dyDescent="0.25">
      <c r="A388" s="676" t="s">
        <v>6</v>
      </c>
      <c r="B388" s="676"/>
      <c r="C388" s="676"/>
      <c r="D388" s="676"/>
      <c r="E388" s="676"/>
      <c r="F388" s="676"/>
      <c r="G388" s="676"/>
    </row>
    <row r="389" spans="1:8" ht="20.25" x14ac:dyDescent="0.25">
      <c r="A389" s="168"/>
      <c r="B389" s="563"/>
      <c r="C389" s="169"/>
      <c r="D389" s="563"/>
      <c r="E389" s="563"/>
      <c r="F389" s="563"/>
      <c r="G389" s="563"/>
    </row>
    <row r="390" spans="1:8" ht="20.25" x14ac:dyDescent="0.25">
      <c r="A390" s="168"/>
      <c r="B390" s="563"/>
      <c r="C390" s="169"/>
      <c r="D390" s="563"/>
      <c r="E390" s="563"/>
      <c r="F390" s="563"/>
      <c r="G390" s="563"/>
    </row>
    <row r="391" spans="1:8" ht="20.25" x14ac:dyDescent="0.25">
      <c r="A391" s="168"/>
      <c r="B391" s="563"/>
      <c r="C391" s="169"/>
      <c r="D391" s="563"/>
      <c r="E391" s="563"/>
      <c r="F391" s="563"/>
      <c r="G391" s="563"/>
    </row>
    <row r="392" spans="1:8" ht="14.25" customHeight="1" x14ac:dyDescent="0.25">
      <c r="A392" s="170" t="s">
        <v>19</v>
      </c>
      <c r="B392" s="38"/>
      <c r="C392" s="169"/>
      <c r="D392" s="563"/>
      <c r="E392" s="563"/>
      <c r="F392" s="563"/>
      <c r="G392" s="563"/>
    </row>
    <row r="393" spans="1:8" ht="14.25" customHeight="1" x14ac:dyDescent="0.25">
      <c r="A393" s="170" t="s">
        <v>41</v>
      </c>
      <c r="B393" s="38"/>
      <c r="C393" s="169"/>
      <c r="D393" s="563"/>
      <c r="E393" s="563"/>
      <c r="F393" s="563"/>
      <c r="G393" s="563"/>
    </row>
    <row r="394" spans="1:8" ht="14.25" customHeight="1" x14ac:dyDescent="0.25">
      <c r="A394" s="170" t="s">
        <v>42</v>
      </c>
      <c r="B394" s="38"/>
      <c r="C394" s="169"/>
      <c r="D394" s="563"/>
      <c r="E394" s="563"/>
      <c r="F394" s="563"/>
      <c r="G394" s="563"/>
    </row>
    <row r="395" spans="1:8" ht="14.25" customHeight="1" x14ac:dyDescent="0.35">
      <c r="A395" s="171" t="s">
        <v>20</v>
      </c>
      <c r="B395" s="166"/>
      <c r="C395" s="169"/>
      <c r="D395" s="563"/>
      <c r="E395" s="563"/>
      <c r="F395" s="563"/>
      <c r="G395" s="563"/>
    </row>
    <row r="396" spans="1:8" ht="14.25" customHeight="1" x14ac:dyDescent="0.35">
      <c r="A396" s="171"/>
      <c r="B396" s="166"/>
      <c r="C396" s="169"/>
      <c r="D396" s="563"/>
      <c r="E396" s="563"/>
      <c r="F396" s="563"/>
      <c r="G396" s="563"/>
    </row>
    <row r="397" spans="1:8" ht="27.6" customHeight="1" x14ac:dyDescent="0.25">
      <c r="A397" s="677" t="s">
        <v>23</v>
      </c>
      <c r="B397" s="677"/>
      <c r="C397" s="677"/>
      <c r="D397" s="677"/>
      <c r="E397" s="677"/>
      <c r="F397" s="677"/>
      <c r="G397" s="677"/>
      <c r="H397" s="146"/>
    </row>
    <row r="398" spans="1:8" ht="23.25" customHeight="1" x14ac:dyDescent="0.25">
      <c r="A398" s="677" t="s">
        <v>151</v>
      </c>
      <c r="B398" s="677"/>
      <c r="C398" s="677"/>
      <c r="D398" s="677"/>
      <c r="E398" s="677"/>
      <c r="F398" s="677"/>
      <c r="G398" s="677"/>
      <c r="H398" s="146"/>
    </row>
    <row r="399" spans="1:8" ht="23.25" customHeight="1" x14ac:dyDescent="0.25">
      <c r="A399" s="564"/>
      <c r="B399" s="564"/>
      <c r="C399" s="564"/>
      <c r="D399" s="564"/>
      <c r="E399" s="564"/>
      <c r="F399" s="564"/>
      <c r="G399" s="564"/>
      <c r="H399" s="146"/>
    </row>
    <row r="400" spans="1:8" ht="23.25" customHeight="1" x14ac:dyDescent="0.25">
      <c r="A400" s="564"/>
      <c r="B400" s="678" t="s">
        <v>136</v>
      </c>
      <c r="C400" s="678"/>
      <c r="D400" s="678"/>
      <c r="E400" s="678"/>
      <c r="F400" s="678"/>
      <c r="G400" s="678"/>
      <c r="H400" s="146"/>
    </row>
    <row r="401" spans="1:8" ht="23.25" customHeight="1" x14ac:dyDescent="0.25">
      <c r="A401" s="564"/>
      <c r="B401" s="679" t="s">
        <v>137</v>
      </c>
      <c r="C401" s="679"/>
      <c r="D401" s="679"/>
      <c r="E401" s="679"/>
      <c r="F401" s="679"/>
      <c r="G401" s="679"/>
      <c r="H401" s="146"/>
    </row>
    <row r="402" spans="1:8" ht="23.25" customHeight="1" x14ac:dyDescent="0.25">
      <c r="A402" s="564"/>
      <c r="B402" s="680" t="s">
        <v>138</v>
      </c>
      <c r="C402" s="680"/>
      <c r="D402" s="680"/>
      <c r="E402" s="680"/>
      <c r="F402" s="680"/>
      <c r="G402" s="680"/>
      <c r="H402" s="146" t="s">
        <v>157</v>
      </c>
    </row>
    <row r="403" spans="1:8" s="454" customFormat="1" ht="20.25" customHeight="1" x14ac:dyDescent="0.25">
      <c r="A403" s="665" t="s">
        <v>0</v>
      </c>
      <c r="B403" s="667" t="s">
        <v>4</v>
      </c>
      <c r="C403" s="453" t="s">
        <v>10</v>
      </c>
      <c r="D403" s="669" t="s">
        <v>8</v>
      </c>
      <c r="E403" s="670" t="s">
        <v>9</v>
      </c>
      <c r="F403" s="672" t="s">
        <v>7</v>
      </c>
      <c r="G403" s="672" t="s">
        <v>1</v>
      </c>
    </row>
    <row r="404" spans="1:8" s="454" customFormat="1" ht="13.5" customHeight="1" x14ac:dyDescent="0.25">
      <c r="A404" s="666"/>
      <c r="B404" s="668"/>
      <c r="C404" s="455" t="s">
        <v>150</v>
      </c>
      <c r="D404" s="669"/>
      <c r="E404" s="671"/>
      <c r="F404" s="672"/>
      <c r="G404" s="672"/>
    </row>
    <row r="405" spans="1:8" s="443" customFormat="1" ht="21" customHeight="1" x14ac:dyDescent="0.25">
      <c r="A405" s="552"/>
      <c r="B405" s="445"/>
      <c r="C405" s="451">
        <f>F370</f>
        <v>1882032289.2900009</v>
      </c>
      <c r="D405" s="452"/>
      <c r="E405" s="452"/>
      <c r="F405" s="458">
        <f>C405</f>
        <v>1882032289.2900009</v>
      </c>
      <c r="G405" s="557"/>
    </row>
    <row r="406" spans="1:8" ht="21.6" customHeight="1" x14ac:dyDescent="0.4">
      <c r="A406" s="447">
        <v>1</v>
      </c>
      <c r="B406" s="211" t="s">
        <v>152</v>
      </c>
      <c r="C406" s="561"/>
      <c r="D406" s="562"/>
      <c r="E406" s="565">
        <v>84630000</v>
      </c>
      <c r="F406" s="578">
        <f>F405+C406+D406-E406</f>
        <v>1797402289.2900009</v>
      </c>
      <c r="G406" s="543"/>
    </row>
    <row r="407" spans="1:8" ht="21.6" customHeight="1" x14ac:dyDescent="0.4">
      <c r="A407" s="447">
        <v>2</v>
      </c>
      <c r="B407" s="277" t="s">
        <v>153</v>
      </c>
      <c r="C407" s="567"/>
      <c r="D407" s="405"/>
      <c r="E407" s="568">
        <f>421320*307</f>
        <v>129345240</v>
      </c>
      <c r="F407" s="558">
        <f t="shared" ref="F407:F416" si="8">F406+C407+D407-E407</f>
        <v>1668057049.2900009</v>
      </c>
      <c r="G407" s="551"/>
    </row>
    <row r="408" spans="1:8" ht="21.6" customHeight="1" x14ac:dyDescent="0.4">
      <c r="A408" s="447">
        <v>3</v>
      </c>
      <c r="B408" s="181" t="s">
        <v>154</v>
      </c>
      <c r="C408" s="224"/>
      <c r="D408" s="405"/>
      <c r="E408" s="224">
        <v>36120000</v>
      </c>
      <c r="F408" s="558">
        <f t="shared" si="8"/>
        <v>1631937049.2900009</v>
      </c>
      <c r="G408" s="543"/>
    </row>
    <row r="409" spans="1:8" ht="21.6" customHeight="1" x14ac:dyDescent="0.4">
      <c r="A409" s="447">
        <v>4</v>
      </c>
      <c r="B409" s="181" t="s">
        <v>155</v>
      </c>
      <c r="C409" s="224"/>
      <c r="D409" s="236"/>
      <c r="E409" s="224">
        <v>21000000</v>
      </c>
      <c r="F409" s="558">
        <f t="shared" si="8"/>
        <v>1610937049.2900009</v>
      </c>
      <c r="G409" s="543"/>
    </row>
    <row r="410" spans="1:8" ht="21.6" customHeight="1" x14ac:dyDescent="0.4">
      <c r="A410" s="447">
        <v>5</v>
      </c>
      <c r="B410" s="181" t="s">
        <v>156</v>
      </c>
      <c r="C410" s="195"/>
      <c r="D410" s="225">
        <v>50000000</v>
      </c>
      <c r="E410" s="224"/>
      <c r="F410" s="558">
        <f t="shared" si="8"/>
        <v>1660937049.2900009</v>
      </c>
      <c r="G410" s="543"/>
    </row>
    <row r="411" spans="1:8" ht="21.6" customHeight="1" x14ac:dyDescent="0.4">
      <c r="A411" s="447"/>
      <c r="B411" s="277"/>
      <c r="C411" s="224"/>
      <c r="D411" s="536"/>
      <c r="E411" s="224"/>
      <c r="F411" s="558">
        <f t="shared" si="8"/>
        <v>1660937049.2900009</v>
      </c>
      <c r="G411" s="540"/>
    </row>
    <row r="412" spans="1:8" ht="21.6" customHeight="1" x14ac:dyDescent="0.4">
      <c r="A412" s="447"/>
      <c r="B412" s="277"/>
      <c r="C412" s="224"/>
      <c r="D412" s="536"/>
      <c r="E412" s="224"/>
      <c r="F412" s="558">
        <f t="shared" si="8"/>
        <v>1660937049.2900009</v>
      </c>
      <c r="G412" s="540"/>
    </row>
    <row r="413" spans="1:8" ht="21.6" customHeight="1" x14ac:dyDescent="0.4">
      <c r="A413" s="447"/>
      <c r="B413" s="277"/>
      <c r="C413" s="224"/>
      <c r="D413" s="536"/>
      <c r="E413" s="224"/>
      <c r="F413" s="558">
        <f t="shared" si="8"/>
        <v>1660937049.2900009</v>
      </c>
      <c r="G413" s="540"/>
    </row>
    <row r="414" spans="1:8" ht="21.6" customHeight="1" x14ac:dyDescent="0.4">
      <c r="A414" s="447"/>
      <c r="B414" s="277"/>
      <c r="C414" s="224"/>
      <c r="D414" s="536"/>
      <c r="E414" s="224"/>
      <c r="F414" s="558">
        <f t="shared" si="8"/>
        <v>1660937049.2900009</v>
      </c>
      <c r="G414" s="540"/>
    </row>
    <row r="415" spans="1:8" ht="21.6" customHeight="1" x14ac:dyDescent="0.4">
      <c r="A415" s="447"/>
      <c r="B415" s="277"/>
      <c r="C415" s="224"/>
      <c r="D415" s="536"/>
      <c r="E415" s="224"/>
      <c r="F415" s="558">
        <f t="shared" si="8"/>
        <v>1660937049.2900009</v>
      </c>
      <c r="G415" s="540"/>
    </row>
    <row r="416" spans="1:8" ht="21.6" customHeight="1" x14ac:dyDescent="0.4">
      <c r="A416" s="447"/>
      <c r="B416" s="277"/>
      <c r="C416" s="224"/>
      <c r="D416" s="536"/>
      <c r="E416" s="224"/>
      <c r="F416" s="558">
        <f t="shared" si="8"/>
        <v>1660937049.2900009</v>
      </c>
      <c r="G416" s="540"/>
    </row>
    <row r="417" spans="1:7" s="456" customFormat="1" ht="27" customHeight="1" x14ac:dyDescent="0.25">
      <c r="A417" s="673" t="s">
        <v>2</v>
      </c>
      <c r="B417" s="674"/>
      <c r="C417" s="547">
        <f>C405</f>
        <v>1882032289.2900009</v>
      </c>
      <c r="D417" s="548">
        <f>SUM(D406:D414)</f>
        <v>50000000</v>
      </c>
      <c r="E417" s="541">
        <f>SUM(E406:E416)</f>
        <v>271095240</v>
      </c>
      <c r="F417" s="541">
        <f>F416</f>
        <v>1660937049.2900009</v>
      </c>
      <c r="G417" s="542"/>
    </row>
    <row r="418" spans="1:7" ht="24" customHeight="1" x14ac:dyDescent="0.45">
      <c r="A418" s="157"/>
      <c r="B418" s="167"/>
      <c r="C418" s="158"/>
      <c r="D418" s="159"/>
      <c r="E418" s="160"/>
      <c r="F418" s="161"/>
      <c r="G418" s="162"/>
    </row>
    <row r="419" spans="1:7" s="21" customFormat="1" ht="20.25" x14ac:dyDescent="0.45">
      <c r="A419" s="675" t="s">
        <v>61</v>
      </c>
      <c r="B419" s="675"/>
      <c r="C419" s="675"/>
      <c r="D419" s="675"/>
      <c r="E419" s="675"/>
      <c r="F419" s="675"/>
      <c r="G419" s="675"/>
    </row>
    <row r="434" spans="1:8" ht="20.25" x14ac:dyDescent="0.25">
      <c r="A434" s="676" t="s">
        <v>5</v>
      </c>
      <c r="B434" s="676"/>
      <c r="C434" s="676"/>
      <c r="D434" s="676"/>
      <c r="E434" s="676"/>
      <c r="F434" s="676"/>
      <c r="G434" s="676"/>
    </row>
    <row r="435" spans="1:8" ht="20.25" x14ac:dyDescent="0.25">
      <c r="A435" s="676" t="s">
        <v>6</v>
      </c>
      <c r="B435" s="676"/>
      <c r="C435" s="676"/>
      <c r="D435" s="676"/>
      <c r="E435" s="676"/>
      <c r="F435" s="676"/>
      <c r="G435" s="676"/>
    </row>
    <row r="436" spans="1:8" ht="20.25" x14ac:dyDescent="0.25">
      <c r="A436" s="168"/>
      <c r="B436" s="569"/>
      <c r="C436" s="169"/>
      <c r="D436" s="569"/>
      <c r="E436" s="569"/>
      <c r="F436" s="569"/>
      <c r="G436" s="569"/>
    </row>
    <row r="437" spans="1:8" ht="20.25" x14ac:dyDescent="0.25">
      <c r="A437" s="168"/>
      <c r="B437" s="569"/>
      <c r="C437" s="169"/>
      <c r="D437" s="569"/>
      <c r="E437" s="569"/>
      <c r="F437" s="569"/>
      <c r="G437" s="569"/>
    </row>
    <row r="438" spans="1:8" ht="20.25" x14ac:dyDescent="0.25">
      <c r="A438" s="168"/>
      <c r="B438" s="569"/>
      <c r="C438" s="169"/>
      <c r="D438" s="569"/>
      <c r="E438" s="569"/>
      <c r="F438" s="569"/>
      <c r="G438" s="569"/>
    </row>
    <row r="439" spans="1:8" ht="14.25" customHeight="1" x14ac:dyDescent="0.25">
      <c r="A439" s="170" t="s">
        <v>19</v>
      </c>
      <c r="B439" s="38"/>
      <c r="C439" s="169"/>
      <c r="D439" s="569"/>
      <c r="E439" s="569"/>
      <c r="F439" s="569"/>
      <c r="G439" s="569"/>
    </row>
    <row r="440" spans="1:8" ht="14.25" customHeight="1" x14ac:dyDescent="0.25">
      <c r="A440" s="170" t="s">
        <v>41</v>
      </c>
      <c r="B440" s="38"/>
      <c r="C440" s="169"/>
      <c r="D440" s="569"/>
      <c r="E440" s="569"/>
      <c r="F440" s="569"/>
      <c r="G440" s="569"/>
    </row>
    <row r="441" spans="1:8" ht="14.25" customHeight="1" x14ac:dyDescent="0.25">
      <c r="A441" s="170" t="s">
        <v>42</v>
      </c>
      <c r="B441" s="38"/>
      <c r="C441" s="169"/>
      <c r="D441" s="569"/>
      <c r="E441" s="569"/>
      <c r="F441" s="569"/>
      <c r="G441" s="569"/>
    </row>
    <row r="442" spans="1:8" ht="14.25" customHeight="1" x14ac:dyDescent="0.35">
      <c r="A442" s="171" t="s">
        <v>20</v>
      </c>
      <c r="B442" s="166"/>
      <c r="C442" s="169"/>
      <c r="D442" s="569"/>
      <c r="E442" s="569"/>
      <c r="F442" s="569"/>
      <c r="G442" s="569"/>
    </row>
    <row r="443" spans="1:8" ht="14.25" customHeight="1" x14ac:dyDescent="0.35">
      <c r="A443" s="171"/>
      <c r="B443" s="166"/>
      <c r="C443" s="169"/>
      <c r="D443" s="569"/>
      <c r="E443" s="569"/>
      <c r="F443" s="569"/>
      <c r="G443" s="569"/>
    </row>
    <row r="444" spans="1:8" ht="27.6" customHeight="1" x14ac:dyDescent="0.25">
      <c r="A444" s="677" t="s">
        <v>23</v>
      </c>
      <c r="B444" s="677"/>
      <c r="C444" s="677"/>
      <c r="D444" s="677"/>
      <c r="E444" s="677"/>
      <c r="F444" s="677"/>
      <c r="G444" s="677"/>
      <c r="H444" s="146"/>
    </row>
    <row r="445" spans="1:8" ht="23.25" customHeight="1" x14ac:dyDescent="0.25">
      <c r="A445" s="677" t="s">
        <v>158</v>
      </c>
      <c r="B445" s="677"/>
      <c r="C445" s="677"/>
      <c r="D445" s="677"/>
      <c r="E445" s="677"/>
      <c r="F445" s="677"/>
      <c r="G445" s="677"/>
      <c r="H445" s="146"/>
    </row>
    <row r="446" spans="1:8" ht="23.25" customHeight="1" x14ac:dyDescent="0.25">
      <c r="A446" s="570"/>
      <c r="B446" s="570"/>
      <c r="C446" s="570"/>
      <c r="D446" s="570"/>
      <c r="E446" s="570"/>
      <c r="F446" s="570"/>
      <c r="G446" s="570"/>
      <c r="H446" s="146"/>
    </row>
    <row r="447" spans="1:8" ht="23.25" customHeight="1" x14ac:dyDescent="0.25">
      <c r="A447" s="570"/>
      <c r="B447" s="678" t="s">
        <v>136</v>
      </c>
      <c r="C447" s="678"/>
      <c r="D447" s="678"/>
      <c r="E447" s="678"/>
      <c r="F447" s="678"/>
      <c r="G447" s="678"/>
      <c r="H447" s="146"/>
    </row>
    <row r="448" spans="1:8" ht="23.25" customHeight="1" x14ac:dyDescent="0.25">
      <c r="A448" s="570"/>
      <c r="B448" s="679" t="s">
        <v>137</v>
      </c>
      <c r="C448" s="679"/>
      <c r="D448" s="679"/>
      <c r="E448" s="679"/>
      <c r="F448" s="679"/>
      <c r="G448" s="679"/>
      <c r="H448" s="146"/>
    </row>
    <row r="449" spans="1:8" ht="23.25" customHeight="1" x14ac:dyDescent="0.25">
      <c r="A449" s="570"/>
      <c r="B449" s="680" t="s">
        <v>138</v>
      </c>
      <c r="C449" s="680"/>
      <c r="D449" s="680"/>
      <c r="E449" s="680"/>
      <c r="F449" s="680"/>
      <c r="G449" s="680"/>
      <c r="H449" s="146" t="s">
        <v>157</v>
      </c>
    </row>
    <row r="450" spans="1:8" s="454" customFormat="1" ht="20.25" customHeight="1" x14ac:dyDescent="0.25">
      <c r="A450" s="665" t="s">
        <v>0</v>
      </c>
      <c r="B450" s="667" t="s">
        <v>4</v>
      </c>
      <c r="C450" s="453" t="s">
        <v>10</v>
      </c>
      <c r="D450" s="669" t="s">
        <v>8</v>
      </c>
      <c r="E450" s="670" t="s">
        <v>9</v>
      </c>
      <c r="F450" s="672" t="s">
        <v>7</v>
      </c>
      <c r="G450" s="672" t="s">
        <v>1</v>
      </c>
    </row>
    <row r="451" spans="1:8" s="454" customFormat="1" ht="13.5" customHeight="1" x14ac:dyDescent="0.25">
      <c r="A451" s="666"/>
      <c r="B451" s="668"/>
      <c r="C451" s="455" t="s">
        <v>150</v>
      </c>
      <c r="D451" s="669"/>
      <c r="E451" s="671"/>
      <c r="F451" s="672"/>
      <c r="G451" s="672"/>
    </row>
    <row r="452" spans="1:8" s="443" customFormat="1" ht="21" customHeight="1" x14ac:dyDescent="0.25">
      <c r="A452" s="552"/>
      <c r="B452" s="445"/>
      <c r="C452" s="451">
        <f>F417</f>
        <v>1660937049.2900009</v>
      </c>
      <c r="D452" s="452"/>
      <c r="E452" s="452"/>
      <c r="F452" s="458">
        <f>C452</f>
        <v>1660937049.2900009</v>
      </c>
      <c r="G452" s="557"/>
    </row>
    <row r="453" spans="1:8" ht="21.6" customHeight="1" x14ac:dyDescent="0.4">
      <c r="A453" s="447">
        <v>1</v>
      </c>
      <c r="B453" s="211"/>
      <c r="C453" s="572"/>
      <c r="D453" s="573"/>
      <c r="E453" s="574"/>
      <c r="F453" s="578">
        <f>F452+C453+D453-E453</f>
        <v>1660937049.2900009</v>
      </c>
      <c r="G453" s="543"/>
    </row>
    <row r="454" spans="1:8" ht="21.6" customHeight="1" x14ac:dyDescent="0.4">
      <c r="A454" s="447">
        <v>2</v>
      </c>
      <c r="B454" s="277"/>
      <c r="C454" s="567"/>
      <c r="D454" s="405"/>
      <c r="E454" s="568"/>
      <c r="F454" s="558">
        <f t="shared" ref="F454:F463" si="9">F453+C454+D454-E454</f>
        <v>1660937049.2900009</v>
      </c>
      <c r="G454" s="551"/>
    </row>
    <row r="455" spans="1:8" ht="21.6" customHeight="1" x14ac:dyDescent="0.4">
      <c r="A455" s="447">
        <v>3</v>
      </c>
      <c r="B455" s="181"/>
      <c r="C455" s="224"/>
      <c r="D455" s="405"/>
      <c r="E455" s="224"/>
      <c r="F455" s="558">
        <f t="shared" si="9"/>
        <v>1660937049.2900009</v>
      </c>
      <c r="G455" s="543"/>
    </row>
    <row r="456" spans="1:8" ht="21.6" customHeight="1" x14ac:dyDescent="0.4">
      <c r="A456" s="447">
        <v>4</v>
      </c>
      <c r="B456" s="181"/>
      <c r="C456" s="224"/>
      <c r="D456" s="236"/>
      <c r="E456" s="224"/>
      <c r="F456" s="558">
        <f t="shared" si="9"/>
        <v>1660937049.2900009</v>
      </c>
      <c r="G456" s="543"/>
    </row>
    <row r="457" spans="1:8" ht="21.6" customHeight="1" x14ac:dyDescent="0.4">
      <c r="A457" s="447">
        <v>5</v>
      </c>
      <c r="B457" s="181"/>
      <c r="C457" s="195"/>
      <c r="D457" s="225"/>
      <c r="E457" s="224"/>
      <c r="F457" s="558">
        <f t="shared" si="9"/>
        <v>1660937049.2900009</v>
      </c>
      <c r="G457" s="543"/>
    </row>
    <row r="458" spans="1:8" ht="21.6" customHeight="1" x14ac:dyDescent="0.4">
      <c r="A458" s="447"/>
      <c r="B458" s="277"/>
      <c r="C458" s="224"/>
      <c r="D458" s="536"/>
      <c r="E458" s="224"/>
      <c r="F458" s="558">
        <f t="shared" si="9"/>
        <v>1660937049.2900009</v>
      </c>
      <c r="G458" s="540"/>
    </row>
    <row r="459" spans="1:8" ht="21.6" customHeight="1" x14ac:dyDescent="0.4">
      <c r="A459" s="447"/>
      <c r="B459" s="277"/>
      <c r="C459" s="224"/>
      <c r="D459" s="536"/>
      <c r="E459" s="224"/>
      <c r="F459" s="558">
        <f t="shared" si="9"/>
        <v>1660937049.2900009</v>
      </c>
      <c r="G459" s="540"/>
    </row>
    <row r="460" spans="1:8" ht="21.6" customHeight="1" x14ac:dyDescent="0.4">
      <c r="A460" s="447"/>
      <c r="B460" s="277"/>
      <c r="C460" s="224"/>
      <c r="D460" s="536"/>
      <c r="E460" s="224"/>
      <c r="F460" s="558">
        <f t="shared" si="9"/>
        <v>1660937049.2900009</v>
      </c>
      <c r="G460" s="540"/>
    </row>
    <row r="461" spans="1:8" ht="21.6" customHeight="1" x14ac:dyDescent="0.4">
      <c r="A461" s="447"/>
      <c r="B461" s="277"/>
      <c r="C461" s="224"/>
      <c r="D461" s="536"/>
      <c r="E461" s="224"/>
      <c r="F461" s="558">
        <f t="shared" si="9"/>
        <v>1660937049.2900009</v>
      </c>
      <c r="G461" s="540"/>
    </row>
    <row r="462" spans="1:8" ht="21.6" customHeight="1" x14ac:dyDescent="0.4">
      <c r="A462" s="447"/>
      <c r="B462" s="277"/>
      <c r="C462" s="224"/>
      <c r="D462" s="536"/>
      <c r="E462" s="224"/>
      <c r="F462" s="558">
        <f t="shared" si="9"/>
        <v>1660937049.2900009</v>
      </c>
      <c r="G462" s="540"/>
    </row>
    <row r="463" spans="1:8" ht="21.6" customHeight="1" x14ac:dyDescent="0.4">
      <c r="A463" s="447"/>
      <c r="B463" s="277"/>
      <c r="C463" s="224"/>
      <c r="D463" s="536"/>
      <c r="E463" s="224"/>
      <c r="F463" s="558">
        <f t="shared" si="9"/>
        <v>1660937049.2900009</v>
      </c>
      <c r="G463" s="540"/>
    </row>
    <row r="464" spans="1:8" s="456" customFormat="1" ht="27" customHeight="1" x14ac:dyDescent="0.25">
      <c r="A464" s="673" t="s">
        <v>2</v>
      </c>
      <c r="B464" s="674"/>
      <c r="C464" s="547">
        <f>C452</f>
        <v>1660937049.2900009</v>
      </c>
      <c r="D464" s="548">
        <f>SUM(D453:D461)</f>
        <v>0</v>
      </c>
      <c r="E464" s="541">
        <f>SUM(E453:E463)</f>
        <v>0</v>
      </c>
      <c r="F464" s="541">
        <f>F463</f>
        <v>1660937049.2900009</v>
      </c>
      <c r="G464" s="542"/>
    </row>
    <row r="465" spans="1:7" ht="24" customHeight="1" x14ac:dyDescent="0.45">
      <c r="A465" s="157"/>
      <c r="B465" s="167"/>
      <c r="C465" s="158"/>
      <c r="D465" s="159"/>
      <c r="E465" s="160"/>
      <c r="F465" s="161"/>
      <c r="G465" s="162"/>
    </row>
    <row r="466" spans="1:7" s="21" customFormat="1" ht="20.25" x14ac:dyDescent="0.45">
      <c r="A466" s="675" t="s">
        <v>61</v>
      </c>
      <c r="B466" s="675"/>
      <c r="C466" s="675"/>
      <c r="D466" s="675"/>
      <c r="E466" s="675"/>
      <c r="F466" s="675"/>
      <c r="G466" s="675"/>
    </row>
    <row r="481" spans="1:8" ht="20.25" x14ac:dyDescent="0.25">
      <c r="A481" s="676" t="s">
        <v>5</v>
      </c>
      <c r="B481" s="676"/>
      <c r="C481" s="676"/>
      <c r="D481" s="676"/>
      <c r="E481" s="676"/>
      <c r="F481" s="676"/>
      <c r="G481" s="676"/>
    </row>
    <row r="482" spans="1:8" ht="20.25" x14ac:dyDescent="0.25">
      <c r="A482" s="676" t="s">
        <v>6</v>
      </c>
      <c r="B482" s="676"/>
      <c r="C482" s="676"/>
      <c r="D482" s="676"/>
      <c r="E482" s="676"/>
      <c r="F482" s="676"/>
      <c r="G482" s="676"/>
    </row>
    <row r="483" spans="1:8" ht="20.25" x14ac:dyDescent="0.25">
      <c r="A483" s="168"/>
      <c r="B483" s="569"/>
      <c r="C483" s="169"/>
      <c r="D483" s="569"/>
      <c r="E483" s="569"/>
      <c r="F483" s="569"/>
      <c r="G483" s="569"/>
    </row>
    <row r="484" spans="1:8" ht="20.25" x14ac:dyDescent="0.25">
      <c r="A484" s="168"/>
      <c r="B484" s="569"/>
      <c r="C484" s="169"/>
      <c r="D484" s="569"/>
      <c r="E484" s="569"/>
      <c r="F484" s="569"/>
      <c r="G484" s="569"/>
    </row>
    <row r="485" spans="1:8" ht="20.25" x14ac:dyDescent="0.25">
      <c r="A485" s="168"/>
      <c r="B485" s="569"/>
      <c r="C485" s="169"/>
      <c r="D485" s="569"/>
      <c r="E485" s="569"/>
      <c r="F485" s="569"/>
      <c r="G485" s="569"/>
    </row>
    <row r="486" spans="1:8" ht="14.25" customHeight="1" x14ac:dyDescent="0.25">
      <c r="A486" s="170" t="s">
        <v>19</v>
      </c>
      <c r="B486" s="38"/>
      <c r="C486" s="169"/>
      <c r="D486" s="569"/>
      <c r="E486" s="569"/>
      <c r="F486" s="569"/>
      <c r="G486" s="569"/>
    </row>
    <row r="487" spans="1:8" ht="14.25" customHeight="1" x14ac:dyDescent="0.25">
      <c r="A487" s="170" t="s">
        <v>41</v>
      </c>
      <c r="B487" s="38"/>
      <c r="C487" s="169"/>
      <c r="D487" s="569"/>
      <c r="E487" s="569"/>
      <c r="F487" s="569"/>
      <c r="G487" s="569"/>
    </row>
    <row r="488" spans="1:8" ht="14.25" customHeight="1" x14ac:dyDescent="0.25">
      <c r="A488" s="170" t="s">
        <v>42</v>
      </c>
      <c r="B488" s="38"/>
      <c r="C488" s="169"/>
      <c r="D488" s="569"/>
      <c r="E488" s="569"/>
      <c r="F488" s="569"/>
      <c r="G488" s="569"/>
    </row>
    <row r="489" spans="1:8" ht="14.25" customHeight="1" x14ac:dyDescent="0.35">
      <c r="A489" s="171" t="s">
        <v>20</v>
      </c>
      <c r="B489" s="166"/>
      <c r="C489" s="169"/>
      <c r="D489" s="569"/>
      <c r="E489" s="569"/>
      <c r="F489" s="569"/>
      <c r="G489" s="569"/>
    </row>
    <row r="490" spans="1:8" ht="14.25" customHeight="1" x14ac:dyDescent="0.35">
      <c r="A490" s="171"/>
      <c r="B490" s="166"/>
      <c r="C490" s="169"/>
      <c r="D490" s="569"/>
      <c r="E490" s="569"/>
      <c r="F490" s="569"/>
      <c r="G490" s="569"/>
    </row>
    <row r="491" spans="1:8" ht="27.6" customHeight="1" x14ac:dyDescent="0.25">
      <c r="A491" s="677" t="s">
        <v>23</v>
      </c>
      <c r="B491" s="677"/>
      <c r="C491" s="677"/>
      <c r="D491" s="677"/>
      <c r="E491" s="677"/>
      <c r="F491" s="677"/>
      <c r="G491" s="677"/>
      <c r="H491" s="146"/>
    </row>
    <row r="492" spans="1:8" ht="23.25" customHeight="1" x14ac:dyDescent="0.25">
      <c r="A492" s="677" t="s">
        <v>159</v>
      </c>
      <c r="B492" s="677"/>
      <c r="C492" s="677"/>
      <c r="D492" s="677"/>
      <c r="E492" s="677"/>
      <c r="F492" s="677"/>
      <c r="G492" s="677"/>
      <c r="H492" s="146"/>
    </row>
    <row r="493" spans="1:8" ht="23.25" customHeight="1" x14ac:dyDescent="0.25">
      <c r="A493" s="570"/>
      <c r="B493" s="570"/>
      <c r="C493" s="570"/>
      <c r="D493" s="570"/>
      <c r="E493" s="570"/>
      <c r="F493" s="570"/>
      <c r="G493" s="570"/>
      <c r="H493" s="146"/>
    </row>
    <row r="494" spans="1:8" ht="23.25" customHeight="1" x14ac:dyDescent="0.25">
      <c r="A494" s="570"/>
      <c r="B494" s="678" t="s">
        <v>136</v>
      </c>
      <c r="C494" s="678"/>
      <c r="D494" s="678"/>
      <c r="E494" s="678"/>
      <c r="F494" s="678"/>
      <c r="G494" s="678"/>
      <c r="H494" s="146"/>
    </row>
    <row r="495" spans="1:8" ht="23.25" customHeight="1" x14ac:dyDescent="0.25">
      <c r="A495" s="570"/>
      <c r="B495" s="679" t="s">
        <v>137</v>
      </c>
      <c r="C495" s="679"/>
      <c r="D495" s="679"/>
      <c r="E495" s="679"/>
      <c r="F495" s="679"/>
      <c r="G495" s="679"/>
      <c r="H495" s="146"/>
    </row>
    <row r="496" spans="1:8" ht="23.25" customHeight="1" x14ac:dyDescent="0.25">
      <c r="A496" s="570"/>
      <c r="B496" s="680" t="s">
        <v>138</v>
      </c>
      <c r="C496" s="680"/>
      <c r="D496" s="680"/>
      <c r="E496" s="680"/>
      <c r="F496" s="680"/>
      <c r="G496" s="680"/>
      <c r="H496" s="146" t="s">
        <v>157</v>
      </c>
    </row>
    <row r="497" spans="1:7" s="454" customFormat="1" ht="20.25" customHeight="1" x14ac:dyDescent="0.25">
      <c r="A497" s="665" t="s">
        <v>0</v>
      </c>
      <c r="B497" s="667" t="s">
        <v>4</v>
      </c>
      <c r="C497" s="453" t="s">
        <v>10</v>
      </c>
      <c r="D497" s="669" t="s">
        <v>8</v>
      </c>
      <c r="E497" s="670" t="s">
        <v>9</v>
      </c>
      <c r="F497" s="672" t="s">
        <v>7</v>
      </c>
      <c r="G497" s="672" t="s">
        <v>1</v>
      </c>
    </row>
    <row r="498" spans="1:7" s="454" customFormat="1" ht="13.5" customHeight="1" x14ac:dyDescent="0.25">
      <c r="A498" s="666"/>
      <c r="B498" s="668"/>
      <c r="C498" s="455" t="s">
        <v>150</v>
      </c>
      <c r="D498" s="669"/>
      <c r="E498" s="671"/>
      <c r="F498" s="672"/>
      <c r="G498" s="672"/>
    </row>
    <row r="499" spans="1:7" s="443" customFormat="1" ht="21" customHeight="1" x14ac:dyDescent="0.25">
      <c r="A499" s="552"/>
      <c r="B499" s="445"/>
      <c r="C499" s="451">
        <f>F464</f>
        <v>1660937049.2900009</v>
      </c>
      <c r="D499" s="452"/>
      <c r="E499" s="452"/>
      <c r="F499" s="458">
        <f>C499</f>
        <v>1660937049.2900009</v>
      </c>
      <c r="G499" s="557"/>
    </row>
    <row r="500" spans="1:7" ht="21.6" customHeight="1" x14ac:dyDescent="0.4">
      <c r="A500" s="447">
        <v>1</v>
      </c>
      <c r="B500" s="211"/>
      <c r="C500" s="572"/>
      <c r="D500" s="573"/>
      <c r="E500" s="574"/>
      <c r="F500" s="578">
        <f>F499+C500+D500-E500</f>
        <v>1660937049.2900009</v>
      </c>
      <c r="G500" s="543"/>
    </row>
    <row r="501" spans="1:7" ht="21.6" customHeight="1" x14ac:dyDescent="0.4">
      <c r="A501" s="447">
        <v>2</v>
      </c>
      <c r="B501" s="277"/>
      <c r="C501" s="567"/>
      <c r="D501" s="405"/>
      <c r="E501" s="568"/>
      <c r="F501" s="558">
        <f t="shared" ref="F501:F510" si="10">F500+C501+D501-E501</f>
        <v>1660937049.2900009</v>
      </c>
      <c r="G501" s="551"/>
    </row>
    <row r="502" spans="1:7" ht="21.6" customHeight="1" x14ac:dyDescent="0.4">
      <c r="A502" s="447">
        <v>3</v>
      </c>
      <c r="B502" s="181"/>
      <c r="C502" s="224"/>
      <c r="D502" s="405"/>
      <c r="E502" s="224"/>
      <c r="F502" s="558">
        <f t="shared" si="10"/>
        <v>1660937049.2900009</v>
      </c>
      <c r="G502" s="543"/>
    </row>
    <row r="503" spans="1:7" ht="21.6" customHeight="1" x14ac:dyDescent="0.4">
      <c r="A503" s="447">
        <v>4</v>
      </c>
      <c r="B503" s="181"/>
      <c r="C503" s="224"/>
      <c r="D503" s="236"/>
      <c r="E503" s="224"/>
      <c r="F503" s="558">
        <f t="shared" si="10"/>
        <v>1660937049.2900009</v>
      </c>
      <c r="G503" s="543"/>
    </row>
    <row r="504" spans="1:7" ht="21.6" customHeight="1" x14ac:dyDescent="0.4">
      <c r="A504" s="447">
        <v>5</v>
      </c>
      <c r="B504" s="181"/>
      <c r="C504" s="195"/>
      <c r="D504" s="225"/>
      <c r="E504" s="224"/>
      <c r="F504" s="558">
        <f t="shared" si="10"/>
        <v>1660937049.2900009</v>
      </c>
      <c r="G504" s="543"/>
    </row>
    <row r="505" spans="1:7" ht="21.6" customHeight="1" x14ac:dyDescent="0.4">
      <c r="A505" s="447"/>
      <c r="B505" s="277"/>
      <c r="C505" s="224"/>
      <c r="D505" s="536"/>
      <c r="E505" s="224"/>
      <c r="F505" s="558">
        <f t="shared" si="10"/>
        <v>1660937049.2900009</v>
      </c>
      <c r="G505" s="540"/>
    </row>
    <row r="506" spans="1:7" ht="21.6" customHeight="1" x14ac:dyDescent="0.4">
      <c r="A506" s="447"/>
      <c r="B506" s="277"/>
      <c r="C506" s="224"/>
      <c r="D506" s="536"/>
      <c r="E506" s="224"/>
      <c r="F506" s="558">
        <f t="shared" si="10"/>
        <v>1660937049.2900009</v>
      </c>
      <c r="G506" s="540"/>
    </row>
    <row r="507" spans="1:7" ht="21.6" customHeight="1" x14ac:dyDescent="0.4">
      <c r="A507" s="447"/>
      <c r="B507" s="277"/>
      <c r="C507" s="224"/>
      <c r="D507" s="536"/>
      <c r="E507" s="224"/>
      <c r="F507" s="558">
        <f t="shared" si="10"/>
        <v>1660937049.2900009</v>
      </c>
      <c r="G507" s="540"/>
    </row>
    <row r="508" spans="1:7" ht="21.6" customHeight="1" x14ac:dyDescent="0.4">
      <c r="A508" s="447"/>
      <c r="B508" s="277"/>
      <c r="C508" s="224"/>
      <c r="D508" s="536"/>
      <c r="E508" s="224"/>
      <c r="F508" s="558">
        <f t="shared" si="10"/>
        <v>1660937049.2900009</v>
      </c>
      <c r="G508" s="540"/>
    </row>
    <row r="509" spans="1:7" ht="21.6" customHeight="1" x14ac:dyDescent="0.4">
      <c r="A509" s="447"/>
      <c r="B509" s="277"/>
      <c r="C509" s="224"/>
      <c r="D509" s="536"/>
      <c r="E509" s="224"/>
      <c r="F509" s="558">
        <f t="shared" si="10"/>
        <v>1660937049.2900009</v>
      </c>
      <c r="G509" s="540"/>
    </row>
    <row r="510" spans="1:7" ht="21.6" customHeight="1" x14ac:dyDescent="0.4">
      <c r="A510" s="447"/>
      <c r="B510" s="277"/>
      <c r="C510" s="224"/>
      <c r="D510" s="536"/>
      <c r="E510" s="224"/>
      <c r="F510" s="558">
        <f t="shared" si="10"/>
        <v>1660937049.2900009</v>
      </c>
      <c r="G510" s="540"/>
    </row>
    <row r="511" spans="1:7" s="456" customFormat="1" ht="27" customHeight="1" x14ac:dyDescent="0.25">
      <c r="A511" s="673" t="s">
        <v>2</v>
      </c>
      <c r="B511" s="674"/>
      <c r="C511" s="547">
        <f>C499</f>
        <v>1660937049.2900009</v>
      </c>
      <c r="D511" s="548">
        <f>SUM(D500:D508)</f>
        <v>0</v>
      </c>
      <c r="E511" s="541">
        <f>SUM(E500:E510)</f>
        <v>0</v>
      </c>
      <c r="F511" s="541">
        <f>F510</f>
        <v>1660937049.2900009</v>
      </c>
      <c r="G511" s="542"/>
    </row>
    <row r="512" spans="1:7" ht="24" customHeight="1" x14ac:dyDescent="0.45">
      <c r="A512" s="157"/>
      <c r="B512" s="167"/>
      <c r="C512" s="158"/>
      <c r="D512" s="159"/>
      <c r="E512" s="160"/>
      <c r="F512" s="161"/>
      <c r="G512" s="162"/>
    </row>
    <row r="513" spans="1:7" s="21" customFormat="1" ht="20.25" x14ac:dyDescent="0.45">
      <c r="A513" s="675" t="s">
        <v>61</v>
      </c>
      <c r="B513" s="675"/>
      <c r="C513" s="675"/>
      <c r="D513" s="675"/>
      <c r="E513" s="675"/>
      <c r="F513" s="675"/>
      <c r="G513" s="675"/>
    </row>
  </sheetData>
  <mergeCells count="170">
    <mergeCell ref="E345:G345"/>
    <mergeCell ref="E346:G346"/>
    <mergeCell ref="A371:H371"/>
    <mergeCell ref="E24:E25"/>
    <mergeCell ref="A29:A30"/>
    <mergeCell ref="D29:D30"/>
    <mergeCell ref="A417:B417"/>
    <mergeCell ref="A419:G419"/>
    <mergeCell ref="A387:G387"/>
    <mergeCell ref="A388:G388"/>
    <mergeCell ref="A397:G397"/>
    <mergeCell ref="A398:G398"/>
    <mergeCell ref="B400:G400"/>
    <mergeCell ref="B401:G401"/>
    <mergeCell ref="B402:G402"/>
    <mergeCell ref="A403:A404"/>
    <mergeCell ref="B403:B404"/>
    <mergeCell ref="D403:D404"/>
    <mergeCell ref="E403:E404"/>
    <mergeCell ref="F403:F404"/>
    <mergeCell ref="G403:G404"/>
    <mergeCell ref="A330:B330"/>
    <mergeCell ref="A332:G332"/>
    <mergeCell ref="A331:H331"/>
    <mergeCell ref="B316:G316"/>
    <mergeCell ref="B317:G317"/>
    <mergeCell ref="A318:A319"/>
    <mergeCell ref="B318:B319"/>
    <mergeCell ref="D318:D319"/>
    <mergeCell ref="E318:E319"/>
    <mergeCell ref="F318:F319"/>
    <mergeCell ref="G318:G319"/>
    <mergeCell ref="A302:G302"/>
    <mergeCell ref="A303:G303"/>
    <mergeCell ref="A312:G312"/>
    <mergeCell ref="A313:G313"/>
    <mergeCell ref="B315:G315"/>
    <mergeCell ref="A289:B289"/>
    <mergeCell ref="A291:G291"/>
    <mergeCell ref="A231:G231"/>
    <mergeCell ref="B233:G233"/>
    <mergeCell ref="B234:G234"/>
    <mergeCell ref="B235:G235"/>
    <mergeCell ref="A236:A237"/>
    <mergeCell ref="B236:B237"/>
    <mergeCell ref="D236:D237"/>
    <mergeCell ref="E236:E237"/>
    <mergeCell ref="F236:F237"/>
    <mergeCell ref="G236:G237"/>
    <mergeCell ref="A290:H290"/>
    <mergeCell ref="E307:G307"/>
    <mergeCell ref="E308:G308"/>
    <mergeCell ref="A230:G230"/>
    <mergeCell ref="A212:H212"/>
    <mergeCell ref="E226:G226"/>
    <mergeCell ref="E227:G227"/>
    <mergeCell ref="B149:G149"/>
    <mergeCell ref="B150:G150"/>
    <mergeCell ref="A151:A152"/>
    <mergeCell ref="B151:B152"/>
    <mergeCell ref="D151:D152"/>
    <mergeCell ref="E151:E152"/>
    <mergeCell ref="F151:F152"/>
    <mergeCell ref="G151:G152"/>
    <mergeCell ref="A211:B211"/>
    <mergeCell ref="A221:G221"/>
    <mergeCell ref="A222:G222"/>
    <mergeCell ref="A137:G137"/>
    <mergeCell ref="A138:G138"/>
    <mergeCell ref="A146:G146"/>
    <mergeCell ref="A147:G147"/>
    <mergeCell ref="B148:G148"/>
    <mergeCell ref="E141:G141"/>
    <mergeCell ref="E142:G142"/>
    <mergeCell ref="A107:G107"/>
    <mergeCell ref="A108:G108"/>
    <mergeCell ref="D113:D114"/>
    <mergeCell ref="E113:E114"/>
    <mergeCell ref="F113:F114"/>
    <mergeCell ref="G113:G114"/>
    <mergeCell ref="B63:G63"/>
    <mergeCell ref="B64:G64"/>
    <mergeCell ref="A77:B77"/>
    <mergeCell ref="A79:G79"/>
    <mergeCell ref="B110:G110"/>
    <mergeCell ref="A124:B124"/>
    <mergeCell ref="B111:G111"/>
    <mergeCell ref="B112:G112"/>
    <mergeCell ref="A113:A114"/>
    <mergeCell ref="B113:B114"/>
    <mergeCell ref="E100:G100"/>
    <mergeCell ref="E101:G101"/>
    <mergeCell ref="A50:G50"/>
    <mergeCell ref="A59:G59"/>
    <mergeCell ref="A60:G60"/>
    <mergeCell ref="B62:G62"/>
    <mergeCell ref="A125:H125"/>
    <mergeCell ref="A126:H126"/>
    <mergeCell ref="A1:G1"/>
    <mergeCell ref="A2:G2"/>
    <mergeCell ref="A11:G11"/>
    <mergeCell ref="A12:G12"/>
    <mergeCell ref="A17:A18"/>
    <mergeCell ref="B17:B18"/>
    <mergeCell ref="D17:D18"/>
    <mergeCell ref="E17:E18"/>
    <mergeCell ref="F17:F18"/>
    <mergeCell ref="G17:G18"/>
    <mergeCell ref="B14:G14"/>
    <mergeCell ref="A33:G33"/>
    <mergeCell ref="A42:G42"/>
    <mergeCell ref="A31:B31"/>
    <mergeCell ref="B15:G15"/>
    <mergeCell ref="B16:G16"/>
    <mergeCell ref="A97:G97"/>
    <mergeCell ref="A98:G98"/>
    <mergeCell ref="C24:C25"/>
    <mergeCell ref="D24:D25"/>
    <mergeCell ref="A370:B370"/>
    <mergeCell ref="A372:G372"/>
    <mergeCell ref="A340:G340"/>
    <mergeCell ref="A341:G341"/>
    <mergeCell ref="A350:G350"/>
    <mergeCell ref="A351:G351"/>
    <mergeCell ref="B353:G353"/>
    <mergeCell ref="B354:G354"/>
    <mergeCell ref="B355:G355"/>
    <mergeCell ref="A356:A357"/>
    <mergeCell ref="B356:B357"/>
    <mergeCell ref="D356:D357"/>
    <mergeCell ref="E356:E357"/>
    <mergeCell ref="F356:F357"/>
    <mergeCell ref="G356:G357"/>
    <mergeCell ref="A65:A66"/>
    <mergeCell ref="B65:B66"/>
    <mergeCell ref="D65:D66"/>
    <mergeCell ref="E65:E66"/>
    <mergeCell ref="F65:F66"/>
    <mergeCell ref="G65:G66"/>
    <mergeCell ref="A49:G49"/>
    <mergeCell ref="A434:G434"/>
    <mergeCell ref="A435:G435"/>
    <mergeCell ref="A444:G444"/>
    <mergeCell ref="A445:G445"/>
    <mergeCell ref="B447:G447"/>
    <mergeCell ref="B448:G448"/>
    <mergeCell ref="B449:G449"/>
    <mergeCell ref="A450:A451"/>
    <mergeCell ref="B450:B451"/>
    <mergeCell ref="D450:D451"/>
    <mergeCell ref="E450:E451"/>
    <mergeCell ref="F450:F451"/>
    <mergeCell ref="G450:G451"/>
    <mergeCell ref="A497:A498"/>
    <mergeCell ref="B497:B498"/>
    <mergeCell ref="D497:D498"/>
    <mergeCell ref="E497:E498"/>
    <mergeCell ref="F497:F498"/>
    <mergeCell ref="G497:G498"/>
    <mergeCell ref="A511:B511"/>
    <mergeCell ref="A513:G513"/>
    <mergeCell ref="A464:B464"/>
    <mergeCell ref="A466:G466"/>
    <mergeCell ref="A481:G481"/>
    <mergeCell ref="A482:G482"/>
    <mergeCell ref="A491:G491"/>
    <mergeCell ref="A492:G492"/>
    <mergeCell ref="B494:G494"/>
    <mergeCell ref="B495:G495"/>
    <mergeCell ref="B496:G496"/>
  </mergeCells>
  <pageMargins left="0.28000000000000003" right="0.12" top="0.24" bottom="0.38906249999999998" header="0.2" footer="0.3"/>
  <pageSetup scale="83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M38"/>
  <sheetViews>
    <sheetView topLeftCell="A4" workbookViewId="0">
      <selection activeCell="F22" sqref="F22:F25"/>
    </sheetView>
  </sheetViews>
  <sheetFormatPr defaultColWidth="9.140625" defaultRowHeight="18.75" x14ac:dyDescent="0.45"/>
  <cols>
    <col min="1" max="1" width="4" style="21" customWidth="1"/>
    <col min="2" max="2" width="8.42578125" style="16" customWidth="1"/>
    <col min="3" max="3" width="37.140625" style="16" customWidth="1"/>
    <col min="4" max="4" width="10.7109375" style="16" customWidth="1"/>
    <col min="5" max="5" width="12.7109375" style="21" customWidth="1"/>
    <col min="6" max="6" width="12.85546875" style="21" customWidth="1"/>
    <col min="7" max="7" width="12.5703125" style="21" customWidth="1"/>
    <col min="8" max="8" width="6.28515625" style="21" customWidth="1"/>
    <col min="9" max="9" width="24.5703125" style="21" customWidth="1"/>
    <col min="10" max="16384" width="9.140625" style="21"/>
  </cols>
  <sheetData>
    <row r="1" spans="1:11" ht="20.25" x14ac:dyDescent="0.45">
      <c r="A1" s="676" t="s">
        <v>5</v>
      </c>
      <c r="B1" s="676"/>
      <c r="C1" s="676"/>
      <c r="D1" s="676"/>
      <c r="E1" s="676"/>
      <c r="F1" s="676"/>
      <c r="G1" s="676"/>
      <c r="H1" s="676"/>
    </row>
    <row r="2" spans="1:11" ht="20.25" x14ac:dyDescent="0.45">
      <c r="A2" s="676" t="s">
        <v>6</v>
      </c>
      <c r="B2" s="676"/>
      <c r="C2" s="676"/>
      <c r="D2" s="676"/>
      <c r="E2" s="676"/>
      <c r="F2" s="676"/>
      <c r="G2" s="676"/>
      <c r="H2" s="676"/>
    </row>
    <row r="3" spans="1:11" ht="20.25" x14ac:dyDescent="0.45">
      <c r="A3" s="602"/>
      <c r="B3" s="602"/>
      <c r="C3" s="602"/>
      <c r="D3" s="602"/>
      <c r="E3" s="602"/>
      <c r="F3" s="602"/>
      <c r="G3" s="602"/>
      <c r="H3" s="602"/>
    </row>
    <row r="4" spans="1:11" ht="20.25" x14ac:dyDescent="0.45">
      <c r="A4" s="602"/>
      <c r="B4" s="602"/>
      <c r="C4" s="602"/>
      <c r="D4" s="602"/>
      <c r="E4" s="602"/>
      <c r="F4" s="602"/>
      <c r="G4" s="602"/>
      <c r="H4" s="602"/>
    </row>
    <row r="5" spans="1:11" ht="20.25" x14ac:dyDescent="0.45">
      <c r="A5" s="602"/>
      <c r="B5" s="602"/>
      <c r="C5" s="602"/>
      <c r="D5" s="602"/>
      <c r="E5" s="602"/>
      <c r="F5" s="602"/>
      <c r="G5" s="602"/>
      <c r="H5" s="602"/>
    </row>
    <row r="6" spans="1:11" ht="20.25" x14ac:dyDescent="0.45">
      <c r="A6" s="38" t="s">
        <v>19</v>
      </c>
      <c r="B6" s="38"/>
      <c r="C6" s="602"/>
      <c r="D6" s="602"/>
      <c r="E6" s="602"/>
      <c r="F6" s="602"/>
      <c r="G6" s="602"/>
      <c r="H6" s="602"/>
    </row>
    <row r="7" spans="1:11" ht="20.25" x14ac:dyDescent="0.45">
      <c r="A7" s="38" t="s">
        <v>41</v>
      </c>
      <c r="B7" s="38"/>
      <c r="C7" s="602"/>
      <c r="D7" s="602"/>
      <c r="E7" s="602"/>
      <c r="F7" s="602"/>
      <c r="G7" s="602"/>
      <c r="H7" s="602"/>
    </row>
    <row r="8" spans="1:11" ht="20.25" x14ac:dyDescent="0.45">
      <c r="A8" s="38" t="s">
        <v>42</v>
      </c>
      <c r="B8" s="38"/>
      <c r="C8" s="602"/>
      <c r="D8" s="602"/>
      <c r="E8" s="602"/>
      <c r="F8" s="602"/>
      <c r="G8" s="602"/>
      <c r="H8" s="602"/>
    </row>
    <row r="9" spans="1:11" ht="20.25" x14ac:dyDescent="0.45">
      <c r="A9" s="166" t="s">
        <v>20</v>
      </c>
      <c r="B9" s="166"/>
      <c r="C9" s="602"/>
      <c r="D9" s="602"/>
      <c r="E9" s="602"/>
      <c r="F9" s="602"/>
      <c r="G9" s="602"/>
      <c r="H9" s="602"/>
    </row>
    <row r="10" spans="1:11" ht="27" x14ac:dyDescent="0.45">
      <c r="A10" s="677" t="s">
        <v>165</v>
      </c>
      <c r="B10" s="677"/>
      <c r="C10" s="677"/>
      <c r="D10" s="677"/>
      <c r="E10" s="677"/>
      <c r="F10" s="677"/>
      <c r="G10" s="677"/>
      <c r="H10" s="677"/>
      <c r="I10" s="1"/>
      <c r="J10" s="1"/>
    </row>
    <row r="11" spans="1:11" ht="27" x14ac:dyDescent="0.45">
      <c r="A11" s="677" t="s">
        <v>166</v>
      </c>
      <c r="B11" s="677"/>
      <c r="C11" s="677"/>
      <c r="D11" s="677"/>
      <c r="E11" s="677"/>
      <c r="F11" s="677"/>
      <c r="G11" s="677"/>
      <c r="H11" s="677"/>
      <c r="I11" s="1"/>
      <c r="J11" s="1"/>
    </row>
    <row r="12" spans="1:11" x14ac:dyDescent="0.45">
      <c r="A12" s="724" t="s">
        <v>0</v>
      </c>
      <c r="B12" s="724" t="s">
        <v>3</v>
      </c>
      <c r="C12" s="724" t="s">
        <v>4</v>
      </c>
      <c r="D12" s="724" t="s">
        <v>10</v>
      </c>
      <c r="E12" s="726" t="s">
        <v>8</v>
      </c>
      <c r="F12" s="729" t="s">
        <v>9</v>
      </c>
      <c r="G12" s="727" t="s">
        <v>7</v>
      </c>
      <c r="H12" s="727" t="s">
        <v>1</v>
      </c>
    </row>
    <row r="13" spans="1:11" x14ac:dyDescent="0.45">
      <c r="A13" s="725"/>
      <c r="B13" s="725"/>
      <c r="C13" s="725"/>
      <c r="D13" s="725"/>
      <c r="E13" s="726"/>
      <c r="F13" s="730"/>
      <c r="G13" s="727"/>
      <c r="H13" s="727"/>
    </row>
    <row r="14" spans="1:11" x14ac:dyDescent="0.45">
      <c r="A14" s="384">
        <v>1</v>
      </c>
      <c r="B14" s="603" t="s">
        <v>15</v>
      </c>
      <c r="C14" s="176" t="s">
        <v>10</v>
      </c>
      <c r="D14" s="200">
        <f>[1]เวียกแค้มชงดา!$G$30</f>
        <v>814170581</v>
      </c>
      <c r="E14" s="200"/>
      <c r="F14" s="200">
        <v>0</v>
      </c>
      <c r="G14" s="194">
        <f>D14</f>
        <v>814170581</v>
      </c>
      <c r="H14" s="177"/>
    </row>
    <row r="15" spans="1:11" x14ac:dyDescent="0.45">
      <c r="A15" s="386">
        <v>7</v>
      </c>
      <c r="B15" s="603" t="s">
        <v>283</v>
      </c>
      <c r="C15" s="292" t="s">
        <v>264</v>
      </c>
      <c r="D15" s="231"/>
      <c r="E15" s="225"/>
      <c r="F15" s="237">
        <v>37400000</v>
      </c>
      <c r="G15" s="196">
        <f>G14+D15+E15-F15</f>
        <v>776770581</v>
      </c>
      <c r="H15" s="184"/>
      <c r="K15" s="21" t="s">
        <v>167</v>
      </c>
    </row>
    <row r="16" spans="1:11" x14ac:dyDescent="0.45">
      <c r="A16" s="604">
        <v>8</v>
      </c>
      <c r="B16" s="633" t="s">
        <v>15</v>
      </c>
      <c r="C16" s="292" t="s">
        <v>265</v>
      </c>
      <c r="D16" s="195"/>
      <c r="E16" s="225"/>
      <c r="F16" s="202">
        <v>14700000</v>
      </c>
      <c r="G16" s="196">
        <f t="shared" ref="G16:G29" si="0">G15+D16+E16-F16</f>
        <v>762070581</v>
      </c>
      <c r="H16" s="184"/>
    </row>
    <row r="17" spans="1:11" x14ac:dyDescent="0.45">
      <c r="A17" s="386">
        <v>9</v>
      </c>
      <c r="B17" s="633" t="s">
        <v>15</v>
      </c>
      <c r="C17" s="607" t="s">
        <v>266</v>
      </c>
      <c r="D17" s="195"/>
      <c r="E17" s="225"/>
      <c r="F17" s="202">
        <v>14700000</v>
      </c>
      <c r="G17" s="196">
        <f t="shared" si="0"/>
        <v>747370581</v>
      </c>
      <c r="H17" s="184"/>
    </row>
    <row r="18" spans="1:11" x14ac:dyDescent="0.45">
      <c r="A18" s="604">
        <v>20</v>
      </c>
      <c r="B18" s="633" t="s">
        <v>15</v>
      </c>
      <c r="C18" s="607" t="s">
        <v>267</v>
      </c>
      <c r="D18" s="202"/>
      <c r="E18" s="233"/>
      <c r="F18" s="202">
        <v>14700000</v>
      </c>
      <c r="G18" s="196">
        <f t="shared" si="0"/>
        <v>732670581</v>
      </c>
      <c r="H18" s="184"/>
      <c r="K18" s="605" t="s">
        <v>168</v>
      </c>
    </row>
    <row r="19" spans="1:11" x14ac:dyDescent="0.45">
      <c r="A19" s="604">
        <v>22</v>
      </c>
      <c r="B19" s="633" t="s">
        <v>15</v>
      </c>
      <c r="C19" s="292" t="s">
        <v>268</v>
      </c>
      <c r="D19" s="202"/>
      <c r="E19" s="233"/>
      <c r="F19" s="202">
        <v>14700000</v>
      </c>
      <c r="G19" s="196">
        <f t="shared" si="0"/>
        <v>717970581</v>
      </c>
      <c r="H19" s="184"/>
    </row>
    <row r="20" spans="1:11" x14ac:dyDescent="0.45">
      <c r="A20" s="386">
        <v>23</v>
      </c>
      <c r="B20" s="633" t="s">
        <v>15</v>
      </c>
      <c r="C20" s="266" t="s">
        <v>269</v>
      </c>
      <c r="D20" s="202"/>
      <c r="E20" s="233"/>
      <c r="F20" s="202">
        <v>14700000</v>
      </c>
      <c r="G20" s="196">
        <f t="shared" si="0"/>
        <v>703270581</v>
      </c>
      <c r="H20" s="184"/>
    </row>
    <row r="21" spans="1:11" x14ac:dyDescent="0.45">
      <c r="A21" s="386">
        <v>27</v>
      </c>
      <c r="B21" s="633" t="s">
        <v>15</v>
      </c>
      <c r="C21" s="181" t="s">
        <v>270</v>
      </c>
      <c r="D21" s="202"/>
      <c r="E21" s="233"/>
      <c r="F21" s="237">
        <v>23910000</v>
      </c>
      <c r="G21" s="196">
        <f t="shared" si="0"/>
        <v>679360581</v>
      </c>
      <c r="H21" s="184"/>
    </row>
    <row r="22" spans="1:11" x14ac:dyDescent="0.45">
      <c r="A22" s="604">
        <v>28</v>
      </c>
      <c r="B22" s="603" t="s">
        <v>338</v>
      </c>
      <c r="C22" s="649" t="s">
        <v>323</v>
      </c>
      <c r="D22" s="202"/>
      <c r="E22" s="233"/>
      <c r="F22" s="198">
        <v>1219321</v>
      </c>
      <c r="G22" s="196">
        <f t="shared" si="0"/>
        <v>678141260</v>
      </c>
      <c r="H22" s="184"/>
    </row>
    <row r="23" spans="1:11" x14ac:dyDescent="0.45">
      <c r="A23" s="386">
        <v>29</v>
      </c>
      <c r="B23" s="606"/>
      <c r="C23" s="292" t="s">
        <v>324</v>
      </c>
      <c r="D23" s="202"/>
      <c r="E23" s="233"/>
      <c r="F23" s="224">
        <v>71500000</v>
      </c>
      <c r="G23" s="196">
        <f t="shared" si="0"/>
        <v>606641260</v>
      </c>
      <c r="H23" s="184"/>
    </row>
    <row r="24" spans="1:11" x14ac:dyDescent="0.45">
      <c r="A24" s="604">
        <v>30</v>
      </c>
      <c r="B24" s="603"/>
      <c r="C24" s="292" t="s">
        <v>325</v>
      </c>
      <c r="D24" s="202"/>
      <c r="E24" s="233"/>
      <c r="F24" s="224">
        <v>179337217</v>
      </c>
      <c r="G24" s="196">
        <f t="shared" si="0"/>
        <v>427304043</v>
      </c>
      <c r="H24" s="184"/>
    </row>
    <row r="25" spans="1:11" x14ac:dyDescent="0.45">
      <c r="A25" s="386">
        <v>31</v>
      </c>
      <c r="B25" s="603"/>
      <c r="C25" s="181" t="s">
        <v>322</v>
      </c>
      <c r="D25" s="202"/>
      <c r="E25" s="233"/>
      <c r="F25" s="231">
        <v>544360</v>
      </c>
      <c r="G25" s="196">
        <f t="shared" si="0"/>
        <v>426759683</v>
      </c>
      <c r="H25" s="184"/>
    </row>
    <row r="26" spans="1:11" x14ac:dyDescent="0.45">
      <c r="A26" s="604">
        <v>32</v>
      </c>
      <c r="B26" s="603"/>
      <c r="C26" s="266"/>
      <c r="D26" s="202"/>
      <c r="E26" s="233"/>
      <c r="F26" s="224"/>
      <c r="G26" s="196">
        <f t="shared" si="0"/>
        <v>426759683</v>
      </c>
      <c r="H26" s="184"/>
    </row>
    <row r="27" spans="1:11" x14ac:dyDescent="0.45">
      <c r="A27" s="386">
        <v>33</v>
      </c>
      <c r="B27" s="603"/>
      <c r="C27" s="266"/>
      <c r="D27" s="202"/>
      <c r="E27" s="233"/>
      <c r="F27" s="224"/>
      <c r="G27" s="196">
        <f t="shared" si="0"/>
        <v>426759683</v>
      </c>
      <c r="H27" s="184"/>
    </row>
    <row r="28" spans="1:11" x14ac:dyDescent="0.45">
      <c r="A28" s="604">
        <v>34</v>
      </c>
      <c r="B28" s="603"/>
      <c r="C28" s="266"/>
      <c r="D28" s="202"/>
      <c r="E28" s="233"/>
      <c r="F28" s="224"/>
      <c r="G28" s="196">
        <f t="shared" si="0"/>
        <v>426759683</v>
      </c>
      <c r="H28" s="184"/>
    </row>
    <row r="29" spans="1:11" x14ac:dyDescent="0.45">
      <c r="A29" s="386">
        <v>35</v>
      </c>
      <c r="B29" s="603"/>
      <c r="C29" s="266"/>
      <c r="D29" s="202"/>
      <c r="E29" s="233"/>
      <c r="F29" s="224"/>
      <c r="G29" s="196">
        <f t="shared" si="0"/>
        <v>426759683</v>
      </c>
      <c r="H29" s="184"/>
    </row>
    <row r="30" spans="1:11" x14ac:dyDescent="0.45">
      <c r="A30" s="10"/>
      <c r="B30" s="188" t="s">
        <v>2</v>
      </c>
      <c r="C30" s="188"/>
      <c r="D30" s="206">
        <f>SUM(D14:D29)</f>
        <v>814170581</v>
      </c>
      <c r="E30" s="206">
        <f>SUM(E14:E29)</f>
        <v>0</v>
      </c>
      <c r="F30" s="206">
        <f>SUM(F14:F29)</f>
        <v>387410898</v>
      </c>
      <c r="G30" s="608">
        <f>G29</f>
        <v>426759683</v>
      </c>
      <c r="H30" s="188"/>
    </row>
    <row r="31" spans="1:11" ht="24.75" x14ac:dyDescent="0.6">
      <c r="A31" s="12"/>
      <c r="B31" s="13"/>
      <c r="C31" s="14"/>
      <c r="D31" s="14"/>
      <c r="E31" s="15"/>
      <c r="F31" s="15"/>
      <c r="G31" s="15"/>
      <c r="H31" s="13"/>
    </row>
    <row r="32" spans="1:11" ht="20.25" x14ac:dyDescent="0.45">
      <c r="A32" s="731" t="s">
        <v>169</v>
      </c>
      <c r="B32" s="731"/>
      <c r="C32" s="731"/>
      <c r="D32" s="731"/>
      <c r="E32" s="731"/>
      <c r="F32" s="731"/>
      <c r="G32" s="731"/>
      <c r="H32" s="731"/>
    </row>
    <row r="37" spans="13:13" s="21" customFormat="1" x14ac:dyDescent="0.45">
      <c r="M37" s="21" t="s">
        <v>170</v>
      </c>
    </row>
    <row r="38" spans="13:13" s="21" customFormat="1" x14ac:dyDescent="0.45">
      <c r="M38" s="21" t="s">
        <v>171</v>
      </c>
    </row>
  </sheetData>
  <mergeCells count="13">
    <mergeCell ref="G12:G13"/>
    <mergeCell ref="H12:H13"/>
    <mergeCell ref="A32:H32"/>
    <mergeCell ref="A1:H1"/>
    <mergeCell ref="A2:H2"/>
    <mergeCell ref="A10:H10"/>
    <mergeCell ref="A11:H11"/>
    <mergeCell ref="A12:A13"/>
    <mergeCell ref="B12:B13"/>
    <mergeCell ref="C12:C13"/>
    <mergeCell ref="D12:D13"/>
    <mergeCell ref="E12:E13"/>
    <mergeCell ref="F12:F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50"/>
  </sheetPr>
  <dimension ref="A1:H40"/>
  <sheetViews>
    <sheetView view="pageLayout" topLeftCell="A4" zoomScaleNormal="100" workbookViewId="0">
      <selection activeCell="F33" sqref="F33"/>
    </sheetView>
  </sheetViews>
  <sheetFormatPr defaultRowHeight="18.75" x14ac:dyDescent="0.45"/>
  <cols>
    <col min="1" max="1" width="4.140625" style="44" customWidth="1"/>
    <col min="2" max="2" width="9.140625" style="44"/>
    <col min="3" max="3" width="47.5703125" style="44" customWidth="1"/>
    <col min="4" max="4" width="12" style="44" customWidth="1"/>
    <col min="5" max="5" width="13.42578125" style="44" customWidth="1"/>
    <col min="6" max="6" width="12.5703125" style="44" customWidth="1"/>
    <col min="7" max="7" width="12" style="44" customWidth="1"/>
    <col min="8" max="8" width="8.7109375" style="44" customWidth="1"/>
    <col min="9" max="16384" width="9.140625" style="44"/>
  </cols>
  <sheetData>
    <row r="1" spans="1:8" ht="20.25" x14ac:dyDescent="0.45">
      <c r="A1" s="751" t="s">
        <v>5</v>
      </c>
      <c r="B1" s="751"/>
      <c r="C1" s="751"/>
      <c r="D1" s="751"/>
      <c r="E1" s="751"/>
      <c r="F1" s="751"/>
      <c r="G1" s="751"/>
      <c r="H1" s="751"/>
    </row>
    <row r="2" spans="1:8" ht="20.25" x14ac:dyDescent="0.45">
      <c r="A2" s="751" t="s">
        <v>6</v>
      </c>
      <c r="B2" s="751"/>
      <c r="C2" s="751"/>
      <c r="D2" s="751"/>
      <c r="E2" s="751"/>
      <c r="F2" s="751"/>
      <c r="G2" s="751"/>
      <c r="H2" s="751"/>
    </row>
    <row r="3" spans="1:8" ht="20.25" x14ac:dyDescent="0.45">
      <c r="A3" s="93"/>
      <c r="B3" s="93"/>
      <c r="C3" s="93"/>
      <c r="D3" s="93"/>
      <c r="E3" s="93"/>
      <c r="F3" s="93"/>
      <c r="G3" s="93"/>
      <c r="H3" s="93"/>
    </row>
    <row r="4" spans="1:8" ht="20.25" x14ac:dyDescent="0.45">
      <c r="A4" s="111"/>
      <c r="B4" s="111"/>
      <c r="C4" s="111"/>
      <c r="D4" s="111"/>
      <c r="E4" s="111"/>
      <c r="F4" s="111"/>
      <c r="G4" s="111"/>
      <c r="H4" s="111"/>
    </row>
    <row r="5" spans="1:8" ht="17.25" customHeight="1" x14ac:dyDescent="0.45">
      <c r="A5" s="46" t="s">
        <v>19</v>
      </c>
      <c r="B5" s="46"/>
      <c r="C5" s="93"/>
      <c r="D5" s="93"/>
      <c r="E5" s="93"/>
      <c r="F5" s="93"/>
      <c r="G5" s="93"/>
      <c r="H5" s="93"/>
    </row>
    <row r="6" spans="1:8" ht="17.25" customHeight="1" x14ac:dyDescent="0.45">
      <c r="A6" s="46" t="s">
        <v>41</v>
      </c>
      <c r="B6" s="46"/>
      <c r="C6" s="93"/>
      <c r="D6" s="93"/>
      <c r="E6" s="93"/>
      <c r="F6" s="93"/>
      <c r="G6" s="93"/>
      <c r="H6" s="93"/>
    </row>
    <row r="7" spans="1:8" ht="17.25" customHeight="1" x14ac:dyDescent="0.45">
      <c r="A7" s="46" t="s">
        <v>42</v>
      </c>
      <c r="B7" s="46"/>
      <c r="C7" s="93"/>
      <c r="D7" s="93"/>
      <c r="E7" s="93"/>
      <c r="F7" s="93"/>
      <c r="G7" s="93"/>
      <c r="H7" s="93"/>
    </row>
    <row r="8" spans="1:8" ht="17.25" customHeight="1" x14ac:dyDescent="0.45">
      <c r="A8" s="47" t="s">
        <v>20</v>
      </c>
      <c r="B8" s="47"/>
      <c r="C8" s="93"/>
      <c r="D8" s="93"/>
      <c r="E8" s="93"/>
      <c r="F8" s="93"/>
      <c r="G8" s="93"/>
      <c r="H8" s="93"/>
    </row>
    <row r="9" spans="1:8" ht="23.25" x14ac:dyDescent="0.45">
      <c r="A9" s="752" t="s">
        <v>39</v>
      </c>
      <c r="B9" s="752"/>
      <c r="C9" s="752"/>
      <c r="D9" s="752"/>
      <c r="E9" s="752"/>
      <c r="F9" s="752"/>
      <c r="G9" s="752"/>
      <c r="H9" s="752"/>
    </row>
    <row r="10" spans="1:8" ht="23.25" x14ac:dyDescent="0.45">
      <c r="A10" s="752" t="s">
        <v>47</v>
      </c>
      <c r="B10" s="752"/>
      <c r="C10" s="752"/>
      <c r="D10" s="752"/>
      <c r="E10" s="752"/>
      <c r="F10" s="752"/>
      <c r="G10" s="752"/>
      <c r="H10" s="752"/>
    </row>
    <row r="11" spans="1:8" ht="23.25" x14ac:dyDescent="0.45">
      <c r="A11" s="94"/>
      <c r="B11" s="94"/>
      <c r="C11" s="94"/>
      <c r="D11" s="94"/>
      <c r="E11" s="94"/>
      <c r="F11" s="94"/>
      <c r="G11" s="94"/>
      <c r="H11" s="94"/>
    </row>
    <row r="12" spans="1:8" x14ac:dyDescent="0.45">
      <c r="A12" s="753" t="s">
        <v>0</v>
      </c>
      <c r="B12" s="753" t="s">
        <v>3</v>
      </c>
      <c r="C12" s="753" t="s">
        <v>4</v>
      </c>
      <c r="D12" s="753" t="s">
        <v>10</v>
      </c>
      <c r="E12" s="755" t="s">
        <v>8</v>
      </c>
      <c r="F12" s="756" t="s">
        <v>9</v>
      </c>
      <c r="G12" s="758" t="s">
        <v>7</v>
      </c>
      <c r="H12" s="759" t="s">
        <v>1</v>
      </c>
    </row>
    <row r="13" spans="1:8" ht="15" customHeight="1" x14ac:dyDescent="0.45">
      <c r="A13" s="754"/>
      <c r="B13" s="754"/>
      <c r="C13" s="754"/>
      <c r="D13" s="754"/>
      <c r="E13" s="755"/>
      <c r="F13" s="757"/>
      <c r="G13" s="758"/>
      <c r="H13" s="759"/>
    </row>
    <row r="14" spans="1:8" ht="15" customHeight="1" x14ac:dyDescent="0.45">
      <c r="A14" s="68">
        <v>1</v>
      </c>
      <c r="B14" s="49" t="s">
        <v>15</v>
      </c>
      <c r="C14" s="95" t="s">
        <v>10</v>
      </c>
      <c r="D14" s="71">
        <f>[3]ວຽກປັບປຸງຕາຂ່າຍເຂື່ອນນ້ຳອີ່ມູນ!$G$26</f>
        <v>0</v>
      </c>
      <c r="E14" s="71"/>
      <c r="F14" s="71">
        <v>0</v>
      </c>
      <c r="G14" s="50">
        <f>D14</f>
        <v>0</v>
      </c>
      <c r="H14" s="72"/>
    </row>
    <row r="15" spans="1:8" x14ac:dyDescent="0.45">
      <c r="A15" s="113">
        <v>4</v>
      </c>
      <c r="B15" s="49" t="s">
        <v>15</v>
      </c>
      <c r="C15" s="104"/>
      <c r="D15" s="82"/>
      <c r="E15" s="76"/>
      <c r="F15" s="96"/>
      <c r="G15" s="53">
        <f>G14+E15-F15</f>
        <v>0</v>
      </c>
      <c r="H15" s="58"/>
    </row>
    <row r="16" spans="1:8" x14ac:dyDescent="0.45">
      <c r="A16" s="92">
        <v>5</v>
      </c>
      <c r="B16" s="49" t="s">
        <v>15</v>
      </c>
      <c r="C16" s="91"/>
      <c r="D16" s="120"/>
      <c r="E16" s="80"/>
      <c r="F16" s="120"/>
      <c r="G16" s="53">
        <f t="shared" ref="G16:G20" si="0">G15+E16-F16</f>
        <v>0</v>
      </c>
      <c r="H16" s="58"/>
    </row>
    <row r="17" spans="1:8" x14ac:dyDescent="0.45">
      <c r="A17" s="113">
        <v>6</v>
      </c>
      <c r="B17" s="49" t="s">
        <v>15</v>
      </c>
      <c r="C17" s="121"/>
      <c r="D17" s="120"/>
      <c r="E17" s="80"/>
      <c r="F17" s="120"/>
      <c r="G17" s="53">
        <f t="shared" si="0"/>
        <v>0</v>
      </c>
      <c r="H17" s="77"/>
    </row>
    <row r="18" spans="1:8" x14ac:dyDescent="0.45">
      <c r="A18" s="92">
        <v>7</v>
      </c>
      <c r="B18" s="49" t="s">
        <v>15</v>
      </c>
      <c r="C18" s="122"/>
      <c r="D18" s="120"/>
      <c r="E18" s="80"/>
      <c r="F18" s="80"/>
      <c r="G18" s="53">
        <f t="shared" si="0"/>
        <v>0</v>
      </c>
      <c r="H18" s="77"/>
    </row>
    <row r="19" spans="1:8" x14ac:dyDescent="0.45">
      <c r="A19" s="113">
        <v>8</v>
      </c>
      <c r="B19" s="49" t="s">
        <v>15</v>
      </c>
      <c r="C19" s="90"/>
      <c r="D19" s="86"/>
      <c r="E19" s="80"/>
      <c r="F19" s="80"/>
      <c r="G19" s="53">
        <f t="shared" si="0"/>
        <v>0</v>
      </c>
      <c r="H19" s="77"/>
    </row>
    <row r="20" spans="1:8" x14ac:dyDescent="0.45">
      <c r="A20" s="92">
        <v>9</v>
      </c>
      <c r="B20" s="49" t="s">
        <v>15</v>
      </c>
      <c r="C20" s="90"/>
      <c r="D20" s="86"/>
      <c r="E20" s="80"/>
      <c r="F20" s="80"/>
      <c r="G20" s="53">
        <f t="shared" si="0"/>
        <v>0</v>
      </c>
      <c r="H20" s="77"/>
    </row>
    <row r="21" spans="1:8" x14ac:dyDescent="0.45">
      <c r="A21" s="113">
        <v>10</v>
      </c>
      <c r="B21" s="49" t="s">
        <v>15</v>
      </c>
      <c r="C21" s="90"/>
      <c r="D21" s="86"/>
      <c r="E21" s="80"/>
      <c r="F21" s="80"/>
      <c r="G21" s="53">
        <f t="shared" ref="G21:G26" si="1">G20+E21-F21</f>
        <v>0</v>
      </c>
      <c r="H21" s="77"/>
    </row>
    <row r="22" spans="1:8" x14ac:dyDescent="0.45">
      <c r="A22" s="92">
        <v>11</v>
      </c>
      <c r="B22" s="49" t="s">
        <v>15</v>
      </c>
      <c r="C22" s="90"/>
      <c r="D22" s="86"/>
      <c r="E22" s="80"/>
      <c r="F22" s="76"/>
      <c r="G22" s="53">
        <f t="shared" si="1"/>
        <v>0</v>
      </c>
      <c r="H22" s="77"/>
    </row>
    <row r="23" spans="1:8" x14ac:dyDescent="0.45">
      <c r="A23" s="113">
        <v>12</v>
      </c>
      <c r="B23" s="49" t="s">
        <v>15</v>
      </c>
      <c r="C23" s="123"/>
      <c r="D23" s="86"/>
      <c r="E23" s="80"/>
      <c r="F23" s="76"/>
      <c r="G23" s="53">
        <f t="shared" si="1"/>
        <v>0</v>
      </c>
      <c r="H23" s="77"/>
    </row>
    <row r="24" spans="1:8" x14ac:dyDescent="0.45">
      <c r="A24" s="92">
        <v>13</v>
      </c>
      <c r="B24" s="49" t="s">
        <v>15</v>
      </c>
      <c r="C24" s="123"/>
      <c r="D24" s="86"/>
      <c r="E24" s="80"/>
      <c r="F24" s="76"/>
      <c r="G24" s="53">
        <f t="shared" si="1"/>
        <v>0</v>
      </c>
      <c r="H24" s="77"/>
    </row>
    <row r="25" spans="1:8" x14ac:dyDescent="0.45">
      <c r="A25" s="113">
        <v>14</v>
      </c>
      <c r="B25" s="49" t="s">
        <v>15</v>
      </c>
      <c r="C25" s="123"/>
      <c r="D25" s="86"/>
      <c r="E25" s="80"/>
      <c r="F25" s="76"/>
      <c r="G25" s="53">
        <f t="shared" si="1"/>
        <v>0</v>
      </c>
      <c r="H25" s="77"/>
    </row>
    <row r="26" spans="1:8" x14ac:dyDescent="0.45">
      <c r="A26" s="92">
        <v>15</v>
      </c>
      <c r="B26" s="49" t="s">
        <v>15</v>
      </c>
      <c r="C26" s="124"/>
      <c r="D26" s="86"/>
      <c r="E26" s="80"/>
      <c r="F26" s="76"/>
      <c r="G26" s="53">
        <f t="shared" si="1"/>
        <v>0</v>
      </c>
      <c r="H26" s="77"/>
    </row>
    <row r="27" spans="1:8" x14ac:dyDescent="0.45">
      <c r="A27" s="62"/>
      <c r="B27" s="99" t="s">
        <v>2</v>
      </c>
      <c r="C27" s="99"/>
      <c r="D27" s="87">
        <f>SUM(D14:D26)</f>
        <v>0</v>
      </c>
      <c r="E27" s="88">
        <f>SUM(E14:E26)</f>
        <v>0</v>
      </c>
      <c r="F27" s="88">
        <f>SUM(F14:F26)</f>
        <v>0</v>
      </c>
      <c r="G27" s="88">
        <f>D27+E27-F27</f>
        <v>0</v>
      </c>
      <c r="H27" s="99"/>
    </row>
    <row r="28" spans="1:8" ht="24.75" x14ac:dyDescent="0.6">
      <c r="A28" s="64"/>
      <c r="B28" s="65"/>
      <c r="C28" s="66"/>
      <c r="D28" s="66"/>
      <c r="E28" s="89"/>
      <c r="F28" s="89"/>
      <c r="G28" s="89"/>
      <c r="H28" s="65"/>
    </row>
    <row r="29" spans="1:8" ht="20.25" x14ac:dyDescent="0.45">
      <c r="A29" s="749" t="s">
        <v>43</v>
      </c>
      <c r="B29" s="749"/>
      <c r="C29" s="749"/>
      <c r="D29" s="749"/>
      <c r="E29" s="749"/>
      <c r="F29" s="749"/>
      <c r="G29" s="749"/>
      <c r="H29" s="749"/>
    </row>
    <row r="30" spans="1:8" x14ac:dyDescent="0.45">
      <c r="B30" s="67"/>
      <c r="C30" s="67"/>
      <c r="D30" s="67"/>
    </row>
    <row r="31" spans="1:8" x14ac:dyDescent="0.45">
      <c r="B31" s="67"/>
      <c r="C31" s="67"/>
      <c r="D31" s="67"/>
    </row>
    <row r="32" spans="1:8" x14ac:dyDescent="0.45">
      <c r="B32" s="67"/>
      <c r="C32" s="67"/>
      <c r="D32" s="67"/>
    </row>
    <row r="33" spans="1:8" x14ac:dyDescent="0.45">
      <c r="B33" s="67"/>
      <c r="C33" s="67"/>
      <c r="D33" s="67"/>
    </row>
    <row r="34" spans="1:8" x14ac:dyDescent="0.45">
      <c r="B34" s="67"/>
      <c r="C34" s="67"/>
      <c r="D34" s="67"/>
    </row>
    <row r="35" spans="1:8" x14ac:dyDescent="0.45">
      <c r="B35" s="67"/>
      <c r="C35" s="67"/>
      <c r="D35" s="67"/>
    </row>
    <row r="36" spans="1:8" x14ac:dyDescent="0.45">
      <c r="B36" s="67"/>
      <c r="C36" s="67"/>
      <c r="D36" s="67"/>
    </row>
    <row r="37" spans="1:8" x14ac:dyDescent="0.45">
      <c r="B37" s="67"/>
      <c r="C37" s="67"/>
      <c r="D37" s="67"/>
    </row>
    <row r="38" spans="1:8" x14ac:dyDescent="0.45">
      <c r="B38" s="67"/>
      <c r="C38" s="67"/>
      <c r="D38" s="67"/>
    </row>
    <row r="39" spans="1:8" ht="20.25" x14ac:dyDescent="0.5">
      <c r="A39" s="750" t="s">
        <v>44</v>
      </c>
      <c r="B39" s="750"/>
      <c r="C39" s="750"/>
      <c r="D39" s="750"/>
      <c r="E39" s="750"/>
      <c r="F39" s="750"/>
      <c r="G39" s="750"/>
      <c r="H39" s="750"/>
    </row>
    <row r="40" spans="1:8" x14ac:dyDescent="0.45">
      <c r="B40" s="67"/>
      <c r="C40" s="67"/>
      <c r="D40" s="67"/>
    </row>
  </sheetData>
  <mergeCells count="14">
    <mergeCell ref="A29:H29"/>
    <mergeCell ref="A39:H39"/>
    <mergeCell ref="A1:H1"/>
    <mergeCell ref="A9:H9"/>
    <mergeCell ref="A12:A13"/>
    <mergeCell ref="B12:B13"/>
    <mergeCell ref="C12:C13"/>
    <mergeCell ref="D12:D13"/>
    <mergeCell ref="E12:E13"/>
    <mergeCell ref="A2:H2"/>
    <mergeCell ref="A10:H10"/>
    <mergeCell ref="F12:F13"/>
    <mergeCell ref="G12:G13"/>
    <mergeCell ref="H12:H13"/>
  </mergeCells>
  <pageMargins left="0.16822916666666668" right="6.25E-2" top="0.75" bottom="0.75" header="0.3" footer="0.3"/>
  <pageSetup paperSize="9" scale="8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0.39997558519241921"/>
  </sheetPr>
  <dimension ref="A1:J50"/>
  <sheetViews>
    <sheetView showWhiteSpace="0" view="pageLayout" topLeftCell="A10" zoomScaleNormal="100" workbookViewId="0">
      <selection activeCell="F30" sqref="F30:F32"/>
    </sheetView>
  </sheetViews>
  <sheetFormatPr defaultColWidth="9.140625" defaultRowHeight="18.75" x14ac:dyDescent="0.45"/>
  <cols>
    <col min="1" max="1" width="3.42578125" style="21" customWidth="1"/>
    <col min="2" max="2" width="8.42578125" style="16" customWidth="1"/>
    <col min="3" max="3" width="45.42578125" style="16" customWidth="1"/>
    <col min="4" max="4" width="14" style="16" customWidth="1"/>
    <col min="5" max="5" width="12.42578125" style="213" customWidth="1"/>
    <col min="6" max="6" width="14.7109375" style="21" customWidth="1"/>
    <col min="7" max="7" width="15" style="21" customWidth="1"/>
    <col min="8" max="8" width="6.42578125" style="21" customWidth="1"/>
    <col min="9" max="9" width="24.5703125" style="21" customWidth="1"/>
    <col min="10" max="16384" width="9.140625" style="21"/>
  </cols>
  <sheetData>
    <row r="1" spans="1:10" ht="20.25" x14ac:dyDescent="0.45">
      <c r="A1" s="676" t="s">
        <v>5</v>
      </c>
      <c r="B1" s="676"/>
      <c r="C1" s="676"/>
      <c r="D1" s="676"/>
      <c r="E1" s="676"/>
      <c r="F1" s="676"/>
      <c r="G1" s="676"/>
      <c r="H1" s="676"/>
    </row>
    <row r="2" spans="1:10" ht="20.25" x14ac:dyDescent="0.45">
      <c r="A2" s="676" t="s">
        <v>6</v>
      </c>
      <c r="B2" s="676"/>
      <c r="C2" s="676"/>
      <c r="D2" s="676"/>
      <c r="E2" s="676"/>
      <c r="F2" s="676"/>
      <c r="G2" s="676"/>
      <c r="H2" s="676"/>
    </row>
    <row r="3" spans="1:10" ht="20.25" x14ac:dyDescent="0.45">
      <c r="A3" s="143"/>
      <c r="B3" s="143"/>
      <c r="C3" s="143"/>
      <c r="D3" s="143"/>
      <c r="E3" s="39"/>
      <c r="F3" s="143"/>
      <c r="G3" s="143"/>
      <c r="H3" s="143"/>
    </row>
    <row r="4" spans="1:10" ht="14.25" customHeight="1" x14ac:dyDescent="0.45">
      <c r="A4" s="38" t="s">
        <v>19</v>
      </c>
      <c r="B4" s="38"/>
      <c r="C4" s="143"/>
      <c r="D4" s="143"/>
      <c r="E4" s="39"/>
      <c r="F4" s="143"/>
      <c r="G4" s="143"/>
      <c r="H4" s="143"/>
    </row>
    <row r="5" spans="1:10" ht="14.25" customHeight="1" x14ac:dyDescent="0.45">
      <c r="A5" s="38" t="s">
        <v>41</v>
      </c>
      <c r="B5" s="38"/>
      <c r="C5" s="143"/>
      <c r="D5" s="143"/>
      <c r="E5" s="39"/>
      <c r="F5" s="143"/>
      <c r="G5" s="143"/>
      <c r="H5" s="143"/>
    </row>
    <row r="6" spans="1:10" ht="14.25" customHeight="1" x14ac:dyDescent="0.45">
      <c r="A6" s="38" t="s">
        <v>42</v>
      </c>
      <c r="B6" s="38"/>
      <c r="C6" s="143"/>
      <c r="D6" s="143"/>
      <c r="E6" s="39"/>
      <c r="F6" s="143"/>
      <c r="G6" s="143"/>
      <c r="H6" s="143"/>
    </row>
    <row r="7" spans="1:10" ht="14.25" customHeight="1" x14ac:dyDescent="0.45">
      <c r="A7" s="166" t="s">
        <v>20</v>
      </c>
      <c r="B7" s="166"/>
      <c r="C7" s="143"/>
      <c r="D7" s="143"/>
      <c r="E7" s="39"/>
      <c r="F7" s="143"/>
      <c r="G7" s="143"/>
      <c r="H7" s="143"/>
    </row>
    <row r="8" spans="1:10" ht="27.6" customHeight="1" x14ac:dyDescent="0.45">
      <c r="A8" s="677" t="s">
        <v>30</v>
      </c>
      <c r="B8" s="677"/>
      <c r="C8" s="677"/>
      <c r="D8" s="677"/>
      <c r="E8" s="677"/>
      <c r="F8" s="677"/>
      <c r="G8" s="677"/>
      <c r="H8" s="677"/>
      <c r="I8" s="1"/>
      <c r="J8" s="1"/>
    </row>
    <row r="9" spans="1:10" ht="29.45" customHeight="1" x14ac:dyDescent="0.45">
      <c r="A9" s="677" t="s">
        <v>59</v>
      </c>
      <c r="B9" s="677"/>
      <c r="C9" s="677"/>
      <c r="D9" s="677"/>
      <c r="E9" s="677"/>
      <c r="F9" s="677"/>
      <c r="G9" s="677"/>
      <c r="H9" s="677"/>
      <c r="I9" s="1"/>
      <c r="J9" s="1"/>
    </row>
    <row r="10" spans="1:10" ht="17.25" customHeight="1" x14ac:dyDescent="0.45">
      <c r="A10" s="734" t="s">
        <v>0</v>
      </c>
      <c r="B10" s="734" t="s">
        <v>3</v>
      </c>
      <c r="C10" s="734" t="s">
        <v>4</v>
      </c>
      <c r="D10" s="734" t="s">
        <v>10</v>
      </c>
      <c r="E10" s="736" t="s">
        <v>8</v>
      </c>
      <c r="F10" s="737" t="s">
        <v>9</v>
      </c>
      <c r="G10" s="733" t="s">
        <v>7</v>
      </c>
      <c r="H10" s="733" t="s">
        <v>1</v>
      </c>
    </row>
    <row r="11" spans="1:10" ht="17.25" customHeight="1" x14ac:dyDescent="0.45">
      <c r="A11" s="735"/>
      <c r="B11" s="735"/>
      <c r="C11" s="735"/>
      <c r="D11" s="735"/>
      <c r="E11" s="736"/>
      <c r="F11" s="738"/>
      <c r="G11" s="733"/>
      <c r="H11" s="733"/>
    </row>
    <row r="12" spans="1:10" x14ac:dyDescent="0.45">
      <c r="A12" s="384">
        <v>1</v>
      </c>
      <c r="B12" s="393" t="s">
        <v>15</v>
      </c>
      <c r="C12" s="190" t="s">
        <v>10</v>
      </c>
      <c r="D12" s="194">
        <f>'[1]โรงงานขบหีน น้ำกง 3'!$G$33</f>
        <v>3253269005.9200001</v>
      </c>
      <c r="E12" s="214"/>
      <c r="F12" s="34">
        <v>0</v>
      </c>
      <c r="G12" s="194">
        <f>D12</f>
        <v>3253269005.9200001</v>
      </c>
      <c r="H12" s="207"/>
    </row>
    <row r="13" spans="1:10" x14ac:dyDescent="0.45">
      <c r="A13" s="385">
        <v>2</v>
      </c>
      <c r="B13" s="409" t="s">
        <v>179</v>
      </c>
      <c r="C13" s="616" t="s">
        <v>173</v>
      </c>
      <c r="D13" s="215"/>
      <c r="E13" s="216"/>
      <c r="F13" s="31">
        <v>198883034</v>
      </c>
      <c r="G13" s="196">
        <f>G12+D13+E13-F13</f>
        <v>3054385971.9200001</v>
      </c>
      <c r="H13" s="26"/>
    </row>
    <row r="14" spans="1:10" x14ac:dyDescent="0.45">
      <c r="A14" s="385">
        <v>3</v>
      </c>
      <c r="B14" s="393" t="s">
        <v>15</v>
      </c>
      <c r="C14" s="277" t="s">
        <v>180</v>
      </c>
      <c r="D14" s="217"/>
      <c r="E14" s="31"/>
      <c r="F14" s="217">
        <v>12412010</v>
      </c>
      <c r="G14" s="196">
        <f>G13+D14+E14-F14</f>
        <v>3041973961.9200001</v>
      </c>
      <c r="H14" s="26"/>
    </row>
    <row r="15" spans="1:10" x14ac:dyDescent="0.45">
      <c r="A15" s="385">
        <v>4</v>
      </c>
      <c r="B15" s="393" t="s">
        <v>15</v>
      </c>
      <c r="C15" s="617" t="s">
        <v>174</v>
      </c>
      <c r="D15" s="217"/>
      <c r="E15" s="32"/>
      <c r="F15" s="217">
        <v>58464666</v>
      </c>
      <c r="G15" s="196">
        <f t="shared" ref="G15:G34" si="0">G14+D15+E15-F15</f>
        <v>2983509295.9200001</v>
      </c>
      <c r="H15" s="208"/>
      <c r="I15" s="6"/>
    </row>
    <row r="16" spans="1:10" x14ac:dyDescent="0.45">
      <c r="A16" s="385">
        <v>5</v>
      </c>
      <c r="B16" s="393" t="s">
        <v>15</v>
      </c>
      <c r="C16" s="181" t="s">
        <v>175</v>
      </c>
      <c r="D16" s="218"/>
      <c r="E16" s="32"/>
      <c r="F16" s="218">
        <v>4247000</v>
      </c>
      <c r="G16" s="196">
        <f t="shared" si="0"/>
        <v>2979262295.9200001</v>
      </c>
      <c r="H16" s="5"/>
      <c r="I16" s="6"/>
    </row>
    <row r="17" spans="1:8" x14ac:dyDescent="0.45">
      <c r="A17" s="385">
        <v>6</v>
      </c>
      <c r="B17" s="393" t="s">
        <v>15</v>
      </c>
      <c r="C17" s="179" t="s">
        <v>176</v>
      </c>
      <c r="D17" s="218"/>
      <c r="E17" s="32"/>
      <c r="F17" s="760">
        <v>23087500</v>
      </c>
      <c r="G17" s="196">
        <f>G16+D17+H17-F17</f>
        <v>2956174795.9200001</v>
      </c>
      <c r="H17" s="22"/>
    </row>
    <row r="18" spans="1:8" x14ac:dyDescent="0.45">
      <c r="A18" s="385">
        <v>7</v>
      </c>
      <c r="B18" s="393" t="s">
        <v>15</v>
      </c>
      <c r="C18" s="211" t="s">
        <v>177</v>
      </c>
      <c r="D18" s="218"/>
      <c r="E18" s="32"/>
      <c r="F18" s="761"/>
      <c r="G18" s="196">
        <f t="shared" si="0"/>
        <v>2956174795.9200001</v>
      </c>
      <c r="H18" s="22"/>
    </row>
    <row r="19" spans="1:8" x14ac:dyDescent="0.45">
      <c r="A19" s="385">
        <v>8</v>
      </c>
      <c r="B19" s="393" t="s">
        <v>15</v>
      </c>
      <c r="C19" s="179" t="s">
        <v>178</v>
      </c>
      <c r="D19" s="591"/>
      <c r="E19" s="220"/>
      <c r="F19" s="231">
        <v>6270000</v>
      </c>
      <c r="G19" s="592">
        <f t="shared" si="0"/>
        <v>2949904795.9200001</v>
      </c>
      <c r="H19" s="22"/>
    </row>
    <row r="20" spans="1:8" x14ac:dyDescent="0.45">
      <c r="A20" s="385">
        <v>9</v>
      </c>
      <c r="B20" s="409" t="s">
        <v>283</v>
      </c>
      <c r="C20" s="607" t="s">
        <v>240</v>
      </c>
      <c r="D20" s="24"/>
      <c r="E20" s="221"/>
      <c r="F20" s="237">
        <v>2440000</v>
      </c>
      <c r="G20" s="232">
        <f t="shared" si="0"/>
        <v>2947464795.9200001</v>
      </c>
      <c r="H20" s="22"/>
    </row>
    <row r="21" spans="1:8" x14ac:dyDescent="0.45">
      <c r="A21" s="385">
        <v>10</v>
      </c>
      <c r="B21" s="393" t="s">
        <v>15</v>
      </c>
      <c r="C21" s="419" t="s">
        <v>241</v>
      </c>
      <c r="D21" s="24"/>
      <c r="E21" s="221"/>
      <c r="F21" s="237">
        <v>26569910</v>
      </c>
      <c r="G21" s="232">
        <f t="shared" si="0"/>
        <v>2920894885.9200001</v>
      </c>
      <c r="H21" s="22"/>
    </row>
    <row r="22" spans="1:8" x14ac:dyDescent="0.45">
      <c r="A22" s="385">
        <v>11</v>
      </c>
      <c r="B22" s="393" t="s">
        <v>15</v>
      </c>
      <c r="C22" s="181" t="s">
        <v>242</v>
      </c>
      <c r="D22" s="24"/>
      <c r="E22" s="30"/>
      <c r="F22" s="237">
        <v>162530139</v>
      </c>
      <c r="G22" s="232">
        <f t="shared" si="0"/>
        <v>2758364746.9200001</v>
      </c>
      <c r="H22" s="22"/>
    </row>
    <row r="23" spans="1:8" x14ac:dyDescent="0.45">
      <c r="A23" s="634"/>
      <c r="B23" s="393" t="s">
        <v>15</v>
      </c>
      <c r="C23" s="181" t="s">
        <v>243</v>
      </c>
      <c r="D23" s="24"/>
      <c r="E23" s="30"/>
      <c r="F23" s="237">
        <v>162242000</v>
      </c>
      <c r="G23" s="232">
        <f t="shared" si="0"/>
        <v>2596122746.9200001</v>
      </c>
      <c r="H23" s="639"/>
    </row>
    <row r="24" spans="1:8" x14ac:dyDescent="0.45">
      <c r="A24" s="634"/>
      <c r="B24" s="393" t="s">
        <v>15</v>
      </c>
      <c r="C24" s="181" t="s">
        <v>244</v>
      </c>
      <c r="D24" s="24"/>
      <c r="E24" s="30"/>
      <c r="F24" s="237">
        <v>150000000</v>
      </c>
      <c r="G24" s="232">
        <f t="shared" si="0"/>
        <v>2446122746.9200001</v>
      </c>
      <c r="H24" s="639"/>
    </row>
    <row r="25" spans="1:8" x14ac:dyDescent="0.45">
      <c r="A25" s="385">
        <v>12</v>
      </c>
      <c r="B25" s="393" t="s">
        <v>15</v>
      </c>
      <c r="C25" s="181" t="s">
        <v>245</v>
      </c>
      <c r="D25" s="24"/>
      <c r="E25" s="221"/>
      <c r="F25" s="237">
        <v>24696000</v>
      </c>
      <c r="G25" s="232">
        <f t="shared" si="0"/>
        <v>2421426746.9200001</v>
      </c>
      <c r="H25" s="22"/>
    </row>
    <row r="26" spans="1:8" x14ac:dyDescent="0.45">
      <c r="A26" s="385">
        <v>13</v>
      </c>
      <c r="B26" s="393" t="s">
        <v>15</v>
      </c>
      <c r="C26" s="181" t="s">
        <v>246</v>
      </c>
      <c r="D26" s="24"/>
      <c r="E26" s="221"/>
      <c r="F26" s="237">
        <v>6139462</v>
      </c>
      <c r="G26" s="232">
        <f>G25+D26+E26-F26</f>
        <v>2415287284.9200001</v>
      </c>
      <c r="H26" s="9"/>
    </row>
    <row r="27" spans="1:8" x14ac:dyDescent="0.45">
      <c r="A27" s="385">
        <v>14</v>
      </c>
      <c r="B27" s="393" t="s">
        <v>15</v>
      </c>
      <c r="C27" s="181" t="s">
        <v>247</v>
      </c>
      <c r="D27" s="24"/>
      <c r="E27" s="221"/>
      <c r="F27" s="202">
        <v>106872000</v>
      </c>
      <c r="G27" s="232">
        <f t="shared" si="0"/>
        <v>2308415284.9200001</v>
      </c>
      <c r="H27" s="9"/>
    </row>
    <row r="28" spans="1:8" x14ac:dyDescent="0.45">
      <c r="A28" s="385">
        <v>15</v>
      </c>
      <c r="B28" s="393" t="s">
        <v>15</v>
      </c>
      <c r="C28" s="181" t="s">
        <v>253</v>
      </c>
      <c r="D28" s="224"/>
      <c r="E28" s="30"/>
      <c r="F28" s="237">
        <f>125000*305.5</f>
        <v>38187500</v>
      </c>
      <c r="G28" s="232">
        <f t="shared" si="0"/>
        <v>2270227784.9200001</v>
      </c>
      <c r="H28" s="9"/>
    </row>
    <row r="29" spans="1:8" x14ac:dyDescent="0.45">
      <c r="A29" s="385">
        <v>16</v>
      </c>
      <c r="B29" s="393" t="s">
        <v>15</v>
      </c>
      <c r="C29" s="181" t="s">
        <v>286</v>
      </c>
      <c r="D29" s="224"/>
      <c r="E29" s="30"/>
      <c r="F29" s="202">
        <f>4013*9220</f>
        <v>36999860</v>
      </c>
      <c r="G29" s="232">
        <f t="shared" si="0"/>
        <v>2233227924.9200001</v>
      </c>
      <c r="H29" s="9"/>
    </row>
    <row r="30" spans="1:8" x14ac:dyDescent="0.45">
      <c r="A30" s="385">
        <v>17</v>
      </c>
      <c r="B30" s="393" t="s">
        <v>338</v>
      </c>
      <c r="C30" s="419" t="s">
        <v>326</v>
      </c>
      <c r="D30" s="24"/>
      <c r="E30" s="30"/>
      <c r="F30" s="224">
        <v>54510235</v>
      </c>
      <c r="G30" s="232">
        <f t="shared" si="0"/>
        <v>2178717689.9200001</v>
      </c>
      <c r="H30" s="9"/>
    </row>
    <row r="31" spans="1:8" x14ac:dyDescent="0.45">
      <c r="A31" s="385">
        <v>18</v>
      </c>
      <c r="B31" s="409" t="s">
        <v>15</v>
      </c>
      <c r="C31" s="292" t="s">
        <v>327</v>
      </c>
      <c r="D31" s="24"/>
      <c r="E31" s="30"/>
      <c r="F31" s="224">
        <v>403000</v>
      </c>
      <c r="G31" s="232">
        <f t="shared" si="0"/>
        <v>2178314689.9200001</v>
      </c>
      <c r="H31" s="210"/>
    </row>
    <row r="32" spans="1:8" x14ac:dyDescent="0.45">
      <c r="A32" s="385">
        <v>19</v>
      </c>
      <c r="B32" s="409" t="s">
        <v>15</v>
      </c>
      <c r="C32" s="419" t="s">
        <v>328</v>
      </c>
      <c r="D32" s="222"/>
      <c r="E32" s="30"/>
      <c r="F32" s="224">
        <v>80801229</v>
      </c>
      <c r="G32" s="232">
        <f t="shared" si="0"/>
        <v>2097513460.9200001</v>
      </c>
      <c r="H32" s="210"/>
    </row>
    <row r="33" spans="1:8" x14ac:dyDescent="0.45">
      <c r="A33" s="385">
        <v>20</v>
      </c>
      <c r="B33" s="409" t="s">
        <v>15</v>
      </c>
      <c r="C33" s="266"/>
      <c r="D33" s="219"/>
      <c r="E33" s="30"/>
      <c r="F33" s="223"/>
      <c r="G33" s="232">
        <f t="shared" si="0"/>
        <v>2097513460.9200001</v>
      </c>
      <c r="H33" s="22"/>
    </row>
    <row r="34" spans="1:8" x14ac:dyDescent="0.45">
      <c r="A34" s="593">
        <v>21</v>
      </c>
      <c r="B34" s="594" t="s">
        <v>15</v>
      </c>
      <c r="C34" s="595"/>
      <c r="D34" s="219"/>
      <c r="E34" s="30"/>
      <c r="F34" s="224"/>
      <c r="G34" s="232">
        <f t="shared" si="0"/>
        <v>2097513460.9200001</v>
      </c>
      <c r="H34" s="22"/>
    </row>
    <row r="35" spans="1:8" ht="21.6" customHeight="1" x14ac:dyDescent="0.45">
      <c r="A35" s="10"/>
      <c r="B35" s="11" t="s">
        <v>2</v>
      </c>
      <c r="C35" s="11"/>
      <c r="D35" s="596">
        <f>SUM(D12:D34)</f>
        <v>3253269005.9200001</v>
      </c>
      <c r="E35" s="597">
        <f>SUM(E12:E34)</f>
        <v>0</v>
      </c>
      <c r="F35" s="597">
        <f>SUM(F12:F34)</f>
        <v>1155755545</v>
      </c>
      <c r="G35" s="597">
        <f>D35+E35-F35</f>
        <v>2097513460.9200001</v>
      </c>
      <c r="H35" s="212"/>
    </row>
    <row r="36" spans="1:8" x14ac:dyDescent="0.45">
      <c r="A36" s="685" t="s">
        <v>161</v>
      </c>
      <c r="B36" s="686"/>
      <c r="C36" s="686"/>
      <c r="D36" s="686"/>
      <c r="E36" s="686"/>
      <c r="F36" s="686"/>
      <c r="G36" s="686"/>
      <c r="H36" s="687"/>
    </row>
    <row r="37" spans="1:8" ht="165" customHeight="1" x14ac:dyDescent="0.45">
      <c r="A37" s="688"/>
      <c r="B37" s="689"/>
      <c r="C37" s="689"/>
      <c r="D37" s="689"/>
      <c r="E37" s="689"/>
      <c r="F37" s="689"/>
      <c r="G37" s="689"/>
      <c r="H37" s="690"/>
    </row>
    <row r="46" spans="1:8" x14ac:dyDescent="0.45">
      <c r="D46" s="21"/>
    </row>
    <row r="47" spans="1:8" x14ac:dyDescent="0.45">
      <c r="D47" s="21"/>
    </row>
    <row r="48" spans="1:8" x14ac:dyDescent="0.45">
      <c r="D48" s="21"/>
    </row>
    <row r="49" spans="4:4" x14ac:dyDescent="0.45">
      <c r="D49" s="21"/>
    </row>
    <row r="50" spans="4:4" x14ac:dyDescent="0.45">
      <c r="D50" s="21"/>
    </row>
  </sheetData>
  <mergeCells count="15">
    <mergeCell ref="A36:H36"/>
    <mergeCell ref="A37:H37"/>
    <mergeCell ref="G10:G11"/>
    <mergeCell ref="H10:H11"/>
    <mergeCell ref="A1:H1"/>
    <mergeCell ref="A2:H2"/>
    <mergeCell ref="A8:H8"/>
    <mergeCell ref="A9:H9"/>
    <mergeCell ref="A10:A11"/>
    <mergeCell ref="B10:B11"/>
    <mergeCell ref="C10:C11"/>
    <mergeCell ref="E10:E11"/>
    <mergeCell ref="F10:F11"/>
    <mergeCell ref="D10:D11"/>
    <mergeCell ref="F17:F18"/>
  </mergeCells>
  <pageMargins left="0.24" right="7.0833333333333331E-2" top="0.31" bottom="0.52" header="0.3" footer="0.3"/>
  <pageSetup scale="8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00B050"/>
  </sheetPr>
  <dimension ref="A1:J37"/>
  <sheetViews>
    <sheetView showWhiteSpace="0" view="pageLayout" topLeftCell="A8" zoomScaleNormal="100" workbookViewId="0">
      <selection activeCell="E31" sqref="E31"/>
    </sheetView>
  </sheetViews>
  <sheetFormatPr defaultColWidth="9.140625" defaultRowHeight="18.75" x14ac:dyDescent="0.45"/>
  <cols>
    <col min="1" max="1" width="3.85546875" style="21" customWidth="1"/>
    <col min="2" max="2" width="9.5703125" style="16" customWidth="1"/>
    <col min="3" max="3" width="48.28515625" style="16" customWidth="1"/>
    <col min="4" max="4" width="12.28515625" style="16" customWidth="1"/>
    <col min="5" max="5" width="13.140625" style="21" customWidth="1"/>
    <col min="6" max="6" width="13.7109375" style="21" customWidth="1"/>
    <col min="7" max="7" width="14" style="21" customWidth="1"/>
    <col min="8" max="8" width="5.7109375" style="21" customWidth="1"/>
    <col min="9" max="9" width="24.5703125" style="21" customWidth="1"/>
    <col min="10" max="16384" width="9.140625" style="21"/>
  </cols>
  <sheetData>
    <row r="1" spans="1:10" ht="20.25" x14ac:dyDescent="0.45">
      <c r="A1" s="676" t="s">
        <v>5</v>
      </c>
      <c r="B1" s="676"/>
      <c r="C1" s="676"/>
      <c r="D1" s="676"/>
      <c r="E1" s="676"/>
      <c r="F1" s="676"/>
      <c r="G1" s="676"/>
      <c r="H1" s="676"/>
    </row>
    <row r="2" spans="1:10" ht="20.25" x14ac:dyDescent="0.45">
      <c r="A2" s="676" t="s">
        <v>6</v>
      </c>
      <c r="B2" s="676"/>
      <c r="C2" s="676"/>
      <c r="D2" s="676"/>
      <c r="E2" s="676"/>
      <c r="F2" s="676"/>
      <c r="G2" s="676"/>
      <c r="H2" s="676"/>
    </row>
    <row r="3" spans="1:10" ht="20.25" x14ac:dyDescent="0.45">
      <c r="A3" s="143"/>
      <c r="B3" s="143"/>
      <c r="C3" s="143"/>
      <c r="D3" s="143"/>
      <c r="E3" s="143"/>
      <c r="F3" s="143"/>
      <c r="G3" s="143"/>
      <c r="H3" s="143"/>
    </row>
    <row r="4" spans="1:10" ht="20.25" x14ac:dyDescent="0.45">
      <c r="A4" s="143"/>
      <c r="B4" s="143"/>
      <c r="C4" s="143"/>
      <c r="D4" s="143"/>
      <c r="E4" s="143"/>
      <c r="F4" s="143"/>
      <c r="G4" s="143"/>
      <c r="H4" s="143"/>
    </row>
    <row r="5" spans="1:10" ht="16.5" customHeight="1" x14ac:dyDescent="0.45">
      <c r="A5" s="38" t="s">
        <v>19</v>
      </c>
      <c r="B5" s="38"/>
      <c r="C5" s="143"/>
      <c r="D5" s="143"/>
      <c r="E5" s="143"/>
      <c r="F5" s="143"/>
      <c r="G5" s="143"/>
      <c r="H5" s="143"/>
    </row>
    <row r="6" spans="1:10" ht="16.5" customHeight="1" x14ac:dyDescent="0.45">
      <c r="A6" s="38" t="s">
        <v>41</v>
      </c>
      <c r="B6" s="38"/>
      <c r="C6" s="143"/>
      <c r="D6" s="143"/>
      <c r="E6" s="143"/>
      <c r="F6" s="143"/>
      <c r="G6" s="143"/>
      <c r="H6" s="143"/>
    </row>
    <row r="7" spans="1:10" ht="16.5" customHeight="1" x14ac:dyDescent="0.45">
      <c r="A7" s="38" t="s">
        <v>42</v>
      </c>
      <c r="B7" s="38"/>
      <c r="C7" s="143"/>
      <c r="D7" s="143"/>
      <c r="E7" s="143"/>
      <c r="F7" s="143"/>
      <c r="G7" s="143"/>
      <c r="H7" s="143"/>
    </row>
    <row r="8" spans="1:10" ht="16.5" customHeight="1" x14ac:dyDescent="0.45">
      <c r="A8" s="166" t="s">
        <v>20</v>
      </c>
      <c r="B8" s="166"/>
      <c r="C8" s="143"/>
      <c r="D8" s="143"/>
      <c r="E8" s="143"/>
      <c r="F8" s="143"/>
      <c r="G8" s="143"/>
      <c r="H8" s="143"/>
    </row>
    <row r="9" spans="1:10" ht="27.6" customHeight="1" x14ac:dyDescent="0.45">
      <c r="A9" s="677" t="s">
        <v>31</v>
      </c>
      <c r="B9" s="677"/>
      <c r="C9" s="677"/>
      <c r="D9" s="677"/>
      <c r="E9" s="677"/>
      <c r="F9" s="677"/>
      <c r="G9" s="677"/>
      <c r="H9" s="677"/>
      <c r="I9" s="1"/>
      <c r="J9" s="1"/>
    </row>
    <row r="10" spans="1:10" ht="25.5" customHeight="1" x14ac:dyDescent="0.45">
      <c r="A10" s="677" t="s">
        <v>59</v>
      </c>
      <c r="B10" s="677"/>
      <c r="C10" s="677"/>
      <c r="D10" s="677"/>
      <c r="E10" s="677"/>
      <c r="F10" s="677"/>
      <c r="G10" s="677"/>
      <c r="H10" s="677"/>
      <c r="I10" s="1"/>
      <c r="J10" s="1"/>
    </row>
    <row r="11" spans="1:10" ht="20.25" customHeight="1" x14ac:dyDescent="0.45">
      <c r="A11" s="744" t="s">
        <v>0</v>
      </c>
      <c r="B11" s="762" t="s">
        <v>3</v>
      </c>
      <c r="C11" s="744" t="s">
        <v>4</v>
      </c>
      <c r="D11" s="764" t="s">
        <v>10</v>
      </c>
      <c r="E11" s="746" t="s">
        <v>8</v>
      </c>
      <c r="F11" s="747" t="s">
        <v>9</v>
      </c>
      <c r="G11" s="743" t="s">
        <v>7</v>
      </c>
      <c r="H11" s="727" t="s">
        <v>1</v>
      </c>
    </row>
    <row r="12" spans="1:10" ht="20.25" customHeight="1" x14ac:dyDescent="0.45">
      <c r="A12" s="745"/>
      <c r="B12" s="763"/>
      <c r="C12" s="745"/>
      <c r="D12" s="765"/>
      <c r="E12" s="746"/>
      <c r="F12" s="748"/>
      <c r="G12" s="743"/>
      <c r="H12" s="727"/>
    </row>
    <row r="13" spans="1:10" ht="20.25" x14ac:dyDescent="0.45">
      <c r="A13" s="384">
        <v>1</v>
      </c>
      <c r="B13" s="383" t="s">
        <v>15</v>
      </c>
      <c r="C13" s="176" t="s">
        <v>10</v>
      </c>
      <c r="D13" s="580">
        <f>[1]โรงแรมพุช่าเหล้า!$G$27</f>
        <v>-348419561</v>
      </c>
      <c r="E13" s="269"/>
      <c r="F13" s="269">
        <v>0</v>
      </c>
      <c r="G13" s="235">
        <f>D13</f>
        <v>-348419561</v>
      </c>
      <c r="H13" s="2"/>
    </row>
    <row r="14" spans="1:10" x14ac:dyDescent="0.45">
      <c r="A14" s="383">
        <v>2</v>
      </c>
      <c r="B14" s="398" t="s">
        <v>179</v>
      </c>
      <c r="C14" s="328" t="s">
        <v>195</v>
      </c>
      <c r="D14" s="195"/>
      <c r="E14" s="270">
        <v>2150000000</v>
      </c>
      <c r="F14" s="195"/>
      <c r="G14" s="230">
        <f>G13+E14-F14</f>
        <v>1801580439</v>
      </c>
      <c r="H14" s="267"/>
    </row>
    <row r="15" spans="1:10" x14ac:dyDescent="0.45">
      <c r="A15" s="386">
        <v>3</v>
      </c>
      <c r="B15" s="398" t="s">
        <v>283</v>
      </c>
      <c r="C15" s="181" t="s">
        <v>284</v>
      </c>
      <c r="D15" s="195"/>
      <c r="E15" s="225"/>
      <c r="F15" s="195">
        <f>400000*305.5</f>
        <v>122200000</v>
      </c>
      <c r="G15" s="230">
        <f>G14+E15-F15</f>
        <v>1679380439</v>
      </c>
      <c r="H15" s="183"/>
      <c r="I15" s="6"/>
    </row>
    <row r="16" spans="1:10" x14ac:dyDescent="0.45">
      <c r="A16" s="383">
        <v>4</v>
      </c>
      <c r="B16" s="643" t="s">
        <v>15</v>
      </c>
      <c r="C16" s="181" t="s">
        <v>285</v>
      </c>
      <c r="D16" s="202"/>
      <c r="E16" s="262"/>
      <c r="F16" s="195">
        <f>400000*305.5</f>
        <v>122200000</v>
      </c>
      <c r="G16" s="230">
        <f>G15+E16-F16</f>
        <v>1557180439</v>
      </c>
      <c r="H16" s="183"/>
      <c r="I16" s="6"/>
    </row>
    <row r="17" spans="1:8" x14ac:dyDescent="0.45">
      <c r="A17" s="386">
        <v>5</v>
      </c>
      <c r="B17" s="643" t="s">
        <v>15</v>
      </c>
      <c r="C17" s="266" t="s">
        <v>229</v>
      </c>
      <c r="D17" s="202"/>
      <c r="E17" s="262"/>
      <c r="F17" s="237">
        <v>5791478</v>
      </c>
      <c r="G17" s="196">
        <f>G16+E17-F17</f>
        <v>1551388961</v>
      </c>
      <c r="H17" s="268"/>
    </row>
    <row r="18" spans="1:8" x14ac:dyDescent="0.45">
      <c r="A18" s="383">
        <v>6</v>
      </c>
      <c r="B18" s="643" t="s">
        <v>15</v>
      </c>
      <c r="C18" s="266" t="s">
        <v>230</v>
      </c>
      <c r="D18" s="202"/>
      <c r="E18" s="262"/>
      <c r="F18" s="237">
        <v>3337400</v>
      </c>
      <c r="G18" s="196">
        <f t="shared" ref="G18:G34" si="0">G17+E18-F18</f>
        <v>1548051561</v>
      </c>
      <c r="H18" s="268"/>
    </row>
    <row r="19" spans="1:8" x14ac:dyDescent="0.45">
      <c r="A19" s="386">
        <v>7</v>
      </c>
      <c r="B19" s="643" t="s">
        <v>15</v>
      </c>
      <c r="C19" s="266" t="s">
        <v>231</v>
      </c>
      <c r="D19" s="202"/>
      <c r="E19" s="262"/>
      <c r="F19" s="237">
        <v>7500000</v>
      </c>
      <c r="G19" s="196">
        <f t="shared" si="0"/>
        <v>1540551561</v>
      </c>
      <c r="H19" s="268"/>
    </row>
    <row r="20" spans="1:8" x14ac:dyDescent="0.45">
      <c r="A20" s="383">
        <v>8</v>
      </c>
      <c r="B20" s="643" t="s">
        <v>15</v>
      </c>
      <c r="C20" s="19" t="s">
        <v>232</v>
      </c>
      <c r="D20" s="202"/>
      <c r="E20" s="262"/>
      <c r="F20" s="237">
        <v>13650000</v>
      </c>
      <c r="G20" s="196">
        <f t="shared" si="0"/>
        <v>1526901561</v>
      </c>
      <c r="H20" s="268"/>
    </row>
    <row r="21" spans="1:8" x14ac:dyDescent="0.45">
      <c r="A21" s="386">
        <v>9</v>
      </c>
      <c r="B21" s="398" t="s">
        <v>15</v>
      </c>
      <c r="C21" s="266" t="s">
        <v>233</v>
      </c>
      <c r="D21" s="202"/>
      <c r="E21" s="262"/>
      <c r="F21" s="237">
        <v>26700000</v>
      </c>
      <c r="G21" s="196">
        <f t="shared" si="0"/>
        <v>1500201561</v>
      </c>
      <c r="H21" s="268"/>
    </row>
    <row r="22" spans="1:8" x14ac:dyDescent="0.45">
      <c r="A22" s="383">
        <v>10</v>
      </c>
      <c r="B22" s="643" t="s">
        <v>15</v>
      </c>
      <c r="C22" s="266" t="s">
        <v>234</v>
      </c>
      <c r="D22" s="202"/>
      <c r="E22" s="262"/>
      <c r="F22" s="237">
        <v>26700000</v>
      </c>
      <c r="G22" s="196">
        <f t="shared" si="0"/>
        <v>1473501561</v>
      </c>
      <c r="H22" s="268"/>
    </row>
    <row r="23" spans="1:8" x14ac:dyDescent="0.45">
      <c r="A23" s="643"/>
      <c r="B23" s="643" t="s">
        <v>338</v>
      </c>
      <c r="C23" s="650" t="s">
        <v>329</v>
      </c>
      <c r="D23" s="202"/>
      <c r="E23" s="262"/>
      <c r="F23" s="637">
        <f>92082166-F24</f>
        <v>9101412</v>
      </c>
      <c r="G23" s="196">
        <f t="shared" si="0"/>
        <v>1464400149</v>
      </c>
      <c r="H23" s="268"/>
    </row>
    <row r="24" spans="1:8" x14ac:dyDescent="0.45">
      <c r="A24" s="643"/>
      <c r="B24" s="643" t="s">
        <v>15</v>
      </c>
      <c r="C24" s="52" t="s">
        <v>330</v>
      </c>
      <c r="D24" s="202"/>
      <c r="E24" s="262"/>
      <c r="F24" s="224">
        <v>82980754</v>
      </c>
      <c r="G24" s="196">
        <f t="shared" si="0"/>
        <v>1381419395</v>
      </c>
      <c r="H24" s="268"/>
    </row>
    <row r="25" spans="1:8" x14ac:dyDescent="0.45">
      <c r="A25" s="643"/>
      <c r="B25" s="643" t="s">
        <v>15</v>
      </c>
      <c r="C25" s="52" t="s">
        <v>331</v>
      </c>
      <c r="D25" s="202"/>
      <c r="E25" s="262"/>
      <c r="F25" s="224">
        <v>919667906</v>
      </c>
      <c r="G25" s="196">
        <f t="shared" si="0"/>
        <v>461751489</v>
      </c>
      <c r="H25" s="268"/>
    </row>
    <row r="26" spans="1:8" x14ac:dyDescent="0.45">
      <c r="A26" s="643"/>
      <c r="B26" s="643" t="s">
        <v>15</v>
      </c>
      <c r="C26" s="52" t="s">
        <v>332</v>
      </c>
      <c r="D26" s="202"/>
      <c r="E26" s="262"/>
      <c r="F26" s="224">
        <v>70442672</v>
      </c>
      <c r="G26" s="196">
        <f t="shared" si="0"/>
        <v>391308817</v>
      </c>
      <c r="H26" s="268"/>
    </row>
    <row r="27" spans="1:8" x14ac:dyDescent="0.45">
      <c r="A27" s="643"/>
      <c r="B27" s="643" t="s">
        <v>15</v>
      </c>
      <c r="C27" s="52" t="s">
        <v>333</v>
      </c>
      <c r="D27" s="202"/>
      <c r="E27" s="262"/>
      <c r="F27" s="224">
        <v>862000</v>
      </c>
      <c r="G27" s="196">
        <f t="shared" si="0"/>
        <v>390446817</v>
      </c>
      <c r="H27" s="268"/>
    </row>
    <row r="28" spans="1:8" x14ac:dyDescent="0.45">
      <c r="A28" s="643"/>
      <c r="B28" s="643" t="s">
        <v>15</v>
      </c>
      <c r="C28" s="52" t="s">
        <v>334</v>
      </c>
      <c r="D28" s="202"/>
      <c r="E28" s="262"/>
      <c r="F28" s="224">
        <v>4809800</v>
      </c>
      <c r="G28" s="196">
        <f t="shared" si="0"/>
        <v>385637017</v>
      </c>
      <c r="H28" s="268"/>
    </row>
    <row r="29" spans="1:8" x14ac:dyDescent="0.45">
      <c r="A29" s="643"/>
      <c r="B29" s="643" t="s">
        <v>15</v>
      </c>
      <c r="C29" s="52" t="s">
        <v>335</v>
      </c>
      <c r="D29" s="202"/>
      <c r="E29" s="262"/>
      <c r="F29" s="224">
        <v>3512000</v>
      </c>
      <c r="G29" s="196">
        <f t="shared" si="0"/>
        <v>382125017</v>
      </c>
      <c r="H29" s="268"/>
    </row>
    <row r="30" spans="1:8" x14ac:dyDescent="0.45">
      <c r="A30" s="643"/>
      <c r="B30" s="643" t="s">
        <v>15</v>
      </c>
      <c r="C30" s="653" t="s">
        <v>337</v>
      </c>
      <c r="D30" s="202"/>
      <c r="E30" s="262">
        <v>26700000</v>
      </c>
      <c r="F30" s="237"/>
      <c r="G30" s="196">
        <f t="shared" si="0"/>
        <v>408825017</v>
      </c>
      <c r="H30" s="268"/>
    </row>
    <row r="31" spans="1:8" x14ac:dyDescent="0.45">
      <c r="A31" s="386">
        <v>11</v>
      </c>
      <c r="B31" s="398" t="s">
        <v>15</v>
      </c>
      <c r="C31" s="181"/>
      <c r="D31" s="202"/>
      <c r="E31" s="262"/>
      <c r="F31" s="195"/>
      <c r="G31" s="196">
        <f t="shared" si="0"/>
        <v>408825017</v>
      </c>
      <c r="H31" s="268"/>
    </row>
    <row r="32" spans="1:8" x14ac:dyDescent="0.45">
      <c r="A32" s="383">
        <v>12</v>
      </c>
      <c r="B32" s="398" t="s">
        <v>15</v>
      </c>
      <c r="C32" s="181"/>
      <c r="D32" s="202"/>
      <c r="E32" s="262"/>
      <c r="F32" s="195"/>
      <c r="G32" s="196">
        <f t="shared" si="0"/>
        <v>408825017</v>
      </c>
      <c r="H32" s="268"/>
    </row>
    <row r="33" spans="1:8" x14ac:dyDescent="0.45">
      <c r="A33" s="386">
        <v>13</v>
      </c>
      <c r="B33" s="398" t="s">
        <v>15</v>
      </c>
      <c r="C33" s="181"/>
      <c r="D33" s="202"/>
      <c r="E33" s="262"/>
      <c r="F33" s="195"/>
      <c r="G33" s="196">
        <f t="shared" si="0"/>
        <v>408825017</v>
      </c>
      <c r="H33" s="268"/>
    </row>
    <row r="34" spans="1:8" x14ac:dyDescent="0.45">
      <c r="A34" s="383">
        <v>14</v>
      </c>
      <c r="B34" s="398" t="s">
        <v>15</v>
      </c>
      <c r="C34" s="181"/>
      <c r="D34" s="202"/>
      <c r="E34" s="262"/>
      <c r="F34" s="195"/>
      <c r="G34" s="196">
        <f t="shared" si="0"/>
        <v>408825017</v>
      </c>
      <c r="H34" s="184"/>
    </row>
    <row r="35" spans="1:8" ht="21.6" customHeight="1" x14ac:dyDescent="0.45">
      <c r="A35" s="191"/>
      <c r="B35" s="188" t="s">
        <v>2</v>
      </c>
      <c r="C35" s="188"/>
      <c r="D35" s="582">
        <f>SUM(D13:D34)</f>
        <v>-348419561</v>
      </c>
      <c r="E35" s="33">
        <f>SUM(E13:E34)</f>
        <v>2176700000</v>
      </c>
      <c r="F35" s="33">
        <f>SUM(F13:F34)</f>
        <v>1419455422</v>
      </c>
      <c r="G35" s="581">
        <f>D35+E35-F35</f>
        <v>408825017</v>
      </c>
      <c r="H35" s="188"/>
    </row>
    <row r="36" spans="1:8" x14ac:dyDescent="0.45">
      <c r="A36" s="685" t="s">
        <v>161</v>
      </c>
      <c r="B36" s="686"/>
      <c r="C36" s="686"/>
      <c r="D36" s="686"/>
      <c r="E36" s="686"/>
      <c r="F36" s="686"/>
      <c r="G36" s="686"/>
      <c r="H36" s="687"/>
    </row>
    <row r="37" spans="1:8" ht="165" customHeight="1" x14ac:dyDescent="0.45">
      <c r="A37" s="688"/>
      <c r="B37" s="689"/>
      <c r="C37" s="689"/>
      <c r="D37" s="689"/>
      <c r="E37" s="689"/>
      <c r="F37" s="689"/>
      <c r="G37" s="689"/>
      <c r="H37" s="690"/>
    </row>
  </sheetData>
  <mergeCells count="14">
    <mergeCell ref="A37:H37"/>
    <mergeCell ref="A36:H36"/>
    <mergeCell ref="G11:G12"/>
    <mergeCell ref="H11:H12"/>
    <mergeCell ref="A1:H1"/>
    <mergeCell ref="A2:H2"/>
    <mergeCell ref="A9:H9"/>
    <mergeCell ref="A10:H10"/>
    <mergeCell ref="A11:A12"/>
    <mergeCell ref="B11:B12"/>
    <mergeCell ref="C11:C12"/>
    <mergeCell ref="E11:E12"/>
    <mergeCell ref="F11:F12"/>
    <mergeCell ref="D11:D12"/>
  </mergeCells>
  <pageMargins left="0.21" right="7.9687499999999994E-2" top="0.34531250000000002" bottom="0.27" header="0.3" footer="0.3"/>
  <pageSetup scale="8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I42"/>
  <sheetViews>
    <sheetView view="pageLayout" topLeftCell="A4" zoomScaleNormal="100" workbookViewId="0">
      <selection activeCell="D15" sqref="D15"/>
    </sheetView>
  </sheetViews>
  <sheetFormatPr defaultColWidth="9.140625" defaultRowHeight="18.75" x14ac:dyDescent="0.45"/>
  <cols>
    <col min="1" max="1" width="3.28515625" style="44" customWidth="1"/>
    <col min="2" max="2" width="9.140625" style="67" customWidth="1"/>
    <col min="3" max="3" width="44.7109375" style="67" customWidth="1"/>
    <col min="4" max="4" width="14.28515625" style="125" customWidth="1"/>
    <col min="5" max="5" width="16.140625" style="125" customWidth="1"/>
    <col min="6" max="6" width="13.85546875" style="125" customWidth="1"/>
    <col min="7" max="7" width="12.5703125" style="125" customWidth="1"/>
    <col min="8" max="8" width="6.85546875" style="44" customWidth="1"/>
    <col min="9" max="16384" width="9.140625" style="44"/>
  </cols>
  <sheetData>
    <row r="1" spans="1:9" ht="20.25" x14ac:dyDescent="0.45">
      <c r="A1" s="751" t="s">
        <v>5</v>
      </c>
      <c r="B1" s="751"/>
      <c r="C1" s="751"/>
      <c r="D1" s="751"/>
      <c r="E1" s="751"/>
      <c r="F1" s="751"/>
      <c r="G1" s="751"/>
      <c r="H1" s="751"/>
    </row>
    <row r="2" spans="1:9" ht="20.25" x14ac:dyDescent="0.45">
      <c r="A2" s="751" t="s">
        <v>6</v>
      </c>
      <c r="B2" s="751"/>
      <c r="C2" s="751"/>
      <c r="D2" s="751"/>
      <c r="E2" s="751"/>
      <c r="F2" s="751"/>
      <c r="G2" s="751"/>
      <c r="H2" s="751"/>
    </row>
    <row r="3" spans="1:9" ht="20.25" x14ac:dyDescent="0.45">
      <c r="A3" s="45"/>
      <c r="B3" s="45"/>
      <c r="C3" s="45"/>
      <c r="D3" s="131"/>
      <c r="E3" s="131"/>
      <c r="F3" s="131"/>
      <c r="G3" s="131"/>
      <c r="H3" s="45"/>
    </row>
    <row r="4" spans="1:9" ht="20.25" x14ac:dyDescent="0.45">
      <c r="A4" s="45"/>
      <c r="B4" s="45"/>
      <c r="C4" s="45"/>
      <c r="D4" s="131"/>
      <c r="E4" s="131"/>
      <c r="F4" s="131"/>
      <c r="G4" s="131"/>
      <c r="H4" s="45"/>
    </row>
    <row r="5" spans="1:9" ht="20.25" x14ac:dyDescent="0.45">
      <c r="A5" s="45"/>
      <c r="B5" s="45"/>
      <c r="C5" s="45"/>
      <c r="D5" s="131"/>
      <c r="E5" s="131"/>
      <c r="F5" s="131"/>
      <c r="G5" s="131"/>
      <c r="H5" s="45"/>
    </row>
    <row r="6" spans="1:9" ht="12.75" customHeight="1" x14ac:dyDescent="0.45">
      <c r="A6" s="46" t="s">
        <v>19</v>
      </c>
      <c r="B6" s="46"/>
      <c r="C6" s="45"/>
      <c r="D6" s="131"/>
      <c r="E6" s="131"/>
      <c r="F6" s="131"/>
      <c r="G6" s="131"/>
      <c r="H6" s="45"/>
    </row>
    <row r="7" spans="1:9" ht="12.75" customHeight="1" x14ac:dyDescent="0.45">
      <c r="A7" s="46" t="s">
        <v>41</v>
      </c>
      <c r="B7" s="46"/>
      <c r="C7" s="45"/>
      <c r="D7" s="131"/>
      <c r="E7" s="131"/>
      <c r="F7" s="131"/>
      <c r="G7" s="131"/>
      <c r="H7" s="45"/>
    </row>
    <row r="8" spans="1:9" ht="12.75" customHeight="1" x14ac:dyDescent="0.45">
      <c r="A8" s="46" t="s">
        <v>42</v>
      </c>
      <c r="B8" s="46"/>
      <c r="C8" s="45"/>
      <c r="D8" s="131"/>
      <c r="E8" s="131"/>
      <c r="F8" s="131"/>
      <c r="G8" s="131"/>
      <c r="H8" s="45"/>
    </row>
    <row r="9" spans="1:9" ht="12.75" customHeight="1" x14ac:dyDescent="0.45">
      <c r="A9" s="47" t="s">
        <v>20</v>
      </c>
      <c r="B9" s="47"/>
      <c r="C9" s="45"/>
      <c r="D9" s="131"/>
      <c r="E9" s="131"/>
      <c r="F9" s="131"/>
      <c r="G9" s="131"/>
      <c r="H9" s="45"/>
    </row>
    <row r="10" spans="1:9" ht="27.6" customHeight="1" x14ac:dyDescent="0.45">
      <c r="A10" s="752" t="s">
        <v>34</v>
      </c>
      <c r="B10" s="752"/>
      <c r="C10" s="752"/>
      <c r="D10" s="752"/>
      <c r="E10" s="752"/>
      <c r="F10" s="752"/>
      <c r="G10" s="752"/>
      <c r="H10" s="752"/>
      <c r="I10" s="48"/>
    </row>
    <row r="11" spans="1:9" ht="34.15" customHeight="1" x14ac:dyDescent="0.45">
      <c r="A11" s="752" t="s">
        <v>47</v>
      </c>
      <c r="B11" s="752"/>
      <c r="C11" s="752"/>
      <c r="D11" s="752"/>
      <c r="E11" s="752"/>
      <c r="F11" s="752"/>
      <c r="G11" s="752"/>
      <c r="H11" s="752"/>
      <c r="I11" s="48"/>
    </row>
    <row r="12" spans="1:9" ht="20.25" customHeight="1" x14ac:dyDescent="0.45">
      <c r="A12" s="767" t="s">
        <v>0</v>
      </c>
      <c r="B12" s="767" t="s">
        <v>3</v>
      </c>
      <c r="C12" s="767" t="s">
        <v>4</v>
      </c>
      <c r="D12" s="767" t="s">
        <v>10</v>
      </c>
      <c r="E12" s="769" t="s">
        <v>8</v>
      </c>
      <c r="F12" s="770" t="s">
        <v>9</v>
      </c>
      <c r="G12" s="766" t="s">
        <v>7</v>
      </c>
      <c r="H12" s="766" t="s">
        <v>1</v>
      </c>
    </row>
    <row r="13" spans="1:9" ht="20.25" customHeight="1" x14ac:dyDescent="0.45">
      <c r="A13" s="768"/>
      <c r="B13" s="768"/>
      <c r="C13" s="768"/>
      <c r="D13" s="768"/>
      <c r="E13" s="769"/>
      <c r="F13" s="771"/>
      <c r="G13" s="766"/>
      <c r="H13" s="766"/>
    </row>
    <row r="14" spans="1:9" ht="19.899999999999999" customHeight="1" x14ac:dyDescent="0.45">
      <c r="A14" s="68">
        <v>1</v>
      </c>
      <c r="B14" s="100" t="s">
        <v>15</v>
      </c>
      <c r="C14" s="101" t="s">
        <v>10</v>
      </c>
      <c r="D14" s="108">
        <f>'[1]เชน้ำน้อย 1-6'!$G$31</f>
        <v>98178299</v>
      </c>
      <c r="E14" s="130"/>
      <c r="F14" s="130">
        <v>0</v>
      </c>
      <c r="G14" s="108">
        <f>D14</f>
        <v>98178299</v>
      </c>
      <c r="H14" s="51"/>
    </row>
    <row r="15" spans="1:9" ht="20.25" x14ac:dyDescent="0.45">
      <c r="A15" s="112">
        <v>2</v>
      </c>
      <c r="B15" s="114" t="s">
        <v>15</v>
      </c>
      <c r="C15" s="60"/>
      <c r="D15" s="140"/>
      <c r="E15" s="141"/>
      <c r="F15" s="140"/>
      <c r="G15" s="115">
        <f>G14+E15-F15</f>
        <v>98178299</v>
      </c>
      <c r="H15" s="54"/>
    </row>
    <row r="16" spans="1:9" x14ac:dyDescent="0.45">
      <c r="A16" s="112">
        <v>3</v>
      </c>
      <c r="B16" s="114" t="s">
        <v>15</v>
      </c>
      <c r="C16" s="60"/>
      <c r="D16" s="142"/>
      <c r="E16" s="128"/>
      <c r="F16" s="140"/>
      <c r="G16" s="115">
        <f>G15+E16-F16</f>
        <v>98178299</v>
      </c>
      <c r="H16" s="55"/>
    </row>
    <row r="17" spans="1:8" x14ac:dyDescent="0.45">
      <c r="A17" s="70">
        <v>4</v>
      </c>
      <c r="B17" s="103" t="s">
        <v>15</v>
      </c>
      <c r="C17" s="91"/>
      <c r="D17" s="134"/>
      <c r="E17" s="133"/>
      <c r="F17" s="134"/>
      <c r="G17" s="127">
        <f>G16+E17-F17</f>
        <v>98178299</v>
      </c>
      <c r="H17" s="57"/>
    </row>
    <row r="18" spans="1:8" x14ac:dyDescent="0.45">
      <c r="A18" s="110">
        <v>5</v>
      </c>
      <c r="B18" s="103" t="s">
        <v>15</v>
      </c>
      <c r="C18" s="97"/>
      <c r="D18" s="134"/>
      <c r="E18" s="133"/>
      <c r="F18" s="134"/>
      <c r="G18" s="127">
        <f t="shared" ref="G18:G30" si="0">G17+E18-F18</f>
        <v>98178299</v>
      </c>
      <c r="H18" s="57"/>
    </row>
    <row r="19" spans="1:8" x14ac:dyDescent="0.45">
      <c r="A19" s="70">
        <v>6</v>
      </c>
      <c r="B19" s="103" t="s">
        <v>15</v>
      </c>
      <c r="C19" s="97"/>
      <c r="D19" s="134"/>
      <c r="E19" s="133"/>
      <c r="F19" s="134"/>
      <c r="G19" s="127">
        <f t="shared" si="0"/>
        <v>98178299</v>
      </c>
      <c r="H19" s="57"/>
    </row>
    <row r="20" spans="1:8" x14ac:dyDescent="0.45">
      <c r="A20" s="92">
        <v>7</v>
      </c>
      <c r="B20" s="100" t="s">
        <v>15</v>
      </c>
      <c r="C20" s="97"/>
      <c r="D20" s="134"/>
      <c r="E20" s="133"/>
      <c r="F20" s="134"/>
      <c r="G20" s="116">
        <f t="shared" si="0"/>
        <v>98178299</v>
      </c>
      <c r="H20" s="57"/>
    </row>
    <row r="21" spans="1:8" x14ac:dyDescent="0.45">
      <c r="A21" s="69">
        <v>8</v>
      </c>
      <c r="B21" s="100" t="s">
        <v>15</v>
      </c>
      <c r="C21" s="97"/>
      <c r="D21" s="134"/>
      <c r="E21" s="135"/>
      <c r="F21" s="134"/>
      <c r="G21" s="116">
        <f t="shared" si="0"/>
        <v>98178299</v>
      </c>
      <c r="H21" s="57"/>
    </row>
    <row r="22" spans="1:8" x14ac:dyDescent="0.45">
      <c r="A22" s="92">
        <v>9</v>
      </c>
      <c r="B22" s="100" t="s">
        <v>15</v>
      </c>
      <c r="C22" s="52"/>
      <c r="D22" s="136"/>
      <c r="E22" s="129"/>
      <c r="F22" s="136"/>
      <c r="G22" s="116">
        <f t="shared" si="0"/>
        <v>98178299</v>
      </c>
      <c r="H22" s="57"/>
    </row>
    <row r="23" spans="1:8" x14ac:dyDescent="0.45">
      <c r="A23" s="69">
        <v>10</v>
      </c>
      <c r="B23" s="100" t="s">
        <v>15</v>
      </c>
      <c r="C23" s="59"/>
      <c r="D23" s="136"/>
      <c r="E23" s="126"/>
      <c r="F23" s="136"/>
      <c r="G23" s="116">
        <f t="shared" si="0"/>
        <v>98178299</v>
      </c>
      <c r="H23" s="57"/>
    </row>
    <row r="24" spans="1:8" x14ac:dyDescent="0.45">
      <c r="A24" s="92">
        <v>11</v>
      </c>
      <c r="B24" s="100" t="s">
        <v>15</v>
      </c>
      <c r="C24" s="52"/>
      <c r="D24" s="136"/>
      <c r="E24" s="126"/>
      <c r="F24" s="136"/>
      <c r="G24" s="116">
        <f t="shared" si="0"/>
        <v>98178299</v>
      </c>
      <c r="H24" s="57"/>
    </row>
    <row r="25" spans="1:8" x14ac:dyDescent="0.45">
      <c r="A25" s="69">
        <v>12</v>
      </c>
      <c r="B25" s="100" t="s">
        <v>15</v>
      </c>
      <c r="C25" s="105"/>
      <c r="D25" s="132"/>
      <c r="E25" s="126"/>
      <c r="F25" s="132"/>
      <c r="G25" s="116">
        <f t="shared" si="0"/>
        <v>98178299</v>
      </c>
      <c r="H25" s="57"/>
    </row>
    <row r="26" spans="1:8" x14ac:dyDescent="0.45">
      <c r="A26" s="92">
        <v>13</v>
      </c>
      <c r="B26" s="100" t="s">
        <v>15</v>
      </c>
      <c r="C26" s="106"/>
      <c r="D26" s="137"/>
      <c r="E26" s="126"/>
      <c r="F26" s="134"/>
      <c r="G26" s="116">
        <f t="shared" si="0"/>
        <v>98178299</v>
      </c>
      <c r="H26" s="57"/>
    </row>
    <row r="27" spans="1:8" x14ac:dyDescent="0.45">
      <c r="A27" s="69">
        <v>14</v>
      </c>
      <c r="B27" s="100" t="s">
        <v>15</v>
      </c>
      <c r="C27" s="106"/>
      <c r="D27" s="137"/>
      <c r="E27" s="126"/>
      <c r="F27" s="134"/>
      <c r="G27" s="116">
        <f t="shared" si="0"/>
        <v>98178299</v>
      </c>
      <c r="H27" s="57"/>
    </row>
    <row r="28" spans="1:8" x14ac:dyDescent="0.45">
      <c r="A28" s="92">
        <v>15</v>
      </c>
      <c r="B28" s="100" t="s">
        <v>15</v>
      </c>
      <c r="C28" s="106"/>
      <c r="D28" s="137"/>
      <c r="E28" s="126"/>
      <c r="F28" s="134"/>
      <c r="G28" s="116">
        <f t="shared" si="0"/>
        <v>98178299</v>
      </c>
      <c r="H28" s="57"/>
    </row>
    <row r="29" spans="1:8" x14ac:dyDescent="0.45">
      <c r="A29" s="69">
        <v>16</v>
      </c>
      <c r="B29" s="100" t="s">
        <v>15</v>
      </c>
      <c r="C29" s="107"/>
      <c r="D29" s="117"/>
      <c r="E29" s="126"/>
      <c r="F29" s="126"/>
      <c r="G29" s="116">
        <f t="shared" si="0"/>
        <v>98178299</v>
      </c>
      <c r="H29" s="57"/>
    </row>
    <row r="30" spans="1:8" x14ac:dyDescent="0.45">
      <c r="A30" s="92">
        <v>17</v>
      </c>
      <c r="B30" s="100" t="s">
        <v>15</v>
      </c>
      <c r="C30" s="107"/>
      <c r="D30" s="117"/>
      <c r="E30" s="126"/>
      <c r="F30" s="126"/>
      <c r="G30" s="116">
        <f t="shared" si="0"/>
        <v>98178299</v>
      </c>
      <c r="H30" s="102"/>
    </row>
    <row r="31" spans="1:8" ht="21.6" customHeight="1" x14ac:dyDescent="0.45">
      <c r="A31" s="98"/>
      <c r="B31" s="99" t="s">
        <v>2</v>
      </c>
      <c r="C31" s="99"/>
      <c r="D31" s="118">
        <f>SUM(D14:D30)</f>
        <v>98178299</v>
      </c>
      <c r="E31" s="109">
        <f>SUM(E14:E30)</f>
        <v>0</v>
      </c>
      <c r="F31" s="109">
        <f>SUM(F14:F30)</f>
        <v>0</v>
      </c>
      <c r="G31" s="119">
        <f>D31+E31-F31</f>
        <v>98178299</v>
      </c>
      <c r="H31" s="63"/>
    </row>
    <row r="32" spans="1:8" ht="24.75" x14ac:dyDescent="0.6">
      <c r="A32" s="64"/>
      <c r="B32" s="65"/>
      <c r="C32" s="66"/>
      <c r="D32" s="138"/>
      <c r="E32" s="139"/>
      <c r="F32" s="139"/>
      <c r="G32" s="139"/>
      <c r="H32" s="65"/>
    </row>
    <row r="33" spans="1:8" ht="20.25" x14ac:dyDescent="0.45">
      <c r="A33" s="749" t="s">
        <v>43</v>
      </c>
      <c r="B33" s="749"/>
      <c r="C33" s="749"/>
      <c r="D33" s="749"/>
      <c r="E33" s="749"/>
      <c r="F33" s="749"/>
      <c r="G33" s="749"/>
      <c r="H33" s="749"/>
    </row>
    <row r="42" spans="1:8" ht="20.25" x14ac:dyDescent="0.5">
      <c r="A42" s="750" t="s">
        <v>44</v>
      </c>
      <c r="B42" s="750"/>
      <c r="C42" s="750"/>
      <c r="D42" s="750"/>
      <c r="E42" s="750"/>
      <c r="F42" s="750"/>
      <c r="G42" s="750"/>
      <c r="H42" s="750"/>
    </row>
  </sheetData>
  <mergeCells count="14">
    <mergeCell ref="A42:H42"/>
    <mergeCell ref="G12:G13"/>
    <mergeCell ref="H12:H13"/>
    <mergeCell ref="A33:H33"/>
    <mergeCell ref="A1:H1"/>
    <mergeCell ref="A2:H2"/>
    <mergeCell ref="A10:H10"/>
    <mergeCell ref="A11:H11"/>
    <mergeCell ref="A12:A13"/>
    <mergeCell ref="B12:B13"/>
    <mergeCell ref="C12:C13"/>
    <mergeCell ref="E12:E13"/>
    <mergeCell ref="F12:F13"/>
    <mergeCell ref="D12:D13"/>
  </mergeCells>
  <pageMargins left="0.10625" right="5.3124999999999999E-2" top="0.40729166666666666" bottom="0.75" header="0.3" footer="0.3"/>
  <pageSetup paperSize="9" scale="8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F0"/>
  </sheetPr>
  <dimension ref="A1:J44"/>
  <sheetViews>
    <sheetView view="pageLayout" topLeftCell="A6" zoomScaleNormal="100" workbookViewId="0">
      <selection activeCell="D15" sqref="D15"/>
    </sheetView>
  </sheetViews>
  <sheetFormatPr defaultColWidth="9.140625" defaultRowHeight="18.75" x14ac:dyDescent="0.45"/>
  <cols>
    <col min="1" max="1" width="4" style="21" customWidth="1"/>
    <col min="2" max="2" width="8.85546875" style="16" customWidth="1"/>
    <col min="3" max="3" width="44.85546875" style="16" customWidth="1"/>
    <col min="4" max="4" width="12.5703125" style="40" customWidth="1"/>
    <col min="5" max="5" width="14.140625" style="21" customWidth="1"/>
    <col min="6" max="6" width="14" style="21" customWidth="1"/>
    <col min="7" max="7" width="13.140625" style="21" customWidth="1"/>
    <col min="8" max="8" width="6.140625" style="21" customWidth="1"/>
    <col min="9" max="9" width="24.5703125" style="21" customWidth="1"/>
    <col min="10" max="16384" width="9.140625" style="21"/>
  </cols>
  <sheetData>
    <row r="1" spans="1:10" ht="20.25" x14ac:dyDescent="0.45">
      <c r="A1" s="676" t="s">
        <v>5</v>
      </c>
      <c r="B1" s="676"/>
      <c r="C1" s="676"/>
      <c r="D1" s="676"/>
      <c r="E1" s="676"/>
      <c r="F1" s="676"/>
      <c r="G1" s="676"/>
      <c r="H1" s="676"/>
    </row>
    <row r="2" spans="1:10" ht="20.25" x14ac:dyDescent="0.45">
      <c r="A2" s="676" t="s">
        <v>6</v>
      </c>
      <c r="B2" s="676"/>
      <c r="C2" s="676"/>
      <c r="D2" s="676"/>
      <c r="E2" s="676"/>
      <c r="F2" s="676"/>
      <c r="G2" s="676"/>
      <c r="H2" s="676"/>
    </row>
    <row r="3" spans="1:10" ht="20.25" x14ac:dyDescent="0.45">
      <c r="A3" s="144"/>
      <c r="B3" s="144"/>
      <c r="C3" s="144"/>
      <c r="D3" s="39"/>
      <c r="E3" s="144"/>
      <c r="F3" s="144"/>
      <c r="G3" s="144"/>
      <c r="H3" s="144"/>
    </row>
    <row r="4" spans="1:10" ht="20.25" x14ac:dyDescent="0.45">
      <c r="A4" s="144"/>
      <c r="B4" s="144"/>
      <c r="C4" s="144"/>
      <c r="D4" s="39"/>
      <c r="E4" s="144"/>
      <c r="F4" s="144"/>
      <c r="G4" s="144"/>
      <c r="H4" s="144"/>
    </row>
    <row r="5" spans="1:10" ht="20.25" x14ac:dyDescent="0.45">
      <c r="A5" s="144"/>
      <c r="B5" s="144"/>
      <c r="C5" s="144"/>
      <c r="D5" s="39"/>
      <c r="E5" s="144"/>
      <c r="F5" s="144"/>
      <c r="G5" s="144"/>
      <c r="H5" s="144"/>
    </row>
    <row r="6" spans="1:10" ht="15" customHeight="1" x14ac:dyDescent="0.45">
      <c r="A6" s="38" t="s">
        <v>19</v>
      </c>
      <c r="B6" s="38"/>
      <c r="C6" s="144"/>
      <c r="D6" s="39"/>
      <c r="E6" s="144"/>
      <c r="F6" s="144"/>
      <c r="G6" s="144"/>
      <c r="H6" s="144"/>
    </row>
    <row r="7" spans="1:10" ht="15" customHeight="1" x14ac:dyDescent="0.45">
      <c r="A7" s="38" t="s">
        <v>41</v>
      </c>
      <c r="B7" s="38"/>
      <c r="C7" s="144"/>
      <c r="D7" s="39"/>
      <c r="E7" s="144"/>
      <c r="F7" s="144"/>
      <c r="G7" s="144"/>
      <c r="H7" s="144"/>
    </row>
    <row r="8" spans="1:10" ht="15" customHeight="1" x14ac:dyDescent="0.45">
      <c r="A8" s="38" t="s">
        <v>42</v>
      </c>
      <c r="B8" s="38"/>
      <c r="C8" s="144"/>
      <c r="D8" s="39"/>
      <c r="E8" s="144"/>
      <c r="F8" s="144"/>
      <c r="G8" s="144"/>
      <c r="H8" s="144"/>
    </row>
    <row r="9" spans="1:10" ht="15" customHeight="1" x14ac:dyDescent="0.45">
      <c r="A9" s="166" t="s">
        <v>20</v>
      </c>
      <c r="B9" s="166"/>
      <c r="C9" s="144"/>
      <c r="D9" s="39"/>
      <c r="E9" s="144"/>
      <c r="F9" s="144"/>
      <c r="G9" s="144"/>
      <c r="H9" s="144"/>
    </row>
    <row r="10" spans="1:10" ht="27.6" customHeight="1" x14ac:dyDescent="0.45">
      <c r="A10" s="677" t="s">
        <v>38</v>
      </c>
      <c r="B10" s="677"/>
      <c r="C10" s="677"/>
      <c r="D10" s="677"/>
      <c r="E10" s="677"/>
      <c r="F10" s="677"/>
      <c r="G10" s="677"/>
      <c r="H10" s="677"/>
      <c r="I10" s="1"/>
      <c r="J10" s="1"/>
    </row>
    <row r="11" spans="1:10" ht="35.450000000000003" customHeight="1" x14ac:dyDescent="0.45">
      <c r="A11" s="677" t="s">
        <v>59</v>
      </c>
      <c r="B11" s="677"/>
      <c r="C11" s="677"/>
      <c r="D11" s="677"/>
      <c r="E11" s="677"/>
      <c r="F11" s="677"/>
      <c r="G11" s="677"/>
      <c r="H11" s="677"/>
      <c r="I11" s="1"/>
      <c r="J11" s="1"/>
    </row>
    <row r="12" spans="1:10" ht="20.25" customHeight="1" x14ac:dyDescent="0.45">
      <c r="A12" s="744" t="s">
        <v>0</v>
      </c>
      <c r="B12" s="744" t="s">
        <v>3</v>
      </c>
      <c r="C12" s="744" t="s">
        <v>4</v>
      </c>
      <c r="D12" s="772" t="s">
        <v>10</v>
      </c>
      <c r="E12" s="746" t="s">
        <v>8</v>
      </c>
      <c r="F12" s="747" t="s">
        <v>9</v>
      </c>
      <c r="G12" s="743" t="s">
        <v>7</v>
      </c>
      <c r="H12" s="727" t="s">
        <v>1</v>
      </c>
    </row>
    <row r="13" spans="1:10" ht="20.25" customHeight="1" x14ac:dyDescent="0.45">
      <c r="A13" s="745"/>
      <c r="B13" s="745"/>
      <c r="C13" s="745"/>
      <c r="D13" s="773"/>
      <c r="E13" s="746"/>
      <c r="F13" s="748"/>
      <c r="G13" s="743"/>
      <c r="H13" s="727"/>
    </row>
    <row r="14" spans="1:10" x14ac:dyDescent="0.45">
      <c r="A14" s="384">
        <v>1</v>
      </c>
      <c r="B14" s="383" t="s">
        <v>15</v>
      </c>
      <c r="C14" s="190" t="s">
        <v>10</v>
      </c>
      <c r="D14" s="42">
        <f>'[1]CSC  VTE'!$G$33</f>
        <v>389467496</v>
      </c>
      <c r="E14" s="35">
        <v>0</v>
      </c>
      <c r="F14" s="296">
        <v>0</v>
      </c>
      <c r="G14" s="194">
        <f>D14+E14-F14</f>
        <v>389467496</v>
      </c>
      <c r="H14" s="297"/>
    </row>
    <row r="15" spans="1:10" x14ac:dyDescent="0.45">
      <c r="A15" s="394">
        <v>2</v>
      </c>
      <c r="B15" s="404"/>
      <c r="C15" s="406"/>
      <c r="D15" s="298"/>
      <c r="E15" s="299"/>
      <c r="F15" s="300"/>
      <c r="G15" s="196">
        <f>G14+E15-F15</f>
        <v>389467496</v>
      </c>
      <c r="H15" s="148"/>
    </row>
    <row r="16" spans="1:10" x14ac:dyDescent="0.45">
      <c r="A16" s="395">
        <v>3</v>
      </c>
      <c r="B16" s="404"/>
      <c r="C16" s="407"/>
      <c r="D16" s="229"/>
      <c r="E16" s="256"/>
      <c r="F16" s="229"/>
      <c r="G16" s="196">
        <f t="shared" ref="G16:G32" si="0">G15+E16-F16</f>
        <v>389467496</v>
      </c>
      <c r="H16" s="301"/>
    </row>
    <row r="17" spans="1:8" x14ac:dyDescent="0.45">
      <c r="A17" s="385">
        <v>4</v>
      </c>
      <c r="B17" s="404"/>
      <c r="C17" s="407"/>
      <c r="D17" s="302"/>
      <c r="E17" s="30"/>
      <c r="F17" s="195"/>
      <c r="G17" s="196">
        <f t="shared" si="0"/>
        <v>389467496</v>
      </c>
      <c r="H17" s="153"/>
    </row>
    <row r="18" spans="1:8" x14ac:dyDescent="0.45">
      <c r="A18" s="396">
        <v>5</v>
      </c>
      <c r="B18" s="398" t="s">
        <v>15</v>
      </c>
      <c r="C18" s="19"/>
      <c r="D18" s="302"/>
      <c r="E18" s="30"/>
      <c r="F18" s="195"/>
      <c r="G18" s="196">
        <f t="shared" si="0"/>
        <v>389467496</v>
      </c>
      <c r="H18" s="153"/>
    </row>
    <row r="19" spans="1:8" x14ac:dyDescent="0.45">
      <c r="A19" s="385">
        <v>6</v>
      </c>
      <c r="B19" s="398" t="s">
        <v>15</v>
      </c>
      <c r="C19" s="321"/>
      <c r="D19" s="302"/>
      <c r="E19" s="30"/>
      <c r="F19" s="195"/>
      <c r="G19" s="196">
        <f t="shared" si="0"/>
        <v>389467496</v>
      </c>
      <c r="H19" s="153"/>
    </row>
    <row r="20" spans="1:8" x14ac:dyDescent="0.45">
      <c r="A20" s="396">
        <v>7</v>
      </c>
      <c r="B20" s="398" t="s">
        <v>15</v>
      </c>
      <c r="C20" s="321"/>
      <c r="D20" s="265"/>
      <c r="E20" s="30"/>
      <c r="F20" s="195"/>
      <c r="G20" s="196">
        <f t="shared" si="0"/>
        <v>389467496</v>
      </c>
      <c r="H20" s="303"/>
    </row>
    <row r="21" spans="1:8" x14ac:dyDescent="0.45">
      <c r="A21" s="385">
        <v>8</v>
      </c>
      <c r="B21" s="398" t="s">
        <v>15</v>
      </c>
      <c r="C21" s="19"/>
      <c r="D21" s="265"/>
      <c r="E21" s="30"/>
      <c r="F21" s="195"/>
      <c r="G21" s="196">
        <f t="shared" si="0"/>
        <v>389467496</v>
      </c>
      <c r="H21" s="303"/>
    </row>
    <row r="22" spans="1:8" x14ac:dyDescent="0.45">
      <c r="A22" s="396">
        <v>9</v>
      </c>
      <c r="B22" s="398" t="s">
        <v>15</v>
      </c>
      <c r="C22" s="20"/>
      <c r="D22" s="265"/>
      <c r="E22" s="30"/>
      <c r="F22" s="195"/>
      <c r="G22" s="196">
        <f t="shared" si="0"/>
        <v>389467496</v>
      </c>
      <c r="H22" s="303"/>
    </row>
    <row r="23" spans="1:8" x14ac:dyDescent="0.45">
      <c r="A23" s="385">
        <v>10</v>
      </c>
      <c r="B23" s="398" t="s">
        <v>15</v>
      </c>
      <c r="C23" s="209"/>
      <c r="D23" s="265"/>
      <c r="E23" s="30"/>
      <c r="F23" s="195"/>
      <c r="G23" s="196">
        <f t="shared" si="0"/>
        <v>389467496</v>
      </c>
      <c r="H23" s="303"/>
    </row>
    <row r="24" spans="1:8" x14ac:dyDescent="0.45">
      <c r="A24" s="396">
        <v>11</v>
      </c>
      <c r="B24" s="398" t="s">
        <v>15</v>
      </c>
      <c r="C24" s="19"/>
      <c r="D24" s="265"/>
      <c r="E24" s="30"/>
      <c r="F24" s="195"/>
      <c r="G24" s="196">
        <f t="shared" si="0"/>
        <v>389467496</v>
      </c>
      <c r="H24" s="303"/>
    </row>
    <row r="25" spans="1:8" x14ac:dyDescent="0.45">
      <c r="A25" s="385">
        <v>12</v>
      </c>
      <c r="B25" s="398" t="s">
        <v>15</v>
      </c>
      <c r="C25" s="323"/>
      <c r="D25" s="265"/>
      <c r="E25" s="30"/>
      <c r="F25" s="195"/>
      <c r="G25" s="196">
        <f t="shared" si="0"/>
        <v>389467496</v>
      </c>
      <c r="H25" s="303"/>
    </row>
    <row r="26" spans="1:8" x14ac:dyDescent="0.45">
      <c r="A26" s="396">
        <v>13</v>
      </c>
      <c r="B26" s="398" t="s">
        <v>15</v>
      </c>
      <c r="C26" s="20"/>
      <c r="D26" s="265"/>
      <c r="E26" s="30"/>
      <c r="F26" s="195"/>
      <c r="G26" s="196">
        <f t="shared" si="0"/>
        <v>389467496</v>
      </c>
      <c r="H26" s="303"/>
    </row>
    <row r="27" spans="1:8" x14ac:dyDescent="0.45">
      <c r="A27" s="385">
        <v>14</v>
      </c>
      <c r="B27" s="398" t="s">
        <v>15</v>
      </c>
      <c r="C27" s="20"/>
      <c r="D27" s="265"/>
      <c r="E27" s="30"/>
      <c r="F27" s="195"/>
      <c r="G27" s="196">
        <f t="shared" si="0"/>
        <v>389467496</v>
      </c>
      <c r="H27" s="304"/>
    </row>
    <row r="28" spans="1:8" x14ac:dyDescent="0.45">
      <c r="A28" s="396">
        <v>15</v>
      </c>
      <c r="B28" s="398" t="s">
        <v>15</v>
      </c>
      <c r="C28" s="20"/>
      <c r="D28" s="265"/>
      <c r="E28" s="30"/>
      <c r="F28" s="195"/>
      <c r="G28" s="196">
        <f t="shared" si="0"/>
        <v>389467496</v>
      </c>
      <c r="H28" s="304"/>
    </row>
    <row r="29" spans="1:8" x14ac:dyDescent="0.45">
      <c r="A29" s="385">
        <v>16</v>
      </c>
      <c r="B29" s="398" t="s">
        <v>15</v>
      </c>
      <c r="C29" s="322"/>
      <c r="D29" s="302"/>
      <c r="E29" s="30"/>
      <c r="F29" s="195"/>
      <c r="G29" s="196">
        <f t="shared" si="0"/>
        <v>389467496</v>
      </c>
      <c r="H29" s="153"/>
    </row>
    <row r="30" spans="1:8" x14ac:dyDescent="0.45">
      <c r="A30" s="396">
        <v>17</v>
      </c>
      <c r="B30" s="398" t="s">
        <v>15</v>
      </c>
      <c r="C30" s="372"/>
      <c r="D30" s="302"/>
      <c r="E30" s="30"/>
      <c r="F30" s="195"/>
      <c r="G30" s="196">
        <f t="shared" si="0"/>
        <v>389467496</v>
      </c>
      <c r="H30" s="153"/>
    </row>
    <row r="31" spans="1:8" x14ac:dyDescent="0.45">
      <c r="A31" s="385">
        <v>18</v>
      </c>
      <c r="B31" s="398" t="s">
        <v>15</v>
      </c>
      <c r="C31" s="372"/>
      <c r="D31" s="302"/>
      <c r="E31" s="30"/>
      <c r="F31" s="195"/>
      <c r="G31" s="196">
        <f t="shared" si="0"/>
        <v>389467496</v>
      </c>
      <c r="H31" s="153"/>
    </row>
    <row r="32" spans="1:8" x14ac:dyDescent="0.45">
      <c r="A32" s="396">
        <v>19</v>
      </c>
      <c r="B32" s="398" t="s">
        <v>15</v>
      </c>
      <c r="C32" s="324"/>
      <c r="D32" s="325"/>
      <c r="E32" s="326"/>
      <c r="F32" s="199"/>
      <c r="G32" s="196">
        <f t="shared" si="0"/>
        <v>389467496</v>
      </c>
      <c r="H32" s="327"/>
    </row>
    <row r="33" spans="1:8" ht="21.6" customHeight="1" x14ac:dyDescent="0.45">
      <c r="A33" s="10"/>
      <c r="B33" s="11" t="s">
        <v>2</v>
      </c>
      <c r="C33" s="11"/>
      <c r="D33" s="41">
        <f>SUM(D14:D31)</f>
        <v>389467496</v>
      </c>
      <c r="E33" s="33">
        <f>SUM(E14:E31)</f>
        <v>0</v>
      </c>
      <c r="F33" s="33">
        <f>SUM(F14:F32)</f>
        <v>0</v>
      </c>
      <c r="G33" s="33">
        <f>D33+E33-F33</f>
        <v>389467496</v>
      </c>
      <c r="H33" s="305"/>
    </row>
    <row r="34" spans="1:8" x14ac:dyDescent="0.45">
      <c r="A34" s="685" t="s">
        <v>161</v>
      </c>
      <c r="B34" s="686"/>
      <c r="C34" s="686"/>
      <c r="D34" s="686"/>
      <c r="E34" s="686"/>
      <c r="F34" s="686"/>
      <c r="G34" s="686"/>
      <c r="H34" s="687"/>
    </row>
    <row r="35" spans="1:8" ht="165" customHeight="1" x14ac:dyDescent="0.45">
      <c r="A35" s="688"/>
      <c r="B35" s="689"/>
      <c r="C35" s="689"/>
      <c r="D35" s="689"/>
      <c r="E35" s="689"/>
      <c r="F35" s="689"/>
      <c r="G35" s="689"/>
      <c r="H35" s="690"/>
    </row>
    <row r="44" spans="1:8" x14ac:dyDescent="0.45">
      <c r="C44" s="21"/>
      <c r="D44" s="21"/>
    </row>
  </sheetData>
  <mergeCells count="14">
    <mergeCell ref="A34:H34"/>
    <mergeCell ref="A35:H35"/>
    <mergeCell ref="G12:G13"/>
    <mergeCell ref="H12:H13"/>
    <mergeCell ref="A1:H1"/>
    <mergeCell ref="A2:H2"/>
    <mergeCell ref="A10:H10"/>
    <mergeCell ref="A11:H11"/>
    <mergeCell ref="A12:A13"/>
    <mergeCell ref="B12:B13"/>
    <mergeCell ref="C12:C13"/>
    <mergeCell ref="E12:E13"/>
    <mergeCell ref="F12:F13"/>
    <mergeCell ref="D12:D13"/>
  </mergeCells>
  <pageMargins left="0.19" right="0.15937499999999999" top="0.46927083333333336" bottom="0.75" header="0.3" footer="0.3"/>
  <pageSetup paperSize="9" scale="8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H38"/>
  <sheetViews>
    <sheetView view="pageLayout" zoomScaleNormal="100" workbookViewId="0">
      <selection activeCell="D16" sqref="D16"/>
    </sheetView>
  </sheetViews>
  <sheetFormatPr defaultRowHeight="18.75" x14ac:dyDescent="0.45"/>
  <cols>
    <col min="1" max="1" width="3.5703125" style="21" customWidth="1"/>
    <col min="2" max="2" width="8.5703125" style="21" customWidth="1"/>
    <col min="3" max="3" width="37.28515625" style="21" customWidth="1"/>
    <col min="4" max="4" width="15.28515625" style="21" customWidth="1"/>
    <col min="5" max="5" width="13.5703125" style="21" customWidth="1"/>
    <col min="6" max="6" width="13.85546875" style="21" customWidth="1"/>
    <col min="7" max="7" width="14.85546875" style="21" customWidth="1"/>
    <col min="8" max="8" width="8.28515625" style="21" customWidth="1"/>
    <col min="9" max="16384" width="9.140625" style="21"/>
  </cols>
  <sheetData>
    <row r="1" spans="1:8" ht="20.25" x14ac:dyDescent="0.45">
      <c r="A1" s="676" t="s">
        <v>5</v>
      </c>
      <c r="B1" s="676"/>
      <c r="C1" s="676"/>
      <c r="D1" s="676"/>
      <c r="E1" s="676"/>
      <c r="F1" s="676"/>
      <c r="G1" s="676"/>
      <c r="H1" s="676"/>
    </row>
    <row r="2" spans="1:8" ht="20.25" x14ac:dyDescent="0.45">
      <c r="A2" s="676" t="s">
        <v>6</v>
      </c>
      <c r="B2" s="676"/>
      <c r="C2" s="676"/>
      <c r="D2" s="676"/>
      <c r="E2" s="676"/>
      <c r="F2" s="676"/>
      <c r="G2" s="676"/>
      <c r="H2" s="676"/>
    </row>
    <row r="3" spans="1:8" ht="20.25" x14ac:dyDescent="0.45">
      <c r="A3" s="366"/>
      <c r="B3" s="366"/>
      <c r="C3" s="366"/>
      <c r="D3" s="366"/>
      <c r="E3" s="366"/>
      <c r="F3" s="366"/>
      <c r="G3" s="366"/>
      <c r="H3" s="366"/>
    </row>
    <row r="4" spans="1:8" ht="20.25" x14ac:dyDescent="0.45">
      <c r="A4" s="366"/>
      <c r="B4" s="366"/>
      <c r="C4" s="366"/>
      <c r="D4" s="366"/>
      <c r="E4" s="366"/>
      <c r="F4" s="366"/>
      <c r="G4" s="366"/>
      <c r="H4" s="366"/>
    </row>
    <row r="5" spans="1:8" ht="16.5" customHeight="1" x14ac:dyDescent="0.45">
      <c r="A5" s="38" t="s">
        <v>19</v>
      </c>
      <c r="B5" s="38"/>
      <c r="C5" s="366"/>
      <c r="D5" s="366"/>
      <c r="E5" s="366"/>
      <c r="F5" s="366"/>
      <c r="G5" s="366"/>
      <c r="H5" s="366"/>
    </row>
    <row r="6" spans="1:8" ht="16.5" customHeight="1" x14ac:dyDescent="0.45">
      <c r="A6" s="38" t="s">
        <v>41</v>
      </c>
      <c r="B6" s="38"/>
      <c r="C6" s="366"/>
      <c r="D6" s="366"/>
      <c r="E6" s="366"/>
      <c r="F6" s="366"/>
      <c r="G6" s="366"/>
      <c r="H6" s="366"/>
    </row>
    <row r="7" spans="1:8" ht="16.5" customHeight="1" x14ac:dyDescent="0.45">
      <c r="A7" s="38" t="s">
        <v>42</v>
      </c>
      <c r="B7" s="38"/>
      <c r="C7" s="366"/>
      <c r="D7" s="366"/>
      <c r="E7" s="366"/>
      <c r="F7" s="366"/>
      <c r="G7" s="366"/>
      <c r="H7" s="366"/>
    </row>
    <row r="8" spans="1:8" ht="16.5" customHeight="1" x14ac:dyDescent="0.45">
      <c r="A8" s="166" t="s">
        <v>20</v>
      </c>
      <c r="B8" s="166"/>
      <c r="C8" s="366"/>
      <c r="D8" s="366"/>
      <c r="E8" s="366"/>
      <c r="F8" s="366"/>
      <c r="G8" s="366"/>
      <c r="H8" s="366"/>
    </row>
    <row r="9" spans="1:8" ht="16.5" customHeight="1" x14ac:dyDescent="0.45">
      <c r="A9" s="166"/>
      <c r="B9" s="166"/>
      <c r="C9" s="366"/>
      <c r="D9" s="366"/>
      <c r="E9" s="366"/>
      <c r="F9" s="366"/>
      <c r="G9" s="366"/>
      <c r="H9" s="366"/>
    </row>
    <row r="10" spans="1:8" ht="23.25" x14ac:dyDescent="0.45">
      <c r="A10" s="677" t="s">
        <v>40</v>
      </c>
      <c r="B10" s="677"/>
      <c r="C10" s="677"/>
      <c r="D10" s="677"/>
      <c r="E10" s="677"/>
      <c r="F10" s="677"/>
      <c r="G10" s="677"/>
      <c r="H10" s="677"/>
    </row>
    <row r="11" spans="1:8" ht="23.25" x14ac:dyDescent="0.45">
      <c r="A11" s="677" t="s">
        <v>162</v>
      </c>
      <c r="B11" s="677"/>
      <c r="C11" s="677"/>
      <c r="D11" s="677"/>
      <c r="E11" s="677"/>
      <c r="F11" s="677"/>
      <c r="G11" s="677"/>
      <c r="H11" s="677"/>
    </row>
    <row r="12" spans="1:8" ht="23.25" x14ac:dyDescent="0.45">
      <c r="A12" s="367"/>
      <c r="B12" s="367"/>
      <c r="C12" s="367"/>
      <c r="D12" s="367"/>
      <c r="E12" s="367"/>
      <c r="F12" s="367"/>
      <c r="G12" s="367"/>
      <c r="H12" s="367"/>
    </row>
    <row r="13" spans="1:8" x14ac:dyDescent="0.45">
      <c r="A13" s="734" t="s">
        <v>0</v>
      </c>
      <c r="B13" s="734" t="s">
        <v>3</v>
      </c>
      <c r="C13" s="734" t="s">
        <v>4</v>
      </c>
      <c r="D13" s="734" t="s">
        <v>10</v>
      </c>
      <c r="E13" s="736" t="s">
        <v>8</v>
      </c>
      <c r="F13" s="737" t="s">
        <v>9</v>
      </c>
      <c r="G13" s="733" t="s">
        <v>7</v>
      </c>
      <c r="H13" s="733" t="s">
        <v>1</v>
      </c>
    </row>
    <row r="14" spans="1:8" x14ac:dyDescent="0.45">
      <c r="A14" s="735"/>
      <c r="B14" s="735"/>
      <c r="C14" s="735"/>
      <c r="D14" s="735"/>
      <c r="E14" s="736"/>
      <c r="F14" s="738"/>
      <c r="G14" s="733"/>
      <c r="H14" s="733"/>
    </row>
    <row r="15" spans="1:8" ht="20.25" x14ac:dyDescent="0.45">
      <c r="A15" s="384">
        <v>1</v>
      </c>
      <c r="B15" s="385"/>
      <c r="C15" s="373" t="s">
        <v>10</v>
      </c>
      <c r="D15" s="598">
        <f>[1]ดอกเบ้ยทะนคาน!$G$28</f>
        <v>-2209374013.7299995</v>
      </c>
      <c r="E15" s="235"/>
      <c r="F15" s="200">
        <v>0</v>
      </c>
      <c r="G15" s="194">
        <f>D15</f>
        <v>-2209374013.7299995</v>
      </c>
      <c r="H15" s="2"/>
    </row>
    <row r="16" spans="1:8" ht="20.25" x14ac:dyDescent="0.45">
      <c r="A16" s="383">
        <v>2</v>
      </c>
      <c r="B16" s="385"/>
      <c r="C16" s="310"/>
      <c r="D16" s="236"/>
      <c r="E16" s="375"/>
      <c r="F16" s="236"/>
      <c r="G16" s="196">
        <f>G15+D16+E16-F16</f>
        <v>-2209374013.7299995</v>
      </c>
      <c r="H16" s="4"/>
    </row>
    <row r="17" spans="1:8" ht="20.25" x14ac:dyDescent="0.45">
      <c r="A17" s="383">
        <v>4</v>
      </c>
      <c r="B17" s="385"/>
      <c r="C17" s="310"/>
      <c r="D17" s="376"/>
      <c r="E17" s="225"/>
      <c r="F17" s="378"/>
      <c r="G17" s="196">
        <f t="shared" ref="G17:G26" si="0">G16+D17+E17-F17</f>
        <v>-2209374013.7299995</v>
      </c>
      <c r="H17" s="4"/>
    </row>
    <row r="18" spans="1:8" x14ac:dyDescent="0.45">
      <c r="A18" s="383">
        <v>6</v>
      </c>
      <c r="B18" s="385"/>
      <c r="C18" s="310"/>
      <c r="D18" s="203"/>
      <c r="E18" s="30"/>
      <c r="F18" s="379"/>
      <c r="G18" s="196">
        <f t="shared" si="0"/>
        <v>-2209374013.7299995</v>
      </c>
      <c r="H18" s="5"/>
    </row>
    <row r="19" spans="1:8" x14ac:dyDescent="0.45">
      <c r="A19" s="383">
        <v>7</v>
      </c>
      <c r="B19" s="385"/>
      <c r="C19" s="374"/>
      <c r="D19" s="377"/>
      <c r="E19" s="30"/>
      <c r="F19" s="376"/>
      <c r="G19" s="196">
        <f t="shared" si="0"/>
        <v>-2209374013.7299995</v>
      </c>
      <c r="H19" s="22"/>
    </row>
    <row r="20" spans="1:8" x14ac:dyDescent="0.45">
      <c r="A20" s="383">
        <v>8</v>
      </c>
      <c r="B20" s="385"/>
      <c r="C20" s="209"/>
      <c r="D20" s="24"/>
      <c r="E20" s="24"/>
      <c r="F20" s="32"/>
      <c r="G20" s="196">
        <f t="shared" si="0"/>
        <v>-2209374013.7299995</v>
      </c>
      <c r="H20" s="22"/>
    </row>
    <row r="21" spans="1:8" x14ac:dyDescent="0.45">
      <c r="A21" s="383">
        <v>9</v>
      </c>
      <c r="B21" s="385"/>
      <c r="C21" s="19"/>
      <c r="D21" s="24"/>
      <c r="E21" s="24"/>
      <c r="F21" s="30"/>
      <c r="G21" s="196">
        <f t="shared" si="0"/>
        <v>-2209374013.7299995</v>
      </c>
      <c r="H21" s="22"/>
    </row>
    <row r="22" spans="1:8" x14ac:dyDescent="0.45">
      <c r="A22" s="383">
        <v>10</v>
      </c>
      <c r="B22" s="385"/>
      <c r="C22" s="19"/>
      <c r="D22" s="24"/>
      <c r="E22" s="24"/>
      <c r="F22" s="30"/>
      <c r="G22" s="196">
        <f t="shared" si="0"/>
        <v>-2209374013.7299995</v>
      </c>
      <c r="H22" s="22"/>
    </row>
    <row r="23" spans="1:8" x14ac:dyDescent="0.45">
      <c r="A23" s="383">
        <v>11</v>
      </c>
      <c r="B23" s="385"/>
      <c r="C23" s="19"/>
      <c r="D23" s="24"/>
      <c r="E23" s="24"/>
      <c r="F23" s="30"/>
      <c r="G23" s="196">
        <f t="shared" si="0"/>
        <v>-2209374013.7299995</v>
      </c>
      <c r="H23" s="22"/>
    </row>
    <row r="24" spans="1:8" x14ac:dyDescent="0.45">
      <c r="A24" s="383">
        <v>12</v>
      </c>
      <c r="B24" s="385"/>
      <c r="C24" s="19"/>
      <c r="D24" s="24"/>
      <c r="E24" s="24"/>
      <c r="F24" s="30"/>
      <c r="G24" s="196">
        <f t="shared" si="0"/>
        <v>-2209374013.7299995</v>
      </c>
      <c r="H24" s="22"/>
    </row>
    <row r="25" spans="1:8" x14ac:dyDescent="0.45">
      <c r="A25" s="383">
        <v>13</v>
      </c>
      <c r="B25" s="385"/>
      <c r="C25" s="19"/>
      <c r="D25" s="24"/>
      <c r="E25" s="24"/>
      <c r="F25" s="30"/>
      <c r="G25" s="196">
        <f t="shared" si="0"/>
        <v>-2209374013.7299995</v>
      </c>
      <c r="H25" s="22"/>
    </row>
    <row r="26" spans="1:8" x14ac:dyDescent="0.45">
      <c r="A26" s="383">
        <v>14</v>
      </c>
      <c r="B26" s="385"/>
      <c r="C26" s="18"/>
      <c r="D26" s="238"/>
      <c r="E26" s="30"/>
      <c r="F26" s="30"/>
      <c r="G26" s="196">
        <f t="shared" si="0"/>
        <v>-2209374013.7299995</v>
      </c>
      <c r="H26" s="22"/>
    </row>
    <row r="27" spans="1:8" x14ac:dyDescent="0.45">
      <c r="A27" s="383">
        <v>15</v>
      </c>
      <c r="B27" s="385"/>
      <c r="C27" s="308"/>
      <c r="D27" s="239"/>
      <c r="E27" s="30"/>
      <c r="F27" s="30"/>
      <c r="G27" s="196">
        <f t="shared" ref="G27" si="1">G26+D27+E27-F27</f>
        <v>-2209374013.7299995</v>
      </c>
      <c r="H27" s="22"/>
    </row>
    <row r="28" spans="1:8" x14ac:dyDescent="0.45">
      <c r="A28" s="10"/>
      <c r="B28" s="11" t="s">
        <v>2</v>
      </c>
      <c r="C28" s="11"/>
      <c r="D28" s="582">
        <f>SUM(D15:D27)</f>
        <v>-2209374013.7299995</v>
      </c>
      <c r="E28" s="33">
        <f>SUM(E15:E27)</f>
        <v>0</v>
      </c>
      <c r="F28" s="33">
        <f>SUM(F15:F27)</f>
        <v>0</v>
      </c>
      <c r="G28" s="581">
        <f>D28+E28-F28</f>
        <v>-2209374013.7299995</v>
      </c>
      <c r="H28" s="11"/>
    </row>
    <row r="29" spans="1:8" x14ac:dyDescent="0.45">
      <c r="A29" s="685" t="s">
        <v>161</v>
      </c>
      <c r="B29" s="686"/>
      <c r="C29" s="686"/>
      <c r="D29" s="686"/>
      <c r="E29" s="686"/>
      <c r="F29" s="686"/>
      <c r="G29" s="686"/>
      <c r="H29" s="687"/>
    </row>
    <row r="30" spans="1:8" ht="165" customHeight="1" x14ac:dyDescent="0.45">
      <c r="A30" s="688"/>
      <c r="B30" s="689"/>
      <c r="C30" s="689"/>
      <c r="D30" s="689"/>
      <c r="E30" s="689"/>
      <c r="F30" s="689"/>
      <c r="G30" s="689"/>
      <c r="H30" s="690"/>
    </row>
    <row r="31" spans="1:8" x14ac:dyDescent="0.45">
      <c r="B31" s="16"/>
      <c r="C31" s="16"/>
      <c r="D31" s="16"/>
    </row>
    <row r="32" spans="1:8" x14ac:dyDescent="0.45">
      <c r="B32" s="16"/>
      <c r="C32" s="16"/>
      <c r="D32" s="16"/>
      <c r="F32" s="6"/>
    </row>
    <row r="33" spans="2:4" x14ac:dyDescent="0.45">
      <c r="B33" s="16"/>
      <c r="C33" s="16"/>
      <c r="D33" s="16"/>
    </row>
    <row r="34" spans="2:4" x14ac:dyDescent="0.45">
      <c r="B34" s="16"/>
      <c r="C34" s="16"/>
      <c r="D34" s="16"/>
    </row>
    <row r="35" spans="2:4" x14ac:dyDescent="0.45">
      <c r="B35" s="16"/>
      <c r="C35" s="16"/>
      <c r="D35" s="16"/>
    </row>
    <row r="36" spans="2:4" x14ac:dyDescent="0.45">
      <c r="B36" s="16"/>
      <c r="C36" s="16"/>
      <c r="D36" s="16"/>
    </row>
    <row r="37" spans="2:4" x14ac:dyDescent="0.45">
      <c r="B37" s="16"/>
      <c r="C37" s="16"/>
      <c r="D37" s="16"/>
    </row>
    <row r="38" spans="2:4" x14ac:dyDescent="0.45">
      <c r="B38" s="16"/>
      <c r="C38" s="16"/>
      <c r="D38" s="16"/>
    </row>
  </sheetData>
  <mergeCells count="14">
    <mergeCell ref="A29:H29"/>
    <mergeCell ref="A30:H30"/>
    <mergeCell ref="G13:G14"/>
    <mergeCell ref="H13:H14"/>
    <mergeCell ref="A1:H1"/>
    <mergeCell ref="A2:H2"/>
    <mergeCell ref="A10:H10"/>
    <mergeCell ref="A11:H11"/>
    <mergeCell ref="A13:A14"/>
    <mergeCell ref="B13:B14"/>
    <mergeCell ref="C13:C14"/>
    <mergeCell ref="D13:D14"/>
    <mergeCell ref="E13:E14"/>
    <mergeCell ref="F13:F14"/>
  </mergeCells>
  <pageMargins left="0.27" right="0.20833333333333334" top="0.4" bottom="0.75" header="0.3" footer="0.3"/>
  <pageSetup paperSize="9" scale="85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J29"/>
  <sheetViews>
    <sheetView view="pageLayout" topLeftCell="A7" zoomScaleNormal="100" workbookViewId="0">
      <selection activeCell="D16" sqref="D16"/>
    </sheetView>
  </sheetViews>
  <sheetFormatPr defaultColWidth="8.140625" defaultRowHeight="18.75" x14ac:dyDescent="0.45"/>
  <cols>
    <col min="1" max="1" width="5" style="21" customWidth="1"/>
    <col min="2" max="2" width="9.28515625" style="16" customWidth="1"/>
    <col min="3" max="3" width="35.42578125" style="16" customWidth="1"/>
    <col min="4" max="4" width="16.140625" style="16" customWidth="1"/>
    <col min="5" max="5" width="14.42578125" style="21" customWidth="1"/>
    <col min="6" max="6" width="13.28515625" style="21" customWidth="1"/>
    <col min="7" max="7" width="15" style="21" customWidth="1"/>
    <col min="8" max="8" width="8.28515625" style="21" customWidth="1"/>
    <col min="9" max="9" width="24.5703125" style="21" customWidth="1"/>
    <col min="10" max="16384" width="8.140625" style="21"/>
  </cols>
  <sheetData>
    <row r="1" spans="1:10" ht="20.25" x14ac:dyDescent="0.45">
      <c r="A1" s="676" t="s">
        <v>5</v>
      </c>
      <c r="B1" s="676"/>
      <c r="C1" s="676"/>
      <c r="D1" s="676"/>
      <c r="E1" s="676"/>
      <c r="F1" s="676"/>
      <c r="G1" s="676"/>
      <c r="H1" s="676"/>
    </row>
    <row r="2" spans="1:10" ht="20.25" x14ac:dyDescent="0.45">
      <c r="A2" s="676" t="s">
        <v>6</v>
      </c>
      <c r="B2" s="676"/>
      <c r="C2" s="676"/>
      <c r="D2" s="676"/>
      <c r="E2" s="676"/>
      <c r="F2" s="676"/>
      <c r="G2" s="676"/>
      <c r="H2" s="676"/>
    </row>
    <row r="3" spans="1:10" ht="20.25" x14ac:dyDescent="0.45">
      <c r="A3" s="366"/>
      <c r="B3" s="366"/>
      <c r="C3" s="366"/>
      <c r="D3" s="366"/>
      <c r="E3" s="366"/>
      <c r="F3" s="366"/>
      <c r="G3" s="366"/>
      <c r="H3" s="366"/>
    </row>
    <row r="4" spans="1:10" ht="20.25" x14ac:dyDescent="0.45">
      <c r="A4" s="366"/>
      <c r="B4" s="366"/>
      <c r="C4" s="366"/>
      <c r="D4" s="366"/>
      <c r="E4" s="366"/>
      <c r="F4" s="366"/>
      <c r="G4" s="366"/>
      <c r="H4" s="366"/>
    </row>
    <row r="5" spans="1:10" ht="20.25" x14ac:dyDescent="0.45">
      <c r="A5" s="366"/>
      <c r="B5" s="366"/>
      <c r="C5" s="366"/>
      <c r="D5" s="366"/>
      <c r="E5" s="366"/>
      <c r="F5" s="366"/>
      <c r="G5" s="366"/>
      <c r="H5" s="366"/>
    </row>
    <row r="6" spans="1:10" ht="15.75" customHeight="1" x14ac:dyDescent="0.45">
      <c r="A6" s="38" t="s">
        <v>19</v>
      </c>
      <c r="B6" s="38"/>
      <c r="C6" s="366"/>
      <c r="D6" s="366"/>
      <c r="E6" s="366"/>
      <c r="F6" s="366"/>
      <c r="G6" s="366"/>
      <c r="H6" s="366"/>
    </row>
    <row r="7" spans="1:10" ht="15.75" customHeight="1" x14ac:dyDescent="0.45">
      <c r="A7" s="38" t="s">
        <v>41</v>
      </c>
      <c r="B7" s="38"/>
      <c r="C7" s="366"/>
      <c r="D7" s="366"/>
      <c r="E7" s="366"/>
      <c r="F7" s="366"/>
      <c r="G7" s="366"/>
      <c r="H7" s="366"/>
    </row>
    <row r="8" spans="1:10" ht="15.75" customHeight="1" x14ac:dyDescent="0.45">
      <c r="A8" s="38" t="s">
        <v>42</v>
      </c>
      <c r="B8" s="38"/>
      <c r="C8" s="366"/>
      <c r="D8" s="366"/>
      <c r="E8" s="366"/>
      <c r="F8" s="366"/>
      <c r="G8" s="366"/>
      <c r="H8" s="366"/>
    </row>
    <row r="9" spans="1:10" ht="15.75" customHeight="1" x14ac:dyDescent="0.45">
      <c r="A9" s="166" t="s">
        <v>20</v>
      </c>
      <c r="B9" s="166"/>
      <c r="C9" s="366"/>
      <c r="D9" s="366"/>
      <c r="E9" s="366"/>
      <c r="F9" s="366"/>
      <c r="G9" s="366"/>
      <c r="H9" s="366"/>
    </row>
    <row r="10" spans="1:10" ht="20.25" x14ac:dyDescent="0.45">
      <c r="A10" s="366"/>
      <c r="B10" s="366"/>
      <c r="C10" s="366"/>
      <c r="D10" s="366"/>
      <c r="E10" s="366"/>
      <c r="F10" s="366"/>
      <c r="G10" s="366"/>
      <c r="H10" s="366"/>
    </row>
    <row r="11" spans="1:10" ht="27.6" customHeight="1" x14ac:dyDescent="0.45">
      <c r="A11" s="677" t="s">
        <v>36</v>
      </c>
      <c r="B11" s="677"/>
      <c r="C11" s="677"/>
      <c r="D11" s="677"/>
      <c r="E11" s="677"/>
      <c r="F11" s="677"/>
      <c r="G11" s="677"/>
      <c r="H11" s="677"/>
      <c r="I11" s="1"/>
      <c r="J11" s="1"/>
    </row>
    <row r="12" spans="1:10" ht="42" customHeight="1" x14ac:dyDescent="0.45">
      <c r="A12" s="677" t="s">
        <v>59</v>
      </c>
      <c r="B12" s="677"/>
      <c r="C12" s="677"/>
      <c r="D12" s="677"/>
      <c r="E12" s="677"/>
      <c r="F12" s="677"/>
      <c r="G12" s="677"/>
      <c r="H12" s="677"/>
      <c r="I12" s="1"/>
      <c r="J12" s="1"/>
    </row>
    <row r="13" spans="1:10" ht="20.25" customHeight="1" x14ac:dyDescent="0.45">
      <c r="A13" s="744" t="s">
        <v>0</v>
      </c>
      <c r="B13" s="744" t="s">
        <v>3</v>
      </c>
      <c r="C13" s="744" t="s">
        <v>4</v>
      </c>
      <c r="D13" s="744" t="s">
        <v>10</v>
      </c>
      <c r="E13" s="746" t="s">
        <v>8</v>
      </c>
      <c r="F13" s="747" t="s">
        <v>9</v>
      </c>
      <c r="G13" s="743" t="s">
        <v>7</v>
      </c>
      <c r="H13" s="743" t="s">
        <v>1</v>
      </c>
    </row>
    <row r="14" spans="1:10" ht="20.25" customHeight="1" x14ac:dyDescent="0.45">
      <c r="A14" s="745"/>
      <c r="B14" s="745"/>
      <c r="C14" s="745"/>
      <c r="D14" s="745"/>
      <c r="E14" s="746"/>
      <c r="F14" s="748"/>
      <c r="G14" s="743"/>
      <c r="H14" s="743"/>
    </row>
    <row r="15" spans="1:10" ht="20.25" x14ac:dyDescent="0.45">
      <c r="A15" s="384">
        <v>1</v>
      </c>
      <c r="B15" s="383" t="s">
        <v>15</v>
      </c>
      <c r="C15" s="368" t="s">
        <v>10</v>
      </c>
      <c r="D15" s="235">
        <f>'[1]สำรองแล่นงินพากลัด (อ ติน้อย)'!$G$27</f>
        <v>190244000</v>
      </c>
      <c r="E15" s="235"/>
      <c r="F15" s="235">
        <v>0</v>
      </c>
      <c r="G15" s="194">
        <f>D15</f>
        <v>190244000</v>
      </c>
      <c r="H15" s="2"/>
    </row>
    <row r="16" spans="1:10" ht="20.25" x14ac:dyDescent="0.45">
      <c r="A16" s="383">
        <v>2</v>
      </c>
      <c r="B16" s="398"/>
      <c r="C16" s="277"/>
      <c r="D16" s="317"/>
      <c r="E16" s="370"/>
      <c r="F16" s="195"/>
      <c r="G16" s="196">
        <f>G15+E16-F16</f>
        <v>190244000</v>
      </c>
      <c r="H16" s="4"/>
    </row>
    <row r="17" spans="1:9" x14ac:dyDescent="0.45">
      <c r="A17" s="386">
        <v>3</v>
      </c>
      <c r="B17" s="398"/>
      <c r="C17" s="266"/>
      <c r="D17" s="371"/>
      <c r="E17" s="32"/>
      <c r="F17" s="32"/>
      <c r="G17" s="196">
        <f>G16+E17-F17</f>
        <v>190244000</v>
      </c>
      <c r="H17" s="5"/>
      <c r="I17" s="6"/>
    </row>
    <row r="18" spans="1:9" x14ac:dyDescent="0.45">
      <c r="A18" s="383">
        <v>4</v>
      </c>
      <c r="B18" s="398" t="s">
        <v>15</v>
      </c>
      <c r="C18" s="266"/>
      <c r="D18" s="371"/>
      <c r="E18" s="32"/>
      <c r="F18" s="32"/>
      <c r="G18" s="196">
        <f t="shared" ref="G18:G26" si="0">G17+E18-F18</f>
        <v>190244000</v>
      </c>
      <c r="H18" s="5"/>
      <c r="I18" s="6"/>
    </row>
    <row r="19" spans="1:9" x14ac:dyDescent="0.45">
      <c r="A19" s="386">
        <v>5</v>
      </c>
      <c r="B19" s="398" t="s">
        <v>15</v>
      </c>
      <c r="C19" s="380"/>
      <c r="D19" s="239"/>
      <c r="E19" s="32"/>
      <c r="F19" s="32"/>
      <c r="G19" s="196">
        <f t="shared" si="0"/>
        <v>190244000</v>
      </c>
      <c r="H19" s="22"/>
    </row>
    <row r="20" spans="1:9" x14ac:dyDescent="0.45">
      <c r="A20" s="383">
        <v>6</v>
      </c>
      <c r="B20" s="398" t="s">
        <v>15</v>
      </c>
      <c r="C20" s="18"/>
      <c r="D20" s="239"/>
      <c r="E20" s="32"/>
      <c r="F20" s="32"/>
      <c r="G20" s="196">
        <f t="shared" si="0"/>
        <v>190244000</v>
      </c>
      <c r="H20" s="22"/>
    </row>
    <row r="21" spans="1:9" x14ac:dyDescent="0.45">
      <c r="A21" s="386">
        <v>7</v>
      </c>
      <c r="B21" s="398" t="s">
        <v>15</v>
      </c>
      <c r="C21" s="17"/>
      <c r="D21" s="155"/>
      <c r="E21" s="30"/>
      <c r="F21" s="30"/>
      <c r="G21" s="196">
        <f t="shared" si="0"/>
        <v>190244000</v>
      </c>
      <c r="H21" s="22"/>
    </row>
    <row r="22" spans="1:9" x14ac:dyDescent="0.45">
      <c r="A22" s="383">
        <v>8</v>
      </c>
      <c r="B22" s="383" t="s">
        <v>15</v>
      </c>
      <c r="C22" s="17"/>
      <c r="D22" s="155"/>
      <c r="E22" s="30"/>
      <c r="F22" s="30"/>
      <c r="G22" s="196">
        <f t="shared" si="0"/>
        <v>190244000</v>
      </c>
      <c r="H22" s="22"/>
    </row>
    <row r="23" spans="1:9" x14ac:dyDescent="0.45">
      <c r="A23" s="386">
        <v>9</v>
      </c>
      <c r="B23" s="383" t="s">
        <v>15</v>
      </c>
      <c r="C23" s="18"/>
      <c r="D23" s="238"/>
      <c r="E23" s="30"/>
      <c r="F23" s="30"/>
      <c r="G23" s="196">
        <f t="shared" si="0"/>
        <v>190244000</v>
      </c>
      <c r="H23" s="22"/>
    </row>
    <row r="24" spans="1:9" x14ac:dyDescent="0.45">
      <c r="A24" s="383">
        <v>10</v>
      </c>
      <c r="B24" s="383" t="s">
        <v>15</v>
      </c>
      <c r="C24" s="25"/>
      <c r="D24" s="241"/>
      <c r="E24" s="30"/>
      <c r="F24" s="30"/>
      <c r="G24" s="196">
        <f t="shared" si="0"/>
        <v>190244000</v>
      </c>
      <c r="H24" s="22"/>
    </row>
    <row r="25" spans="1:9" x14ac:dyDescent="0.45">
      <c r="A25" s="386">
        <v>11</v>
      </c>
      <c r="B25" s="383" t="s">
        <v>15</v>
      </c>
      <c r="C25" s="17"/>
      <c r="D25" s="155"/>
      <c r="E25" s="30"/>
      <c r="F25" s="30"/>
      <c r="G25" s="196">
        <f t="shared" si="0"/>
        <v>190244000</v>
      </c>
      <c r="H25" s="22"/>
    </row>
    <row r="26" spans="1:9" x14ac:dyDescent="0.45">
      <c r="A26" s="383">
        <v>12</v>
      </c>
      <c r="B26" s="383" t="s">
        <v>15</v>
      </c>
      <c r="C26" s="17"/>
      <c r="D26" s="155"/>
      <c r="E26" s="30"/>
      <c r="F26" s="30"/>
      <c r="G26" s="196">
        <f t="shared" si="0"/>
        <v>190244000</v>
      </c>
      <c r="H26" s="22"/>
    </row>
    <row r="27" spans="1:9" ht="21.6" customHeight="1" x14ac:dyDescent="0.45">
      <c r="A27" s="10"/>
      <c r="B27" s="11" t="s">
        <v>2</v>
      </c>
      <c r="C27" s="11"/>
      <c r="D27" s="206">
        <f>SUM(D15:D26)</f>
        <v>190244000</v>
      </c>
      <c r="E27" s="33">
        <f>SUM(E15:E26)</f>
        <v>0</v>
      </c>
      <c r="F27" s="33">
        <f>SUM(F15:F26)</f>
        <v>0</v>
      </c>
      <c r="G27" s="33">
        <f>D27+E27-F27</f>
        <v>190244000</v>
      </c>
      <c r="H27" s="11"/>
    </row>
    <row r="28" spans="1:9" x14ac:dyDescent="0.45">
      <c r="A28" s="685" t="s">
        <v>161</v>
      </c>
      <c r="B28" s="686"/>
      <c r="C28" s="686"/>
      <c r="D28" s="686"/>
      <c r="E28" s="686"/>
      <c r="F28" s="686"/>
      <c r="G28" s="686"/>
      <c r="H28" s="687"/>
    </row>
    <row r="29" spans="1:9" ht="165" customHeight="1" x14ac:dyDescent="0.45">
      <c r="A29" s="688"/>
      <c r="B29" s="689"/>
      <c r="C29" s="689"/>
      <c r="D29" s="689"/>
      <c r="E29" s="689"/>
      <c r="F29" s="689"/>
      <c r="G29" s="689"/>
      <c r="H29" s="690"/>
    </row>
  </sheetData>
  <mergeCells count="14">
    <mergeCell ref="A28:H28"/>
    <mergeCell ref="A29:H29"/>
    <mergeCell ref="G13:G14"/>
    <mergeCell ref="H13:H14"/>
    <mergeCell ref="A1:H1"/>
    <mergeCell ref="A2:H2"/>
    <mergeCell ref="A11:H11"/>
    <mergeCell ref="A12:H12"/>
    <mergeCell ref="A13:A14"/>
    <mergeCell ref="B13:B14"/>
    <mergeCell ref="C13:C14"/>
    <mergeCell ref="E13:E14"/>
    <mergeCell ref="F13:F14"/>
    <mergeCell ref="D13:D14"/>
  </mergeCells>
  <pageMargins left="0.24" right="0.17" top="0.45" bottom="0.75" header="0.3" footer="0.3"/>
  <pageSetup paperSize="9" scale="85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00B0F0"/>
  </sheetPr>
  <dimension ref="A1:I30"/>
  <sheetViews>
    <sheetView view="pageLayout" zoomScaleNormal="100" workbookViewId="0">
      <selection activeCell="D14" sqref="D14"/>
    </sheetView>
  </sheetViews>
  <sheetFormatPr defaultColWidth="9.140625" defaultRowHeight="18.75" x14ac:dyDescent="0.45"/>
  <cols>
    <col min="1" max="1" width="3.28515625" style="21" customWidth="1"/>
    <col min="2" max="2" width="10" style="16" customWidth="1"/>
    <col min="3" max="3" width="41.140625" style="16" customWidth="1"/>
    <col min="4" max="4" width="16" style="16" customWidth="1"/>
    <col min="5" max="5" width="13.28515625" style="21" customWidth="1"/>
    <col min="6" max="6" width="14.7109375" style="21" customWidth="1"/>
    <col min="7" max="7" width="16.42578125" style="21" customWidth="1"/>
    <col min="8" max="8" width="9.7109375" style="21" customWidth="1"/>
    <col min="9" max="16384" width="9.140625" style="21"/>
  </cols>
  <sheetData>
    <row r="1" spans="1:9" ht="20.25" x14ac:dyDescent="0.45">
      <c r="A1" s="676" t="s">
        <v>5</v>
      </c>
      <c r="B1" s="676"/>
      <c r="C1" s="676"/>
      <c r="D1" s="676"/>
      <c r="E1" s="676"/>
      <c r="F1" s="676"/>
      <c r="G1" s="676"/>
      <c r="H1" s="676"/>
    </row>
    <row r="2" spans="1:9" ht="20.25" x14ac:dyDescent="0.45">
      <c r="A2" s="676" t="s">
        <v>6</v>
      </c>
      <c r="B2" s="676"/>
      <c r="C2" s="676"/>
      <c r="D2" s="676"/>
      <c r="E2" s="676"/>
      <c r="F2" s="676"/>
      <c r="G2" s="676"/>
      <c r="H2" s="676"/>
    </row>
    <row r="3" spans="1:9" ht="20.25" x14ac:dyDescent="0.45">
      <c r="A3" s="144"/>
      <c r="B3" s="144"/>
      <c r="C3" s="144"/>
      <c r="D3" s="144"/>
      <c r="E3" s="144"/>
      <c r="F3" s="144"/>
      <c r="G3" s="144"/>
      <c r="H3" s="144"/>
    </row>
    <row r="4" spans="1:9" ht="20.25" x14ac:dyDescent="0.45">
      <c r="A4" s="144"/>
      <c r="B4" s="144"/>
      <c r="C4" s="144"/>
      <c r="D4" s="144"/>
      <c r="E4" s="144"/>
      <c r="F4" s="144"/>
      <c r="G4" s="144"/>
      <c r="H4" s="144"/>
    </row>
    <row r="5" spans="1:9" ht="15" customHeight="1" x14ac:dyDescent="0.45">
      <c r="A5" s="38" t="s">
        <v>19</v>
      </c>
      <c r="B5" s="38"/>
      <c r="C5" s="144"/>
      <c r="D5" s="144"/>
      <c r="E5" s="144"/>
      <c r="F5" s="144"/>
      <c r="G5" s="144"/>
      <c r="H5" s="144"/>
    </row>
    <row r="6" spans="1:9" ht="15" customHeight="1" x14ac:dyDescent="0.45">
      <c r="A6" s="38" t="s">
        <v>41</v>
      </c>
      <c r="B6" s="38"/>
      <c r="C6" s="144"/>
      <c r="D6" s="144"/>
      <c r="E6" s="144"/>
      <c r="F6" s="144"/>
      <c r="G6" s="144"/>
      <c r="H6" s="144"/>
    </row>
    <row r="7" spans="1:9" ht="15" customHeight="1" x14ac:dyDescent="0.45">
      <c r="A7" s="38" t="s">
        <v>42</v>
      </c>
      <c r="B7" s="38"/>
      <c r="C7" s="144"/>
      <c r="D7" s="144"/>
      <c r="E7" s="144"/>
      <c r="F7" s="144"/>
      <c r="G7" s="144"/>
      <c r="H7" s="144"/>
    </row>
    <row r="8" spans="1:9" ht="15" customHeight="1" x14ac:dyDescent="0.45">
      <c r="A8" s="166" t="s">
        <v>20</v>
      </c>
      <c r="B8" s="166"/>
      <c r="C8" s="144"/>
      <c r="D8" s="144"/>
      <c r="E8" s="144"/>
      <c r="F8" s="144"/>
      <c r="G8" s="144"/>
      <c r="H8" s="144"/>
    </row>
    <row r="9" spans="1:9" ht="27.6" customHeight="1" x14ac:dyDescent="0.45">
      <c r="A9" s="677" t="s">
        <v>33</v>
      </c>
      <c r="B9" s="677"/>
      <c r="C9" s="677"/>
      <c r="D9" s="677"/>
      <c r="E9" s="677"/>
      <c r="F9" s="677"/>
      <c r="G9" s="677"/>
      <c r="H9" s="677"/>
      <c r="I9" s="1"/>
    </row>
    <row r="10" spans="1:9" ht="34.15" customHeight="1" x14ac:dyDescent="0.45">
      <c r="A10" s="677" t="s">
        <v>59</v>
      </c>
      <c r="B10" s="677"/>
      <c r="C10" s="677"/>
      <c r="D10" s="677"/>
      <c r="E10" s="677"/>
      <c r="F10" s="677"/>
      <c r="G10" s="677"/>
      <c r="H10" s="677"/>
      <c r="I10" s="1"/>
    </row>
    <row r="11" spans="1:9" ht="20.25" customHeight="1" x14ac:dyDescent="0.45">
      <c r="A11" s="744" t="s">
        <v>0</v>
      </c>
      <c r="B11" s="744" t="s">
        <v>3</v>
      </c>
      <c r="C11" s="744" t="s">
        <v>4</v>
      </c>
      <c r="D11" s="744" t="s">
        <v>10</v>
      </c>
      <c r="E11" s="746" t="s">
        <v>8</v>
      </c>
      <c r="F11" s="747" t="s">
        <v>9</v>
      </c>
      <c r="G11" s="743" t="s">
        <v>7</v>
      </c>
      <c r="H11" s="743" t="s">
        <v>1</v>
      </c>
    </row>
    <row r="12" spans="1:9" ht="20.25" customHeight="1" x14ac:dyDescent="0.45">
      <c r="A12" s="745"/>
      <c r="B12" s="745"/>
      <c r="C12" s="745"/>
      <c r="D12" s="745"/>
      <c r="E12" s="746"/>
      <c r="F12" s="748"/>
      <c r="G12" s="743"/>
      <c r="H12" s="743"/>
    </row>
    <row r="13" spans="1:9" ht="19.899999999999999" customHeight="1" x14ac:dyDescent="0.45">
      <c r="A13" s="384">
        <v>1</v>
      </c>
      <c r="B13" s="392" t="s">
        <v>15</v>
      </c>
      <c r="C13" s="293" t="s">
        <v>10</v>
      </c>
      <c r="D13" s="200">
        <f>[1]แรบชลิหานรับแขก!$G$28</f>
        <v>51998000</v>
      </c>
      <c r="E13" s="200"/>
      <c r="F13" s="200">
        <v>0</v>
      </c>
      <c r="G13" s="194">
        <f>D13</f>
        <v>51998000</v>
      </c>
      <c r="H13" s="207"/>
    </row>
    <row r="14" spans="1:9" ht="19.899999999999999" customHeight="1" x14ac:dyDescent="0.45">
      <c r="A14" s="383">
        <v>2</v>
      </c>
      <c r="B14" s="399" t="s">
        <v>15</v>
      </c>
      <c r="C14" s="181"/>
      <c r="D14" s="315"/>
      <c r="E14" s="316"/>
      <c r="F14" s="195"/>
      <c r="G14" s="196">
        <f>G13+D14+E14-F14</f>
        <v>51998000</v>
      </c>
      <c r="H14" s="26"/>
    </row>
    <row r="15" spans="1:9" x14ac:dyDescent="0.45">
      <c r="A15" s="383">
        <v>3</v>
      </c>
      <c r="B15" s="399" t="s">
        <v>15</v>
      </c>
      <c r="C15" s="181"/>
      <c r="D15" s="224"/>
      <c r="E15" s="236"/>
      <c r="F15" s="195"/>
      <c r="G15" s="196">
        <f>G14+E15-F15</f>
        <v>51998000</v>
      </c>
      <c r="H15" s="26"/>
    </row>
    <row r="16" spans="1:9" ht="18.600000000000001" customHeight="1" x14ac:dyDescent="0.45">
      <c r="A16" s="383">
        <v>4</v>
      </c>
      <c r="B16" s="399" t="s">
        <v>15</v>
      </c>
      <c r="C16" s="181"/>
      <c r="D16" s="317"/>
      <c r="E16" s="317"/>
      <c r="F16" s="195"/>
      <c r="G16" s="196">
        <f t="shared" ref="G16:G24" si="0">G15+E16-F16</f>
        <v>51998000</v>
      </c>
      <c r="H16" s="183"/>
    </row>
    <row r="17" spans="1:8" ht="18.600000000000001" customHeight="1" x14ac:dyDescent="0.45">
      <c r="A17" s="383">
        <v>5</v>
      </c>
      <c r="B17" s="399" t="s">
        <v>15</v>
      </c>
      <c r="C17" s="181"/>
      <c r="D17" s="259"/>
      <c r="E17" s="30"/>
      <c r="F17" s="195"/>
      <c r="G17" s="196">
        <f t="shared" si="0"/>
        <v>51998000</v>
      </c>
      <c r="H17" s="183"/>
    </row>
    <row r="18" spans="1:8" x14ac:dyDescent="0.45">
      <c r="A18" s="383">
        <v>6</v>
      </c>
      <c r="B18" s="392" t="s">
        <v>15</v>
      </c>
      <c r="C18" s="307"/>
      <c r="D18" s="239"/>
      <c r="E18" s="32"/>
      <c r="F18" s="199"/>
      <c r="G18" s="196">
        <f t="shared" si="0"/>
        <v>51998000</v>
      </c>
      <c r="H18" s="183"/>
    </row>
    <row r="19" spans="1:8" x14ac:dyDescent="0.45">
      <c r="A19" s="383">
        <v>7</v>
      </c>
      <c r="B19" s="392" t="s">
        <v>15</v>
      </c>
      <c r="C19" s="310"/>
      <c r="D19" s="318"/>
      <c r="E19" s="32"/>
      <c r="F19" s="30"/>
      <c r="G19" s="196">
        <f t="shared" si="0"/>
        <v>51998000</v>
      </c>
      <c r="H19" s="184"/>
    </row>
    <row r="20" spans="1:8" x14ac:dyDescent="0.45">
      <c r="A20" s="383">
        <v>8</v>
      </c>
      <c r="B20" s="392" t="s">
        <v>15</v>
      </c>
      <c r="C20" s="311"/>
      <c r="D20" s="239"/>
      <c r="E20" s="32"/>
      <c r="F20" s="319"/>
      <c r="G20" s="196">
        <f t="shared" si="0"/>
        <v>51998000</v>
      </c>
      <c r="H20" s="184"/>
    </row>
    <row r="21" spans="1:8" x14ac:dyDescent="0.45">
      <c r="A21" s="383">
        <v>9</v>
      </c>
      <c r="B21" s="392" t="s">
        <v>15</v>
      </c>
      <c r="C21" s="19"/>
      <c r="D21" s="318"/>
      <c r="E21" s="32"/>
      <c r="F21" s="195"/>
      <c r="G21" s="196">
        <f t="shared" si="0"/>
        <v>51998000</v>
      </c>
      <c r="H21" s="184"/>
    </row>
    <row r="22" spans="1:8" x14ac:dyDescent="0.45">
      <c r="A22" s="383">
        <v>10</v>
      </c>
      <c r="B22" s="392" t="s">
        <v>15</v>
      </c>
      <c r="C22" s="19"/>
      <c r="D22" s="239"/>
      <c r="E22" s="32"/>
      <c r="F22" s="195"/>
      <c r="G22" s="196">
        <f t="shared" si="0"/>
        <v>51998000</v>
      </c>
      <c r="H22" s="184"/>
    </row>
    <row r="23" spans="1:8" x14ac:dyDescent="0.45">
      <c r="A23" s="383">
        <v>11</v>
      </c>
      <c r="B23" s="392" t="s">
        <v>15</v>
      </c>
      <c r="C23" s="312"/>
      <c r="D23" s="155"/>
      <c r="E23" s="30"/>
      <c r="F23" s="32"/>
      <c r="G23" s="196">
        <f t="shared" si="0"/>
        <v>51998000</v>
      </c>
      <c r="H23" s="184"/>
    </row>
    <row r="24" spans="1:8" x14ac:dyDescent="0.45">
      <c r="A24" s="383">
        <v>12</v>
      </c>
      <c r="B24" s="392" t="s">
        <v>15</v>
      </c>
      <c r="C24" s="18"/>
      <c r="D24" s="239"/>
      <c r="E24" s="32"/>
      <c r="F24" s="32"/>
      <c r="G24" s="196">
        <f t="shared" si="0"/>
        <v>51998000</v>
      </c>
      <c r="H24" s="184"/>
    </row>
    <row r="25" spans="1:8" x14ac:dyDescent="0.45">
      <c r="A25" s="383">
        <v>13</v>
      </c>
      <c r="B25" s="392" t="s">
        <v>15</v>
      </c>
      <c r="C25" s="18"/>
      <c r="D25" s="239"/>
      <c r="E25" s="32"/>
      <c r="F25" s="32"/>
      <c r="G25" s="196">
        <f t="shared" ref="G25:G27" si="1">G24+E25-F25</f>
        <v>51998000</v>
      </c>
      <c r="H25" s="184"/>
    </row>
    <row r="26" spans="1:8" x14ac:dyDescent="0.45">
      <c r="A26" s="383">
        <v>14</v>
      </c>
      <c r="B26" s="392" t="s">
        <v>15</v>
      </c>
      <c r="C26" s="19"/>
      <c r="D26" s="203"/>
      <c r="E26" s="30"/>
      <c r="F26" s="263"/>
      <c r="G26" s="196">
        <f t="shared" si="1"/>
        <v>51998000</v>
      </c>
      <c r="H26" s="184"/>
    </row>
    <row r="27" spans="1:8" x14ac:dyDescent="0.45">
      <c r="A27" s="383">
        <v>15</v>
      </c>
      <c r="B27" s="392" t="s">
        <v>15</v>
      </c>
      <c r="C27" s="19"/>
      <c r="D27" s="203"/>
      <c r="E27" s="30"/>
      <c r="F27" s="263"/>
      <c r="G27" s="196">
        <f t="shared" si="1"/>
        <v>51998000</v>
      </c>
      <c r="H27" s="184"/>
    </row>
    <row r="28" spans="1:8" ht="21.6" customHeight="1" x14ac:dyDescent="0.45">
      <c r="A28" s="313"/>
      <c r="B28" s="212" t="s">
        <v>2</v>
      </c>
      <c r="C28" s="212"/>
      <c r="D28" s="206">
        <f>SUM(D13:D27)</f>
        <v>51998000</v>
      </c>
      <c r="E28" s="33">
        <f>SUM(E13:E27)</f>
        <v>0</v>
      </c>
      <c r="F28" s="33">
        <f>SUM(F13:F27)</f>
        <v>0</v>
      </c>
      <c r="G28" s="320">
        <f>D28+E28-F28</f>
        <v>51998000</v>
      </c>
      <c r="H28" s="212"/>
    </row>
    <row r="29" spans="1:8" ht="24.75" x14ac:dyDescent="0.6">
      <c r="A29" s="12"/>
      <c r="B29" s="13"/>
      <c r="C29" s="14"/>
      <c r="D29" s="14"/>
      <c r="E29" s="15"/>
      <c r="F29" s="15"/>
      <c r="G29" s="15"/>
      <c r="H29" s="13"/>
    </row>
    <row r="30" spans="1:8" ht="20.25" x14ac:dyDescent="0.45">
      <c r="A30" s="387" t="s">
        <v>58</v>
      </c>
      <c r="B30" s="388"/>
      <c r="C30" s="388"/>
      <c r="D30" s="388"/>
      <c r="E30" s="388"/>
      <c r="F30" s="388"/>
      <c r="G30" s="388"/>
    </row>
  </sheetData>
  <mergeCells count="12">
    <mergeCell ref="G11:G12"/>
    <mergeCell ref="H11:H12"/>
    <mergeCell ref="A1:H1"/>
    <mergeCell ref="A2:H2"/>
    <mergeCell ref="A9:H9"/>
    <mergeCell ref="A10:H10"/>
    <mergeCell ref="A11:A12"/>
    <mergeCell ref="B11:B12"/>
    <mergeCell ref="C11:C12"/>
    <mergeCell ref="E11:E12"/>
    <mergeCell ref="F11:F12"/>
    <mergeCell ref="D11:D12"/>
  </mergeCells>
  <pageMargins left="0.23" right="0.14166666666666666" top="0.4" bottom="0.75" header="0.3" footer="0.3"/>
  <pageSetup paperSize="9" scale="8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-0.249977111117893"/>
  </sheetPr>
  <dimension ref="A1:I108"/>
  <sheetViews>
    <sheetView view="pageLayout" topLeftCell="A91" zoomScaleNormal="100" workbookViewId="0">
      <selection activeCell="F100" sqref="F100"/>
    </sheetView>
  </sheetViews>
  <sheetFormatPr defaultColWidth="8.140625" defaultRowHeight="18.75" x14ac:dyDescent="0.45"/>
  <cols>
    <col min="1" max="1" width="3.42578125" style="21" customWidth="1"/>
    <col min="2" max="2" width="8.7109375" style="16" customWidth="1"/>
    <col min="3" max="3" width="44.42578125" style="16" customWidth="1"/>
    <col min="4" max="4" width="11.85546875" style="40" customWidth="1"/>
    <col min="5" max="5" width="14.42578125" style="21" customWidth="1"/>
    <col min="6" max="6" width="14.85546875" style="21" customWidth="1"/>
    <col min="7" max="7" width="13.140625" style="21" customWidth="1"/>
    <col min="8" max="8" width="10.140625" style="21" customWidth="1"/>
    <col min="9" max="16384" width="8.140625" style="21"/>
  </cols>
  <sheetData>
    <row r="1" spans="1:9" ht="20.25" x14ac:dyDescent="0.45">
      <c r="A1" s="676" t="s">
        <v>5</v>
      </c>
      <c r="B1" s="676"/>
      <c r="C1" s="676"/>
      <c r="D1" s="676"/>
      <c r="E1" s="676"/>
      <c r="F1" s="676"/>
      <c r="G1" s="676"/>
      <c r="H1" s="676"/>
    </row>
    <row r="2" spans="1:9" ht="20.25" x14ac:dyDescent="0.45">
      <c r="A2" s="676" t="s">
        <v>6</v>
      </c>
      <c r="B2" s="676"/>
      <c r="C2" s="676"/>
      <c r="D2" s="676"/>
      <c r="E2" s="676"/>
      <c r="F2" s="676"/>
      <c r="G2" s="676"/>
      <c r="H2" s="676"/>
    </row>
    <row r="3" spans="1:9" ht="20.25" x14ac:dyDescent="0.45">
      <c r="A3" s="143"/>
      <c r="B3" s="143"/>
      <c r="C3" s="143"/>
      <c r="D3" s="39"/>
      <c r="E3" s="143"/>
      <c r="F3" s="143"/>
      <c r="G3" s="143"/>
      <c r="H3" s="143"/>
    </row>
    <row r="4" spans="1:9" ht="20.25" x14ac:dyDescent="0.45">
      <c r="A4" s="143"/>
      <c r="B4" s="143"/>
      <c r="C4" s="143"/>
      <c r="D4" s="39"/>
      <c r="E4" s="143"/>
      <c r="F4" s="143"/>
      <c r="G4" s="143"/>
      <c r="H4" s="143"/>
    </row>
    <row r="5" spans="1:9" ht="20.25" x14ac:dyDescent="0.45">
      <c r="A5" s="143"/>
      <c r="B5" s="143"/>
      <c r="C5" s="143"/>
      <c r="D5" s="39"/>
      <c r="E5" s="143"/>
      <c r="F5" s="143"/>
      <c r="G5" s="143"/>
      <c r="H5" s="143"/>
    </row>
    <row r="6" spans="1:9" ht="20.25" x14ac:dyDescent="0.45">
      <c r="A6" s="366"/>
      <c r="B6" s="366"/>
      <c r="C6" s="366"/>
      <c r="D6" s="39"/>
      <c r="E6" s="366"/>
      <c r="F6" s="366"/>
      <c r="G6" s="366"/>
      <c r="H6" s="366"/>
    </row>
    <row r="7" spans="1:9" ht="15" customHeight="1" x14ac:dyDescent="0.45">
      <c r="A7" s="38" t="s">
        <v>19</v>
      </c>
      <c r="B7" s="38"/>
      <c r="C7" s="143"/>
      <c r="D7" s="39"/>
      <c r="E7" s="143"/>
      <c r="F7" s="143"/>
      <c r="G7" s="143"/>
      <c r="H7" s="143"/>
    </row>
    <row r="8" spans="1:9" ht="15" customHeight="1" x14ac:dyDescent="0.45">
      <c r="A8" s="38" t="s">
        <v>41</v>
      </c>
      <c r="B8" s="38"/>
      <c r="C8" s="143"/>
      <c r="D8" s="39"/>
      <c r="E8" s="143"/>
      <c r="F8" s="143"/>
      <c r="G8" s="143"/>
      <c r="H8" s="143"/>
    </row>
    <row r="9" spans="1:9" ht="15" customHeight="1" x14ac:dyDescent="0.45">
      <c r="A9" s="38" t="s">
        <v>42</v>
      </c>
      <c r="B9" s="38"/>
      <c r="C9" s="143"/>
      <c r="D9" s="39"/>
      <c r="E9" s="143"/>
      <c r="F9" s="143"/>
      <c r="G9" s="143"/>
      <c r="H9" s="143"/>
    </row>
    <row r="10" spans="1:9" ht="15" customHeight="1" x14ac:dyDescent="0.45">
      <c r="A10" s="166" t="s">
        <v>20</v>
      </c>
      <c r="B10" s="166"/>
      <c r="C10" s="143"/>
      <c r="D10" s="39"/>
      <c r="E10" s="143"/>
      <c r="F10" s="143"/>
      <c r="G10" s="143"/>
      <c r="H10" s="143"/>
    </row>
    <row r="11" spans="1:9" ht="27.6" customHeight="1" x14ac:dyDescent="0.45">
      <c r="A11" s="677" t="s">
        <v>35</v>
      </c>
      <c r="B11" s="677"/>
      <c r="C11" s="677"/>
      <c r="D11" s="677"/>
      <c r="E11" s="677"/>
      <c r="F11" s="677"/>
      <c r="G11" s="677"/>
      <c r="H11" s="677"/>
      <c r="I11" s="1"/>
    </row>
    <row r="12" spans="1:9" ht="33" customHeight="1" x14ac:dyDescent="0.45">
      <c r="A12" s="677" t="s">
        <v>59</v>
      </c>
      <c r="B12" s="677"/>
      <c r="C12" s="677"/>
      <c r="D12" s="677"/>
      <c r="E12" s="677"/>
      <c r="F12" s="677"/>
      <c r="G12" s="677"/>
      <c r="H12" s="677"/>
      <c r="I12" s="1"/>
    </row>
    <row r="13" spans="1:9" ht="13.5" customHeight="1" x14ac:dyDescent="0.45">
      <c r="A13" s="734" t="s">
        <v>0</v>
      </c>
      <c r="B13" s="734" t="s">
        <v>3</v>
      </c>
      <c r="C13" s="734" t="s">
        <v>4</v>
      </c>
      <c r="D13" s="783" t="s">
        <v>10</v>
      </c>
      <c r="E13" s="736" t="s">
        <v>8</v>
      </c>
      <c r="F13" s="737" t="s">
        <v>9</v>
      </c>
      <c r="G13" s="733" t="s">
        <v>7</v>
      </c>
      <c r="H13" s="733" t="s">
        <v>1</v>
      </c>
    </row>
    <row r="14" spans="1:9" ht="19.5" customHeight="1" x14ac:dyDescent="0.45">
      <c r="A14" s="735"/>
      <c r="B14" s="735"/>
      <c r="C14" s="735"/>
      <c r="D14" s="784"/>
      <c r="E14" s="736"/>
      <c r="F14" s="738"/>
      <c r="G14" s="733"/>
      <c r="H14" s="733"/>
    </row>
    <row r="15" spans="1:9" ht="19.5" customHeight="1" x14ac:dyDescent="0.45">
      <c r="A15" s="384">
        <v>1</v>
      </c>
      <c r="B15" s="408" t="s">
        <v>15</v>
      </c>
      <c r="C15" s="373" t="s">
        <v>10</v>
      </c>
      <c r="D15" s="235">
        <f>[1]บ้วงส่วนตัวปะทาน!$G$106</f>
        <v>61860258</v>
      </c>
      <c r="E15" s="214"/>
      <c r="F15" s="214">
        <v>0</v>
      </c>
      <c r="G15" s="194">
        <f>D15</f>
        <v>61860258</v>
      </c>
      <c r="H15" s="2"/>
    </row>
    <row r="16" spans="1:9" ht="19.5" customHeight="1" x14ac:dyDescent="0.45">
      <c r="A16" s="385">
        <v>2</v>
      </c>
      <c r="B16" s="409"/>
      <c r="C16" s="310"/>
      <c r="D16" s="410"/>
      <c r="E16" s="410"/>
      <c r="F16" s="202"/>
      <c r="G16" s="232">
        <f>G15+E16-F16</f>
        <v>61860258</v>
      </c>
      <c r="H16" s="411"/>
    </row>
    <row r="17" spans="1:8" ht="19.5" customHeight="1" x14ac:dyDescent="0.45">
      <c r="A17" s="385">
        <v>3</v>
      </c>
      <c r="B17" s="409"/>
      <c r="C17" s="310"/>
      <c r="D17" s="224"/>
      <c r="E17" s="202"/>
      <c r="F17" s="202"/>
      <c r="G17" s="232">
        <f t="shared" ref="G17:G75" si="0">G16+E17-F17</f>
        <v>61860258</v>
      </c>
      <c r="H17" s="411"/>
    </row>
    <row r="18" spans="1:8" ht="19.5" customHeight="1" x14ac:dyDescent="0.45">
      <c r="A18" s="385">
        <v>4</v>
      </c>
      <c r="B18" s="409"/>
      <c r="C18" s="277"/>
      <c r="D18" s="224"/>
      <c r="E18" s="202"/>
      <c r="F18" s="202"/>
      <c r="G18" s="232">
        <f t="shared" si="0"/>
        <v>61860258</v>
      </c>
      <c r="H18" s="411"/>
    </row>
    <row r="19" spans="1:8" ht="19.5" customHeight="1" x14ac:dyDescent="0.45">
      <c r="A19" s="385">
        <v>5</v>
      </c>
      <c r="B19" s="409"/>
      <c r="C19" s="181"/>
      <c r="D19" s="24"/>
      <c r="E19" s="236"/>
      <c r="F19" s="195"/>
      <c r="G19" s="232">
        <f t="shared" si="0"/>
        <v>61860258</v>
      </c>
      <c r="H19" s="411"/>
    </row>
    <row r="20" spans="1:8" ht="19.5" customHeight="1" x14ac:dyDescent="0.45">
      <c r="A20" s="385">
        <v>6</v>
      </c>
      <c r="B20" s="409"/>
      <c r="C20" s="321"/>
      <c r="D20" s="24"/>
      <c r="E20" s="236"/>
      <c r="F20" s="195"/>
      <c r="G20" s="232">
        <f t="shared" si="0"/>
        <v>61860258</v>
      </c>
      <c r="H20" s="411"/>
    </row>
    <row r="21" spans="1:8" ht="19.5" customHeight="1" x14ac:dyDescent="0.45">
      <c r="A21" s="385">
        <v>7</v>
      </c>
      <c r="B21" s="409"/>
      <c r="C21" s="321"/>
      <c r="D21" s="24"/>
      <c r="E21" s="236"/>
      <c r="F21" s="195"/>
      <c r="G21" s="232">
        <f t="shared" si="0"/>
        <v>61860258</v>
      </c>
      <c r="H21" s="411"/>
    </row>
    <row r="22" spans="1:8" ht="19.5" customHeight="1" x14ac:dyDescent="0.45">
      <c r="A22" s="385">
        <v>8</v>
      </c>
      <c r="B22" s="409"/>
      <c r="C22" s="321"/>
      <c r="D22" s="24"/>
      <c r="E22" s="236"/>
      <c r="F22" s="195"/>
      <c r="G22" s="232">
        <f t="shared" si="0"/>
        <v>61860258</v>
      </c>
      <c r="H22" s="411"/>
    </row>
    <row r="23" spans="1:8" ht="19.5" customHeight="1" x14ac:dyDescent="0.45">
      <c r="A23" s="385">
        <v>9</v>
      </c>
      <c r="B23" s="409"/>
      <c r="C23" s="321"/>
      <c r="D23" s="24"/>
      <c r="E23" s="236"/>
      <c r="F23" s="195"/>
      <c r="G23" s="232">
        <f t="shared" si="0"/>
        <v>61860258</v>
      </c>
      <c r="H23" s="411"/>
    </row>
    <row r="24" spans="1:8" ht="19.5" customHeight="1" x14ac:dyDescent="0.45">
      <c r="A24" s="385">
        <v>10</v>
      </c>
      <c r="B24" s="409"/>
      <c r="C24" s="321"/>
      <c r="D24" s="24"/>
      <c r="E24" s="236"/>
      <c r="F24" s="195"/>
      <c r="G24" s="232">
        <f t="shared" si="0"/>
        <v>61860258</v>
      </c>
      <c r="H24" s="411"/>
    </row>
    <row r="25" spans="1:8" ht="19.5" customHeight="1" x14ac:dyDescent="0.45">
      <c r="A25" s="385">
        <v>11</v>
      </c>
      <c r="B25" s="409"/>
      <c r="C25" s="321"/>
      <c r="D25" s="24"/>
      <c r="E25" s="236"/>
      <c r="F25" s="195"/>
      <c r="G25" s="232">
        <f t="shared" si="0"/>
        <v>61860258</v>
      </c>
      <c r="H25" s="411"/>
    </row>
    <row r="26" spans="1:8" ht="19.5" customHeight="1" x14ac:dyDescent="0.45">
      <c r="A26" s="385">
        <v>12</v>
      </c>
      <c r="B26" s="409"/>
      <c r="C26" s="321"/>
      <c r="D26" s="24"/>
      <c r="E26" s="236"/>
      <c r="F26" s="195"/>
      <c r="G26" s="232">
        <f t="shared" si="0"/>
        <v>61860258</v>
      </c>
      <c r="H26" s="411"/>
    </row>
    <row r="27" spans="1:8" ht="19.5" customHeight="1" x14ac:dyDescent="0.45">
      <c r="A27" s="385">
        <v>13</v>
      </c>
      <c r="B27" s="409"/>
      <c r="C27" s="321"/>
      <c r="D27" s="24"/>
      <c r="E27" s="236"/>
      <c r="F27" s="195"/>
      <c r="G27" s="232">
        <f t="shared" si="0"/>
        <v>61860258</v>
      </c>
      <c r="H27" s="411"/>
    </row>
    <row r="28" spans="1:8" ht="19.5" customHeight="1" x14ac:dyDescent="0.45">
      <c r="A28" s="385">
        <v>14</v>
      </c>
      <c r="B28" s="409"/>
      <c r="C28" s="321"/>
      <c r="D28" s="24"/>
      <c r="E28" s="236"/>
      <c r="F28" s="195"/>
      <c r="G28" s="232">
        <f t="shared" si="0"/>
        <v>61860258</v>
      </c>
      <c r="H28" s="411"/>
    </row>
    <row r="29" spans="1:8" ht="19.5" customHeight="1" x14ac:dyDescent="0.45">
      <c r="A29" s="385">
        <v>15</v>
      </c>
      <c r="B29" s="409"/>
      <c r="C29" s="321"/>
      <c r="D29" s="24"/>
      <c r="E29" s="236"/>
      <c r="F29" s="195"/>
      <c r="G29" s="232">
        <f t="shared" si="0"/>
        <v>61860258</v>
      </c>
      <c r="H29" s="411"/>
    </row>
    <row r="30" spans="1:8" ht="19.5" customHeight="1" x14ac:dyDescent="0.45">
      <c r="A30" s="385">
        <v>16</v>
      </c>
      <c r="B30" s="409"/>
      <c r="C30" s="321"/>
      <c r="D30" s="24"/>
      <c r="E30" s="236"/>
      <c r="F30" s="195"/>
      <c r="G30" s="232">
        <f t="shared" si="0"/>
        <v>61860258</v>
      </c>
      <c r="H30" s="411"/>
    </row>
    <row r="31" spans="1:8" ht="19.5" customHeight="1" x14ac:dyDescent="0.45">
      <c r="A31" s="385">
        <v>17</v>
      </c>
      <c r="B31" s="409"/>
      <c r="C31" s="321"/>
      <c r="D31" s="24"/>
      <c r="E31" s="236"/>
      <c r="F31" s="195"/>
      <c r="G31" s="232">
        <f t="shared" si="0"/>
        <v>61860258</v>
      </c>
      <c r="H31" s="411"/>
    </row>
    <row r="32" spans="1:8" ht="19.5" customHeight="1" x14ac:dyDescent="0.45">
      <c r="A32" s="385">
        <v>18</v>
      </c>
      <c r="B32" s="409"/>
      <c r="C32" s="277"/>
      <c r="D32" s="24"/>
      <c r="E32" s="236"/>
      <c r="F32" s="195"/>
      <c r="G32" s="232">
        <f t="shared" si="0"/>
        <v>61860258</v>
      </c>
      <c r="H32" s="411"/>
    </row>
    <row r="33" spans="1:8" ht="19.5" customHeight="1" x14ac:dyDescent="0.45">
      <c r="A33" s="385">
        <v>19</v>
      </c>
      <c r="B33" s="409"/>
      <c r="C33" s="277"/>
      <c r="D33" s="24"/>
      <c r="E33" s="236"/>
      <c r="F33" s="195"/>
      <c r="G33" s="232">
        <f t="shared" si="0"/>
        <v>61860258</v>
      </c>
      <c r="H33" s="411"/>
    </row>
    <row r="34" spans="1:8" ht="19.5" customHeight="1" x14ac:dyDescent="0.45">
      <c r="A34" s="385">
        <v>20</v>
      </c>
      <c r="B34" s="409"/>
      <c r="C34" s="181"/>
      <c r="D34" s="24"/>
      <c r="E34" s="236"/>
      <c r="F34" s="195"/>
      <c r="G34" s="232">
        <f t="shared" si="0"/>
        <v>61860258</v>
      </c>
      <c r="H34" s="411"/>
    </row>
    <row r="35" spans="1:8" ht="19.5" customHeight="1" x14ac:dyDescent="0.45">
      <c r="A35" s="385">
        <v>21</v>
      </c>
      <c r="B35" s="409"/>
      <c r="C35" s="181"/>
      <c r="D35" s="24"/>
      <c r="E35" s="236"/>
      <c r="F35" s="195"/>
      <c r="G35" s="232">
        <f t="shared" si="0"/>
        <v>61860258</v>
      </c>
      <c r="H35" s="411"/>
    </row>
    <row r="36" spans="1:8" ht="19.5" customHeight="1" x14ac:dyDescent="0.45">
      <c r="A36" s="385">
        <v>22</v>
      </c>
      <c r="B36" s="409"/>
      <c r="C36" s="181"/>
      <c r="D36" s="24"/>
      <c r="E36" s="236"/>
      <c r="F36" s="195"/>
      <c r="G36" s="232">
        <f t="shared" si="0"/>
        <v>61860258</v>
      </c>
      <c r="H36" s="411"/>
    </row>
    <row r="37" spans="1:8" ht="19.5" customHeight="1" x14ac:dyDescent="0.45">
      <c r="A37" s="385">
        <v>23</v>
      </c>
      <c r="B37" s="409"/>
      <c r="C37" s="181"/>
      <c r="D37" s="24"/>
      <c r="E37" s="236"/>
      <c r="F37" s="195"/>
      <c r="G37" s="232">
        <f t="shared" si="0"/>
        <v>61860258</v>
      </c>
      <c r="H37" s="411"/>
    </row>
    <row r="38" spans="1:8" ht="19.5" customHeight="1" x14ac:dyDescent="0.45">
      <c r="A38" s="385">
        <v>24</v>
      </c>
      <c r="B38" s="409"/>
      <c r="C38" s="266"/>
      <c r="D38" s="24"/>
      <c r="E38" s="236"/>
      <c r="F38" s="195"/>
      <c r="G38" s="232">
        <f t="shared" si="0"/>
        <v>61860258</v>
      </c>
      <c r="H38" s="411"/>
    </row>
    <row r="39" spans="1:8" ht="19.5" customHeight="1" x14ac:dyDescent="0.45">
      <c r="A39" s="385">
        <v>25</v>
      </c>
      <c r="B39" s="409"/>
      <c r="C39" s="266"/>
      <c r="D39" s="24"/>
      <c r="E39" s="236"/>
      <c r="F39" s="195"/>
      <c r="G39" s="232">
        <f t="shared" si="0"/>
        <v>61860258</v>
      </c>
      <c r="H39" s="411"/>
    </row>
    <row r="40" spans="1:8" ht="19.5" customHeight="1" x14ac:dyDescent="0.45">
      <c r="A40" s="385">
        <v>26</v>
      </c>
      <c r="B40" s="409"/>
      <c r="C40" s="181"/>
      <c r="D40" s="24"/>
      <c r="E40" s="236"/>
      <c r="F40" s="195"/>
      <c r="G40" s="232">
        <f t="shared" si="0"/>
        <v>61860258</v>
      </c>
      <c r="H40" s="411"/>
    </row>
    <row r="41" spans="1:8" ht="19.5" customHeight="1" x14ac:dyDescent="0.45">
      <c r="A41" s="385">
        <v>27</v>
      </c>
      <c r="B41" s="409"/>
      <c r="C41" s="181"/>
      <c r="D41" s="24"/>
      <c r="E41" s="236"/>
      <c r="F41" s="195"/>
      <c r="G41" s="232">
        <f t="shared" si="0"/>
        <v>61860258</v>
      </c>
      <c r="H41" s="411"/>
    </row>
    <row r="42" spans="1:8" ht="19.5" customHeight="1" x14ac:dyDescent="0.45">
      <c r="A42" s="385">
        <v>28</v>
      </c>
      <c r="B42" s="409"/>
      <c r="C42" s="181"/>
      <c r="D42" s="24"/>
      <c r="E42" s="236"/>
      <c r="F42" s="195"/>
      <c r="G42" s="232">
        <f t="shared" si="0"/>
        <v>61860258</v>
      </c>
      <c r="H42" s="411"/>
    </row>
    <row r="43" spans="1:8" ht="19.5" customHeight="1" x14ac:dyDescent="0.45">
      <c r="A43" s="385">
        <v>29</v>
      </c>
      <c r="B43" s="409"/>
      <c r="C43" s="181"/>
      <c r="D43" s="24"/>
      <c r="E43" s="236"/>
      <c r="F43" s="195"/>
      <c r="G43" s="232">
        <f t="shared" si="0"/>
        <v>61860258</v>
      </c>
      <c r="H43" s="411"/>
    </row>
    <row r="44" spans="1:8" ht="19.5" customHeight="1" x14ac:dyDescent="0.45">
      <c r="A44" s="385">
        <v>30</v>
      </c>
      <c r="B44" s="409"/>
      <c r="C44" s="19"/>
      <c r="D44" s="24"/>
      <c r="E44" s="236"/>
      <c r="F44" s="195"/>
      <c r="G44" s="232">
        <f t="shared" si="0"/>
        <v>61860258</v>
      </c>
      <c r="H44" s="411"/>
    </row>
    <row r="45" spans="1:8" ht="19.5" customHeight="1" x14ac:dyDescent="0.45">
      <c r="A45" s="385">
        <v>31</v>
      </c>
      <c r="B45" s="409"/>
      <c r="C45" s="19"/>
      <c r="D45" s="24"/>
      <c r="E45" s="236"/>
      <c r="F45" s="195"/>
      <c r="G45" s="232">
        <f t="shared" si="0"/>
        <v>61860258</v>
      </c>
      <c r="H45" s="411"/>
    </row>
    <row r="46" spans="1:8" ht="19.5" customHeight="1" x14ac:dyDescent="0.45">
      <c r="A46" s="385">
        <v>32</v>
      </c>
      <c r="B46" s="409"/>
      <c r="C46" s="19"/>
      <c r="D46" s="24"/>
      <c r="E46" s="236"/>
      <c r="F46" s="195"/>
      <c r="G46" s="232">
        <f t="shared" si="0"/>
        <v>61860258</v>
      </c>
      <c r="H46" s="411"/>
    </row>
    <row r="47" spans="1:8" ht="19.5" customHeight="1" x14ac:dyDescent="0.45">
      <c r="A47" s="385">
        <v>33</v>
      </c>
      <c r="B47" s="409"/>
      <c r="C47" s="19"/>
      <c r="D47" s="24"/>
      <c r="E47" s="236"/>
      <c r="F47" s="195"/>
      <c r="G47" s="232">
        <f t="shared" si="0"/>
        <v>61860258</v>
      </c>
      <c r="H47" s="411"/>
    </row>
    <row r="48" spans="1:8" ht="19.5" customHeight="1" x14ac:dyDescent="0.45">
      <c r="A48" s="385">
        <v>34</v>
      </c>
      <c r="B48" s="409"/>
      <c r="C48" s="321"/>
      <c r="D48" s="24"/>
      <c r="E48" s="236"/>
      <c r="F48" s="195"/>
      <c r="G48" s="232">
        <f t="shared" si="0"/>
        <v>61860258</v>
      </c>
      <c r="H48" s="411"/>
    </row>
    <row r="49" spans="1:8" ht="19.5" customHeight="1" x14ac:dyDescent="0.45">
      <c r="A49" s="385">
        <v>35</v>
      </c>
      <c r="B49" s="409"/>
      <c r="C49" s="321"/>
      <c r="D49" s="24"/>
      <c r="E49" s="236"/>
      <c r="F49" s="195"/>
      <c r="G49" s="232">
        <f t="shared" si="0"/>
        <v>61860258</v>
      </c>
      <c r="H49" s="411"/>
    </row>
    <row r="50" spans="1:8" ht="19.5" customHeight="1" x14ac:dyDescent="0.45">
      <c r="A50" s="385">
        <v>36</v>
      </c>
      <c r="B50" s="409"/>
      <c r="C50" s="321"/>
      <c r="D50" s="24"/>
      <c r="E50" s="236"/>
      <c r="F50" s="195"/>
      <c r="G50" s="232">
        <f t="shared" si="0"/>
        <v>61860258</v>
      </c>
      <c r="H50" s="411"/>
    </row>
    <row r="51" spans="1:8" ht="19.5" customHeight="1" x14ac:dyDescent="0.45">
      <c r="A51" s="385">
        <v>37</v>
      </c>
      <c r="B51" s="409"/>
      <c r="C51" s="181"/>
      <c r="D51" s="24"/>
      <c r="E51" s="236"/>
      <c r="F51" s="195"/>
      <c r="G51" s="232">
        <f t="shared" si="0"/>
        <v>61860258</v>
      </c>
      <c r="H51" s="411"/>
    </row>
    <row r="52" spans="1:8" ht="19.5" customHeight="1" x14ac:dyDescent="0.45">
      <c r="A52" s="385">
        <v>38</v>
      </c>
      <c r="B52" s="409"/>
      <c r="C52" s="266"/>
      <c r="D52" s="24"/>
      <c r="E52" s="236"/>
      <c r="F52" s="195"/>
      <c r="G52" s="232">
        <f t="shared" si="0"/>
        <v>61860258</v>
      </c>
      <c r="H52" s="411"/>
    </row>
    <row r="53" spans="1:8" ht="19.5" customHeight="1" x14ac:dyDescent="0.45">
      <c r="A53" s="385">
        <v>39</v>
      </c>
      <c r="B53" s="409"/>
      <c r="C53" s="266"/>
      <c r="D53" s="24"/>
      <c r="E53" s="236"/>
      <c r="F53" s="195"/>
      <c r="G53" s="232">
        <f t="shared" si="0"/>
        <v>61860258</v>
      </c>
      <c r="H53" s="411"/>
    </row>
    <row r="54" spans="1:8" ht="19.5" customHeight="1" x14ac:dyDescent="0.45">
      <c r="A54" s="385">
        <v>40</v>
      </c>
      <c r="B54" s="409"/>
      <c r="C54" s="181"/>
      <c r="D54" s="24"/>
      <c r="E54" s="236"/>
      <c r="F54" s="195"/>
      <c r="G54" s="232">
        <f t="shared" si="0"/>
        <v>61860258</v>
      </c>
      <c r="H54" s="411"/>
    </row>
    <row r="55" spans="1:8" ht="19.5" customHeight="1" x14ac:dyDescent="0.45">
      <c r="A55" s="385">
        <v>41</v>
      </c>
      <c r="B55" s="409"/>
      <c r="C55" s="181"/>
      <c r="D55" s="24"/>
      <c r="E55" s="236"/>
      <c r="F55" s="195"/>
      <c r="G55" s="232">
        <f t="shared" si="0"/>
        <v>61860258</v>
      </c>
      <c r="H55" s="411"/>
    </row>
    <row r="56" spans="1:8" ht="19.5" customHeight="1" x14ac:dyDescent="0.45">
      <c r="A56" s="385">
        <v>42</v>
      </c>
      <c r="B56" s="409"/>
      <c r="C56" s="181"/>
      <c r="D56" s="24"/>
      <c r="E56" s="236"/>
      <c r="F56" s="195"/>
      <c r="G56" s="232">
        <f t="shared" si="0"/>
        <v>61860258</v>
      </c>
      <c r="H56" s="411"/>
    </row>
    <row r="57" spans="1:8" ht="19.5" customHeight="1" x14ac:dyDescent="0.45">
      <c r="A57" s="385">
        <v>43</v>
      </c>
      <c r="B57" s="409"/>
      <c r="C57" s="181"/>
      <c r="D57" s="24"/>
      <c r="E57" s="236"/>
      <c r="F57" s="195"/>
      <c r="G57" s="232">
        <f t="shared" si="0"/>
        <v>61860258</v>
      </c>
      <c r="H57" s="411"/>
    </row>
    <row r="58" spans="1:8" ht="19.5" customHeight="1" x14ac:dyDescent="0.45">
      <c r="A58" s="385">
        <v>44</v>
      </c>
      <c r="B58" s="409"/>
      <c r="C58" s="181"/>
      <c r="D58" s="24"/>
      <c r="E58" s="236"/>
      <c r="F58" s="195"/>
      <c r="G58" s="232">
        <f t="shared" si="0"/>
        <v>61860258</v>
      </c>
      <c r="H58" s="411"/>
    </row>
    <row r="59" spans="1:8" ht="19.5" customHeight="1" x14ac:dyDescent="0.45">
      <c r="A59" s="385">
        <v>45</v>
      </c>
      <c r="B59" s="409"/>
      <c r="C59" s="181"/>
      <c r="D59" s="24"/>
      <c r="E59" s="236"/>
      <c r="F59" s="195"/>
      <c r="G59" s="232">
        <f t="shared" si="0"/>
        <v>61860258</v>
      </c>
      <c r="H59" s="411"/>
    </row>
    <row r="60" spans="1:8" ht="19.5" customHeight="1" x14ac:dyDescent="0.45">
      <c r="A60" s="385">
        <v>46</v>
      </c>
      <c r="B60" s="409"/>
      <c r="C60" s="181"/>
      <c r="D60" s="24"/>
      <c r="E60" s="236"/>
      <c r="F60" s="195"/>
      <c r="G60" s="232">
        <f t="shared" si="0"/>
        <v>61860258</v>
      </c>
      <c r="H60" s="411"/>
    </row>
    <row r="61" spans="1:8" ht="19.5" customHeight="1" x14ac:dyDescent="0.45">
      <c r="A61" s="385">
        <v>47</v>
      </c>
      <c r="B61" s="409"/>
      <c r="C61" s="419"/>
      <c r="D61" s="24"/>
      <c r="E61" s="236"/>
      <c r="F61" s="195"/>
      <c r="G61" s="232">
        <f t="shared" si="0"/>
        <v>61860258</v>
      </c>
      <c r="H61" s="411"/>
    </row>
    <row r="62" spans="1:8" ht="19.5" customHeight="1" x14ac:dyDescent="0.45">
      <c r="A62" s="385">
        <v>48</v>
      </c>
      <c r="B62" s="409"/>
      <c r="C62" s="277"/>
      <c r="D62" s="24"/>
      <c r="E62" s="236"/>
      <c r="F62" s="195"/>
      <c r="G62" s="232">
        <f t="shared" si="0"/>
        <v>61860258</v>
      </c>
      <c r="H62" s="411"/>
    </row>
    <row r="63" spans="1:8" ht="19.5" customHeight="1" x14ac:dyDescent="0.45">
      <c r="A63" s="385">
        <v>49</v>
      </c>
      <c r="B63" s="409"/>
      <c r="C63" s="181"/>
      <c r="D63" s="24"/>
      <c r="E63" s="236"/>
      <c r="F63" s="195"/>
      <c r="G63" s="232">
        <f t="shared" si="0"/>
        <v>61860258</v>
      </c>
      <c r="H63" s="411"/>
    </row>
    <row r="64" spans="1:8" ht="19.5" customHeight="1" x14ac:dyDescent="0.45">
      <c r="A64" s="385">
        <v>50</v>
      </c>
      <c r="B64" s="409"/>
      <c r="C64" s="277"/>
      <c r="D64" s="24"/>
      <c r="E64" s="236"/>
      <c r="F64" s="195"/>
      <c r="G64" s="232">
        <f t="shared" si="0"/>
        <v>61860258</v>
      </c>
      <c r="H64" s="411"/>
    </row>
    <row r="65" spans="1:8" ht="19.5" customHeight="1" x14ac:dyDescent="0.45">
      <c r="A65" s="385">
        <v>51</v>
      </c>
      <c r="B65" s="409"/>
      <c r="C65" s="277"/>
      <c r="D65" s="24"/>
      <c r="E65" s="236"/>
      <c r="F65" s="195"/>
      <c r="G65" s="232">
        <f t="shared" si="0"/>
        <v>61860258</v>
      </c>
      <c r="H65" s="411"/>
    </row>
    <row r="66" spans="1:8" ht="19.5" customHeight="1" x14ac:dyDescent="0.45">
      <c r="A66" s="385">
        <v>52</v>
      </c>
      <c r="B66" s="409"/>
      <c r="C66" s="181"/>
      <c r="D66" s="24"/>
      <c r="E66" s="236"/>
      <c r="F66" s="195"/>
      <c r="G66" s="232">
        <f t="shared" si="0"/>
        <v>61860258</v>
      </c>
      <c r="H66" s="411"/>
    </row>
    <row r="67" spans="1:8" ht="19.5" customHeight="1" x14ac:dyDescent="0.45">
      <c r="A67" s="385">
        <v>53</v>
      </c>
      <c r="B67" s="409"/>
      <c r="C67" s="277"/>
      <c r="D67" s="24"/>
      <c r="E67" s="236"/>
      <c r="F67" s="195"/>
      <c r="G67" s="232">
        <f t="shared" si="0"/>
        <v>61860258</v>
      </c>
      <c r="H67" s="411"/>
    </row>
    <row r="68" spans="1:8" ht="19.5" customHeight="1" x14ac:dyDescent="0.45">
      <c r="A68" s="593">
        <v>54</v>
      </c>
      <c r="B68" s="409"/>
      <c r="C68" s="181"/>
      <c r="D68" s="24"/>
      <c r="E68" s="236"/>
      <c r="F68" s="195"/>
      <c r="G68" s="232">
        <f t="shared" si="0"/>
        <v>61860258</v>
      </c>
      <c r="H68" s="411"/>
    </row>
    <row r="69" spans="1:8" ht="19.5" customHeight="1" x14ac:dyDescent="0.45">
      <c r="A69" s="384">
        <v>55</v>
      </c>
      <c r="B69" s="409"/>
      <c r="C69" s="181"/>
      <c r="D69" s="24"/>
      <c r="E69" s="236"/>
      <c r="F69" s="195"/>
      <c r="G69" s="232">
        <f>G68+E69-F69</f>
        <v>61860258</v>
      </c>
      <c r="H69" s="411"/>
    </row>
    <row r="70" spans="1:8" ht="19.5" customHeight="1" x14ac:dyDescent="0.45">
      <c r="A70" s="575">
        <v>56</v>
      </c>
      <c r="B70" s="599"/>
      <c r="C70" s="179"/>
      <c r="D70" s="24"/>
      <c r="E70" s="236"/>
      <c r="F70" s="195"/>
      <c r="G70" s="232">
        <f t="shared" si="0"/>
        <v>61860258</v>
      </c>
      <c r="H70" s="411"/>
    </row>
    <row r="71" spans="1:8" ht="19.5" customHeight="1" x14ac:dyDescent="0.45">
      <c r="A71" s="385">
        <v>57</v>
      </c>
      <c r="B71" s="409"/>
      <c r="C71" s="181"/>
      <c r="D71" s="24"/>
      <c r="E71" s="236"/>
      <c r="F71" s="195"/>
      <c r="G71" s="232">
        <f t="shared" si="0"/>
        <v>61860258</v>
      </c>
      <c r="H71" s="411"/>
    </row>
    <row r="72" spans="1:8" ht="19.5" customHeight="1" x14ac:dyDescent="0.45">
      <c r="A72" s="385">
        <v>58</v>
      </c>
      <c r="B72" s="409"/>
      <c r="C72" s="181"/>
      <c r="D72" s="24"/>
      <c r="E72" s="236"/>
      <c r="F72" s="195"/>
      <c r="G72" s="232">
        <f t="shared" si="0"/>
        <v>61860258</v>
      </c>
      <c r="H72" s="411"/>
    </row>
    <row r="73" spans="1:8" ht="19.5" customHeight="1" x14ac:dyDescent="0.45">
      <c r="A73" s="385">
        <v>59</v>
      </c>
      <c r="B73" s="409"/>
      <c r="C73" s="181"/>
      <c r="D73" s="24"/>
      <c r="E73" s="236"/>
      <c r="F73" s="195"/>
      <c r="G73" s="232">
        <f t="shared" si="0"/>
        <v>61860258</v>
      </c>
      <c r="H73" s="411"/>
    </row>
    <row r="74" spans="1:8" ht="19.5" customHeight="1" x14ac:dyDescent="0.45">
      <c r="A74" s="385">
        <v>60</v>
      </c>
      <c r="B74" s="409"/>
      <c r="C74" s="266"/>
      <c r="D74" s="24"/>
      <c r="E74" s="236"/>
      <c r="F74" s="195"/>
      <c r="G74" s="232">
        <f t="shared" si="0"/>
        <v>61860258</v>
      </c>
      <c r="H74" s="411"/>
    </row>
    <row r="75" spans="1:8" ht="19.5" customHeight="1" x14ac:dyDescent="0.45">
      <c r="A75" s="385">
        <v>61</v>
      </c>
      <c r="B75" s="409"/>
      <c r="C75" s="181"/>
      <c r="D75" s="24"/>
      <c r="E75" s="236"/>
      <c r="F75" s="195"/>
      <c r="G75" s="232">
        <f t="shared" si="0"/>
        <v>61860258</v>
      </c>
      <c r="H75" s="411"/>
    </row>
    <row r="76" spans="1:8" ht="19.5" customHeight="1" x14ac:dyDescent="0.45">
      <c r="A76" s="385">
        <v>62</v>
      </c>
      <c r="B76" s="775"/>
      <c r="C76" s="420"/>
      <c r="D76" s="227"/>
      <c r="E76" s="413"/>
      <c r="F76" s="695"/>
      <c r="G76" s="703">
        <f>G75+E76-F76</f>
        <v>61860258</v>
      </c>
      <c r="H76" s="411"/>
    </row>
    <row r="77" spans="1:8" ht="19.5" customHeight="1" x14ac:dyDescent="0.45">
      <c r="A77" s="576">
        <v>63</v>
      </c>
      <c r="B77" s="776"/>
      <c r="C77" s="415"/>
      <c r="D77" s="218"/>
      <c r="E77" s="414"/>
      <c r="F77" s="696"/>
      <c r="G77" s="704"/>
      <c r="H77" s="411"/>
    </row>
    <row r="78" spans="1:8" ht="19.5" customHeight="1" x14ac:dyDescent="0.45">
      <c r="A78" s="385">
        <v>64</v>
      </c>
      <c r="B78" s="409"/>
      <c r="C78" s="181"/>
      <c r="D78" s="24"/>
      <c r="E78" s="236"/>
      <c r="F78" s="195"/>
      <c r="G78" s="232">
        <f>G76+D78+E78-F78</f>
        <v>61860258</v>
      </c>
      <c r="H78" s="411"/>
    </row>
    <row r="79" spans="1:8" ht="19.5" customHeight="1" x14ac:dyDescent="0.45">
      <c r="A79" s="385">
        <v>65</v>
      </c>
      <c r="B79" s="409"/>
      <c r="C79" s="181"/>
      <c r="D79" s="24"/>
      <c r="E79" s="236"/>
      <c r="F79" s="195"/>
      <c r="G79" s="232">
        <f t="shared" ref="G79:G105" si="1">G78+E79-F79</f>
        <v>61860258</v>
      </c>
      <c r="H79" s="411"/>
    </row>
    <row r="80" spans="1:8" ht="19.5" customHeight="1" x14ac:dyDescent="0.45">
      <c r="A80" s="385">
        <v>66</v>
      </c>
      <c r="B80" s="409"/>
      <c r="C80" s="181"/>
      <c r="D80" s="24"/>
      <c r="E80" s="236"/>
      <c r="F80" s="195"/>
      <c r="G80" s="232">
        <f t="shared" si="1"/>
        <v>61860258</v>
      </c>
      <c r="H80" s="411"/>
    </row>
    <row r="81" spans="1:8" ht="19.5" customHeight="1" x14ac:dyDescent="0.45">
      <c r="A81" s="385">
        <v>67</v>
      </c>
      <c r="B81" s="409"/>
      <c r="C81" s="181"/>
      <c r="D81" s="24"/>
      <c r="E81" s="236"/>
      <c r="F81" s="195"/>
      <c r="G81" s="232">
        <f t="shared" si="1"/>
        <v>61860258</v>
      </c>
      <c r="H81" s="411"/>
    </row>
    <row r="82" spans="1:8" ht="19.5" customHeight="1" x14ac:dyDescent="0.45">
      <c r="A82" s="385">
        <v>68</v>
      </c>
      <c r="B82" s="409"/>
      <c r="C82" s="277"/>
      <c r="D82" s="24"/>
      <c r="E82" s="236"/>
      <c r="F82" s="195"/>
      <c r="G82" s="232">
        <f t="shared" si="1"/>
        <v>61860258</v>
      </c>
      <c r="H82" s="411"/>
    </row>
    <row r="83" spans="1:8" ht="19.5" customHeight="1" x14ac:dyDescent="0.45">
      <c r="A83" s="385">
        <v>69</v>
      </c>
      <c r="B83" s="409"/>
      <c r="C83" s="277"/>
      <c r="D83" s="24"/>
      <c r="E83" s="236"/>
      <c r="F83" s="195"/>
      <c r="G83" s="232">
        <f t="shared" si="1"/>
        <v>61860258</v>
      </c>
      <c r="H83" s="411"/>
    </row>
    <row r="84" spans="1:8" ht="19.5" customHeight="1" x14ac:dyDescent="0.45">
      <c r="A84" s="385">
        <v>70</v>
      </c>
      <c r="B84" s="409"/>
      <c r="C84" s="181"/>
      <c r="D84" s="24"/>
      <c r="E84" s="195"/>
      <c r="F84" s="195"/>
      <c r="G84" s="232">
        <f t="shared" si="1"/>
        <v>61860258</v>
      </c>
      <c r="H84" s="780">
        <f>E84+E85+E86+E87+E88</f>
        <v>0</v>
      </c>
    </row>
    <row r="85" spans="1:8" ht="19.5" customHeight="1" x14ac:dyDescent="0.45">
      <c r="A85" s="385">
        <v>71</v>
      </c>
      <c r="B85" s="409"/>
      <c r="C85" s="181"/>
      <c r="D85" s="24"/>
      <c r="E85" s="195"/>
      <c r="F85" s="195"/>
      <c r="G85" s="232">
        <f t="shared" si="1"/>
        <v>61860258</v>
      </c>
      <c r="H85" s="781"/>
    </row>
    <row r="86" spans="1:8" ht="19.5" customHeight="1" x14ac:dyDescent="0.45">
      <c r="A86" s="385">
        <v>72</v>
      </c>
      <c r="B86" s="409"/>
      <c r="C86" s="181"/>
      <c r="D86" s="24"/>
      <c r="E86" s="195"/>
      <c r="F86" s="195"/>
      <c r="G86" s="232">
        <f t="shared" si="1"/>
        <v>61860258</v>
      </c>
      <c r="H86" s="781"/>
    </row>
    <row r="87" spans="1:8" ht="19.5" customHeight="1" x14ac:dyDescent="0.45">
      <c r="A87" s="385">
        <v>73</v>
      </c>
      <c r="B87" s="409"/>
      <c r="C87" s="181"/>
      <c r="D87" s="24"/>
      <c r="E87" s="195"/>
      <c r="F87" s="195"/>
      <c r="G87" s="232">
        <f t="shared" si="1"/>
        <v>61860258</v>
      </c>
      <c r="H87" s="781"/>
    </row>
    <row r="88" spans="1:8" ht="19.5" customHeight="1" x14ac:dyDescent="0.45">
      <c r="A88" s="385">
        <v>74</v>
      </c>
      <c r="B88" s="409"/>
      <c r="C88" s="181"/>
      <c r="D88" s="24"/>
      <c r="E88" s="195"/>
      <c r="F88" s="195"/>
      <c r="G88" s="232">
        <f t="shared" si="1"/>
        <v>61860258</v>
      </c>
      <c r="H88" s="782"/>
    </row>
    <row r="89" spans="1:8" ht="19.5" customHeight="1" x14ac:dyDescent="0.45">
      <c r="A89" s="384">
        <v>75</v>
      </c>
      <c r="B89" s="409"/>
      <c r="C89" s="181"/>
      <c r="D89" s="24"/>
      <c r="E89" s="236"/>
      <c r="F89" s="195"/>
      <c r="G89" s="232">
        <f t="shared" si="1"/>
        <v>61860258</v>
      </c>
      <c r="H89" s="411"/>
    </row>
    <row r="90" spans="1:8" ht="19.5" customHeight="1" x14ac:dyDescent="0.45">
      <c r="A90" s="385">
        <v>76</v>
      </c>
      <c r="B90" s="409"/>
      <c r="C90" s="181"/>
      <c r="D90" s="24"/>
      <c r="E90" s="236"/>
      <c r="F90" s="195"/>
      <c r="G90" s="232">
        <f t="shared" si="1"/>
        <v>61860258</v>
      </c>
      <c r="H90" s="411"/>
    </row>
    <row r="91" spans="1:8" ht="19.5" customHeight="1" x14ac:dyDescent="0.45">
      <c r="A91" s="576">
        <v>77</v>
      </c>
      <c r="B91" s="393"/>
      <c r="C91" s="211"/>
      <c r="D91" s="24"/>
      <c r="E91" s="236"/>
      <c r="F91" s="574"/>
      <c r="G91" s="232">
        <f t="shared" si="1"/>
        <v>61860258</v>
      </c>
      <c r="H91" s="411"/>
    </row>
    <row r="92" spans="1:8" ht="19.5" customHeight="1" x14ac:dyDescent="0.45">
      <c r="A92" s="385">
        <v>78</v>
      </c>
      <c r="B92" s="409"/>
      <c r="C92" s="277"/>
      <c r="D92" s="24"/>
      <c r="E92" s="236"/>
      <c r="F92" s="224"/>
      <c r="G92" s="232">
        <f t="shared" si="1"/>
        <v>61860258</v>
      </c>
      <c r="H92" s="411"/>
    </row>
    <row r="93" spans="1:8" ht="19.5" customHeight="1" x14ac:dyDescent="0.45">
      <c r="A93" s="576">
        <v>79</v>
      </c>
      <c r="B93" s="409"/>
      <c r="C93" s="181"/>
      <c r="D93" s="24"/>
      <c r="E93" s="236"/>
      <c r="F93" s="224"/>
      <c r="G93" s="232">
        <f t="shared" si="1"/>
        <v>61860258</v>
      </c>
      <c r="H93" s="411"/>
    </row>
    <row r="94" spans="1:8" ht="19.5" customHeight="1" x14ac:dyDescent="0.45">
      <c r="A94" s="385">
        <v>80</v>
      </c>
      <c r="B94" s="409"/>
      <c r="C94" s="181"/>
      <c r="D94" s="24"/>
      <c r="E94" s="236"/>
      <c r="F94" s="224"/>
      <c r="G94" s="232">
        <f t="shared" si="1"/>
        <v>61860258</v>
      </c>
      <c r="H94" s="411"/>
    </row>
    <row r="95" spans="1:8" ht="19.5" customHeight="1" x14ac:dyDescent="0.45">
      <c r="A95" s="576">
        <v>81</v>
      </c>
      <c r="B95" s="775"/>
      <c r="C95" s="185"/>
      <c r="D95" s="231"/>
      <c r="E95" s="778"/>
      <c r="F95" s="778"/>
      <c r="G95" s="703">
        <f>G94+D96+E95-F95</f>
        <v>61860258</v>
      </c>
      <c r="H95" s="411"/>
    </row>
    <row r="96" spans="1:8" ht="19.5" customHeight="1" x14ac:dyDescent="0.45">
      <c r="A96" s="385">
        <v>82</v>
      </c>
      <c r="B96" s="776"/>
      <c r="C96" s="211"/>
      <c r="D96" s="223"/>
      <c r="E96" s="779"/>
      <c r="F96" s="779"/>
      <c r="G96" s="704"/>
      <c r="H96" s="524"/>
    </row>
    <row r="97" spans="1:8" ht="19.5" customHeight="1" x14ac:dyDescent="0.45">
      <c r="A97" s="576">
        <v>83</v>
      </c>
      <c r="B97" s="775"/>
      <c r="C97" s="179"/>
      <c r="D97" s="242"/>
      <c r="E97" s="777"/>
      <c r="F97" s="777"/>
      <c r="G97" s="703">
        <f>G95+D98+E97-F97</f>
        <v>61860258</v>
      </c>
      <c r="H97" s="523"/>
    </row>
    <row r="98" spans="1:8" ht="19.5" customHeight="1" x14ac:dyDescent="0.45">
      <c r="A98" s="385">
        <v>84</v>
      </c>
      <c r="B98" s="776"/>
      <c r="C98" s="185"/>
      <c r="D98" s="574"/>
      <c r="E98" s="778"/>
      <c r="F98" s="779"/>
      <c r="G98" s="704"/>
      <c r="H98" s="411"/>
    </row>
    <row r="99" spans="1:8" ht="19.5" customHeight="1" x14ac:dyDescent="0.45">
      <c r="A99" s="576">
        <v>85</v>
      </c>
      <c r="B99" s="409"/>
      <c r="C99" s="277"/>
      <c r="D99" s="574"/>
      <c r="E99" s="482"/>
      <c r="F99" s="223"/>
      <c r="G99" s="232">
        <f>G97+D99+E99-F99</f>
        <v>61860258</v>
      </c>
      <c r="H99" s="411"/>
    </row>
    <row r="100" spans="1:8" ht="19.5" customHeight="1" x14ac:dyDescent="0.45">
      <c r="A100" s="385">
        <v>86</v>
      </c>
      <c r="B100" s="409"/>
      <c r="C100" s="181"/>
      <c r="D100" s="24"/>
      <c r="E100" s="236"/>
      <c r="F100" s="224"/>
      <c r="G100" s="232">
        <f t="shared" si="1"/>
        <v>61860258</v>
      </c>
      <c r="H100" s="411"/>
    </row>
    <row r="101" spans="1:8" ht="19.5" customHeight="1" x14ac:dyDescent="0.45">
      <c r="A101" s="576">
        <v>87</v>
      </c>
      <c r="B101" s="774"/>
      <c r="C101" s="185"/>
      <c r="D101" s="24"/>
      <c r="E101" s="236"/>
      <c r="F101" s="695"/>
      <c r="G101" s="232">
        <f t="shared" si="1"/>
        <v>61860258</v>
      </c>
      <c r="H101" s="411"/>
    </row>
    <row r="102" spans="1:8" ht="19.5" customHeight="1" x14ac:dyDescent="0.45">
      <c r="A102" s="385">
        <v>88</v>
      </c>
      <c r="B102" s="774"/>
      <c r="C102" s="185"/>
      <c r="D102" s="571"/>
      <c r="E102" s="236"/>
      <c r="F102" s="696"/>
      <c r="G102" s="232">
        <f t="shared" si="1"/>
        <v>61860258</v>
      </c>
      <c r="H102" s="411"/>
    </row>
    <row r="103" spans="1:8" ht="19.5" customHeight="1" x14ac:dyDescent="0.45">
      <c r="A103" s="385"/>
      <c r="B103" s="409"/>
      <c r="C103" s="181"/>
      <c r="D103" s="24"/>
      <c r="E103" s="236"/>
      <c r="F103" s="195"/>
      <c r="G103" s="232">
        <f t="shared" si="1"/>
        <v>61860258</v>
      </c>
      <c r="H103" s="411"/>
    </row>
    <row r="104" spans="1:8" ht="19.5" customHeight="1" x14ac:dyDescent="0.45">
      <c r="A104" s="385"/>
      <c r="B104" s="409"/>
      <c r="C104" s="185"/>
      <c r="D104" s="24"/>
      <c r="E104" s="236"/>
      <c r="F104" s="195"/>
      <c r="G104" s="232">
        <f t="shared" si="1"/>
        <v>61860258</v>
      </c>
      <c r="H104" s="411"/>
    </row>
    <row r="105" spans="1:8" ht="19.5" customHeight="1" x14ac:dyDescent="0.45">
      <c r="A105" s="385"/>
      <c r="B105" s="409"/>
      <c r="C105" s="181"/>
      <c r="D105" s="24"/>
      <c r="E105" s="236"/>
      <c r="F105" s="195"/>
      <c r="G105" s="232">
        <f t="shared" si="1"/>
        <v>61860258</v>
      </c>
      <c r="H105" s="411"/>
    </row>
    <row r="106" spans="1:8" ht="21.6" customHeight="1" x14ac:dyDescent="0.45">
      <c r="A106" s="416"/>
      <c r="B106" s="417" t="s">
        <v>2</v>
      </c>
      <c r="C106" s="417"/>
      <c r="D106" s="600">
        <f>SUM(D15:D105)</f>
        <v>61860258</v>
      </c>
      <c r="E106" s="600">
        <f>SUM(E15:E105)</f>
        <v>0</v>
      </c>
      <c r="F106" s="600">
        <f>SUM(F15:F105)</f>
        <v>0</v>
      </c>
      <c r="G106" s="600">
        <f>G105</f>
        <v>61860258</v>
      </c>
      <c r="H106" s="418"/>
    </row>
    <row r="107" spans="1:8" x14ac:dyDescent="0.45">
      <c r="A107" s="685" t="s">
        <v>161</v>
      </c>
      <c r="B107" s="686"/>
      <c r="C107" s="686"/>
      <c r="D107" s="686"/>
      <c r="E107" s="686"/>
      <c r="F107" s="686"/>
      <c r="G107" s="686"/>
      <c r="H107" s="687"/>
    </row>
    <row r="108" spans="1:8" ht="165" customHeight="1" x14ac:dyDescent="0.45">
      <c r="A108" s="688"/>
      <c r="B108" s="689"/>
      <c r="C108" s="689"/>
      <c r="D108" s="689"/>
      <c r="E108" s="689"/>
      <c r="F108" s="689"/>
      <c r="G108" s="689"/>
      <c r="H108" s="690"/>
    </row>
  </sheetData>
  <mergeCells count="28">
    <mergeCell ref="G13:G14"/>
    <mergeCell ref="H13:H14"/>
    <mergeCell ref="A1:H1"/>
    <mergeCell ref="A2:H2"/>
    <mergeCell ref="A11:H11"/>
    <mergeCell ref="A12:H12"/>
    <mergeCell ref="A13:A14"/>
    <mergeCell ref="B13:B14"/>
    <mergeCell ref="C13:C14"/>
    <mergeCell ref="E13:E14"/>
    <mergeCell ref="F13:F14"/>
    <mergeCell ref="D13:D14"/>
    <mergeCell ref="H84:H88"/>
    <mergeCell ref="F76:F77"/>
    <mergeCell ref="B76:B77"/>
    <mergeCell ref="G76:G77"/>
    <mergeCell ref="B95:B96"/>
    <mergeCell ref="E95:E96"/>
    <mergeCell ref="F95:F96"/>
    <mergeCell ref="A107:H107"/>
    <mergeCell ref="A108:H108"/>
    <mergeCell ref="B101:B102"/>
    <mergeCell ref="F101:F102"/>
    <mergeCell ref="G95:G96"/>
    <mergeCell ref="G97:G98"/>
    <mergeCell ref="B97:B98"/>
    <mergeCell ref="E97:E98"/>
    <mergeCell ref="F97:F98"/>
  </mergeCells>
  <pageMargins left="0.2" right="2.5000000000000001E-2" top="0.3" bottom="0.28999999999999998" header="0.3" footer="0.3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39997558519241921"/>
  </sheetPr>
  <dimension ref="A1:H59"/>
  <sheetViews>
    <sheetView view="pageLayout" topLeftCell="A13" zoomScaleNormal="100" workbookViewId="0">
      <selection activeCell="B14" sqref="B14:G14"/>
    </sheetView>
  </sheetViews>
  <sheetFormatPr defaultColWidth="9.140625" defaultRowHeight="18.75" x14ac:dyDescent="0.45"/>
  <cols>
    <col min="1" max="1" width="4.140625" style="163" customWidth="1"/>
    <col min="2" max="2" width="48" style="16" customWidth="1"/>
    <col min="3" max="3" width="15.140625" style="164" customWidth="1"/>
    <col min="4" max="4" width="15.42578125" style="145" customWidth="1"/>
    <col min="5" max="5" width="14.42578125" style="145" customWidth="1"/>
    <col min="6" max="6" width="15.140625" style="145" customWidth="1"/>
    <col min="7" max="7" width="10.140625" style="145" customWidth="1"/>
    <col min="8" max="8" width="13.85546875" style="145" bestFit="1" customWidth="1"/>
    <col min="9" max="16384" width="9.140625" style="145"/>
  </cols>
  <sheetData>
    <row r="1" spans="1:8" ht="20.25" x14ac:dyDescent="0.25">
      <c r="A1" s="676" t="s">
        <v>5</v>
      </c>
      <c r="B1" s="676"/>
      <c r="C1" s="676"/>
      <c r="D1" s="676"/>
      <c r="E1" s="676"/>
      <c r="F1" s="676"/>
      <c r="G1" s="676"/>
    </row>
    <row r="2" spans="1:8" ht="20.25" x14ac:dyDescent="0.25">
      <c r="A2" s="676" t="s">
        <v>6</v>
      </c>
      <c r="B2" s="676"/>
      <c r="C2" s="676"/>
      <c r="D2" s="676"/>
      <c r="E2" s="676"/>
      <c r="F2" s="676"/>
      <c r="G2" s="676"/>
    </row>
    <row r="3" spans="1:8" ht="20.25" x14ac:dyDescent="0.25">
      <c r="A3" s="168"/>
      <c r="B3" s="143"/>
      <c r="C3" s="169"/>
      <c r="D3" s="143"/>
      <c r="E3" s="143"/>
      <c r="F3" s="143"/>
      <c r="G3" s="143"/>
    </row>
    <row r="4" spans="1:8" ht="20.25" x14ac:dyDescent="0.25">
      <c r="A4" s="168"/>
      <c r="B4" s="143"/>
      <c r="C4" s="169"/>
      <c r="D4" s="143"/>
      <c r="E4" s="143"/>
      <c r="F4" s="143"/>
      <c r="G4" s="143"/>
    </row>
    <row r="5" spans="1:8" ht="20.25" x14ac:dyDescent="0.25">
      <c r="A5" s="168"/>
      <c r="B5" s="143"/>
      <c r="C5" s="169"/>
      <c r="D5" s="143"/>
      <c r="E5" s="143"/>
      <c r="F5" s="143"/>
      <c r="G5" s="143"/>
    </row>
    <row r="6" spans="1:8" ht="14.25" customHeight="1" x14ac:dyDescent="0.25">
      <c r="A6" s="170" t="s">
        <v>19</v>
      </c>
      <c r="B6" s="38"/>
      <c r="C6" s="169"/>
      <c r="D6" s="143"/>
      <c r="E6" s="143"/>
      <c r="F6" s="143"/>
      <c r="G6" s="143"/>
    </row>
    <row r="7" spans="1:8" ht="14.25" customHeight="1" x14ac:dyDescent="0.25">
      <c r="A7" s="170" t="s">
        <v>41</v>
      </c>
      <c r="B7" s="38"/>
      <c r="C7" s="169"/>
      <c r="D7" s="143"/>
      <c r="E7" s="143"/>
      <c r="F7" s="143"/>
      <c r="G7" s="143"/>
    </row>
    <row r="8" spans="1:8" ht="14.25" customHeight="1" x14ac:dyDescent="0.25">
      <c r="A8" s="170" t="s">
        <v>42</v>
      </c>
      <c r="B8" s="38"/>
      <c r="C8" s="169"/>
      <c r="D8" s="143"/>
      <c r="E8" s="143"/>
      <c r="F8" s="143"/>
      <c r="G8" s="143"/>
    </row>
    <row r="9" spans="1:8" ht="14.25" customHeight="1" x14ac:dyDescent="0.35">
      <c r="A9" s="171" t="s">
        <v>20</v>
      </c>
      <c r="B9" s="166"/>
      <c r="C9" s="169"/>
      <c r="D9" s="143"/>
      <c r="E9" s="143"/>
      <c r="F9" s="143"/>
      <c r="G9" s="143"/>
    </row>
    <row r="10" spans="1:8" ht="27.6" customHeight="1" x14ac:dyDescent="0.25">
      <c r="A10" s="677" t="s">
        <v>141</v>
      </c>
      <c r="B10" s="677"/>
      <c r="C10" s="677"/>
      <c r="D10" s="677"/>
      <c r="E10" s="677"/>
      <c r="F10" s="677"/>
      <c r="G10" s="677"/>
      <c r="H10" s="146"/>
    </row>
    <row r="11" spans="1:8" ht="23.25" customHeight="1" x14ac:dyDescent="0.25">
      <c r="A11" s="677" t="s">
        <v>349</v>
      </c>
      <c r="B11" s="677"/>
      <c r="C11" s="677"/>
      <c r="D11" s="677"/>
      <c r="E11" s="677"/>
      <c r="F11" s="677"/>
      <c r="G11" s="677"/>
      <c r="H11" s="146"/>
    </row>
    <row r="12" spans="1:8" ht="23.25" customHeight="1" x14ac:dyDescent="0.25">
      <c r="A12" s="427"/>
      <c r="B12" s="678" t="s">
        <v>136</v>
      </c>
      <c r="C12" s="678"/>
      <c r="D12" s="678"/>
      <c r="E12" s="678"/>
      <c r="F12" s="678"/>
      <c r="G12" s="678"/>
      <c r="H12" s="146"/>
    </row>
    <row r="13" spans="1:8" ht="23.25" customHeight="1" x14ac:dyDescent="0.25">
      <c r="A13" s="427"/>
      <c r="B13" s="679" t="s">
        <v>137</v>
      </c>
      <c r="C13" s="679"/>
      <c r="D13" s="679"/>
      <c r="E13" s="679"/>
      <c r="F13" s="679"/>
      <c r="G13" s="679"/>
      <c r="H13" s="146"/>
    </row>
    <row r="14" spans="1:8" ht="23.25" customHeight="1" x14ac:dyDescent="0.25">
      <c r="A14" s="427"/>
      <c r="B14" s="680" t="s">
        <v>138</v>
      </c>
      <c r="C14" s="680"/>
      <c r="D14" s="680"/>
      <c r="E14" s="680"/>
      <c r="F14" s="680"/>
      <c r="G14" s="680"/>
      <c r="H14" s="146"/>
    </row>
    <row r="15" spans="1:8" s="469" customFormat="1" ht="20.25" customHeight="1" x14ac:dyDescent="0.25">
      <c r="A15" s="706" t="s">
        <v>0</v>
      </c>
      <c r="B15" s="708" t="s">
        <v>4</v>
      </c>
      <c r="C15" s="468" t="s">
        <v>10</v>
      </c>
      <c r="D15" s="710" t="s">
        <v>8</v>
      </c>
      <c r="E15" s="711" t="s">
        <v>9</v>
      </c>
      <c r="F15" s="705" t="s">
        <v>7</v>
      </c>
      <c r="G15" s="705" t="s">
        <v>1</v>
      </c>
    </row>
    <row r="16" spans="1:8" s="469" customFormat="1" ht="13.5" customHeight="1" x14ac:dyDescent="0.25">
      <c r="A16" s="707"/>
      <c r="B16" s="709"/>
      <c r="C16" s="470" t="s">
        <v>339</v>
      </c>
      <c r="D16" s="710"/>
      <c r="E16" s="712"/>
      <c r="F16" s="705"/>
      <c r="G16" s="705"/>
    </row>
    <row r="17" spans="1:7" ht="21.6" customHeight="1" x14ac:dyDescent="0.25">
      <c r="A17" s="147">
        <v>1</v>
      </c>
      <c r="B17" s="3" t="s">
        <v>68</v>
      </c>
      <c r="C17" s="27">
        <f>'ปะนอน 101'!D30</f>
        <v>0</v>
      </c>
      <c r="D17" s="400">
        <f>'ปะนอน 101'!E30</f>
        <v>500000000</v>
      </c>
      <c r="E17" s="27">
        <f>'ปะนอน 101'!F30</f>
        <v>502053333</v>
      </c>
      <c r="F17" s="400">
        <f t="shared" ref="F17:F21" si="0">C17+D17-E17</f>
        <v>-2053333</v>
      </c>
      <c r="G17" s="148"/>
    </row>
    <row r="18" spans="1:7" ht="21.6" customHeight="1" x14ac:dyDescent="0.25">
      <c r="A18" s="149">
        <v>2</v>
      </c>
      <c r="B18" s="3" t="s">
        <v>21</v>
      </c>
      <c r="C18" s="150">
        <f>ช่องตะอุ้!D29</f>
        <v>35978461</v>
      </c>
      <c r="D18" s="401">
        <f>ช่องตะอุ้!E29</f>
        <v>52735920</v>
      </c>
      <c r="E18" s="28">
        <f>ช่องตะอุ้!F29</f>
        <v>52735920</v>
      </c>
      <c r="F18" s="27">
        <f t="shared" si="0"/>
        <v>35978461</v>
      </c>
      <c r="G18" s="151"/>
    </row>
    <row r="19" spans="1:7" ht="21.6" customHeight="1" x14ac:dyDescent="0.25">
      <c r="A19" s="610">
        <v>3</v>
      </c>
      <c r="B19" s="7" t="s">
        <v>11</v>
      </c>
      <c r="C19" s="150">
        <f>ทางปุยางปะทุมพอน!D28</f>
        <v>164162925</v>
      </c>
      <c r="D19" s="401">
        <f>ทางปุยางปะทุมพอน!E28</f>
        <v>0</v>
      </c>
      <c r="E19" s="28">
        <f>ทางปุยางปะทุมพอน!F28</f>
        <v>0</v>
      </c>
      <c r="F19" s="27">
        <f t="shared" si="0"/>
        <v>164162925</v>
      </c>
      <c r="G19" s="151"/>
    </row>
    <row r="20" spans="1:7" ht="21.6" customHeight="1" x14ac:dyDescent="0.25">
      <c r="A20" s="149">
        <v>4</v>
      </c>
      <c r="B20" s="329" t="s">
        <v>62</v>
      </c>
      <c r="C20" s="330">
        <f>BOL!D34</f>
        <v>-578495913</v>
      </c>
      <c r="D20" s="402">
        <f>BOL!E34</f>
        <v>1864941402</v>
      </c>
      <c r="E20" s="402">
        <f>BOL!F34</f>
        <v>1081328572</v>
      </c>
      <c r="F20" s="618">
        <f>C20+D20-E20</f>
        <v>205116917</v>
      </c>
      <c r="G20" s="151"/>
    </row>
    <row r="21" spans="1:7" ht="21.6" customHeight="1" x14ac:dyDescent="0.25">
      <c r="A21" s="610">
        <v>5</v>
      </c>
      <c r="B21" s="329" t="s">
        <v>50</v>
      </c>
      <c r="C21" s="330">
        <f>'สางท่าบก-ท่าแขก'!D28</f>
        <v>-427528775</v>
      </c>
      <c r="D21" s="402">
        <f>'สางท่าบก-ท่าแขก'!E28</f>
        <v>624883435</v>
      </c>
      <c r="E21" s="226">
        <f>'สางท่าบก-ท่าแขก'!F28</f>
        <v>184637910</v>
      </c>
      <c r="F21" s="618">
        <f t="shared" si="0"/>
        <v>12716750</v>
      </c>
      <c r="G21" s="153"/>
    </row>
    <row r="22" spans="1:7" ht="21.6" customHeight="1" x14ac:dyDescent="0.25">
      <c r="A22" s="149">
        <v>6</v>
      </c>
      <c r="B22" s="329" t="s">
        <v>51</v>
      </c>
      <c r="C22" s="332">
        <f>'ทางลงพาเวี้เร้า เขื่อนอี่มุน'!D36</f>
        <v>1574853620</v>
      </c>
      <c r="D22" s="204">
        <f>'ทางลงพาเวี้เร้า เขื่อนอี่มุน'!E36</f>
        <v>0</v>
      </c>
      <c r="E22" s="286">
        <f>'ทางลงพาเวี้เร้า เขื่อนอี่มุน'!F36</f>
        <v>1510989797</v>
      </c>
      <c r="F22" s="331">
        <f>C22+D22-E22</f>
        <v>63863823</v>
      </c>
      <c r="G22" s="153"/>
    </row>
    <row r="23" spans="1:7" ht="21.6" customHeight="1" x14ac:dyDescent="0.25">
      <c r="A23" s="610">
        <v>7</v>
      </c>
      <c r="B23" s="329" t="s">
        <v>172</v>
      </c>
      <c r="C23" s="201">
        <f>เวียกแค้มชงดา!D30</f>
        <v>814170581</v>
      </c>
      <c r="D23" s="286">
        <f>เวียกแค้มชงดา!E30</f>
        <v>0</v>
      </c>
      <c r="E23" s="286">
        <f>เวียกแค้มชงดา!F30</f>
        <v>387410898</v>
      </c>
      <c r="F23" s="331">
        <f>C23+D23-E23</f>
        <v>426759683</v>
      </c>
      <c r="G23" s="153"/>
    </row>
    <row r="24" spans="1:7" ht="21.6" customHeight="1" x14ac:dyDescent="0.25">
      <c r="A24" s="149">
        <v>8</v>
      </c>
      <c r="B24" s="329" t="s">
        <v>63</v>
      </c>
      <c r="C24" s="333">
        <f>'ปับปุงตาข่ายพ้า 22 กว'!E27</f>
        <v>0</v>
      </c>
      <c r="D24" s="204">
        <f>'ปับปุงตาข่ายพ้า 22 กว'!E27</f>
        <v>0</v>
      </c>
      <c r="E24" s="286">
        <f>'ปับปุงตาข่ายพ้า 22 กว'!F27</f>
        <v>0</v>
      </c>
      <c r="F24" s="331">
        <f>'ปับปุงตาข่ายพ้า 22 กว'!G27</f>
        <v>0</v>
      </c>
      <c r="G24" s="153"/>
    </row>
    <row r="25" spans="1:7" ht="21.6" customHeight="1" x14ac:dyDescent="0.25">
      <c r="A25" s="610">
        <v>9</v>
      </c>
      <c r="B25" s="329" t="s">
        <v>64</v>
      </c>
      <c r="C25" s="332">
        <f>'โรงงานขบหีน น้ำกง 3'!D35</f>
        <v>3253269005.9200001</v>
      </c>
      <c r="D25" s="204">
        <f>'โรงงานขบหีน น้ำกง 3'!E35</f>
        <v>0</v>
      </c>
      <c r="E25" s="286">
        <f>'โรงงานขบหีน น้ำกง 3'!F35</f>
        <v>1155755545</v>
      </c>
      <c r="F25" s="331">
        <f>C25+D25-E25</f>
        <v>2097513460.9200001</v>
      </c>
      <c r="G25" s="153"/>
    </row>
    <row r="26" spans="1:7" ht="21.6" customHeight="1" x14ac:dyDescent="0.25">
      <c r="A26" s="149">
        <v>10</v>
      </c>
      <c r="B26" s="334" t="s">
        <v>12</v>
      </c>
      <c r="C26" s="333">
        <f>โรงแรมพุช่าเหล้า!D35</f>
        <v>-348419561</v>
      </c>
      <c r="D26" s="201">
        <f>โรงแรมพุช่าเหล้า!E35</f>
        <v>2176700000</v>
      </c>
      <c r="E26" s="332">
        <f>โรงแรมพุช่าเหล้า!F35</f>
        <v>1419455422</v>
      </c>
      <c r="F26" s="618">
        <f t="shared" ref="F26:F27" si="1">C26+D26-E26</f>
        <v>408825017</v>
      </c>
      <c r="G26" s="153"/>
    </row>
    <row r="27" spans="1:7" ht="21.6" customHeight="1" x14ac:dyDescent="0.25">
      <c r="A27" s="610">
        <v>11</v>
      </c>
      <c r="B27" s="329" t="s">
        <v>65</v>
      </c>
      <c r="C27" s="201">
        <f>'เชน้ำน้อย 1-6'!D31</f>
        <v>98178299</v>
      </c>
      <c r="D27" s="204">
        <f>'เชน้ำน้อย 1-6'!E31</f>
        <v>0</v>
      </c>
      <c r="E27" s="286">
        <f>'เชน้ำน้อย 1-6'!F31</f>
        <v>0</v>
      </c>
      <c r="F27" s="331">
        <f t="shared" si="1"/>
        <v>98178299</v>
      </c>
      <c r="G27" s="153"/>
    </row>
    <row r="28" spans="1:7" ht="21.6" customHeight="1" x14ac:dyDescent="0.25">
      <c r="A28" s="149">
        <v>12</v>
      </c>
      <c r="B28" s="334" t="s">
        <v>53</v>
      </c>
      <c r="C28" s="332">
        <f>'CSC  VTE'!D33</f>
        <v>389467496</v>
      </c>
      <c r="D28" s="204">
        <f>'CSC  VTE'!E33</f>
        <v>0</v>
      </c>
      <c r="E28" s="286"/>
      <c r="F28" s="331">
        <f>C28+D28-E28</f>
        <v>389467496</v>
      </c>
      <c r="G28" s="153"/>
    </row>
    <row r="29" spans="1:7" ht="21.6" customHeight="1" x14ac:dyDescent="0.25">
      <c r="A29" s="610">
        <v>13</v>
      </c>
      <c r="B29" s="335" t="s">
        <v>22</v>
      </c>
      <c r="C29" s="333">
        <f>[1]Total!$F$29</f>
        <v>-2209374013.7299995</v>
      </c>
      <c r="D29" s="204">
        <f>ดอกเบ้ยทะนคาน!E28</f>
        <v>0</v>
      </c>
      <c r="E29" s="397">
        <f>ดอกเบ้ยทะนคาน!F28</f>
        <v>0</v>
      </c>
      <c r="F29" s="330">
        <f>C29+D29-E29</f>
        <v>-2209374013.7299995</v>
      </c>
      <c r="G29" s="153"/>
    </row>
    <row r="30" spans="1:7" ht="21.6" customHeight="1" x14ac:dyDescent="0.25">
      <c r="A30" s="149">
        <v>14</v>
      </c>
      <c r="B30" s="329" t="s">
        <v>52</v>
      </c>
      <c r="C30" s="332">
        <f>[1]Total!$F$30</f>
        <v>0</v>
      </c>
      <c r="D30" s="201"/>
      <c r="E30" s="286"/>
      <c r="F30" s="331">
        <f t="shared" ref="F30:F37" si="2">C30+D30-E30</f>
        <v>0</v>
      </c>
      <c r="G30" s="153"/>
    </row>
    <row r="31" spans="1:7" ht="21.6" customHeight="1" x14ac:dyDescent="0.25">
      <c r="A31" s="610">
        <v>15</v>
      </c>
      <c r="B31" s="334" t="s">
        <v>14</v>
      </c>
      <c r="C31" s="332">
        <f>[1]Total!$F$31</f>
        <v>190244000</v>
      </c>
      <c r="D31" s="201">
        <f>'สำรองแล่นงินพากลัด (อ ติน้อย)'!E27</f>
        <v>0</v>
      </c>
      <c r="E31" s="286">
        <f>'สำรองแล่นงินพากลัด (อ ติน้อย)'!F27</f>
        <v>0</v>
      </c>
      <c r="F31" s="331">
        <f t="shared" si="2"/>
        <v>190244000</v>
      </c>
      <c r="G31" s="154"/>
    </row>
    <row r="32" spans="1:7" ht="21.6" customHeight="1" x14ac:dyDescent="0.25">
      <c r="A32" s="149">
        <v>16</v>
      </c>
      <c r="B32" s="329" t="s">
        <v>57</v>
      </c>
      <c r="C32" s="201">
        <f>[1]Total!$F$32</f>
        <v>322644012</v>
      </c>
      <c r="D32" s="204">
        <f>บ่ลิหานสำนักงานใหย่!E58</f>
        <v>13149391093</v>
      </c>
      <c r="E32" s="226">
        <f>บ่ลิหานสำนักงานใหย่!F58</f>
        <v>13006399397</v>
      </c>
      <c r="F32" s="522">
        <f t="shared" si="2"/>
        <v>465635708</v>
      </c>
      <c r="G32" s="154"/>
    </row>
    <row r="33" spans="1:8" ht="21.6" customHeight="1" x14ac:dyDescent="0.25">
      <c r="A33" s="610">
        <v>17</v>
      </c>
      <c r="B33" s="329" t="s">
        <v>16</v>
      </c>
      <c r="C33" s="412">
        <f>[1]Total!$F$33</f>
        <v>51998000</v>
      </c>
      <c r="D33" s="201">
        <f>แรบชลิหานรับแขก!E28</f>
        <v>0</v>
      </c>
      <c r="E33" s="331">
        <f>แรบชลิหานรับแขก!F28</f>
        <v>0</v>
      </c>
      <c r="F33" s="331">
        <f t="shared" si="2"/>
        <v>51998000</v>
      </c>
      <c r="G33" s="154"/>
    </row>
    <row r="34" spans="1:8" ht="21.6" customHeight="1" x14ac:dyDescent="0.25">
      <c r="A34" s="149">
        <v>18</v>
      </c>
      <c r="B34" s="329" t="s">
        <v>13</v>
      </c>
      <c r="C34" s="412">
        <f>[1]Total!$F$34</f>
        <v>61860258</v>
      </c>
      <c r="D34" s="204">
        <f>บ้วงส่วนตัวปะทาน!E106</f>
        <v>0</v>
      </c>
      <c r="E34" s="331">
        <f>บ้วงส่วนตัวปะทาน!F106</f>
        <v>0</v>
      </c>
      <c r="F34" s="522">
        <f t="shared" si="2"/>
        <v>61860258</v>
      </c>
      <c r="G34" s="154"/>
    </row>
    <row r="35" spans="1:8" ht="21.6" customHeight="1" x14ac:dyDescent="0.25">
      <c r="A35" s="610">
        <v>19</v>
      </c>
      <c r="B35" s="310" t="s">
        <v>66</v>
      </c>
      <c r="C35" s="336">
        <f>[1]Total!$F$35</f>
        <v>-1536300000</v>
      </c>
      <c r="D35" s="201">
        <f>เรือนท่านสอนไช!E39</f>
        <v>0</v>
      </c>
      <c r="E35" s="331">
        <f>เรือนท่านสอนไช!F39</f>
        <v>0</v>
      </c>
      <c r="F35" s="330">
        <f t="shared" si="2"/>
        <v>-1536300000</v>
      </c>
      <c r="G35" s="154"/>
    </row>
    <row r="36" spans="1:8" ht="21.6" customHeight="1" x14ac:dyDescent="0.25">
      <c r="A36" s="149">
        <v>20</v>
      </c>
      <c r="B36" s="329" t="s">
        <v>67</v>
      </c>
      <c r="C36" s="337">
        <f>[1]Total!$F$36</f>
        <v>533670800</v>
      </c>
      <c r="D36" s="201">
        <f>'ทางปะโสม-ท่งสะ'!E31</f>
        <v>0</v>
      </c>
      <c r="E36" s="286">
        <f>'ทางปะโสม-ท่งสะ'!F31</f>
        <v>0</v>
      </c>
      <c r="F36" s="331">
        <f t="shared" si="2"/>
        <v>533670800</v>
      </c>
      <c r="G36" s="156"/>
    </row>
    <row r="37" spans="1:8" ht="21.6" customHeight="1" x14ac:dyDescent="0.25">
      <c r="A37" s="610">
        <v>21</v>
      </c>
      <c r="B37" s="338" t="s">
        <v>185</v>
      </c>
      <c r="C37" s="339">
        <f>'น้ำเงียบ 3 เอ'!D40</f>
        <v>0</v>
      </c>
      <c r="D37" s="403">
        <f>'น้ำเงียบ 3 เอ'!E40</f>
        <v>423768038</v>
      </c>
      <c r="E37" s="340">
        <f>'น้ำเงียบ 3 เอ'!F40</f>
        <v>0</v>
      </c>
      <c r="F37" s="331">
        <f t="shared" si="2"/>
        <v>423768038</v>
      </c>
      <c r="G37" s="156"/>
    </row>
    <row r="38" spans="1:8" s="475" customFormat="1" ht="27" customHeight="1" x14ac:dyDescent="0.25">
      <c r="A38" s="713" t="s">
        <v>2</v>
      </c>
      <c r="B38" s="714"/>
      <c r="C38" s="471">
        <f>SUM(C17:C37)</f>
        <v>2390379195.1900005</v>
      </c>
      <c r="D38" s="472">
        <f>SUM(D17:D37)</f>
        <v>18792419888</v>
      </c>
      <c r="E38" s="473">
        <f>SUM(E17:E37)</f>
        <v>19300766794</v>
      </c>
      <c r="F38" s="473">
        <f>SUM(F17:F37)</f>
        <v>1882032289.1900005</v>
      </c>
      <c r="G38" s="474"/>
    </row>
    <row r="39" spans="1:8" s="21" customFormat="1" x14ac:dyDescent="0.45">
      <c r="A39" s="685" t="s">
        <v>161</v>
      </c>
      <c r="B39" s="686"/>
      <c r="C39" s="686"/>
      <c r="D39" s="686"/>
      <c r="E39" s="686"/>
      <c r="F39" s="686"/>
      <c r="G39" s="686"/>
      <c r="H39" s="687"/>
    </row>
    <row r="40" spans="1:8" s="21" customFormat="1" ht="126" customHeight="1" x14ac:dyDescent="0.45">
      <c r="A40" s="688"/>
      <c r="B40" s="689"/>
      <c r="C40" s="689"/>
      <c r="D40" s="689"/>
      <c r="E40" s="689"/>
      <c r="F40" s="689"/>
      <c r="G40" s="689"/>
      <c r="H40" s="690"/>
    </row>
    <row r="41" spans="1:8" s="21" customFormat="1" x14ac:dyDescent="0.45">
      <c r="A41" s="172"/>
      <c r="B41" s="16"/>
      <c r="C41" s="173"/>
      <c r="D41" s="6"/>
      <c r="F41" s="174"/>
    </row>
    <row r="42" spans="1:8" s="21" customFormat="1" x14ac:dyDescent="0.45">
      <c r="A42" s="172"/>
      <c r="B42" s="16"/>
      <c r="C42" s="173"/>
      <c r="D42" s="6"/>
      <c r="F42" s="174"/>
    </row>
    <row r="43" spans="1:8" s="21" customFormat="1" x14ac:dyDescent="0.45">
      <c r="A43" s="172"/>
      <c r="B43" s="16"/>
      <c r="C43" s="173"/>
      <c r="D43" s="6"/>
      <c r="F43" s="174"/>
    </row>
    <row r="44" spans="1:8" s="21" customFormat="1" x14ac:dyDescent="0.45">
      <c r="A44" s="172"/>
      <c r="B44" s="16"/>
      <c r="C44" s="173"/>
      <c r="D44" s="174"/>
      <c r="F44" s="6"/>
    </row>
    <row r="45" spans="1:8" s="21" customFormat="1" x14ac:dyDescent="0.45">
      <c r="A45" s="172"/>
      <c r="B45" s="16"/>
      <c r="C45" s="173"/>
      <c r="D45" s="6"/>
      <c r="E45" s="6"/>
      <c r="F45" s="6"/>
    </row>
    <row r="46" spans="1:8" s="21" customFormat="1" x14ac:dyDescent="0.45">
      <c r="A46" s="172"/>
      <c r="B46" s="16"/>
      <c r="C46" s="173"/>
    </row>
    <row r="47" spans="1:8" s="21" customFormat="1" x14ac:dyDescent="0.45">
      <c r="A47" s="172"/>
      <c r="B47" s="16"/>
      <c r="C47" s="173"/>
    </row>
    <row r="48" spans="1:8" s="21" customFormat="1" x14ac:dyDescent="0.45">
      <c r="A48" s="172"/>
      <c r="B48" s="16"/>
      <c r="C48" s="173"/>
    </row>
    <row r="49" spans="1:7" s="21" customFormat="1" ht="20.25" x14ac:dyDescent="0.5">
      <c r="A49" s="691"/>
      <c r="B49" s="691"/>
      <c r="C49" s="691"/>
      <c r="D49" s="691"/>
      <c r="E49" s="691"/>
      <c r="F49" s="691"/>
      <c r="G49" s="691"/>
    </row>
    <row r="50" spans="1:7" s="21" customFormat="1" x14ac:dyDescent="0.45">
      <c r="A50" s="172"/>
      <c r="B50" s="16"/>
      <c r="C50" s="173"/>
    </row>
    <row r="59" spans="1:7" x14ac:dyDescent="0.45">
      <c r="F59" s="165"/>
    </row>
  </sheetData>
  <mergeCells count="17">
    <mergeCell ref="A39:H39"/>
    <mergeCell ref="A40:H40"/>
    <mergeCell ref="A49:G49"/>
    <mergeCell ref="A38:B38"/>
    <mergeCell ref="A1:G1"/>
    <mergeCell ref="A2:G2"/>
    <mergeCell ref="A10:G10"/>
    <mergeCell ref="A11:G11"/>
    <mergeCell ref="F15:F16"/>
    <mergeCell ref="G15:G16"/>
    <mergeCell ref="A15:A16"/>
    <mergeCell ref="B15:B16"/>
    <mergeCell ref="D15:D16"/>
    <mergeCell ref="E15:E16"/>
    <mergeCell ref="B12:G12"/>
    <mergeCell ref="B13:G13"/>
    <mergeCell ref="B14:G14"/>
  </mergeCells>
  <pageMargins left="0.28000000000000003" right="0.12" top="0.12968750000000001" bottom="0.38906249999999998" header="0.2" footer="0.3"/>
  <pageSetup scale="83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0000"/>
  </sheetPr>
  <dimension ref="A1:J39"/>
  <sheetViews>
    <sheetView view="pageLayout" topLeftCell="A4" zoomScaleNormal="100" workbookViewId="0">
      <selection activeCell="D37" sqref="D37"/>
    </sheetView>
  </sheetViews>
  <sheetFormatPr defaultColWidth="8.140625" defaultRowHeight="18.75" x14ac:dyDescent="0.45"/>
  <cols>
    <col min="1" max="1" width="3.85546875" style="44" customWidth="1"/>
    <col min="2" max="2" width="9.140625" style="67" customWidth="1"/>
    <col min="3" max="3" width="44.28515625" style="67" customWidth="1"/>
    <col min="4" max="4" width="14.7109375" style="67" customWidth="1"/>
    <col min="5" max="5" width="13.85546875" style="44" customWidth="1"/>
    <col min="6" max="6" width="14.7109375" style="44" customWidth="1"/>
    <col min="7" max="7" width="14.42578125" style="44" customWidth="1"/>
    <col min="8" max="8" width="8.140625" style="44" customWidth="1"/>
    <col min="9" max="9" width="24.5703125" style="44" customWidth="1"/>
    <col min="10" max="16384" width="8.140625" style="44"/>
  </cols>
  <sheetData>
    <row r="1" spans="1:10" ht="20.25" x14ac:dyDescent="0.45">
      <c r="A1" s="751" t="s">
        <v>5</v>
      </c>
      <c r="B1" s="751"/>
      <c r="C1" s="751"/>
      <c r="D1" s="751"/>
      <c r="E1" s="751"/>
      <c r="F1" s="751"/>
      <c r="G1" s="751"/>
      <c r="H1" s="751"/>
    </row>
    <row r="2" spans="1:10" ht="20.25" x14ac:dyDescent="0.45">
      <c r="A2" s="751" t="s">
        <v>6</v>
      </c>
      <c r="B2" s="751"/>
      <c r="C2" s="751"/>
      <c r="D2" s="751"/>
      <c r="E2" s="751"/>
      <c r="F2" s="751"/>
      <c r="G2" s="751"/>
      <c r="H2" s="751"/>
    </row>
    <row r="3" spans="1:10" ht="20.25" x14ac:dyDescent="0.45">
      <c r="A3" s="45"/>
      <c r="B3" s="45"/>
      <c r="C3" s="45"/>
      <c r="D3" s="45"/>
      <c r="E3" s="45"/>
      <c r="F3" s="45"/>
      <c r="G3" s="45"/>
      <c r="H3" s="45"/>
    </row>
    <row r="4" spans="1:10" ht="20.25" x14ac:dyDescent="0.45">
      <c r="A4" s="45"/>
      <c r="B4" s="45"/>
      <c r="C4" s="45"/>
      <c r="D4" s="45"/>
      <c r="E4" s="45"/>
      <c r="F4" s="45"/>
      <c r="G4" s="45"/>
      <c r="H4" s="45"/>
    </row>
    <row r="5" spans="1:10" ht="15" customHeight="1" x14ac:dyDescent="0.45">
      <c r="A5" s="46" t="s">
        <v>19</v>
      </c>
      <c r="B5" s="46"/>
      <c r="C5" s="45"/>
      <c r="D5" s="45"/>
      <c r="E5" s="45"/>
      <c r="F5" s="45"/>
      <c r="G5" s="45"/>
      <c r="H5" s="45"/>
    </row>
    <row r="6" spans="1:10" ht="15" customHeight="1" x14ac:dyDescent="0.45">
      <c r="A6" s="46" t="s">
        <v>41</v>
      </c>
      <c r="B6" s="46"/>
      <c r="C6" s="45"/>
      <c r="D6" s="45"/>
      <c r="E6" s="45"/>
      <c r="F6" s="45"/>
      <c r="G6" s="45"/>
      <c r="H6" s="45"/>
    </row>
    <row r="7" spans="1:10" ht="15" customHeight="1" x14ac:dyDescent="0.45">
      <c r="A7" s="46" t="s">
        <v>42</v>
      </c>
      <c r="B7" s="46"/>
      <c r="C7" s="45"/>
      <c r="D7" s="45"/>
      <c r="E7" s="45"/>
      <c r="F7" s="45"/>
      <c r="G7" s="45"/>
      <c r="H7" s="45"/>
    </row>
    <row r="8" spans="1:10" ht="15" customHeight="1" x14ac:dyDescent="0.45">
      <c r="A8" s="47" t="s">
        <v>20</v>
      </c>
      <c r="B8" s="47"/>
      <c r="C8" s="45"/>
      <c r="D8" s="45"/>
      <c r="E8" s="45"/>
      <c r="F8" s="45"/>
      <c r="G8" s="45"/>
      <c r="H8" s="45"/>
    </row>
    <row r="9" spans="1:10" ht="20.25" x14ac:dyDescent="0.45">
      <c r="A9" s="45"/>
      <c r="B9" s="45"/>
      <c r="C9" s="45"/>
      <c r="D9" s="45"/>
      <c r="E9" s="45"/>
      <c r="F9" s="45"/>
      <c r="G9" s="45"/>
      <c r="H9" s="45"/>
    </row>
    <row r="10" spans="1:10" ht="27.6" customHeight="1" x14ac:dyDescent="0.45">
      <c r="A10" s="752" t="s">
        <v>28</v>
      </c>
      <c r="B10" s="752"/>
      <c r="C10" s="752"/>
      <c r="D10" s="752"/>
      <c r="E10" s="752"/>
      <c r="F10" s="752"/>
      <c r="G10" s="752"/>
      <c r="H10" s="752"/>
      <c r="I10" s="48"/>
      <c r="J10" s="48"/>
    </row>
    <row r="11" spans="1:10" ht="31.9" customHeight="1" x14ac:dyDescent="0.45">
      <c r="A11" s="752" t="s">
        <v>47</v>
      </c>
      <c r="B11" s="752"/>
      <c r="C11" s="752"/>
      <c r="D11" s="752"/>
      <c r="E11" s="752"/>
      <c r="F11" s="752"/>
      <c r="G11" s="752"/>
      <c r="H11" s="752"/>
      <c r="I11" s="48"/>
      <c r="J11" s="48"/>
    </row>
    <row r="12" spans="1:10" ht="20.25" customHeight="1" x14ac:dyDescent="0.45">
      <c r="A12" s="767" t="s">
        <v>0</v>
      </c>
      <c r="B12" s="767" t="s">
        <v>3</v>
      </c>
      <c r="C12" s="767" t="s">
        <v>4</v>
      </c>
      <c r="D12" s="767" t="s">
        <v>10</v>
      </c>
      <c r="E12" s="769" t="s">
        <v>8</v>
      </c>
      <c r="F12" s="770" t="s">
        <v>9</v>
      </c>
      <c r="G12" s="766" t="s">
        <v>7</v>
      </c>
      <c r="H12" s="766" t="s">
        <v>1</v>
      </c>
    </row>
    <row r="13" spans="1:10" ht="20.25" customHeight="1" x14ac:dyDescent="0.45">
      <c r="A13" s="768"/>
      <c r="B13" s="768"/>
      <c r="C13" s="768"/>
      <c r="D13" s="768"/>
      <c r="E13" s="769"/>
      <c r="F13" s="771"/>
      <c r="G13" s="766"/>
      <c r="H13" s="766"/>
    </row>
    <row r="14" spans="1:10" x14ac:dyDescent="0.45">
      <c r="A14" s="68">
        <v>1</v>
      </c>
      <c r="B14" s="69" t="s">
        <v>15</v>
      </c>
      <c r="C14" s="95" t="s">
        <v>10</v>
      </c>
      <c r="D14" s="71"/>
      <c r="E14" s="71"/>
      <c r="F14" s="71">
        <v>0</v>
      </c>
      <c r="G14" s="108">
        <f>D14</f>
        <v>0</v>
      </c>
      <c r="H14" s="72"/>
    </row>
    <row r="15" spans="1:10" x14ac:dyDescent="0.45">
      <c r="A15" s="70">
        <v>2</v>
      </c>
      <c r="B15" s="113" t="s">
        <v>15</v>
      </c>
      <c r="C15" s="60" t="s">
        <v>48</v>
      </c>
      <c r="D15" s="73"/>
      <c r="E15" s="61"/>
      <c r="F15" s="73"/>
      <c r="G15" s="116">
        <f>G14+E15-F15</f>
        <v>0</v>
      </c>
      <c r="H15" s="74"/>
    </row>
    <row r="16" spans="1:10" x14ac:dyDescent="0.45">
      <c r="A16" s="70">
        <v>3</v>
      </c>
      <c r="B16" s="113" t="s">
        <v>15</v>
      </c>
      <c r="C16" s="91"/>
      <c r="D16" s="75"/>
      <c r="E16" s="76"/>
      <c r="F16" s="75"/>
      <c r="G16" s="116">
        <f t="shared" ref="G16:G26" si="0">G15+E16-F16</f>
        <v>0</v>
      </c>
      <c r="H16" s="58"/>
      <c r="I16" s="56"/>
    </row>
    <row r="17" spans="1:9" x14ac:dyDescent="0.45">
      <c r="A17" s="70">
        <v>4</v>
      </c>
      <c r="B17" s="113" t="s">
        <v>15</v>
      </c>
      <c r="C17" s="91"/>
      <c r="D17" s="75"/>
      <c r="E17" s="76"/>
      <c r="F17" s="75"/>
      <c r="G17" s="116">
        <f t="shared" si="0"/>
        <v>0</v>
      </c>
      <c r="H17" s="58"/>
      <c r="I17" s="56"/>
    </row>
    <row r="18" spans="1:9" x14ac:dyDescent="0.45">
      <c r="A18" s="70">
        <v>5</v>
      </c>
      <c r="B18" s="113" t="s">
        <v>15</v>
      </c>
      <c r="C18" s="91"/>
      <c r="D18" s="75"/>
      <c r="E18" s="76"/>
      <c r="F18" s="75"/>
      <c r="G18" s="116">
        <f t="shared" si="0"/>
        <v>0</v>
      </c>
      <c r="H18" s="77"/>
    </row>
    <row r="19" spans="1:9" x14ac:dyDescent="0.45">
      <c r="A19" s="70">
        <v>6</v>
      </c>
      <c r="B19" s="113" t="s">
        <v>15</v>
      </c>
      <c r="C19" s="91"/>
      <c r="D19" s="75"/>
      <c r="E19" s="76"/>
      <c r="F19" s="75"/>
      <c r="G19" s="116">
        <f t="shared" si="0"/>
        <v>0</v>
      </c>
      <c r="H19" s="77"/>
    </row>
    <row r="20" spans="1:9" x14ac:dyDescent="0.45">
      <c r="A20" s="70">
        <v>7</v>
      </c>
      <c r="B20" s="113" t="s">
        <v>15</v>
      </c>
      <c r="C20" s="78"/>
      <c r="D20" s="79"/>
      <c r="E20" s="80"/>
      <c r="F20" s="80"/>
      <c r="G20" s="116">
        <f t="shared" si="0"/>
        <v>0</v>
      </c>
      <c r="H20" s="77"/>
    </row>
    <row r="21" spans="1:9" x14ac:dyDescent="0.45">
      <c r="A21" s="70">
        <v>8</v>
      </c>
      <c r="B21" s="113" t="s">
        <v>15</v>
      </c>
      <c r="C21" s="81"/>
      <c r="D21" s="82"/>
      <c r="E21" s="76"/>
      <c r="F21" s="76"/>
      <c r="G21" s="116">
        <f t="shared" si="0"/>
        <v>0</v>
      </c>
      <c r="H21" s="77"/>
    </row>
    <row r="22" spans="1:9" x14ac:dyDescent="0.45">
      <c r="A22" s="70">
        <v>9</v>
      </c>
      <c r="B22" s="113" t="s">
        <v>15</v>
      </c>
      <c r="C22" s="83"/>
      <c r="D22" s="84"/>
      <c r="E22" s="76"/>
      <c r="F22" s="76"/>
      <c r="G22" s="116">
        <f t="shared" si="0"/>
        <v>0</v>
      </c>
      <c r="H22" s="77"/>
    </row>
    <row r="23" spans="1:9" x14ac:dyDescent="0.45">
      <c r="A23" s="70">
        <v>10</v>
      </c>
      <c r="B23" s="113" t="s">
        <v>15</v>
      </c>
      <c r="C23" s="81"/>
      <c r="D23" s="82"/>
      <c r="E23" s="76"/>
      <c r="F23" s="76"/>
      <c r="G23" s="116">
        <f t="shared" si="0"/>
        <v>0</v>
      </c>
      <c r="H23" s="77"/>
    </row>
    <row r="24" spans="1:9" x14ac:dyDescent="0.45">
      <c r="A24" s="70">
        <v>11</v>
      </c>
      <c r="B24" s="113" t="s">
        <v>15</v>
      </c>
      <c r="C24" s="81"/>
      <c r="D24" s="82"/>
      <c r="E24" s="76"/>
      <c r="F24" s="76"/>
      <c r="G24" s="116">
        <f t="shared" si="0"/>
        <v>0</v>
      </c>
      <c r="H24" s="77"/>
    </row>
    <row r="25" spans="1:9" x14ac:dyDescent="0.45">
      <c r="A25" s="70">
        <v>12</v>
      </c>
      <c r="B25" s="113" t="s">
        <v>15</v>
      </c>
      <c r="C25" s="81"/>
      <c r="D25" s="82"/>
      <c r="E25" s="76"/>
      <c r="F25" s="76"/>
      <c r="G25" s="116">
        <f t="shared" si="0"/>
        <v>0</v>
      </c>
      <c r="H25" s="77"/>
    </row>
    <row r="26" spans="1:9" x14ac:dyDescent="0.45">
      <c r="A26" s="70">
        <v>13</v>
      </c>
      <c r="B26" s="113" t="s">
        <v>15</v>
      </c>
      <c r="C26" s="85"/>
      <c r="D26" s="86"/>
      <c r="E26" s="76"/>
      <c r="F26" s="76"/>
      <c r="G26" s="116">
        <f t="shared" si="0"/>
        <v>0</v>
      </c>
      <c r="H26" s="77"/>
    </row>
    <row r="27" spans="1:9" ht="21.6" customHeight="1" x14ac:dyDescent="0.45">
      <c r="A27" s="62"/>
      <c r="B27" s="63" t="s">
        <v>2</v>
      </c>
      <c r="C27" s="63"/>
      <c r="D27" s="87">
        <f>SUM(D14:D26)</f>
        <v>0</v>
      </c>
      <c r="E27" s="88">
        <f>SUM(E14:E26)</f>
        <v>0</v>
      </c>
      <c r="F27" s="88">
        <f>SUM(F14:F26)</f>
        <v>0</v>
      </c>
      <c r="G27" s="119">
        <f>D27+E27-F27</f>
        <v>0</v>
      </c>
      <c r="H27" s="63"/>
    </row>
    <row r="28" spans="1:9" ht="24.75" x14ac:dyDescent="0.6">
      <c r="A28" s="64"/>
      <c r="B28" s="65"/>
      <c r="C28" s="66"/>
      <c r="D28" s="66"/>
      <c r="E28" s="89"/>
      <c r="F28" s="89"/>
      <c r="G28" s="89"/>
      <c r="H28" s="65"/>
    </row>
    <row r="29" spans="1:9" ht="20.25" x14ac:dyDescent="0.45">
      <c r="A29" s="749" t="s">
        <v>45</v>
      </c>
      <c r="B29" s="749"/>
      <c r="C29" s="749"/>
      <c r="D29" s="749"/>
      <c r="E29" s="749"/>
      <c r="F29" s="749"/>
      <c r="G29" s="749"/>
      <c r="H29" s="749"/>
    </row>
    <row r="39" spans="1:8" ht="20.25" x14ac:dyDescent="0.5">
      <c r="A39" s="750" t="s">
        <v>46</v>
      </c>
      <c r="B39" s="750"/>
      <c r="C39" s="750"/>
      <c r="D39" s="750"/>
      <c r="E39" s="750"/>
      <c r="F39" s="750"/>
      <c r="G39" s="750"/>
      <c r="H39" s="750"/>
    </row>
  </sheetData>
  <mergeCells count="14">
    <mergeCell ref="A39:H39"/>
    <mergeCell ref="G12:G13"/>
    <mergeCell ref="H12:H13"/>
    <mergeCell ref="A29:H29"/>
    <mergeCell ref="A1:H1"/>
    <mergeCell ref="A2:H2"/>
    <mergeCell ref="A10:H10"/>
    <mergeCell ref="A11:H11"/>
    <mergeCell ref="A12:A13"/>
    <mergeCell ref="B12:B13"/>
    <mergeCell ref="C12:C13"/>
    <mergeCell ref="E12:E13"/>
    <mergeCell ref="F12:F13"/>
    <mergeCell ref="D12:D13"/>
  </mergeCells>
  <pageMargins left="7.4999999999999997E-2" right="0.16666666666666666" top="0.75" bottom="0.75" header="0.3" footer="0.3"/>
  <pageSetup scale="85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7030A0"/>
  </sheetPr>
  <dimension ref="A1:I60"/>
  <sheetViews>
    <sheetView view="pageLayout" topLeftCell="A37" zoomScaleNormal="100" workbookViewId="0">
      <selection activeCell="A59" sqref="A59:H59"/>
    </sheetView>
  </sheetViews>
  <sheetFormatPr defaultColWidth="9.140625" defaultRowHeight="18.75" x14ac:dyDescent="0.45"/>
  <cols>
    <col min="1" max="1" width="3.5703125" style="253" customWidth="1"/>
    <col min="2" max="2" width="9.28515625" style="16" customWidth="1"/>
    <col min="3" max="3" width="53" style="16" customWidth="1"/>
    <col min="4" max="4" width="13.42578125" style="16" customWidth="1"/>
    <col min="5" max="5" width="13.5703125" style="21" customWidth="1"/>
    <col min="6" max="6" width="14.42578125" style="213" customWidth="1"/>
    <col min="7" max="7" width="14.5703125" style="253" customWidth="1"/>
    <col min="8" max="8" width="6.5703125" style="21" customWidth="1"/>
    <col min="9" max="16384" width="9.140625" style="21"/>
  </cols>
  <sheetData>
    <row r="1" spans="1:9" ht="20.25" x14ac:dyDescent="0.45">
      <c r="A1" s="676" t="s">
        <v>5</v>
      </c>
      <c r="B1" s="676"/>
      <c r="C1" s="676"/>
      <c r="D1" s="676"/>
      <c r="E1" s="676"/>
      <c r="F1" s="676"/>
      <c r="G1" s="676"/>
      <c r="H1" s="676"/>
    </row>
    <row r="2" spans="1:9" ht="20.25" x14ac:dyDescent="0.45">
      <c r="A2" s="676" t="s">
        <v>6</v>
      </c>
      <c r="B2" s="676"/>
      <c r="C2" s="676"/>
      <c r="D2" s="676"/>
      <c r="E2" s="676"/>
      <c r="F2" s="676"/>
      <c r="G2" s="676"/>
      <c r="H2" s="676"/>
    </row>
    <row r="3" spans="1:9" ht="20.25" x14ac:dyDescent="0.45">
      <c r="A3" s="243"/>
      <c r="B3" s="143"/>
      <c r="C3" s="143"/>
      <c r="D3" s="143"/>
      <c r="E3" s="143"/>
      <c r="F3" s="39"/>
      <c r="G3" s="243"/>
      <c r="H3" s="143"/>
    </row>
    <row r="4" spans="1:9" ht="20.25" x14ac:dyDescent="0.45">
      <c r="A4" s="243"/>
      <c r="B4" s="366"/>
      <c r="C4" s="366"/>
      <c r="D4" s="366"/>
      <c r="E4" s="366"/>
      <c r="F4" s="39"/>
      <c r="G4" s="243"/>
      <c r="H4" s="366"/>
    </row>
    <row r="5" spans="1:9" ht="15.75" customHeight="1" x14ac:dyDescent="0.45">
      <c r="A5" s="244" t="s">
        <v>19</v>
      </c>
      <c r="B5" s="38"/>
      <c r="C5" s="143"/>
      <c r="D5" s="143"/>
      <c r="E5" s="143"/>
      <c r="F5" s="39"/>
      <c r="G5" s="243"/>
      <c r="H5" s="143"/>
    </row>
    <row r="6" spans="1:9" ht="15.75" customHeight="1" x14ac:dyDescent="0.45">
      <c r="A6" s="244" t="s">
        <v>41</v>
      </c>
      <c r="B6" s="38"/>
      <c r="C6" s="143"/>
      <c r="D6" s="143"/>
      <c r="E6" s="143"/>
      <c r="F6" s="39"/>
      <c r="G6" s="243"/>
      <c r="H6" s="143"/>
    </row>
    <row r="7" spans="1:9" ht="15.75" customHeight="1" x14ac:dyDescent="0.45">
      <c r="A7" s="244" t="s">
        <v>42</v>
      </c>
      <c r="B7" s="38"/>
      <c r="C7" s="143"/>
      <c r="D7" s="143"/>
      <c r="E7" s="143"/>
      <c r="F7" s="39"/>
      <c r="G7" s="243"/>
      <c r="H7" s="143"/>
    </row>
    <row r="8" spans="1:9" ht="15.75" customHeight="1" x14ac:dyDescent="0.45">
      <c r="A8" s="245" t="s">
        <v>20</v>
      </c>
      <c r="B8" s="166"/>
      <c r="C8" s="143"/>
      <c r="D8" s="143"/>
      <c r="E8" s="143"/>
      <c r="F8" s="39"/>
      <c r="G8" s="243"/>
      <c r="H8" s="143"/>
    </row>
    <row r="9" spans="1:9" ht="27.6" customHeight="1" x14ac:dyDescent="0.45">
      <c r="A9" s="677" t="s">
        <v>32</v>
      </c>
      <c r="B9" s="677"/>
      <c r="C9" s="677"/>
      <c r="D9" s="677"/>
      <c r="E9" s="677"/>
      <c r="F9" s="677"/>
      <c r="G9" s="677"/>
      <c r="H9" s="677"/>
      <c r="I9" s="1"/>
    </row>
    <row r="10" spans="1:9" ht="34.15" customHeight="1" x14ac:dyDescent="0.45">
      <c r="A10" s="677" t="s">
        <v>59</v>
      </c>
      <c r="B10" s="677"/>
      <c r="C10" s="677"/>
      <c r="D10" s="677"/>
      <c r="E10" s="677"/>
      <c r="F10" s="677"/>
      <c r="G10" s="677"/>
      <c r="H10" s="677"/>
      <c r="I10" s="1"/>
    </row>
    <row r="11" spans="1:9" ht="20.25" customHeight="1" x14ac:dyDescent="0.45">
      <c r="A11" s="724" t="s">
        <v>0</v>
      </c>
      <c r="B11" s="744" t="s">
        <v>3</v>
      </c>
      <c r="C11" s="744" t="s">
        <v>4</v>
      </c>
      <c r="D11" s="744" t="s">
        <v>10</v>
      </c>
      <c r="E11" s="746" t="s">
        <v>8</v>
      </c>
      <c r="F11" s="747" t="s">
        <v>9</v>
      </c>
      <c r="G11" s="743" t="s">
        <v>7</v>
      </c>
      <c r="H11" s="743" t="s">
        <v>1</v>
      </c>
    </row>
    <row r="12" spans="1:9" ht="20.25" customHeight="1" x14ac:dyDescent="0.45">
      <c r="A12" s="725"/>
      <c r="B12" s="745"/>
      <c r="C12" s="745"/>
      <c r="D12" s="745"/>
      <c r="E12" s="746"/>
      <c r="F12" s="748"/>
      <c r="G12" s="743"/>
      <c r="H12" s="743"/>
    </row>
    <row r="13" spans="1:9" ht="19.899999999999999" customHeight="1" x14ac:dyDescent="0.45">
      <c r="A13" s="384">
        <v>1</v>
      </c>
      <c r="B13" s="392" t="s">
        <v>15</v>
      </c>
      <c r="C13" s="190" t="s">
        <v>10</v>
      </c>
      <c r="D13" s="363">
        <f>[1]บ่ลิหานสำนักงานใหย่!$G$40</f>
        <v>322644012</v>
      </c>
      <c r="E13" s="235"/>
      <c r="F13" s="235">
        <v>0</v>
      </c>
      <c r="G13" s="194">
        <f>D13</f>
        <v>322644012</v>
      </c>
      <c r="H13" s="2"/>
    </row>
    <row r="14" spans="1:9" ht="19.899999999999999" customHeight="1" x14ac:dyDescent="0.45">
      <c r="A14" s="383">
        <v>2</v>
      </c>
      <c r="B14" s="392" t="s">
        <v>179</v>
      </c>
      <c r="C14" s="312" t="s">
        <v>192</v>
      </c>
      <c r="D14" s="232"/>
      <c r="E14" s="31">
        <v>12400000000</v>
      </c>
      <c r="F14" s="31"/>
      <c r="G14" s="196">
        <f>G13+D14+E14-F14</f>
        <v>12722644012</v>
      </c>
      <c r="H14" s="4"/>
    </row>
    <row r="15" spans="1:9" ht="19.899999999999999" customHeight="1" x14ac:dyDescent="0.45">
      <c r="A15" s="383">
        <v>3</v>
      </c>
      <c r="B15" s="621" t="s">
        <v>15</v>
      </c>
      <c r="C15" s="312" t="s">
        <v>193</v>
      </c>
      <c r="D15" s="230"/>
      <c r="E15" s="254"/>
      <c r="F15" s="236">
        <v>12400000000</v>
      </c>
      <c r="G15" s="196">
        <f t="shared" ref="G15:G57" si="0">G14+D15+E15-F15</f>
        <v>322644012</v>
      </c>
      <c r="H15" s="4"/>
    </row>
    <row r="16" spans="1:9" ht="19.899999999999999" customHeight="1" x14ac:dyDescent="0.45">
      <c r="A16" s="383">
        <v>4</v>
      </c>
      <c r="B16" s="621" t="s">
        <v>15</v>
      </c>
      <c r="C16" s="181" t="s">
        <v>194</v>
      </c>
      <c r="D16" s="254"/>
      <c r="E16" s="254"/>
      <c r="F16" s="236">
        <v>10000</v>
      </c>
      <c r="G16" s="196">
        <f t="shared" si="0"/>
        <v>322634012</v>
      </c>
      <c r="H16" s="4"/>
    </row>
    <row r="17" spans="1:8" ht="19.899999999999999" customHeight="1" x14ac:dyDescent="0.45">
      <c r="A17" s="383">
        <v>5</v>
      </c>
      <c r="B17" s="621" t="s">
        <v>15</v>
      </c>
      <c r="C17" s="328" t="s">
        <v>195</v>
      </c>
      <c r="D17" s="254"/>
      <c r="E17" s="254">
        <v>707439243</v>
      </c>
      <c r="F17" s="236"/>
      <c r="G17" s="196">
        <f t="shared" si="0"/>
        <v>1030073255</v>
      </c>
      <c r="H17" s="4"/>
    </row>
    <row r="18" spans="1:8" ht="19.899999999999999" customHeight="1" x14ac:dyDescent="0.45">
      <c r="A18" s="785">
        <v>6</v>
      </c>
      <c r="B18" s="621" t="s">
        <v>281</v>
      </c>
      <c r="C18" s="181" t="s">
        <v>282</v>
      </c>
      <c r="D18" s="155"/>
      <c r="E18" s="236"/>
      <c r="F18" s="195">
        <v>30000</v>
      </c>
      <c r="G18" s="196">
        <f t="shared" si="0"/>
        <v>1030043255</v>
      </c>
      <c r="H18" s="4"/>
    </row>
    <row r="19" spans="1:8" ht="20.25" x14ac:dyDescent="0.45">
      <c r="A19" s="786"/>
      <c r="B19" s="621" t="s">
        <v>283</v>
      </c>
      <c r="C19" s="179" t="s">
        <v>215</v>
      </c>
      <c r="D19" s="155"/>
      <c r="E19" s="236"/>
      <c r="F19" s="284">
        <v>6822186</v>
      </c>
      <c r="G19" s="196">
        <f t="shared" si="0"/>
        <v>1023221069</v>
      </c>
      <c r="H19" s="4"/>
    </row>
    <row r="20" spans="1:8" x14ac:dyDescent="0.45">
      <c r="A20" s="383">
        <v>7</v>
      </c>
      <c r="B20" s="633" t="s">
        <v>15</v>
      </c>
      <c r="C20" s="179" t="s">
        <v>216</v>
      </c>
      <c r="D20" s="232"/>
      <c r="E20" s="236"/>
      <c r="F20" s="284">
        <v>4548124</v>
      </c>
      <c r="G20" s="196">
        <f t="shared" si="0"/>
        <v>1018672945</v>
      </c>
      <c r="H20" s="5"/>
    </row>
    <row r="21" spans="1:8" x14ac:dyDescent="0.45">
      <c r="A21" s="383">
        <v>8</v>
      </c>
      <c r="B21" s="633" t="s">
        <v>15</v>
      </c>
      <c r="C21" s="179" t="s">
        <v>217</v>
      </c>
      <c r="D21" s="257"/>
      <c r="E21" s="228"/>
      <c r="F21" s="284">
        <v>1025134</v>
      </c>
      <c r="G21" s="196">
        <f t="shared" si="0"/>
        <v>1017647811</v>
      </c>
      <c r="H21" s="22"/>
    </row>
    <row r="22" spans="1:8" x14ac:dyDescent="0.45">
      <c r="A22" s="576">
        <v>9</v>
      </c>
      <c r="B22" s="633" t="s">
        <v>15</v>
      </c>
      <c r="C22" s="179" t="s">
        <v>218</v>
      </c>
      <c r="D22" s="238"/>
      <c r="E22" s="30"/>
      <c r="F22" s="284">
        <v>812386</v>
      </c>
      <c r="G22" s="196">
        <f t="shared" si="0"/>
        <v>1016835425</v>
      </c>
      <c r="H22" s="22"/>
    </row>
    <row r="23" spans="1:8" x14ac:dyDescent="0.45">
      <c r="A23" s="576">
        <v>10</v>
      </c>
      <c r="B23" s="633" t="s">
        <v>15</v>
      </c>
      <c r="C23" s="179" t="s">
        <v>219</v>
      </c>
      <c r="D23" s="259"/>
      <c r="E23" s="30"/>
      <c r="F23" s="284">
        <v>1828929</v>
      </c>
      <c r="G23" s="196">
        <f t="shared" si="0"/>
        <v>1015006496</v>
      </c>
      <c r="H23" s="22"/>
    </row>
    <row r="24" spans="1:8" x14ac:dyDescent="0.45">
      <c r="A24" s="576">
        <v>11</v>
      </c>
      <c r="B24" s="633" t="s">
        <v>15</v>
      </c>
      <c r="C24" s="179" t="s">
        <v>220</v>
      </c>
      <c r="D24" s="238"/>
      <c r="E24" s="30"/>
      <c r="F24" s="284">
        <v>1092069</v>
      </c>
      <c r="G24" s="196">
        <f t="shared" si="0"/>
        <v>1013914427</v>
      </c>
      <c r="H24" s="22"/>
    </row>
    <row r="25" spans="1:8" x14ac:dyDescent="0.45">
      <c r="A25" s="576">
        <v>12</v>
      </c>
      <c r="B25" s="633" t="s">
        <v>15</v>
      </c>
      <c r="C25" s="179" t="s">
        <v>221</v>
      </c>
      <c r="D25" s="195"/>
      <c r="E25" s="225"/>
      <c r="F25" s="284">
        <v>803935</v>
      </c>
      <c r="G25" s="196">
        <f t="shared" si="0"/>
        <v>1013110492</v>
      </c>
      <c r="H25" s="22"/>
    </row>
    <row r="26" spans="1:8" x14ac:dyDescent="0.45">
      <c r="A26" s="576">
        <v>13</v>
      </c>
      <c r="B26" s="633" t="s">
        <v>15</v>
      </c>
      <c r="C26" s="179" t="s">
        <v>222</v>
      </c>
      <c r="D26" s="195"/>
      <c r="E26" s="225"/>
      <c r="F26" s="284">
        <v>4583885</v>
      </c>
      <c r="G26" s="196">
        <f t="shared" si="0"/>
        <v>1008526607</v>
      </c>
      <c r="H26" s="22"/>
    </row>
    <row r="27" spans="1:8" x14ac:dyDescent="0.45">
      <c r="A27" s="576">
        <v>14</v>
      </c>
      <c r="B27" s="633" t="s">
        <v>15</v>
      </c>
      <c r="C27" s="179" t="s">
        <v>209</v>
      </c>
      <c r="D27" s="195"/>
      <c r="E27" s="225"/>
      <c r="F27" s="284">
        <v>99702000</v>
      </c>
      <c r="G27" s="196">
        <f t="shared" si="0"/>
        <v>908824607</v>
      </c>
      <c r="H27" s="22"/>
    </row>
    <row r="28" spans="1:8" x14ac:dyDescent="0.45">
      <c r="A28" s="576">
        <v>15</v>
      </c>
      <c r="B28" s="633" t="s">
        <v>15</v>
      </c>
      <c r="C28" s="181" t="s">
        <v>210</v>
      </c>
      <c r="D28" s="195"/>
      <c r="E28" s="225"/>
      <c r="F28" s="202">
        <v>188642084</v>
      </c>
      <c r="G28" s="196">
        <f t="shared" si="0"/>
        <v>720182523</v>
      </c>
      <c r="H28" s="22"/>
    </row>
    <row r="29" spans="1:8" x14ac:dyDescent="0.45">
      <c r="A29" s="576">
        <v>16</v>
      </c>
      <c r="B29" s="633" t="s">
        <v>15</v>
      </c>
      <c r="C29" s="185" t="s">
        <v>214</v>
      </c>
      <c r="D29" s="224"/>
      <c r="E29" s="225"/>
      <c r="F29" s="635">
        <v>4712000</v>
      </c>
      <c r="G29" s="196">
        <f t="shared" si="0"/>
        <v>715470523</v>
      </c>
      <c r="H29" s="22"/>
    </row>
    <row r="30" spans="1:8" x14ac:dyDescent="0.45">
      <c r="A30" s="576">
        <v>17</v>
      </c>
      <c r="B30" s="633" t="s">
        <v>15</v>
      </c>
      <c r="C30" s="277" t="s">
        <v>212</v>
      </c>
      <c r="D30" s="195"/>
      <c r="E30" s="225"/>
      <c r="F30" s="202">
        <v>67170000</v>
      </c>
      <c r="G30" s="196">
        <f t="shared" si="0"/>
        <v>648300523</v>
      </c>
      <c r="H30" s="22"/>
    </row>
    <row r="31" spans="1:8" x14ac:dyDescent="0.45">
      <c r="A31" s="576">
        <v>18</v>
      </c>
      <c r="B31" s="633" t="s">
        <v>15</v>
      </c>
      <c r="C31" s="185" t="s">
        <v>213</v>
      </c>
      <c r="D31" s="195"/>
      <c r="E31" s="225"/>
      <c r="F31" s="635">
        <v>4724000</v>
      </c>
      <c r="G31" s="196">
        <f t="shared" si="0"/>
        <v>643576523</v>
      </c>
      <c r="H31" s="22"/>
    </row>
    <row r="32" spans="1:8" x14ac:dyDescent="0.45">
      <c r="A32" s="576">
        <v>22</v>
      </c>
      <c r="B32" s="633" t="s">
        <v>15</v>
      </c>
      <c r="C32" s="181" t="s">
        <v>223</v>
      </c>
      <c r="D32" s="195"/>
      <c r="E32" s="225"/>
      <c r="F32" s="237">
        <v>5961295</v>
      </c>
      <c r="G32" s="196">
        <f t="shared" si="0"/>
        <v>637615228</v>
      </c>
      <c r="H32" s="22"/>
    </row>
    <row r="33" spans="1:8" x14ac:dyDescent="0.45">
      <c r="A33" s="576">
        <v>23</v>
      </c>
      <c r="B33" s="633" t="s">
        <v>15</v>
      </c>
      <c r="C33" s="181" t="s">
        <v>224</v>
      </c>
      <c r="D33" s="260"/>
      <c r="E33" s="261"/>
      <c r="F33" s="237">
        <v>85351458</v>
      </c>
      <c r="G33" s="196">
        <f t="shared" si="0"/>
        <v>552263770</v>
      </c>
      <c r="H33" s="22"/>
    </row>
    <row r="34" spans="1:8" x14ac:dyDescent="0.45">
      <c r="A34" s="576">
        <v>24</v>
      </c>
      <c r="B34" s="633" t="s">
        <v>15</v>
      </c>
      <c r="C34" s="185" t="s">
        <v>211</v>
      </c>
      <c r="D34" s="195"/>
      <c r="E34" s="225"/>
      <c r="F34" s="635">
        <v>4648000</v>
      </c>
      <c r="G34" s="196">
        <f t="shared" si="0"/>
        <v>547615770</v>
      </c>
      <c r="H34" s="22"/>
    </row>
    <row r="35" spans="1:8" x14ac:dyDescent="0.45">
      <c r="A35" s="643"/>
      <c r="B35" s="641" t="s">
        <v>338</v>
      </c>
      <c r="C35" s="607" t="s">
        <v>289</v>
      </c>
      <c r="D35" s="195"/>
      <c r="E35" s="225"/>
      <c r="F35" s="224">
        <v>47406155</v>
      </c>
      <c r="G35" s="196">
        <f t="shared" si="0"/>
        <v>500209615</v>
      </c>
      <c r="H35" s="22"/>
    </row>
    <row r="36" spans="1:8" x14ac:dyDescent="0.45">
      <c r="A36" s="643"/>
      <c r="B36" s="641" t="s">
        <v>15</v>
      </c>
      <c r="C36" s="607" t="s">
        <v>290</v>
      </c>
      <c r="D36" s="195"/>
      <c r="E36" s="225"/>
      <c r="F36" s="224">
        <v>13908310</v>
      </c>
      <c r="G36" s="196">
        <f t="shared" si="0"/>
        <v>486301305</v>
      </c>
      <c r="H36" s="22"/>
    </row>
    <row r="37" spans="1:8" x14ac:dyDescent="0.45">
      <c r="A37" s="643"/>
      <c r="B37" s="641" t="s">
        <v>15</v>
      </c>
      <c r="C37" s="607" t="s">
        <v>291</v>
      </c>
      <c r="D37" s="195"/>
      <c r="E37" s="225"/>
      <c r="F37" s="224">
        <v>383000</v>
      </c>
      <c r="G37" s="196">
        <f t="shared" si="0"/>
        <v>485918305</v>
      </c>
      <c r="H37" s="22"/>
    </row>
    <row r="38" spans="1:8" x14ac:dyDescent="0.45">
      <c r="A38" s="643"/>
      <c r="B38" s="641" t="s">
        <v>15</v>
      </c>
      <c r="C38" s="181" t="s">
        <v>292</v>
      </c>
      <c r="D38" s="195"/>
      <c r="E38" s="225"/>
      <c r="F38" s="195">
        <v>4241200</v>
      </c>
      <c r="G38" s="196">
        <f t="shared" si="0"/>
        <v>481677105</v>
      </c>
      <c r="H38" s="22"/>
    </row>
    <row r="39" spans="1:8" x14ac:dyDescent="0.45">
      <c r="A39" s="643"/>
      <c r="B39" s="641" t="s">
        <v>15</v>
      </c>
      <c r="C39" s="181" t="s">
        <v>293</v>
      </c>
      <c r="D39" s="195"/>
      <c r="E39" s="225"/>
      <c r="F39" s="195">
        <v>9231840</v>
      </c>
      <c r="G39" s="196">
        <f t="shared" si="0"/>
        <v>472445265</v>
      </c>
      <c r="H39" s="22"/>
    </row>
    <row r="40" spans="1:8" x14ac:dyDescent="0.45">
      <c r="A40" s="643"/>
      <c r="B40" s="641" t="s">
        <v>15</v>
      </c>
      <c r="C40" s="181" t="s">
        <v>294</v>
      </c>
      <c r="D40" s="195"/>
      <c r="E40" s="225"/>
      <c r="F40" s="195">
        <v>9378900</v>
      </c>
      <c r="G40" s="196">
        <f t="shared" si="0"/>
        <v>463066365</v>
      </c>
      <c r="H40" s="22"/>
    </row>
    <row r="41" spans="1:8" x14ac:dyDescent="0.45">
      <c r="A41" s="643"/>
      <c r="B41" s="641" t="s">
        <v>15</v>
      </c>
      <c r="C41" s="419" t="s">
        <v>295</v>
      </c>
      <c r="D41" s="195"/>
      <c r="E41" s="225"/>
      <c r="F41" s="195">
        <v>1086120</v>
      </c>
      <c r="G41" s="196">
        <f t="shared" si="0"/>
        <v>461980245</v>
      </c>
      <c r="H41" s="22"/>
    </row>
    <row r="42" spans="1:8" x14ac:dyDescent="0.45">
      <c r="A42" s="643"/>
      <c r="B42" s="641" t="s">
        <v>15</v>
      </c>
      <c r="C42" s="607" t="s">
        <v>296</v>
      </c>
      <c r="D42" s="195"/>
      <c r="E42" s="225"/>
      <c r="F42" s="195">
        <v>526800</v>
      </c>
      <c r="G42" s="196">
        <f t="shared" si="0"/>
        <v>461453445</v>
      </c>
      <c r="H42" s="22"/>
    </row>
    <row r="43" spans="1:8" x14ac:dyDescent="0.45">
      <c r="A43" s="643"/>
      <c r="B43" s="641" t="s">
        <v>15</v>
      </c>
      <c r="C43" s="607" t="s">
        <v>297</v>
      </c>
      <c r="D43" s="195"/>
      <c r="E43" s="225"/>
      <c r="F43" s="195">
        <v>1878920</v>
      </c>
      <c r="G43" s="196">
        <f t="shared" si="0"/>
        <v>459574525</v>
      </c>
      <c r="H43" s="22"/>
    </row>
    <row r="44" spans="1:8" x14ac:dyDescent="0.45">
      <c r="A44" s="643"/>
      <c r="B44" s="641" t="s">
        <v>15</v>
      </c>
      <c r="C44" s="644" t="s">
        <v>298</v>
      </c>
      <c r="D44" s="195"/>
      <c r="E44" s="225"/>
      <c r="F44" s="224">
        <v>10164500</v>
      </c>
      <c r="G44" s="196">
        <f t="shared" si="0"/>
        <v>449410025</v>
      </c>
      <c r="H44" s="22"/>
    </row>
    <row r="45" spans="1:8" x14ac:dyDescent="0.45">
      <c r="A45" s="643"/>
      <c r="B45" s="641" t="s">
        <v>15</v>
      </c>
      <c r="C45" s="644" t="s">
        <v>299</v>
      </c>
      <c r="D45" s="195"/>
      <c r="E45" s="225"/>
      <c r="F45" s="224">
        <v>3823000</v>
      </c>
      <c r="G45" s="196">
        <f t="shared" si="0"/>
        <v>445587025</v>
      </c>
      <c r="H45" s="22"/>
    </row>
    <row r="46" spans="1:8" x14ac:dyDescent="0.45">
      <c r="A46" s="643"/>
      <c r="B46" s="641" t="s">
        <v>15</v>
      </c>
      <c r="C46" s="266" t="s">
        <v>300</v>
      </c>
      <c r="D46" s="195"/>
      <c r="E46" s="225"/>
      <c r="F46" s="237">
        <v>3487147</v>
      </c>
      <c r="G46" s="196">
        <f t="shared" si="0"/>
        <v>442099878</v>
      </c>
      <c r="H46" s="22"/>
    </row>
    <row r="47" spans="1:8" x14ac:dyDescent="0.45">
      <c r="A47" s="643"/>
      <c r="B47" s="641" t="s">
        <v>15</v>
      </c>
      <c r="C47" s="266" t="s">
        <v>301</v>
      </c>
      <c r="D47" s="195"/>
      <c r="E47" s="225"/>
      <c r="F47" s="237">
        <v>3501820</v>
      </c>
      <c r="G47" s="196">
        <f t="shared" si="0"/>
        <v>438598058</v>
      </c>
      <c r="H47" s="22"/>
    </row>
    <row r="48" spans="1:8" x14ac:dyDescent="0.45">
      <c r="A48" s="643"/>
      <c r="B48" s="641" t="s">
        <v>15</v>
      </c>
      <c r="C48" s="380" t="s">
        <v>302</v>
      </c>
      <c r="D48" s="195"/>
      <c r="E48" s="225"/>
      <c r="F48" s="645">
        <v>8969100</v>
      </c>
      <c r="G48" s="196">
        <f t="shared" si="0"/>
        <v>429628958</v>
      </c>
      <c r="H48" s="22"/>
    </row>
    <row r="49" spans="1:8" x14ac:dyDescent="0.45">
      <c r="A49" s="643"/>
      <c r="B49" s="641" t="s">
        <v>15</v>
      </c>
      <c r="C49" s="266" t="s">
        <v>303</v>
      </c>
      <c r="D49" s="195"/>
      <c r="E49" s="225"/>
      <c r="F49" s="237">
        <v>5945100</v>
      </c>
      <c r="G49" s="196">
        <f t="shared" si="0"/>
        <v>423683858</v>
      </c>
      <c r="H49" s="22"/>
    </row>
    <row r="50" spans="1:8" x14ac:dyDescent="0.45">
      <c r="A50" s="643"/>
      <c r="B50" s="641" t="s">
        <v>15</v>
      </c>
      <c r="C50" s="52" t="s">
        <v>336</v>
      </c>
      <c r="D50" s="224"/>
      <c r="E50" s="482">
        <f>132849+1</f>
        <v>132850</v>
      </c>
      <c r="F50" s="635"/>
      <c r="G50" s="196">
        <f t="shared" si="0"/>
        <v>423816708</v>
      </c>
      <c r="H50" s="22"/>
    </row>
    <row r="51" spans="1:8" x14ac:dyDescent="0.45">
      <c r="A51" s="383"/>
      <c r="B51" s="399" t="s">
        <v>345</v>
      </c>
      <c r="C51" s="179" t="s">
        <v>343</v>
      </c>
      <c r="D51" s="202"/>
      <c r="E51" s="262">
        <v>39819000</v>
      </c>
      <c r="F51" s="195"/>
      <c r="G51" s="196">
        <f t="shared" si="0"/>
        <v>463635708</v>
      </c>
      <c r="H51" s="22"/>
    </row>
    <row r="52" spans="1:8" x14ac:dyDescent="0.45">
      <c r="A52" s="383"/>
      <c r="B52" s="399"/>
      <c r="C52" s="211" t="s">
        <v>344</v>
      </c>
      <c r="D52" s="264"/>
      <c r="E52" s="261"/>
      <c r="F52" s="30"/>
      <c r="G52" s="196">
        <f t="shared" si="0"/>
        <v>463635708</v>
      </c>
      <c r="H52" s="249"/>
    </row>
    <row r="53" spans="1:8" x14ac:dyDescent="0.45">
      <c r="A53" s="394"/>
      <c r="B53" s="663" t="s">
        <v>15</v>
      </c>
      <c r="C53" s="185"/>
      <c r="D53" s="806"/>
      <c r="E53" s="807">
        <v>2000000</v>
      </c>
      <c r="F53" s="326"/>
      <c r="G53" s="196">
        <f t="shared" si="0"/>
        <v>465635708</v>
      </c>
      <c r="H53" s="808"/>
    </row>
    <row r="54" spans="1:8" x14ac:dyDescent="0.45">
      <c r="A54" s="394"/>
      <c r="B54" s="664"/>
      <c r="C54" s="185"/>
      <c r="D54" s="806"/>
      <c r="E54" s="807"/>
      <c r="F54" s="326"/>
      <c r="G54" s="196">
        <f t="shared" si="0"/>
        <v>465635708</v>
      </c>
      <c r="H54" s="808"/>
    </row>
    <row r="55" spans="1:8" x14ac:dyDescent="0.45">
      <c r="A55" s="394"/>
      <c r="B55" s="664"/>
      <c r="C55" s="185"/>
      <c r="D55" s="806"/>
      <c r="E55" s="807"/>
      <c r="F55" s="326"/>
      <c r="G55" s="196">
        <f t="shared" si="0"/>
        <v>465635708</v>
      </c>
      <c r="H55" s="808"/>
    </row>
    <row r="56" spans="1:8" x14ac:dyDescent="0.45">
      <c r="A56" s="394"/>
      <c r="B56" s="664"/>
      <c r="C56" s="185"/>
      <c r="D56" s="806"/>
      <c r="E56" s="807"/>
      <c r="F56" s="326"/>
      <c r="G56" s="196">
        <f t="shared" si="0"/>
        <v>465635708</v>
      </c>
      <c r="H56" s="808"/>
    </row>
    <row r="57" spans="1:8" x14ac:dyDescent="0.45">
      <c r="A57" s="394"/>
      <c r="B57" s="664"/>
      <c r="C57" s="185"/>
      <c r="D57" s="806"/>
      <c r="E57" s="807"/>
      <c r="F57" s="326"/>
      <c r="G57" s="196">
        <f t="shared" si="0"/>
        <v>465635708</v>
      </c>
      <c r="H57" s="808"/>
    </row>
    <row r="58" spans="1:8" ht="21.6" customHeight="1" x14ac:dyDescent="0.45">
      <c r="A58" s="191"/>
      <c r="B58" s="11" t="s">
        <v>2</v>
      </c>
      <c r="C58" s="212"/>
      <c r="D58" s="581">
        <f>SUM(D13:D52)</f>
        <v>322644012</v>
      </c>
      <c r="E58" s="33">
        <f>SUM(E13:E57)</f>
        <v>13149391093</v>
      </c>
      <c r="F58" s="33">
        <f>SUM(F14:F52)</f>
        <v>13006399397</v>
      </c>
      <c r="G58" s="33">
        <f>D58+E58-F58</f>
        <v>465635708</v>
      </c>
      <c r="H58" s="11"/>
    </row>
    <row r="59" spans="1:8" x14ac:dyDescent="0.45">
      <c r="A59" s="685" t="s">
        <v>163</v>
      </c>
      <c r="B59" s="686"/>
      <c r="C59" s="686"/>
      <c r="D59" s="686"/>
      <c r="E59" s="686"/>
      <c r="F59" s="686"/>
      <c r="G59" s="686"/>
      <c r="H59" s="687"/>
    </row>
    <row r="60" spans="1:8" ht="165" customHeight="1" x14ac:dyDescent="0.45">
      <c r="A60" s="688"/>
      <c r="B60" s="689"/>
      <c r="C60" s="689"/>
      <c r="D60" s="689"/>
      <c r="E60" s="689"/>
      <c r="F60" s="689"/>
      <c r="G60" s="689"/>
      <c r="H60" s="690"/>
    </row>
  </sheetData>
  <mergeCells count="15">
    <mergeCell ref="A1:H1"/>
    <mergeCell ref="A2:H2"/>
    <mergeCell ref="A9:H9"/>
    <mergeCell ref="A10:H10"/>
    <mergeCell ref="A11:A12"/>
    <mergeCell ref="B11:B12"/>
    <mergeCell ref="C11:C12"/>
    <mergeCell ref="E11:E12"/>
    <mergeCell ref="F11:F12"/>
    <mergeCell ref="D11:D12"/>
    <mergeCell ref="A59:H59"/>
    <mergeCell ref="A60:H60"/>
    <mergeCell ref="G11:G12"/>
    <mergeCell ref="H11:H12"/>
    <mergeCell ref="A18:A19"/>
  </mergeCells>
  <pageMargins left="0.2" right="8.3333333333333332E-3" top="0.38" bottom="0.41" header="0.3" footer="0.3"/>
  <pageSetup scale="8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FF00"/>
  </sheetPr>
  <dimension ref="A1:I76"/>
  <sheetViews>
    <sheetView topLeftCell="A7" workbookViewId="0">
      <selection activeCell="D13" sqref="D13"/>
    </sheetView>
  </sheetViews>
  <sheetFormatPr defaultColWidth="9.140625" defaultRowHeight="18.75" x14ac:dyDescent="0.45"/>
  <cols>
    <col min="1" max="1" width="3.5703125" style="253" customWidth="1"/>
    <col min="2" max="2" width="9.28515625" style="16" customWidth="1"/>
    <col min="3" max="3" width="56.28515625" style="16" customWidth="1"/>
    <col min="4" max="4" width="13.42578125" style="16" customWidth="1"/>
    <col min="5" max="5" width="14.28515625" style="21" customWidth="1"/>
    <col min="6" max="6" width="14.42578125" style="213" customWidth="1"/>
    <col min="7" max="7" width="14.5703125" style="253" customWidth="1"/>
    <col min="8" max="8" width="6.5703125" style="21" customWidth="1"/>
    <col min="9" max="16384" width="9.140625" style="21"/>
  </cols>
  <sheetData>
    <row r="1" spans="1:9" ht="20.25" x14ac:dyDescent="0.45">
      <c r="A1" s="676" t="s">
        <v>5</v>
      </c>
      <c r="B1" s="676"/>
      <c r="C1" s="676"/>
      <c r="D1" s="676"/>
      <c r="E1" s="676"/>
      <c r="F1" s="676"/>
      <c r="G1" s="676"/>
      <c r="H1" s="676"/>
    </row>
    <row r="2" spans="1:9" ht="20.25" x14ac:dyDescent="0.45">
      <c r="A2" s="676" t="s">
        <v>6</v>
      </c>
      <c r="B2" s="676"/>
      <c r="C2" s="676"/>
      <c r="D2" s="676"/>
      <c r="E2" s="676"/>
      <c r="F2" s="676"/>
      <c r="G2" s="676"/>
      <c r="H2" s="676"/>
    </row>
    <row r="3" spans="1:9" ht="20.25" x14ac:dyDescent="0.45">
      <c r="A3" s="243"/>
      <c r="B3" s="348"/>
      <c r="C3" s="348"/>
      <c r="D3" s="348"/>
      <c r="E3" s="348"/>
      <c r="F3" s="39"/>
      <c r="G3" s="243"/>
      <c r="H3" s="348"/>
    </row>
    <row r="4" spans="1:9" ht="15.75" customHeight="1" x14ac:dyDescent="0.45">
      <c r="A4" s="244" t="s">
        <v>19</v>
      </c>
      <c r="B4" s="38"/>
      <c r="C4" s="348"/>
      <c r="D4" s="348"/>
      <c r="E4" s="348"/>
      <c r="F4" s="39"/>
      <c r="G4" s="243"/>
      <c r="H4" s="348"/>
    </row>
    <row r="5" spans="1:9" ht="15.75" customHeight="1" x14ac:dyDescent="0.45">
      <c r="A5" s="244" t="s">
        <v>41</v>
      </c>
      <c r="B5" s="38"/>
      <c r="C5" s="348"/>
      <c r="D5" s="348"/>
      <c r="E5" s="348"/>
      <c r="F5" s="39"/>
      <c r="G5" s="243"/>
      <c r="H5" s="348"/>
    </row>
    <row r="6" spans="1:9" ht="15.75" customHeight="1" x14ac:dyDescent="0.45">
      <c r="A6" s="244" t="s">
        <v>42</v>
      </c>
      <c r="B6" s="38"/>
      <c r="C6" s="348"/>
      <c r="D6" s="348"/>
      <c r="E6" s="348"/>
      <c r="F6" s="39"/>
      <c r="G6" s="243"/>
      <c r="H6" s="348"/>
    </row>
    <row r="7" spans="1:9" ht="15.75" customHeight="1" x14ac:dyDescent="0.45">
      <c r="A7" s="245" t="s">
        <v>20</v>
      </c>
      <c r="B7" s="166"/>
      <c r="C7" s="348"/>
      <c r="D7" s="348"/>
      <c r="E7" s="348"/>
      <c r="F7" s="39"/>
      <c r="G7" s="243"/>
      <c r="H7" s="348"/>
    </row>
    <row r="8" spans="1:9" ht="27.6" customHeight="1" x14ac:dyDescent="0.45">
      <c r="A8" s="677" t="s">
        <v>55</v>
      </c>
      <c r="B8" s="677"/>
      <c r="C8" s="677"/>
      <c r="D8" s="677"/>
      <c r="E8" s="677"/>
      <c r="F8" s="677"/>
      <c r="G8" s="677"/>
      <c r="H8" s="677"/>
      <c r="I8" s="1"/>
    </row>
    <row r="9" spans="1:9" ht="34.15" customHeight="1" x14ac:dyDescent="0.45">
      <c r="A9" s="677" t="s">
        <v>59</v>
      </c>
      <c r="B9" s="677"/>
      <c r="C9" s="677"/>
      <c r="D9" s="677"/>
      <c r="E9" s="677"/>
      <c r="F9" s="677"/>
      <c r="G9" s="677"/>
      <c r="H9" s="677"/>
      <c r="I9" s="1"/>
    </row>
    <row r="10" spans="1:9" ht="20.25" customHeight="1" x14ac:dyDescent="0.45">
      <c r="A10" s="724" t="s">
        <v>0</v>
      </c>
      <c r="B10" s="744" t="s">
        <v>3</v>
      </c>
      <c r="C10" s="744" t="s">
        <v>4</v>
      </c>
      <c r="D10" s="744" t="s">
        <v>10</v>
      </c>
      <c r="E10" s="746" t="s">
        <v>8</v>
      </c>
      <c r="F10" s="747" t="s">
        <v>9</v>
      </c>
      <c r="G10" s="743" t="s">
        <v>7</v>
      </c>
      <c r="H10" s="743" t="s">
        <v>1</v>
      </c>
    </row>
    <row r="11" spans="1:9" ht="20.25" customHeight="1" x14ac:dyDescent="0.45">
      <c r="A11" s="725"/>
      <c r="B11" s="745"/>
      <c r="C11" s="745"/>
      <c r="D11" s="745"/>
      <c r="E11" s="746"/>
      <c r="F11" s="748"/>
      <c r="G11" s="743"/>
      <c r="H11" s="743"/>
    </row>
    <row r="12" spans="1:9" ht="19.899999999999999" customHeight="1" x14ac:dyDescent="0.45">
      <c r="A12" s="175">
        <v>1</v>
      </c>
      <c r="B12" s="353" t="s">
        <v>15</v>
      </c>
      <c r="C12" s="349" t="s">
        <v>10</v>
      </c>
      <c r="D12" s="360">
        <f>[1]เรือนท่านสอนไช!$G$39</f>
        <v>0</v>
      </c>
      <c r="E12" s="361"/>
      <c r="F12" s="361">
        <v>0</v>
      </c>
      <c r="G12" s="362">
        <f>D12</f>
        <v>0</v>
      </c>
      <c r="H12" s="2"/>
    </row>
    <row r="13" spans="1:9" ht="19.899999999999999" customHeight="1" x14ac:dyDescent="0.45">
      <c r="A13" s="352">
        <v>2</v>
      </c>
      <c r="B13" s="353" t="s">
        <v>15</v>
      </c>
      <c r="C13" s="349"/>
      <c r="D13" s="232"/>
      <c r="E13" s="351"/>
      <c r="F13" s="351"/>
      <c r="G13" s="196">
        <f>G12+D13+E13-F13</f>
        <v>0</v>
      </c>
      <c r="H13" s="4"/>
    </row>
    <row r="14" spans="1:9" ht="19.899999999999999" customHeight="1" x14ac:dyDescent="0.45">
      <c r="A14" s="352">
        <v>3</v>
      </c>
      <c r="B14" s="353" t="s">
        <v>15</v>
      </c>
      <c r="C14" s="246"/>
      <c r="D14" s="230"/>
      <c r="E14" s="254"/>
      <c r="F14" s="236"/>
      <c r="G14" s="196">
        <f t="shared" ref="G14" si="0">G13+D14+E14-F14</f>
        <v>0</v>
      </c>
      <c r="H14" s="4"/>
    </row>
    <row r="15" spans="1:9" ht="19.899999999999999" customHeight="1" x14ac:dyDescent="0.45">
      <c r="A15" s="352">
        <v>4</v>
      </c>
      <c r="B15" s="353" t="s">
        <v>15</v>
      </c>
      <c r="C15" s="247"/>
      <c r="D15" s="254"/>
      <c r="E15" s="254"/>
      <c r="F15" s="236"/>
      <c r="G15" s="196"/>
      <c r="H15" s="4"/>
    </row>
    <row r="16" spans="1:9" ht="19.899999999999999" customHeight="1" x14ac:dyDescent="0.45">
      <c r="A16" s="352">
        <v>5</v>
      </c>
      <c r="B16" s="353" t="s">
        <v>15</v>
      </c>
      <c r="C16" s="247"/>
      <c r="D16" s="254"/>
      <c r="E16" s="254"/>
      <c r="F16" s="236"/>
      <c r="G16" s="196"/>
      <c r="H16" s="4"/>
    </row>
    <row r="17" spans="1:8" ht="20.25" x14ac:dyDescent="0.45">
      <c r="A17" s="787">
        <v>6</v>
      </c>
      <c r="B17" s="353" t="s">
        <v>15</v>
      </c>
      <c r="C17" s="179"/>
      <c r="D17" s="255"/>
      <c r="E17" s="350"/>
      <c r="F17" s="229"/>
      <c r="G17" s="703"/>
      <c r="H17" s="4"/>
    </row>
    <row r="18" spans="1:8" ht="20.25" x14ac:dyDescent="0.45">
      <c r="A18" s="788"/>
      <c r="B18" s="353" t="s">
        <v>15</v>
      </c>
      <c r="C18" s="211"/>
      <c r="D18" s="257"/>
      <c r="E18" s="351"/>
      <c r="F18" s="198"/>
      <c r="G18" s="704"/>
      <c r="H18" s="4"/>
    </row>
    <row r="19" spans="1:8" x14ac:dyDescent="0.45">
      <c r="A19" s="352">
        <v>7</v>
      </c>
      <c r="B19" s="353" t="s">
        <v>15</v>
      </c>
      <c r="C19" s="19"/>
      <c r="D19" s="232"/>
      <c r="E19" s="236"/>
      <c r="F19" s="195"/>
      <c r="G19" s="196"/>
      <c r="H19" s="5"/>
    </row>
    <row r="20" spans="1:8" x14ac:dyDescent="0.45">
      <c r="A20" s="352">
        <v>8</v>
      </c>
      <c r="B20" s="353" t="s">
        <v>15</v>
      </c>
      <c r="C20" s="19"/>
      <c r="D20" s="257"/>
      <c r="E20" s="350"/>
      <c r="F20" s="229"/>
      <c r="G20" s="196"/>
      <c r="H20" s="22"/>
    </row>
    <row r="21" spans="1:8" x14ac:dyDescent="0.45">
      <c r="A21" s="352">
        <v>9</v>
      </c>
      <c r="B21" s="353" t="s">
        <v>15</v>
      </c>
      <c r="C21" s="19"/>
      <c r="D21" s="238"/>
      <c r="E21" s="30"/>
      <c r="F21" s="195"/>
      <c r="G21" s="196"/>
      <c r="H21" s="22"/>
    </row>
    <row r="22" spans="1:8" x14ac:dyDescent="0.45">
      <c r="A22" s="352">
        <v>10</v>
      </c>
      <c r="B22" s="353" t="s">
        <v>15</v>
      </c>
      <c r="C22" s="19"/>
      <c r="D22" s="259"/>
      <c r="E22" s="30"/>
      <c r="F22" s="195"/>
      <c r="G22" s="196"/>
      <c r="H22" s="22"/>
    </row>
    <row r="23" spans="1:8" x14ac:dyDescent="0.45">
      <c r="A23" s="352">
        <v>11</v>
      </c>
      <c r="B23" s="353" t="s">
        <v>15</v>
      </c>
      <c r="C23" s="19"/>
      <c r="D23" s="238"/>
      <c r="E23" s="30"/>
      <c r="F23" s="195"/>
      <c r="G23" s="196"/>
      <c r="H23" s="22"/>
    </row>
    <row r="24" spans="1:8" x14ac:dyDescent="0.45">
      <c r="A24" s="352">
        <v>12</v>
      </c>
      <c r="B24" s="353" t="s">
        <v>15</v>
      </c>
      <c r="C24" s="19"/>
      <c r="D24" s="195"/>
      <c r="E24" s="225"/>
      <c r="F24" s="195"/>
      <c r="G24" s="196"/>
      <c r="H24" s="22"/>
    </row>
    <row r="25" spans="1:8" x14ac:dyDescent="0.45">
      <c r="A25" s="352">
        <v>13</v>
      </c>
      <c r="B25" s="353" t="s">
        <v>15</v>
      </c>
      <c r="C25" s="209"/>
      <c r="D25" s="195"/>
      <c r="E25" s="225"/>
      <c r="F25" s="195"/>
      <c r="G25" s="196"/>
      <c r="H25" s="22"/>
    </row>
    <row r="26" spans="1:8" x14ac:dyDescent="0.45">
      <c r="A26" s="352">
        <v>14</v>
      </c>
      <c r="B26" s="353" t="s">
        <v>15</v>
      </c>
      <c r="C26" s="19"/>
      <c r="D26" s="195"/>
      <c r="E26" s="225"/>
      <c r="F26" s="195"/>
      <c r="G26" s="196"/>
      <c r="H26" s="22"/>
    </row>
    <row r="27" spans="1:8" x14ac:dyDescent="0.45">
      <c r="A27" s="352">
        <v>15</v>
      </c>
      <c r="B27" s="353" t="s">
        <v>15</v>
      </c>
      <c r="C27" s="181"/>
      <c r="D27" s="195"/>
      <c r="E27" s="225"/>
      <c r="F27" s="195"/>
      <c r="G27" s="196"/>
      <c r="H27" s="22"/>
    </row>
    <row r="28" spans="1:8" x14ac:dyDescent="0.45">
      <c r="A28" s="352">
        <v>16</v>
      </c>
      <c r="B28" s="353" t="s">
        <v>15</v>
      </c>
      <c r="C28" s="181"/>
      <c r="D28" s="195"/>
      <c r="E28" s="225"/>
      <c r="F28" s="195"/>
      <c r="G28" s="196"/>
      <c r="H28" s="22"/>
    </row>
    <row r="29" spans="1:8" x14ac:dyDescent="0.45">
      <c r="A29" s="352">
        <v>17</v>
      </c>
      <c r="B29" s="353" t="s">
        <v>15</v>
      </c>
      <c r="C29" s="181"/>
      <c r="D29" s="195"/>
      <c r="E29" s="225"/>
      <c r="F29" s="195"/>
      <c r="G29" s="196"/>
      <c r="H29" s="22"/>
    </row>
    <row r="30" spans="1:8" x14ac:dyDescent="0.45">
      <c r="A30" s="352">
        <v>18</v>
      </c>
      <c r="B30" s="353" t="s">
        <v>15</v>
      </c>
      <c r="C30" s="181"/>
      <c r="D30" s="195"/>
      <c r="E30" s="225"/>
      <c r="F30" s="195"/>
      <c r="G30" s="196"/>
      <c r="H30" s="22"/>
    </row>
    <row r="31" spans="1:8" x14ac:dyDescent="0.45">
      <c r="A31" s="352">
        <v>19</v>
      </c>
      <c r="B31" s="353" t="s">
        <v>15</v>
      </c>
      <c r="C31" s="181"/>
      <c r="D31" s="195"/>
      <c r="E31" s="225"/>
      <c r="F31" s="195"/>
      <c r="G31" s="196"/>
      <c r="H31" s="22"/>
    </row>
    <row r="32" spans="1:8" x14ac:dyDescent="0.45">
      <c r="A32" s="352">
        <v>20</v>
      </c>
      <c r="B32" s="353" t="s">
        <v>15</v>
      </c>
      <c r="C32" s="292"/>
      <c r="D32" s="195"/>
      <c r="E32" s="225"/>
      <c r="F32" s="195"/>
      <c r="G32" s="196"/>
      <c r="H32" s="22"/>
    </row>
    <row r="33" spans="1:8" x14ac:dyDescent="0.45">
      <c r="A33" s="352">
        <v>21</v>
      </c>
      <c r="B33" s="353" t="s">
        <v>15</v>
      </c>
      <c r="C33" s="266"/>
      <c r="D33" s="195"/>
      <c r="E33" s="225"/>
      <c r="F33" s="195"/>
      <c r="G33" s="196"/>
      <c r="H33" s="22"/>
    </row>
    <row r="34" spans="1:8" x14ac:dyDescent="0.45">
      <c r="A34" s="352">
        <v>22</v>
      </c>
      <c r="B34" s="353" t="s">
        <v>15</v>
      </c>
      <c r="C34" s="185"/>
      <c r="D34" s="260"/>
      <c r="E34" s="261"/>
      <c r="F34" s="195"/>
      <c r="G34" s="196"/>
      <c r="H34" s="22"/>
    </row>
    <row r="35" spans="1:8" x14ac:dyDescent="0.45">
      <c r="A35" s="352">
        <v>23</v>
      </c>
      <c r="B35" s="353" t="s">
        <v>15</v>
      </c>
      <c r="C35" s="181"/>
      <c r="D35" s="24"/>
      <c r="E35" s="30"/>
      <c r="F35" s="195"/>
      <c r="G35" s="196"/>
      <c r="H35" s="22"/>
    </row>
    <row r="36" spans="1:8" x14ac:dyDescent="0.45">
      <c r="A36" s="352">
        <v>24</v>
      </c>
      <c r="B36" s="353" t="s">
        <v>15</v>
      </c>
      <c r="C36" s="181"/>
      <c r="D36" s="202"/>
      <c r="E36" s="262"/>
      <c r="F36" s="195"/>
      <c r="G36" s="196"/>
      <c r="H36" s="22"/>
    </row>
    <row r="37" spans="1:8" x14ac:dyDescent="0.45">
      <c r="A37" s="352">
        <v>25</v>
      </c>
      <c r="B37" s="353" t="s">
        <v>15</v>
      </c>
      <c r="C37" s="181"/>
      <c r="D37" s="202"/>
      <c r="E37" s="262"/>
      <c r="F37" s="195"/>
      <c r="G37" s="196"/>
      <c r="H37" s="22"/>
    </row>
    <row r="38" spans="1:8" x14ac:dyDescent="0.45">
      <c r="A38" s="352">
        <v>26</v>
      </c>
      <c r="B38" s="353" t="s">
        <v>15</v>
      </c>
      <c r="C38" s="181"/>
      <c r="D38" s="202"/>
      <c r="E38" s="262"/>
      <c r="F38" s="195"/>
      <c r="G38" s="196"/>
      <c r="H38" s="22"/>
    </row>
    <row r="39" spans="1:8" x14ac:dyDescent="0.45">
      <c r="A39" s="191"/>
      <c r="B39" s="11" t="s">
        <v>2</v>
      </c>
      <c r="C39" s="212"/>
      <c r="D39" s="33">
        <f>SUM(D12:D38)</f>
        <v>0</v>
      </c>
      <c r="E39" s="33">
        <f>SUM(E12:E38)</f>
        <v>0</v>
      </c>
      <c r="F39" s="33">
        <f>SUM(F12:F38)</f>
        <v>0</v>
      </c>
      <c r="G39" s="33">
        <f>D39+E39-F39</f>
        <v>0</v>
      </c>
      <c r="H39" s="11"/>
    </row>
    <row r="40" spans="1:8" ht="24.75" x14ac:dyDescent="0.6">
      <c r="A40" s="251"/>
      <c r="B40" s="13"/>
      <c r="C40" s="14"/>
      <c r="D40" s="14"/>
      <c r="E40" s="15"/>
      <c r="F40" s="15"/>
      <c r="G40" s="252"/>
      <c r="H40" s="13"/>
    </row>
    <row r="41" spans="1:8" ht="20.25" x14ac:dyDescent="0.45">
      <c r="A41" s="723" t="s">
        <v>18</v>
      </c>
      <c r="B41" s="723"/>
      <c r="C41" s="723"/>
      <c r="D41" s="723"/>
      <c r="E41" s="723"/>
      <c r="F41" s="723"/>
      <c r="G41" s="723"/>
      <c r="H41" s="723"/>
    </row>
    <row r="51" spans="1:8" ht="20.25" x14ac:dyDescent="0.5">
      <c r="A51" s="691" t="s">
        <v>17</v>
      </c>
      <c r="B51" s="691"/>
      <c r="C51" s="691"/>
      <c r="D51" s="691"/>
      <c r="E51" s="691"/>
      <c r="F51" s="691"/>
      <c r="G51" s="691"/>
      <c r="H51" s="691"/>
    </row>
    <row r="65" spans="1:7" x14ac:dyDescent="0.45">
      <c r="A65" s="21"/>
      <c r="B65" s="21"/>
      <c r="C65" s="21"/>
      <c r="D65" s="21"/>
      <c r="F65" s="21"/>
      <c r="G65" s="21"/>
    </row>
    <row r="66" spans="1:7" x14ac:dyDescent="0.45">
      <c r="A66" s="21"/>
      <c r="B66" s="21"/>
      <c r="C66" s="21"/>
      <c r="D66" s="21"/>
      <c r="F66" s="21"/>
      <c r="G66" s="21"/>
    </row>
    <row r="76" spans="1:7" x14ac:dyDescent="0.45">
      <c r="A76" s="21"/>
      <c r="B76" s="21"/>
      <c r="C76" s="21"/>
      <c r="D76" s="21"/>
      <c r="F76" s="21"/>
      <c r="G76" s="21"/>
    </row>
  </sheetData>
  <mergeCells count="16">
    <mergeCell ref="A51:H51"/>
    <mergeCell ref="G10:G11"/>
    <mergeCell ref="H10:H11"/>
    <mergeCell ref="A17:A18"/>
    <mergeCell ref="G17:G18"/>
    <mergeCell ref="A41:H41"/>
    <mergeCell ref="A1:H1"/>
    <mergeCell ref="A2:H2"/>
    <mergeCell ref="A8:H8"/>
    <mergeCell ref="A9:H9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0000"/>
  </sheetPr>
  <dimension ref="A1:I68"/>
  <sheetViews>
    <sheetView topLeftCell="A4" workbookViewId="0">
      <selection activeCell="D15" sqref="D15"/>
    </sheetView>
  </sheetViews>
  <sheetFormatPr defaultColWidth="9.140625" defaultRowHeight="18.75" x14ac:dyDescent="0.45"/>
  <cols>
    <col min="1" max="1" width="3.5703125" style="253" customWidth="1"/>
    <col min="2" max="2" width="9.28515625" style="16" customWidth="1"/>
    <col min="3" max="3" width="31.7109375" style="16" customWidth="1"/>
    <col min="4" max="4" width="11.85546875" style="16" customWidth="1"/>
    <col min="5" max="5" width="10" style="21" customWidth="1"/>
    <col min="6" max="6" width="12.5703125" style="213" customWidth="1"/>
    <col min="7" max="7" width="12.5703125" style="253" customWidth="1"/>
    <col min="8" max="8" width="6.5703125" style="21" customWidth="1"/>
    <col min="9" max="16384" width="9.140625" style="21"/>
  </cols>
  <sheetData>
    <row r="1" spans="1:9" ht="20.25" x14ac:dyDescent="0.45">
      <c r="A1" s="676" t="s">
        <v>5</v>
      </c>
      <c r="B1" s="676"/>
      <c r="C1" s="676"/>
      <c r="D1" s="676"/>
      <c r="E1" s="676"/>
      <c r="F1" s="676"/>
      <c r="G1" s="676"/>
      <c r="H1" s="676"/>
    </row>
    <row r="2" spans="1:9" ht="20.25" x14ac:dyDescent="0.45">
      <c r="A2" s="676" t="s">
        <v>6</v>
      </c>
      <c r="B2" s="676"/>
      <c r="C2" s="676"/>
      <c r="D2" s="676"/>
      <c r="E2" s="676"/>
      <c r="F2" s="676"/>
      <c r="G2" s="676"/>
      <c r="H2" s="676"/>
    </row>
    <row r="3" spans="1:9" ht="20.25" x14ac:dyDescent="0.45">
      <c r="A3" s="243"/>
      <c r="B3" s="354"/>
      <c r="C3" s="354"/>
      <c r="D3" s="354"/>
      <c r="E3" s="354"/>
      <c r="F3" s="39"/>
      <c r="G3" s="243"/>
      <c r="H3" s="354"/>
    </row>
    <row r="4" spans="1:9" ht="20.25" x14ac:dyDescent="0.45">
      <c r="A4" s="243"/>
      <c r="B4" s="579"/>
      <c r="C4" s="579"/>
      <c r="D4" s="579"/>
      <c r="E4" s="579"/>
      <c r="F4" s="39"/>
      <c r="G4" s="243"/>
      <c r="H4" s="579"/>
    </row>
    <row r="5" spans="1:9" ht="20.25" x14ac:dyDescent="0.45">
      <c r="A5" s="243"/>
      <c r="B5" s="579"/>
      <c r="C5" s="579"/>
      <c r="D5" s="579"/>
      <c r="E5" s="579"/>
      <c r="F5" s="39"/>
      <c r="G5" s="243"/>
      <c r="H5" s="579"/>
    </row>
    <row r="6" spans="1:9" ht="15.75" customHeight="1" x14ac:dyDescent="0.45">
      <c r="A6" s="244" t="s">
        <v>19</v>
      </c>
      <c r="B6" s="38"/>
      <c r="C6" s="354"/>
      <c r="D6" s="354"/>
      <c r="E6" s="354"/>
      <c r="F6" s="39"/>
      <c r="G6" s="243"/>
      <c r="H6" s="354"/>
    </row>
    <row r="7" spans="1:9" ht="15.75" customHeight="1" x14ac:dyDescent="0.45">
      <c r="A7" s="244" t="s">
        <v>41</v>
      </c>
      <c r="B7" s="38"/>
      <c r="C7" s="354"/>
      <c r="D7" s="354"/>
      <c r="E7" s="354"/>
      <c r="F7" s="39"/>
      <c r="G7" s="243"/>
      <c r="H7" s="354"/>
    </row>
    <row r="8" spans="1:9" ht="15.75" customHeight="1" x14ac:dyDescent="0.45">
      <c r="A8" s="244" t="s">
        <v>42</v>
      </c>
      <c r="B8" s="38"/>
      <c r="C8" s="354"/>
      <c r="D8" s="354"/>
      <c r="E8" s="354"/>
      <c r="F8" s="39"/>
      <c r="G8" s="243"/>
      <c r="H8" s="354"/>
    </row>
    <row r="9" spans="1:9" ht="15.75" customHeight="1" x14ac:dyDescent="0.45">
      <c r="A9" s="245" t="s">
        <v>20</v>
      </c>
      <c r="B9" s="166"/>
      <c r="C9" s="354"/>
      <c r="D9" s="354"/>
      <c r="E9" s="354"/>
      <c r="F9" s="39"/>
      <c r="G9" s="243"/>
      <c r="H9" s="354"/>
    </row>
    <row r="10" spans="1:9" ht="27.6" customHeight="1" x14ac:dyDescent="0.45">
      <c r="A10" s="677" t="s">
        <v>56</v>
      </c>
      <c r="B10" s="677"/>
      <c r="C10" s="677"/>
      <c r="D10" s="677"/>
      <c r="E10" s="677"/>
      <c r="F10" s="677"/>
      <c r="G10" s="677"/>
      <c r="H10" s="677"/>
      <c r="I10" s="1"/>
    </row>
    <row r="11" spans="1:9" ht="34.15" customHeight="1" x14ac:dyDescent="0.45">
      <c r="A11" s="677" t="s">
        <v>59</v>
      </c>
      <c r="B11" s="677"/>
      <c r="C11" s="677"/>
      <c r="D11" s="677"/>
      <c r="E11" s="677"/>
      <c r="F11" s="677"/>
      <c r="G11" s="677"/>
      <c r="H11" s="677"/>
      <c r="I11" s="1"/>
    </row>
    <row r="12" spans="1:9" ht="20.25" customHeight="1" x14ac:dyDescent="0.45">
      <c r="A12" s="724" t="s">
        <v>0</v>
      </c>
      <c r="B12" s="744" t="s">
        <v>3</v>
      </c>
      <c r="C12" s="744" t="s">
        <v>4</v>
      </c>
      <c r="D12" s="744" t="s">
        <v>10</v>
      </c>
      <c r="E12" s="746" t="s">
        <v>8</v>
      </c>
      <c r="F12" s="747" t="s">
        <v>9</v>
      </c>
      <c r="G12" s="743" t="s">
        <v>7</v>
      </c>
      <c r="H12" s="789" t="s">
        <v>1</v>
      </c>
    </row>
    <row r="13" spans="1:9" ht="20.25" customHeight="1" x14ac:dyDescent="0.45">
      <c r="A13" s="725"/>
      <c r="B13" s="745"/>
      <c r="C13" s="745"/>
      <c r="D13" s="745"/>
      <c r="E13" s="746"/>
      <c r="F13" s="748"/>
      <c r="G13" s="743"/>
      <c r="H13" s="789"/>
    </row>
    <row r="14" spans="1:9" ht="19.899999999999999" customHeight="1" x14ac:dyDescent="0.45">
      <c r="A14" s="175">
        <v>1</v>
      </c>
      <c r="B14" s="359" t="s">
        <v>15</v>
      </c>
      <c r="C14" s="355" t="s">
        <v>10</v>
      </c>
      <c r="D14" s="363">
        <f>'[1]ทางปะโสม-ท่งสะ'!$G$16</f>
        <v>533670800</v>
      </c>
      <c r="E14" s="364"/>
      <c r="F14" s="364">
        <v>0</v>
      </c>
      <c r="G14" s="365">
        <f>D14+E14-F14</f>
        <v>533670800</v>
      </c>
      <c r="H14" s="2"/>
    </row>
    <row r="15" spans="1:9" ht="19.899999999999999" customHeight="1" x14ac:dyDescent="0.45">
      <c r="A15" s="358">
        <v>2</v>
      </c>
      <c r="B15" s="359"/>
      <c r="C15" s="328"/>
      <c r="D15" s="232"/>
      <c r="E15" s="357"/>
      <c r="F15" s="357"/>
      <c r="G15" s="196">
        <f>G14+D15+E15-F15</f>
        <v>533670800</v>
      </c>
      <c r="H15" s="4"/>
    </row>
    <row r="16" spans="1:9" ht="19.899999999999999" customHeight="1" x14ac:dyDescent="0.45">
      <c r="A16" s="358">
        <v>3</v>
      </c>
      <c r="B16" s="359"/>
      <c r="C16" s="277"/>
      <c r="D16" s="230"/>
      <c r="E16" s="254"/>
      <c r="F16" s="236"/>
      <c r="G16" s="196">
        <f t="shared" ref="G16" si="0">G15+D16+E16-F16</f>
        <v>533670800</v>
      </c>
      <c r="H16" s="4"/>
    </row>
    <row r="17" spans="1:8" ht="19.899999999999999" customHeight="1" x14ac:dyDescent="0.45">
      <c r="A17" s="358">
        <v>4</v>
      </c>
      <c r="B17" s="359" t="s">
        <v>15</v>
      </c>
      <c r="C17" s="247"/>
      <c r="D17" s="254"/>
      <c r="E17" s="254"/>
      <c r="F17" s="236"/>
      <c r="G17" s="196"/>
      <c r="H17" s="4"/>
    </row>
    <row r="18" spans="1:8" ht="19.899999999999999" customHeight="1" x14ac:dyDescent="0.45">
      <c r="A18" s="358">
        <v>5</v>
      </c>
      <c r="B18" s="359" t="s">
        <v>15</v>
      </c>
      <c r="C18" s="247"/>
      <c r="D18" s="254"/>
      <c r="E18" s="254"/>
      <c r="F18" s="236"/>
      <c r="G18" s="196"/>
      <c r="H18" s="4"/>
    </row>
    <row r="19" spans="1:8" x14ac:dyDescent="0.45">
      <c r="A19" s="358">
        <v>7</v>
      </c>
      <c r="B19" s="359" t="s">
        <v>15</v>
      </c>
      <c r="C19" s="19"/>
      <c r="D19" s="232"/>
      <c r="E19" s="236"/>
      <c r="F19" s="195"/>
      <c r="G19" s="196"/>
      <c r="H19" s="5"/>
    </row>
    <row r="20" spans="1:8" x14ac:dyDescent="0.45">
      <c r="A20" s="358">
        <v>8</v>
      </c>
      <c r="B20" s="359" t="s">
        <v>15</v>
      </c>
      <c r="C20" s="19"/>
      <c r="D20" s="257"/>
      <c r="E20" s="356"/>
      <c r="F20" s="229"/>
      <c r="G20" s="196"/>
      <c r="H20" s="22"/>
    </row>
    <row r="21" spans="1:8" x14ac:dyDescent="0.45">
      <c r="A21" s="358">
        <v>9</v>
      </c>
      <c r="B21" s="359" t="s">
        <v>15</v>
      </c>
      <c r="C21" s="19"/>
      <c r="D21" s="238"/>
      <c r="E21" s="30"/>
      <c r="F21" s="195"/>
      <c r="G21" s="196"/>
      <c r="H21" s="22"/>
    </row>
    <row r="22" spans="1:8" x14ac:dyDescent="0.45">
      <c r="A22" s="358">
        <v>10</v>
      </c>
      <c r="B22" s="359" t="s">
        <v>15</v>
      </c>
      <c r="C22" s="19"/>
      <c r="D22" s="259"/>
      <c r="E22" s="30"/>
      <c r="F22" s="195"/>
      <c r="G22" s="196"/>
      <c r="H22" s="22"/>
    </row>
    <row r="23" spans="1:8" x14ac:dyDescent="0.45">
      <c r="A23" s="358">
        <v>11</v>
      </c>
      <c r="B23" s="359" t="s">
        <v>15</v>
      </c>
      <c r="C23" s="19"/>
      <c r="D23" s="238"/>
      <c r="E23" s="30"/>
      <c r="F23" s="195"/>
      <c r="G23" s="196"/>
      <c r="H23" s="22"/>
    </row>
    <row r="24" spans="1:8" x14ac:dyDescent="0.45">
      <c r="A24" s="358">
        <v>12</v>
      </c>
      <c r="B24" s="359" t="s">
        <v>15</v>
      </c>
      <c r="C24" s="19"/>
      <c r="D24" s="195"/>
      <c r="E24" s="225"/>
      <c r="F24" s="195"/>
      <c r="G24" s="196"/>
      <c r="H24" s="22"/>
    </row>
    <row r="25" spans="1:8" x14ac:dyDescent="0.45">
      <c r="A25" s="358">
        <v>13</v>
      </c>
      <c r="B25" s="359" t="s">
        <v>15</v>
      </c>
      <c r="C25" s="209"/>
      <c r="D25" s="195"/>
      <c r="E25" s="225"/>
      <c r="F25" s="195"/>
      <c r="G25" s="196"/>
      <c r="H25" s="22"/>
    </row>
    <row r="26" spans="1:8" x14ac:dyDescent="0.45">
      <c r="A26" s="358">
        <v>14</v>
      </c>
      <c r="B26" s="359" t="s">
        <v>15</v>
      </c>
      <c r="C26" s="19"/>
      <c r="D26" s="195"/>
      <c r="E26" s="225"/>
      <c r="F26" s="195"/>
      <c r="G26" s="196"/>
      <c r="H26" s="22"/>
    </row>
    <row r="27" spans="1:8" x14ac:dyDescent="0.45">
      <c r="A27" s="358">
        <v>15</v>
      </c>
      <c r="B27" s="359" t="s">
        <v>15</v>
      </c>
      <c r="C27" s="181"/>
      <c r="D27" s="195"/>
      <c r="E27" s="225"/>
      <c r="F27" s="195"/>
      <c r="G27" s="196"/>
      <c r="H27" s="22"/>
    </row>
    <row r="28" spans="1:8" x14ac:dyDescent="0.45">
      <c r="A28" s="358">
        <v>16</v>
      </c>
      <c r="B28" s="359" t="s">
        <v>15</v>
      </c>
      <c r="C28" s="181"/>
      <c r="D28" s="195"/>
      <c r="E28" s="225"/>
      <c r="F28" s="195"/>
      <c r="G28" s="196"/>
      <c r="H28" s="22"/>
    </row>
    <row r="29" spans="1:8" x14ac:dyDescent="0.45">
      <c r="A29" s="577">
        <v>17</v>
      </c>
      <c r="B29" s="359" t="s">
        <v>15</v>
      </c>
      <c r="C29" s="181"/>
      <c r="D29" s="202"/>
      <c r="E29" s="262"/>
      <c r="F29" s="195"/>
      <c r="G29" s="196"/>
      <c r="H29" s="22"/>
    </row>
    <row r="30" spans="1:8" x14ac:dyDescent="0.45">
      <c r="A30" s="577">
        <v>18</v>
      </c>
      <c r="B30" s="359" t="s">
        <v>15</v>
      </c>
      <c r="C30" s="181"/>
      <c r="D30" s="202"/>
      <c r="E30" s="262"/>
      <c r="F30" s="195"/>
      <c r="G30" s="196"/>
      <c r="H30" s="22"/>
    </row>
    <row r="31" spans="1:8" x14ac:dyDescent="0.45">
      <c r="A31" s="191"/>
      <c r="B31" s="11" t="s">
        <v>2</v>
      </c>
      <c r="C31" s="212"/>
      <c r="D31" s="601">
        <f>SUM(D14:D30)</f>
        <v>533670800</v>
      </c>
      <c r="E31" s="601">
        <f>SUM(E14:E30)</f>
        <v>0</v>
      </c>
      <c r="F31" s="601">
        <f>SUM(F14:F30)</f>
        <v>0</v>
      </c>
      <c r="G31" s="601">
        <f>D31+E31-F31</f>
        <v>533670800</v>
      </c>
      <c r="H31" s="11"/>
    </row>
    <row r="32" spans="1:8" x14ac:dyDescent="0.45">
      <c r="A32" s="685" t="s">
        <v>164</v>
      </c>
      <c r="B32" s="686"/>
      <c r="C32" s="686"/>
      <c r="D32" s="686"/>
      <c r="E32" s="686"/>
      <c r="F32" s="686"/>
      <c r="G32" s="686"/>
      <c r="H32" s="687"/>
    </row>
    <row r="33" spans="1:8" ht="165" customHeight="1" x14ac:dyDescent="0.45">
      <c r="A33" s="688"/>
      <c r="B33" s="689"/>
      <c r="C33" s="689"/>
      <c r="D33" s="689"/>
      <c r="E33" s="689"/>
      <c r="F33" s="689"/>
      <c r="G33" s="689"/>
      <c r="H33" s="690"/>
    </row>
    <row r="43" spans="1:8" ht="20.25" x14ac:dyDescent="0.5">
      <c r="A43" s="691"/>
      <c r="B43" s="691"/>
      <c r="C43" s="691"/>
      <c r="D43" s="691"/>
      <c r="E43" s="691"/>
      <c r="F43" s="691"/>
      <c r="G43" s="691"/>
      <c r="H43" s="691"/>
    </row>
    <row r="57" spans="1:7" x14ac:dyDescent="0.45">
      <c r="A57" s="21"/>
      <c r="B57" s="21"/>
      <c r="C57" s="21"/>
      <c r="D57" s="21"/>
      <c r="F57" s="21"/>
      <c r="G57" s="21"/>
    </row>
    <row r="58" spans="1:7" x14ac:dyDescent="0.45">
      <c r="A58" s="21"/>
      <c r="B58" s="21"/>
      <c r="C58" s="21"/>
      <c r="D58" s="21"/>
      <c r="F58" s="21"/>
      <c r="G58" s="21"/>
    </row>
    <row r="68" spans="1:7" x14ac:dyDescent="0.45">
      <c r="A68" s="21"/>
      <c r="B68" s="21"/>
      <c r="C68" s="21"/>
      <c r="D68" s="21"/>
      <c r="F68" s="21"/>
      <c r="G68" s="21"/>
    </row>
  </sheetData>
  <mergeCells count="15">
    <mergeCell ref="A32:H32"/>
    <mergeCell ref="A33:H33"/>
    <mergeCell ref="A43:H43"/>
    <mergeCell ref="A1:H1"/>
    <mergeCell ref="A2:H2"/>
    <mergeCell ref="A10:H10"/>
    <mergeCell ref="A11:H11"/>
    <mergeCell ref="A12:A13"/>
    <mergeCell ref="B12:B13"/>
    <mergeCell ref="C12:C13"/>
    <mergeCell ref="D12:D13"/>
    <mergeCell ref="E12:E13"/>
    <mergeCell ref="F12:F13"/>
    <mergeCell ref="G12:G13"/>
    <mergeCell ref="H12:H13"/>
  </mergeCells>
  <pageMargins left="0.24" right="0.2" top="0.26" bottom="0.22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7" workbookViewId="0">
      <selection activeCell="D25" sqref="D25"/>
    </sheetView>
  </sheetViews>
  <sheetFormatPr defaultColWidth="9.140625" defaultRowHeight="18.75" x14ac:dyDescent="0.45"/>
  <cols>
    <col min="1" max="1" width="3.5703125" style="253" customWidth="1"/>
    <col min="2" max="2" width="9.28515625" style="16" customWidth="1"/>
    <col min="3" max="3" width="53" style="16" customWidth="1"/>
    <col min="4" max="4" width="13.42578125" style="16" customWidth="1"/>
    <col min="5" max="5" width="13.5703125" style="21" customWidth="1"/>
    <col min="6" max="6" width="14.42578125" style="213" customWidth="1"/>
    <col min="7" max="7" width="14.5703125" style="253" customWidth="1"/>
    <col min="8" max="8" width="6.5703125" style="21" customWidth="1"/>
    <col min="9" max="16384" width="9.140625" style="21"/>
  </cols>
  <sheetData>
    <row r="1" spans="1:9" ht="20.25" x14ac:dyDescent="0.45">
      <c r="A1" s="676" t="s">
        <v>5</v>
      </c>
      <c r="B1" s="676"/>
      <c r="C1" s="676"/>
      <c r="D1" s="676"/>
      <c r="E1" s="676"/>
      <c r="F1" s="676"/>
      <c r="G1" s="676"/>
      <c r="H1" s="676"/>
    </row>
    <row r="2" spans="1:9" ht="20.25" x14ac:dyDescent="0.45">
      <c r="A2" s="676" t="s">
        <v>6</v>
      </c>
      <c r="B2" s="676"/>
      <c r="C2" s="676"/>
      <c r="D2" s="676"/>
      <c r="E2" s="676"/>
      <c r="F2" s="676"/>
      <c r="G2" s="676"/>
      <c r="H2" s="676"/>
    </row>
    <row r="3" spans="1:9" ht="20.25" x14ac:dyDescent="0.45">
      <c r="A3" s="243"/>
      <c r="B3" s="609"/>
      <c r="C3" s="609"/>
      <c r="D3" s="609"/>
      <c r="E3" s="609"/>
      <c r="F3" s="39"/>
      <c r="G3" s="243"/>
      <c r="H3" s="609"/>
    </row>
    <row r="4" spans="1:9" ht="20.25" x14ac:dyDescent="0.45">
      <c r="A4" s="243"/>
      <c r="B4" s="609"/>
      <c r="C4" s="609"/>
      <c r="D4" s="609"/>
      <c r="E4" s="609"/>
      <c r="F4" s="39"/>
      <c r="G4" s="243"/>
      <c r="H4" s="609"/>
    </row>
    <row r="5" spans="1:9" ht="15.75" customHeight="1" x14ac:dyDescent="0.45">
      <c r="A5" s="244" t="s">
        <v>19</v>
      </c>
      <c r="B5" s="38"/>
      <c r="C5" s="609"/>
      <c r="D5" s="609"/>
      <c r="E5" s="609"/>
      <c r="F5" s="39"/>
      <c r="G5" s="243"/>
      <c r="H5" s="609"/>
    </row>
    <row r="6" spans="1:9" ht="15.75" customHeight="1" x14ac:dyDescent="0.45">
      <c r="A6" s="244" t="s">
        <v>41</v>
      </c>
      <c r="B6" s="38"/>
      <c r="C6" s="609"/>
      <c r="D6" s="609"/>
      <c r="E6" s="609"/>
      <c r="F6" s="39"/>
      <c r="G6" s="243"/>
      <c r="H6" s="609"/>
    </row>
    <row r="7" spans="1:9" ht="15.75" customHeight="1" x14ac:dyDescent="0.45">
      <c r="A7" s="244" t="s">
        <v>42</v>
      </c>
      <c r="B7" s="38"/>
      <c r="C7" s="609"/>
      <c r="D7" s="609"/>
      <c r="E7" s="609"/>
      <c r="F7" s="39"/>
      <c r="G7" s="243"/>
      <c r="H7" s="609"/>
    </row>
    <row r="8" spans="1:9" ht="15.75" customHeight="1" x14ac:dyDescent="0.45">
      <c r="A8" s="245" t="s">
        <v>20</v>
      </c>
      <c r="B8" s="166"/>
      <c r="C8" s="609"/>
      <c r="D8" s="609"/>
      <c r="E8" s="609"/>
      <c r="F8" s="39"/>
      <c r="G8" s="243"/>
      <c r="H8" s="609"/>
    </row>
    <row r="9" spans="1:9" ht="27.6" customHeight="1" x14ac:dyDescent="0.45">
      <c r="A9" s="677" t="s">
        <v>183</v>
      </c>
      <c r="B9" s="677"/>
      <c r="C9" s="677"/>
      <c r="D9" s="677"/>
      <c r="E9" s="677"/>
      <c r="F9" s="677"/>
      <c r="G9" s="677"/>
      <c r="H9" s="677"/>
      <c r="I9" s="1"/>
    </row>
    <row r="10" spans="1:9" ht="34.15" customHeight="1" x14ac:dyDescent="0.45">
      <c r="A10" s="677" t="s">
        <v>184</v>
      </c>
      <c r="B10" s="677"/>
      <c r="C10" s="677"/>
      <c r="D10" s="677"/>
      <c r="E10" s="677"/>
      <c r="F10" s="677"/>
      <c r="G10" s="677"/>
      <c r="H10" s="677"/>
      <c r="I10" s="1"/>
    </row>
    <row r="11" spans="1:9" ht="20.25" customHeight="1" x14ac:dyDescent="0.45">
      <c r="A11" s="724" t="s">
        <v>0</v>
      </c>
      <c r="B11" s="744" t="s">
        <v>3</v>
      </c>
      <c r="C11" s="744" t="s">
        <v>4</v>
      </c>
      <c r="D11" s="744" t="s">
        <v>10</v>
      </c>
      <c r="E11" s="746" t="s">
        <v>8</v>
      </c>
      <c r="F11" s="747" t="s">
        <v>9</v>
      </c>
      <c r="G11" s="743" t="s">
        <v>7</v>
      </c>
      <c r="H11" s="743" t="s">
        <v>1</v>
      </c>
    </row>
    <row r="12" spans="1:9" ht="20.25" customHeight="1" x14ac:dyDescent="0.45">
      <c r="A12" s="725"/>
      <c r="B12" s="745"/>
      <c r="C12" s="745"/>
      <c r="D12" s="745"/>
      <c r="E12" s="746"/>
      <c r="F12" s="748"/>
      <c r="G12" s="743"/>
      <c r="H12" s="743"/>
    </row>
    <row r="13" spans="1:9" ht="19.899999999999999" customHeight="1" x14ac:dyDescent="0.45">
      <c r="A13" s="384">
        <v>1</v>
      </c>
      <c r="B13" s="614" t="s">
        <v>15</v>
      </c>
      <c r="C13" s="613" t="s">
        <v>10</v>
      </c>
      <c r="D13" s="363">
        <v>0</v>
      </c>
      <c r="E13" s="235"/>
      <c r="F13" s="235">
        <v>0</v>
      </c>
      <c r="G13" s="194">
        <f>D13</f>
        <v>0</v>
      </c>
      <c r="H13" s="2"/>
    </row>
    <row r="14" spans="1:9" ht="19.899999999999999" customHeight="1" x14ac:dyDescent="0.45">
      <c r="A14" s="615">
        <v>2</v>
      </c>
      <c r="B14" s="614" t="s">
        <v>201</v>
      </c>
      <c r="C14" s="460" t="s">
        <v>190</v>
      </c>
      <c r="D14" s="232"/>
      <c r="E14" s="612">
        <v>423768038</v>
      </c>
      <c r="F14" s="612"/>
      <c r="G14" s="196">
        <f>G13+D14+E14-F14</f>
        <v>423768038</v>
      </c>
      <c r="H14" s="4"/>
    </row>
    <row r="15" spans="1:9" ht="19.899999999999999" customHeight="1" x14ac:dyDescent="0.45">
      <c r="A15" s="615">
        <v>3</v>
      </c>
      <c r="B15" s="614"/>
      <c r="C15" s="625" t="s">
        <v>191</v>
      </c>
      <c r="D15" s="230"/>
      <c r="E15" s="254"/>
      <c r="F15" s="236"/>
      <c r="G15" s="196">
        <f t="shared" ref="G15:G39" si="0">G14+D15+E15-F15</f>
        <v>423768038</v>
      </c>
      <c r="H15" s="4"/>
    </row>
    <row r="16" spans="1:9" ht="19.899999999999999" customHeight="1" x14ac:dyDescent="0.45">
      <c r="A16" s="615">
        <v>4</v>
      </c>
      <c r="B16" s="614"/>
      <c r="C16" s="181"/>
      <c r="D16" s="254"/>
      <c r="E16" s="254"/>
      <c r="F16" s="236"/>
      <c r="G16" s="196">
        <f t="shared" si="0"/>
        <v>423768038</v>
      </c>
      <c r="H16" s="4"/>
    </row>
    <row r="17" spans="1:8" ht="20.25" x14ac:dyDescent="0.45">
      <c r="A17" s="615">
        <v>5</v>
      </c>
      <c r="B17" s="614"/>
      <c r="C17" s="277"/>
      <c r="D17" s="254"/>
      <c r="E17" s="254"/>
      <c r="F17" s="236"/>
      <c r="G17" s="196">
        <f t="shared" si="0"/>
        <v>423768038</v>
      </c>
      <c r="H17" s="4"/>
    </row>
    <row r="18" spans="1:8" ht="20.25" x14ac:dyDescent="0.45">
      <c r="A18" s="785">
        <v>6</v>
      </c>
      <c r="B18" s="614"/>
      <c r="C18" s="181"/>
      <c r="D18" s="155"/>
      <c r="E18" s="236"/>
      <c r="F18" s="195"/>
      <c r="G18" s="196">
        <f t="shared" si="0"/>
        <v>423768038</v>
      </c>
      <c r="H18" s="4"/>
    </row>
    <row r="19" spans="1:8" ht="20.25" x14ac:dyDescent="0.45">
      <c r="A19" s="786"/>
      <c r="B19" s="614"/>
      <c r="C19" s="181"/>
      <c r="D19" s="155"/>
      <c r="E19" s="236"/>
      <c r="F19" s="195"/>
      <c r="G19" s="196">
        <f t="shared" si="0"/>
        <v>423768038</v>
      </c>
      <c r="H19" s="4"/>
    </row>
    <row r="20" spans="1:8" x14ac:dyDescent="0.45">
      <c r="A20" s="615">
        <v>7</v>
      </c>
      <c r="B20" s="614"/>
      <c r="C20" s="181"/>
      <c r="D20" s="232"/>
      <c r="E20" s="236"/>
      <c r="F20" s="195"/>
      <c r="G20" s="196">
        <f t="shared" si="0"/>
        <v>423768038</v>
      </c>
      <c r="H20" s="5"/>
    </row>
    <row r="21" spans="1:8" x14ac:dyDescent="0.45">
      <c r="A21" s="615">
        <v>8</v>
      </c>
      <c r="B21" s="614"/>
      <c r="C21" s="181"/>
      <c r="D21" s="257"/>
      <c r="E21" s="611"/>
      <c r="F21" s="229"/>
      <c r="G21" s="196">
        <f t="shared" si="0"/>
        <v>423768038</v>
      </c>
      <c r="H21" s="22"/>
    </row>
    <row r="22" spans="1:8" x14ac:dyDescent="0.45">
      <c r="A22" s="615">
        <v>9</v>
      </c>
      <c r="B22" s="614"/>
      <c r="C22" s="181"/>
      <c r="D22" s="238"/>
      <c r="E22" s="30"/>
      <c r="F22" s="195"/>
      <c r="G22" s="196">
        <f t="shared" si="0"/>
        <v>423768038</v>
      </c>
      <c r="H22" s="22"/>
    </row>
    <row r="23" spans="1:8" x14ac:dyDescent="0.45">
      <c r="A23" s="615">
        <v>10</v>
      </c>
      <c r="B23" s="614"/>
      <c r="C23" s="181"/>
      <c r="D23" s="259"/>
      <c r="E23" s="30"/>
      <c r="F23" s="195"/>
      <c r="G23" s="196">
        <f t="shared" si="0"/>
        <v>423768038</v>
      </c>
      <c r="H23" s="22"/>
    </row>
    <row r="24" spans="1:8" x14ac:dyDescent="0.45">
      <c r="A24" s="615">
        <v>11</v>
      </c>
      <c r="B24" s="614"/>
      <c r="C24" s="19"/>
      <c r="D24" s="238"/>
      <c r="E24" s="30"/>
      <c r="F24" s="195"/>
      <c r="G24" s="196">
        <f t="shared" si="0"/>
        <v>423768038</v>
      </c>
      <c r="H24" s="22"/>
    </row>
    <row r="25" spans="1:8" x14ac:dyDescent="0.45">
      <c r="A25" s="615">
        <v>12</v>
      </c>
      <c r="B25" s="614"/>
      <c r="C25" s="19"/>
      <c r="D25" s="195"/>
      <c r="E25" s="225"/>
      <c r="F25" s="195"/>
      <c r="G25" s="196">
        <f t="shared" si="0"/>
        <v>423768038</v>
      </c>
      <c r="H25" s="22"/>
    </row>
    <row r="26" spans="1:8" x14ac:dyDescent="0.45">
      <c r="A26" s="615">
        <v>13</v>
      </c>
      <c r="B26" s="614"/>
      <c r="C26" s="209"/>
      <c r="D26" s="195"/>
      <c r="E26" s="225"/>
      <c r="F26" s="195"/>
      <c r="G26" s="196">
        <f t="shared" si="0"/>
        <v>423768038</v>
      </c>
      <c r="H26" s="22"/>
    </row>
    <row r="27" spans="1:8" x14ac:dyDescent="0.45">
      <c r="A27" s="615">
        <v>14</v>
      </c>
      <c r="B27" s="614"/>
      <c r="C27" s="19"/>
      <c r="D27" s="195"/>
      <c r="E27" s="225"/>
      <c r="F27" s="195"/>
      <c r="G27" s="196">
        <f t="shared" si="0"/>
        <v>423768038</v>
      </c>
      <c r="H27" s="22"/>
    </row>
    <row r="28" spans="1:8" x14ac:dyDescent="0.45">
      <c r="A28" s="615">
        <v>15</v>
      </c>
      <c r="B28" s="614"/>
      <c r="C28" s="277"/>
      <c r="D28" s="195"/>
      <c r="E28" s="225"/>
      <c r="F28" s="195"/>
      <c r="G28" s="196">
        <f t="shared" si="0"/>
        <v>423768038</v>
      </c>
      <c r="H28" s="22"/>
    </row>
    <row r="29" spans="1:8" x14ac:dyDescent="0.45">
      <c r="A29" s="615">
        <v>16</v>
      </c>
      <c r="B29" s="614"/>
      <c r="C29" s="277"/>
      <c r="D29" s="224"/>
      <c r="E29" s="225"/>
      <c r="F29" s="224"/>
      <c r="G29" s="196">
        <f t="shared" si="0"/>
        <v>423768038</v>
      </c>
      <c r="H29" s="22"/>
    </row>
    <row r="30" spans="1:8" x14ac:dyDescent="0.45">
      <c r="A30" s="615">
        <v>17</v>
      </c>
      <c r="B30" s="614"/>
      <c r="C30" s="181"/>
      <c r="D30" s="195"/>
      <c r="E30" s="225"/>
      <c r="F30" s="195"/>
      <c r="G30" s="196">
        <f t="shared" si="0"/>
        <v>423768038</v>
      </c>
      <c r="H30" s="22"/>
    </row>
    <row r="31" spans="1:8" x14ac:dyDescent="0.45">
      <c r="A31" s="615">
        <v>18</v>
      </c>
      <c r="B31" s="614"/>
      <c r="C31" s="181"/>
      <c r="D31" s="195"/>
      <c r="E31" s="225"/>
      <c r="F31" s="195"/>
      <c r="G31" s="196">
        <f t="shared" si="0"/>
        <v>423768038</v>
      </c>
      <c r="H31" s="22"/>
    </row>
    <row r="32" spans="1:8" x14ac:dyDescent="0.45">
      <c r="A32" s="615">
        <v>19</v>
      </c>
      <c r="B32" s="614"/>
      <c r="C32" s="457"/>
      <c r="D32" s="448"/>
      <c r="E32" s="316"/>
      <c r="F32" s="448"/>
      <c r="G32" s="196">
        <f t="shared" si="0"/>
        <v>423768038</v>
      </c>
      <c r="H32" s="22"/>
    </row>
    <row r="33" spans="1:8" x14ac:dyDescent="0.45">
      <c r="A33" s="615">
        <v>20</v>
      </c>
      <c r="B33" s="614"/>
      <c r="C33" s="457"/>
      <c r="D33" s="448"/>
      <c r="E33" s="316"/>
      <c r="F33" s="448"/>
      <c r="G33" s="196">
        <f t="shared" si="0"/>
        <v>423768038</v>
      </c>
      <c r="H33" s="22"/>
    </row>
    <row r="34" spans="1:8" x14ac:dyDescent="0.45">
      <c r="A34" s="615">
        <v>21</v>
      </c>
      <c r="B34" s="614"/>
      <c r="C34" s="292"/>
      <c r="D34" s="195"/>
      <c r="E34" s="225"/>
      <c r="F34" s="195"/>
      <c r="G34" s="196">
        <f t="shared" si="0"/>
        <v>423768038</v>
      </c>
      <c r="H34" s="22"/>
    </row>
    <row r="35" spans="1:8" x14ac:dyDescent="0.45">
      <c r="A35" s="615">
        <v>22</v>
      </c>
      <c r="B35" s="614"/>
      <c r="C35" s="266"/>
      <c r="D35" s="195"/>
      <c r="E35" s="225"/>
      <c r="F35" s="195"/>
      <c r="G35" s="196">
        <f t="shared" si="0"/>
        <v>423768038</v>
      </c>
      <c r="H35" s="22"/>
    </row>
    <row r="36" spans="1:8" x14ac:dyDescent="0.45">
      <c r="A36" s="615">
        <v>23</v>
      </c>
      <c r="B36" s="614"/>
      <c r="C36" s="185"/>
      <c r="D36" s="260"/>
      <c r="E36" s="261"/>
      <c r="F36" s="195"/>
      <c r="G36" s="196">
        <f t="shared" si="0"/>
        <v>423768038</v>
      </c>
      <c r="H36" s="22"/>
    </row>
    <row r="37" spans="1:8" x14ac:dyDescent="0.45">
      <c r="A37" s="615">
        <v>24</v>
      </c>
      <c r="B37" s="614"/>
      <c r="C37" s="181"/>
      <c r="D37" s="195"/>
      <c r="E37" s="225"/>
      <c r="F37" s="195"/>
      <c r="G37" s="196">
        <f t="shared" si="0"/>
        <v>423768038</v>
      </c>
      <c r="H37" s="22"/>
    </row>
    <row r="38" spans="1:8" x14ac:dyDescent="0.45">
      <c r="A38" s="615"/>
      <c r="B38" s="614"/>
      <c r="C38" s="181"/>
      <c r="D38" s="202"/>
      <c r="E38" s="262"/>
      <c r="F38" s="195"/>
      <c r="G38" s="196">
        <f t="shared" si="0"/>
        <v>423768038</v>
      </c>
      <c r="H38" s="22"/>
    </row>
    <row r="39" spans="1:8" x14ac:dyDescent="0.45">
      <c r="A39" s="615"/>
      <c r="B39" s="614"/>
      <c r="C39" s="250"/>
      <c r="D39" s="264"/>
      <c r="E39" s="261"/>
      <c r="F39" s="30"/>
      <c r="G39" s="196">
        <f t="shared" si="0"/>
        <v>423768038</v>
      </c>
      <c r="H39" s="249"/>
    </row>
    <row r="40" spans="1:8" x14ac:dyDescent="0.45">
      <c r="A40" s="191"/>
      <c r="B40" s="11" t="s">
        <v>2</v>
      </c>
      <c r="C40" s="212"/>
      <c r="D40" s="581">
        <f>SUM(D13:D39)</f>
        <v>0</v>
      </c>
      <c r="E40" s="33">
        <f>SUM(E13:E39)</f>
        <v>423768038</v>
      </c>
      <c r="F40" s="33">
        <f>SUM(F13:F39)</f>
        <v>0</v>
      </c>
      <c r="G40" s="33">
        <f>D40+E40-F40</f>
        <v>423768038</v>
      </c>
      <c r="H40" s="11"/>
    </row>
    <row r="41" spans="1:8" x14ac:dyDescent="0.45">
      <c r="A41" s="685" t="s">
        <v>163</v>
      </c>
      <c r="B41" s="686"/>
      <c r="C41" s="686"/>
      <c r="D41" s="686"/>
      <c r="E41" s="686"/>
      <c r="F41" s="686"/>
      <c r="G41" s="686"/>
      <c r="H41" s="687"/>
    </row>
    <row r="42" spans="1:8" x14ac:dyDescent="0.45">
      <c r="A42" s="688"/>
      <c r="B42" s="689"/>
      <c r="C42" s="689"/>
      <c r="D42" s="689"/>
      <c r="E42" s="689"/>
      <c r="F42" s="689"/>
      <c r="G42" s="689"/>
      <c r="H42" s="690"/>
    </row>
  </sheetData>
  <mergeCells count="15">
    <mergeCell ref="A18:A19"/>
    <mergeCell ref="A41:H41"/>
    <mergeCell ref="A42:H42"/>
    <mergeCell ref="A1:H1"/>
    <mergeCell ref="A2:H2"/>
    <mergeCell ref="A9:H9"/>
    <mergeCell ref="A10:H10"/>
    <mergeCell ref="A11:A12"/>
    <mergeCell ref="B11:B12"/>
    <mergeCell ref="C11:C12"/>
    <mergeCell ref="D11:D12"/>
    <mergeCell ref="E11:E12"/>
    <mergeCell ref="F11:F12"/>
    <mergeCell ref="G11:G12"/>
    <mergeCell ref="H11:H1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84"/>
  <sheetViews>
    <sheetView topLeftCell="A16" workbookViewId="0">
      <selection activeCell="T27" sqref="T27"/>
    </sheetView>
  </sheetViews>
  <sheetFormatPr defaultColWidth="8.140625" defaultRowHeight="18.75" x14ac:dyDescent="0.45"/>
  <cols>
    <col min="1" max="1" width="3.42578125" style="21" customWidth="1"/>
    <col min="2" max="2" width="8.42578125" style="16" customWidth="1"/>
    <col min="3" max="3" width="38.28515625" style="16" customWidth="1"/>
    <col min="4" max="4" width="11.140625" style="40" customWidth="1"/>
    <col min="5" max="5" width="12.5703125" style="21" customWidth="1"/>
    <col min="6" max="6" width="12.7109375" style="21" customWidth="1"/>
    <col min="7" max="7" width="12.85546875" style="21" customWidth="1"/>
    <col min="8" max="16384" width="8.140625" style="21"/>
  </cols>
  <sheetData>
    <row r="1" spans="1:8" ht="20.25" x14ac:dyDescent="0.45">
      <c r="A1" s="676" t="s">
        <v>5</v>
      </c>
      <c r="B1" s="676"/>
      <c r="C1" s="676"/>
      <c r="D1" s="676"/>
      <c r="E1" s="676"/>
      <c r="F1" s="676"/>
      <c r="G1" s="676"/>
    </row>
    <row r="2" spans="1:8" ht="20.25" x14ac:dyDescent="0.45">
      <c r="A2" s="676" t="s">
        <v>6</v>
      </c>
      <c r="B2" s="676"/>
      <c r="C2" s="676"/>
      <c r="D2" s="676"/>
      <c r="E2" s="676"/>
      <c r="F2" s="676"/>
      <c r="G2" s="676"/>
    </row>
    <row r="3" spans="1:8" ht="20.25" x14ac:dyDescent="0.45">
      <c r="A3" s="479"/>
      <c r="B3" s="479"/>
      <c r="C3" s="479"/>
      <c r="D3" s="39"/>
      <c r="E3" s="479"/>
      <c r="F3" s="479"/>
      <c r="G3" s="479"/>
    </row>
    <row r="4" spans="1:8" ht="20.25" x14ac:dyDescent="0.45">
      <c r="A4" s="479"/>
      <c r="B4" s="479"/>
      <c r="C4" s="479"/>
      <c r="D4" s="39"/>
      <c r="E4" s="479"/>
      <c r="F4" s="479"/>
      <c r="G4" s="479"/>
    </row>
    <row r="5" spans="1:8" ht="20.25" x14ac:dyDescent="0.45">
      <c r="A5" s="479"/>
      <c r="B5" s="479"/>
      <c r="C5" s="479"/>
      <c r="D5" s="39"/>
      <c r="E5" s="479"/>
      <c r="F5" s="479"/>
      <c r="G5" s="479"/>
    </row>
    <row r="6" spans="1:8" ht="15" customHeight="1" x14ac:dyDescent="0.45">
      <c r="A6" s="38" t="s">
        <v>19</v>
      </c>
      <c r="B6" s="38"/>
      <c r="C6" s="479"/>
      <c r="D6" s="39"/>
      <c r="E6" s="479"/>
      <c r="F6" s="479"/>
      <c r="G6" s="479"/>
    </row>
    <row r="7" spans="1:8" ht="15" customHeight="1" x14ac:dyDescent="0.45">
      <c r="A7" s="38" t="s">
        <v>41</v>
      </c>
      <c r="B7" s="38"/>
      <c r="C7" s="479"/>
      <c r="D7" s="39"/>
      <c r="E7" s="479"/>
      <c r="F7" s="479"/>
      <c r="G7" s="479"/>
    </row>
    <row r="8" spans="1:8" ht="15" customHeight="1" x14ac:dyDescent="0.45">
      <c r="A8" s="38" t="s">
        <v>42</v>
      </c>
      <c r="B8" s="38"/>
      <c r="C8" s="479"/>
      <c r="D8" s="39"/>
      <c r="E8" s="479"/>
      <c r="F8" s="479"/>
      <c r="G8" s="479"/>
    </row>
    <row r="9" spans="1:8" ht="15" customHeight="1" x14ac:dyDescent="0.45">
      <c r="A9" s="166" t="s">
        <v>20</v>
      </c>
      <c r="B9" s="166"/>
      <c r="C9" s="479"/>
      <c r="D9" s="39"/>
      <c r="E9" s="479"/>
      <c r="F9" s="479"/>
      <c r="G9" s="479"/>
    </row>
    <row r="10" spans="1:8" ht="27.6" customHeight="1" x14ac:dyDescent="0.45">
      <c r="A10" s="677" t="s">
        <v>35</v>
      </c>
      <c r="B10" s="677"/>
      <c r="C10" s="677"/>
      <c r="D10" s="677"/>
      <c r="E10" s="677"/>
      <c r="F10" s="677"/>
      <c r="G10" s="677"/>
      <c r="H10" s="1"/>
    </row>
    <row r="11" spans="1:8" ht="23.25" customHeight="1" x14ac:dyDescent="0.45">
      <c r="A11" s="677" t="s">
        <v>144</v>
      </c>
      <c r="B11" s="677"/>
      <c r="C11" s="677"/>
      <c r="D11" s="677"/>
      <c r="E11" s="677"/>
      <c r="F11" s="677"/>
      <c r="G11" s="677"/>
      <c r="H11" s="1"/>
    </row>
    <row r="12" spans="1:8" s="428" customFormat="1" ht="13.5" customHeight="1" x14ac:dyDescent="0.45">
      <c r="A12" s="797" t="s">
        <v>0</v>
      </c>
      <c r="B12" s="797" t="s">
        <v>3</v>
      </c>
      <c r="C12" s="797" t="s">
        <v>4</v>
      </c>
      <c r="D12" s="799" t="s">
        <v>10</v>
      </c>
      <c r="E12" s="801" t="s">
        <v>8</v>
      </c>
      <c r="F12" s="802" t="s">
        <v>9</v>
      </c>
      <c r="G12" s="804" t="s">
        <v>7</v>
      </c>
    </row>
    <row r="13" spans="1:8" s="428" customFormat="1" ht="19.5" customHeight="1" x14ac:dyDescent="0.45">
      <c r="A13" s="798"/>
      <c r="B13" s="798"/>
      <c r="C13" s="798"/>
      <c r="D13" s="800"/>
      <c r="E13" s="801"/>
      <c r="F13" s="803"/>
      <c r="G13" s="804"/>
    </row>
    <row r="14" spans="1:8" ht="19.5" customHeight="1" x14ac:dyDescent="0.45">
      <c r="A14" s="384"/>
      <c r="B14" s="408" t="s">
        <v>15</v>
      </c>
      <c r="C14" s="373" t="s">
        <v>10</v>
      </c>
      <c r="D14" s="510">
        <f>บ้วงส่วนตัวปะทาน!G33</f>
        <v>61860258</v>
      </c>
      <c r="E14" s="214"/>
      <c r="F14" s="214">
        <v>0</v>
      </c>
      <c r="G14" s="194">
        <f>D14</f>
        <v>61860258</v>
      </c>
    </row>
    <row r="15" spans="1:8" x14ac:dyDescent="0.45">
      <c r="A15" s="385">
        <v>1</v>
      </c>
      <c r="B15" s="488" t="s">
        <v>69</v>
      </c>
      <c r="C15" s="277" t="s">
        <v>70</v>
      </c>
      <c r="D15" s="489"/>
      <c r="E15" s="490">
        <v>1200000000</v>
      </c>
      <c r="F15" s="217"/>
      <c r="G15" s="491">
        <f>G14+D15+E15-F15</f>
        <v>1261860258</v>
      </c>
      <c r="H15" s="492"/>
    </row>
    <row r="16" spans="1:8" x14ac:dyDescent="0.45">
      <c r="A16" s="385">
        <v>2</v>
      </c>
      <c r="B16" s="488" t="s">
        <v>112</v>
      </c>
      <c r="C16" s="277" t="s">
        <v>71</v>
      </c>
      <c r="D16" s="489"/>
      <c r="E16" s="490"/>
      <c r="F16" s="217">
        <v>5790000</v>
      </c>
      <c r="G16" s="491">
        <f t="shared" ref="G16:G56" si="0">G15+E16-F16</f>
        <v>1256070258</v>
      </c>
      <c r="H16" s="492"/>
    </row>
    <row r="17" spans="1:8" x14ac:dyDescent="0.45">
      <c r="A17" s="385">
        <v>3</v>
      </c>
      <c r="B17" s="488" t="s">
        <v>15</v>
      </c>
      <c r="C17" s="277" t="s">
        <v>72</v>
      </c>
      <c r="D17" s="489"/>
      <c r="E17" s="490"/>
      <c r="F17" s="217">
        <v>1766000</v>
      </c>
      <c r="G17" s="491">
        <f t="shared" si="0"/>
        <v>1254304258</v>
      </c>
      <c r="H17" s="492"/>
    </row>
    <row r="18" spans="1:8" x14ac:dyDescent="0.45">
      <c r="A18" s="385">
        <v>4</v>
      </c>
      <c r="B18" s="488" t="s">
        <v>15</v>
      </c>
      <c r="C18" s="277" t="s">
        <v>73</v>
      </c>
      <c r="D18" s="489"/>
      <c r="E18" s="490"/>
      <c r="F18" s="217">
        <v>3211600</v>
      </c>
      <c r="G18" s="491">
        <f t="shared" si="0"/>
        <v>1251092658</v>
      </c>
      <c r="H18" s="492"/>
    </row>
    <row r="19" spans="1:8" x14ac:dyDescent="0.45">
      <c r="A19" s="385">
        <v>5</v>
      </c>
      <c r="B19" s="488" t="s">
        <v>15</v>
      </c>
      <c r="C19" s="292" t="s">
        <v>74</v>
      </c>
      <c r="D19" s="489"/>
      <c r="E19" s="490"/>
      <c r="F19" s="217">
        <v>172400</v>
      </c>
      <c r="G19" s="491">
        <f t="shared" si="0"/>
        <v>1250920258</v>
      </c>
      <c r="H19" s="492"/>
    </row>
    <row r="20" spans="1:8" x14ac:dyDescent="0.45">
      <c r="A20" s="385">
        <v>6</v>
      </c>
      <c r="B20" s="488" t="s">
        <v>15</v>
      </c>
      <c r="C20" s="292" t="s">
        <v>75</v>
      </c>
      <c r="D20" s="489"/>
      <c r="E20" s="490"/>
      <c r="F20" s="217">
        <v>696000</v>
      </c>
      <c r="G20" s="491">
        <f t="shared" si="0"/>
        <v>1250224258</v>
      </c>
      <c r="H20" s="492"/>
    </row>
    <row r="21" spans="1:8" x14ac:dyDescent="0.45">
      <c r="A21" s="385">
        <v>7</v>
      </c>
      <c r="B21" s="488" t="s">
        <v>15</v>
      </c>
      <c r="C21" s="277" t="s">
        <v>76</v>
      </c>
      <c r="D21" s="489"/>
      <c r="E21" s="490"/>
      <c r="F21" s="217">
        <v>121887350</v>
      </c>
      <c r="G21" s="491">
        <f t="shared" si="0"/>
        <v>1128336908</v>
      </c>
      <c r="H21" s="492"/>
    </row>
    <row r="22" spans="1:8" x14ac:dyDescent="0.45">
      <c r="A22" s="385">
        <v>8</v>
      </c>
      <c r="B22" s="488" t="s">
        <v>15</v>
      </c>
      <c r="C22" s="277" t="s">
        <v>77</v>
      </c>
      <c r="D22" s="489"/>
      <c r="E22" s="490"/>
      <c r="F22" s="217">
        <v>6906900</v>
      </c>
      <c r="G22" s="491">
        <f t="shared" si="0"/>
        <v>1121430008</v>
      </c>
      <c r="H22" s="492"/>
    </row>
    <row r="23" spans="1:8" x14ac:dyDescent="0.45">
      <c r="A23" s="385">
        <v>9</v>
      </c>
      <c r="B23" s="488" t="s">
        <v>15</v>
      </c>
      <c r="C23" s="277" t="s">
        <v>78</v>
      </c>
      <c r="D23" s="489"/>
      <c r="E23" s="490"/>
      <c r="F23" s="217">
        <v>550000</v>
      </c>
      <c r="G23" s="491">
        <f t="shared" si="0"/>
        <v>1120880008</v>
      </c>
      <c r="H23" s="492"/>
    </row>
    <row r="24" spans="1:8" x14ac:dyDescent="0.45">
      <c r="A24" s="385">
        <v>10</v>
      </c>
      <c r="B24" s="488" t="s">
        <v>15</v>
      </c>
      <c r="C24" s="277" t="s">
        <v>79</v>
      </c>
      <c r="D24" s="489"/>
      <c r="E24" s="490"/>
      <c r="F24" s="217">
        <v>3554000</v>
      </c>
      <c r="G24" s="491">
        <f t="shared" si="0"/>
        <v>1117326008</v>
      </c>
      <c r="H24" s="492"/>
    </row>
    <row r="25" spans="1:8" x14ac:dyDescent="0.45">
      <c r="A25" s="385">
        <v>11</v>
      </c>
      <c r="B25" s="488" t="s">
        <v>15</v>
      </c>
      <c r="C25" s="421" t="s">
        <v>80</v>
      </c>
      <c r="D25" s="489"/>
      <c r="E25" s="490"/>
      <c r="F25" s="217">
        <v>705600</v>
      </c>
      <c r="G25" s="491">
        <f t="shared" si="0"/>
        <v>1116620408</v>
      </c>
      <c r="H25" s="492"/>
    </row>
    <row r="26" spans="1:8" x14ac:dyDescent="0.45">
      <c r="A26" s="385">
        <v>12</v>
      </c>
      <c r="B26" s="488" t="s">
        <v>15</v>
      </c>
      <c r="C26" s="421" t="s">
        <v>81</v>
      </c>
      <c r="D26" s="489"/>
      <c r="E26" s="490"/>
      <c r="F26" s="217">
        <v>705600</v>
      </c>
      <c r="G26" s="491">
        <f t="shared" si="0"/>
        <v>1115914808</v>
      </c>
      <c r="H26" s="492"/>
    </row>
    <row r="27" spans="1:8" x14ac:dyDescent="0.45">
      <c r="A27" s="385">
        <v>13</v>
      </c>
      <c r="B27" s="488" t="s">
        <v>15</v>
      </c>
      <c r="C27" s="421" t="s">
        <v>82</v>
      </c>
      <c r="D27" s="489"/>
      <c r="E27" s="490"/>
      <c r="F27" s="217">
        <v>720000</v>
      </c>
      <c r="G27" s="491">
        <f t="shared" si="0"/>
        <v>1115194808</v>
      </c>
      <c r="H27" s="492"/>
    </row>
    <row r="28" spans="1:8" x14ac:dyDescent="0.45">
      <c r="A28" s="385">
        <v>14</v>
      </c>
      <c r="B28" s="488" t="s">
        <v>15</v>
      </c>
      <c r="C28" s="421" t="s">
        <v>83</v>
      </c>
      <c r="D28" s="489"/>
      <c r="E28" s="490"/>
      <c r="F28" s="217">
        <v>390000</v>
      </c>
      <c r="G28" s="491">
        <f t="shared" si="0"/>
        <v>1114804808</v>
      </c>
      <c r="H28" s="492"/>
    </row>
    <row r="29" spans="1:8" x14ac:dyDescent="0.45">
      <c r="A29" s="385">
        <v>15</v>
      </c>
      <c r="B29" s="488" t="s">
        <v>15</v>
      </c>
      <c r="C29" s="422" t="s">
        <v>84</v>
      </c>
      <c r="D29" s="489"/>
      <c r="E29" s="490"/>
      <c r="F29" s="217">
        <v>19825000</v>
      </c>
      <c r="G29" s="491">
        <f t="shared" si="0"/>
        <v>1094979808</v>
      </c>
      <c r="H29" s="492"/>
    </row>
    <row r="30" spans="1:8" x14ac:dyDescent="0.45">
      <c r="A30" s="385">
        <v>16</v>
      </c>
      <c r="B30" s="488" t="s">
        <v>15</v>
      </c>
      <c r="C30" s="422" t="s">
        <v>85</v>
      </c>
      <c r="D30" s="489"/>
      <c r="E30" s="490"/>
      <c r="F30" s="217">
        <v>24400000</v>
      </c>
      <c r="G30" s="491">
        <f t="shared" si="0"/>
        <v>1070579808</v>
      </c>
      <c r="H30" s="492"/>
    </row>
    <row r="31" spans="1:8" x14ac:dyDescent="0.45">
      <c r="A31" s="385">
        <v>17</v>
      </c>
      <c r="B31" s="488" t="s">
        <v>15</v>
      </c>
      <c r="C31" s="422" t="s">
        <v>86</v>
      </c>
      <c r="D31" s="489"/>
      <c r="E31" s="490"/>
      <c r="F31" s="217">
        <f>565000*306</f>
        <v>172890000</v>
      </c>
      <c r="G31" s="491">
        <f t="shared" si="0"/>
        <v>897689808</v>
      </c>
      <c r="H31" s="492"/>
    </row>
    <row r="32" spans="1:8" x14ac:dyDescent="0.45">
      <c r="A32" s="385">
        <v>18</v>
      </c>
      <c r="B32" s="488" t="s">
        <v>15</v>
      </c>
      <c r="C32" s="277" t="s">
        <v>87</v>
      </c>
      <c r="D32" s="489"/>
      <c r="E32" s="490"/>
      <c r="F32" s="217">
        <v>3800000</v>
      </c>
      <c r="G32" s="491">
        <f t="shared" si="0"/>
        <v>893889808</v>
      </c>
      <c r="H32" s="492"/>
    </row>
    <row r="33" spans="1:8" x14ac:dyDescent="0.45">
      <c r="A33" s="385">
        <v>19</v>
      </c>
      <c r="B33" s="488" t="s">
        <v>15</v>
      </c>
      <c r="C33" s="292" t="s">
        <v>88</v>
      </c>
      <c r="D33" s="489"/>
      <c r="E33" s="490"/>
      <c r="F33" s="217">
        <v>1802000</v>
      </c>
      <c r="G33" s="491">
        <f t="shared" si="0"/>
        <v>892087808</v>
      </c>
      <c r="H33" s="492"/>
    </row>
    <row r="34" spans="1:8" x14ac:dyDescent="0.45">
      <c r="A34" s="385">
        <v>20</v>
      </c>
      <c r="B34" s="488" t="s">
        <v>15</v>
      </c>
      <c r="C34" s="292" t="s">
        <v>120</v>
      </c>
      <c r="D34" s="489"/>
      <c r="E34" s="490"/>
      <c r="F34" s="217">
        <f>405000*306</f>
        <v>123930000</v>
      </c>
      <c r="G34" s="491">
        <f t="shared" si="0"/>
        <v>768157808</v>
      </c>
      <c r="H34" s="492"/>
    </row>
    <row r="35" spans="1:8" x14ac:dyDescent="0.45">
      <c r="A35" s="385">
        <v>21</v>
      </c>
      <c r="B35" s="488" t="s">
        <v>15</v>
      </c>
      <c r="C35" s="277" t="s">
        <v>89</v>
      </c>
      <c r="D35" s="489"/>
      <c r="E35" s="490"/>
      <c r="F35" s="217">
        <v>2100000</v>
      </c>
      <c r="G35" s="491">
        <f t="shared" si="0"/>
        <v>766057808</v>
      </c>
      <c r="H35" s="492"/>
    </row>
    <row r="36" spans="1:8" x14ac:dyDescent="0.45">
      <c r="A36" s="385">
        <v>22</v>
      </c>
      <c r="B36" s="488" t="s">
        <v>15</v>
      </c>
      <c r="C36" s="277" t="s">
        <v>121</v>
      </c>
      <c r="D36" s="489"/>
      <c r="E36" s="490"/>
      <c r="F36" s="217">
        <v>93665</v>
      </c>
      <c r="G36" s="491">
        <f t="shared" si="0"/>
        <v>765964143</v>
      </c>
      <c r="H36" s="492"/>
    </row>
    <row r="37" spans="1:8" x14ac:dyDescent="0.45">
      <c r="A37" s="385">
        <v>23</v>
      </c>
      <c r="B37" s="488" t="s">
        <v>15</v>
      </c>
      <c r="C37" s="277" t="s">
        <v>122</v>
      </c>
      <c r="D37" s="489"/>
      <c r="E37" s="490"/>
      <c r="F37" s="217">
        <v>1901217</v>
      </c>
      <c r="G37" s="491">
        <f t="shared" si="0"/>
        <v>764062926</v>
      </c>
      <c r="H37" s="492"/>
    </row>
    <row r="38" spans="1:8" x14ac:dyDescent="0.45">
      <c r="A38" s="385">
        <v>24</v>
      </c>
      <c r="B38" s="488" t="s">
        <v>15</v>
      </c>
      <c r="C38" s="277" t="s">
        <v>123</v>
      </c>
      <c r="D38" s="489"/>
      <c r="E38" s="490"/>
      <c r="F38" s="217">
        <v>2690000</v>
      </c>
      <c r="G38" s="491">
        <f t="shared" si="0"/>
        <v>761372926</v>
      </c>
      <c r="H38" s="492"/>
    </row>
    <row r="39" spans="1:8" x14ac:dyDescent="0.45">
      <c r="A39" s="385">
        <v>25</v>
      </c>
      <c r="B39" s="488" t="s">
        <v>15</v>
      </c>
      <c r="C39" s="277" t="s">
        <v>124</v>
      </c>
      <c r="D39" s="489"/>
      <c r="E39" s="490"/>
      <c r="F39" s="217">
        <v>226000</v>
      </c>
      <c r="G39" s="491">
        <f t="shared" si="0"/>
        <v>761146926</v>
      </c>
      <c r="H39" s="492"/>
    </row>
    <row r="40" spans="1:8" x14ac:dyDescent="0.45">
      <c r="A40" s="385">
        <v>26</v>
      </c>
      <c r="B40" s="488" t="s">
        <v>15</v>
      </c>
      <c r="C40" s="277" t="s">
        <v>125</v>
      </c>
      <c r="D40" s="489"/>
      <c r="E40" s="490"/>
      <c r="F40" s="217">
        <v>496500</v>
      </c>
      <c r="G40" s="491">
        <f t="shared" si="0"/>
        <v>760650426</v>
      </c>
      <c r="H40" s="492"/>
    </row>
    <row r="41" spans="1:8" x14ac:dyDescent="0.45">
      <c r="A41" s="385">
        <v>27</v>
      </c>
      <c r="B41" s="488" t="s">
        <v>15</v>
      </c>
      <c r="C41" s="277" t="s">
        <v>126</v>
      </c>
      <c r="D41" s="489"/>
      <c r="E41" s="490"/>
      <c r="F41" s="217">
        <v>493000</v>
      </c>
      <c r="G41" s="491">
        <f t="shared" si="0"/>
        <v>760157426</v>
      </c>
      <c r="H41" s="492"/>
    </row>
    <row r="42" spans="1:8" x14ac:dyDescent="0.45">
      <c r="A42" s="385">
        <v>28</v>
      </c>
      <c r="B42" s="488" t="s">
        <v>15</v>
      </c>
      <c r="C42" s="277" t="s">
        <v>90</v>
      </c>
      <c r="D42" s="489"/>
      <c r="E42" s="490"/>
      <c r="F42" s="217">
        <v>19800000</v>
      </c>
      <c r="G42" s="491">
        <f t="shared" si="0"/>
        <v>740357426</v>
      </c>
      <c r="H42" s="492"/>
    </row>
    <row r="43" spans="1:8" x14ac:dyDescent="0.45">
      <c r="A43" s="385">
        <v>29</v>
      </c>
      <c r="B43" s="488" t="s">
        <v>15</v>
      </c>
      <c r="C43" s="277" t="s">
        <v>91</v>
      </c>
      <c r="D43" s="489"/>
      <c r="E43" s="490"/>
      <c r="F43" s="217">
        <v>4544800</v>
      </c>
      <c r="G43" s="491">
        <f t="shared" si="0"/>
        <v>735812626</v>
      </c>
      <c r="H43" s="492"/>
    </row>
    <row r="44" spans="1:8" x14ac:dyDescent="0.45">
      <c r="A44" s="385">
        <v>30</v>
      </c>
      <c r="B44" s="488" t="s">
        <v>15</v>
      </c>
      <c r="C44" s="277" t="s">
        <v>92</v>
      </c>
      <c r="D44" s="489"/>
      <c r="E44" s="490"/>
      <c r="F44" s="217">
        <v>350000</v>
      </c>
      <c r="G44" s="491">
        <f t="shared" si="0"/>
        <v>735462626</v>
      </c>
      <c r="H44" s="492"/>
    </row>
    <row r="45" spans="1:8" x14ac:dyDescent="0.45">
      <c r="A45" s="385">
        <v>31</v>
      </c>
      <c r="B45" s="488" t="s">
        <v>15</v>
      </c>
      <c r="C45" s="277" t="s">
        <v>93</v>
      </c>
      <c r="D45" s="489"/>
      <c r="E45" s="490"/>
      <c r="F45" s="217">
        <v>1707442</v>
      </c>
      <c r="G45" s="491">
        <f t="shared" si="0"/>
        <v>733755184</v>
      </c>
      <c r="H45" s="492"/>
    </row>
    <row r="46" spans="1:8" ht="19.5" customHeight="1" x14ac:dyDescent="0.45">
      <c r="A46" s="385">
        <v>32</v>
      </c>
      <c r="B46" s="488" t="s">
        <v>15</v>
      </c>
      <c r="C46" s="277" t="s">
        <v>94</v>
      </c>
      <c r="D46" s="489"/>
      <c r="E46" s="490"/>
      <c r="F46" s="217">
        <v>798000</v>
      </c>
      <c r="G46" s="491">
        <f t="shared" si="0"/>
        <v>732957184</v>
      </c>
      <c r="H46" s="492"/>
    </row>
    <row r="47" spans="1:8" ht="19.5" customHeight="1" x14ac:dyDescent="0.45">
      <c r="A47" s="385">
        <v>33</v>
      </c>
      <c r="B47" s="488" t="s">
        <v>15</v>
      </c>
      <c r="C47" s="277" t="s">
        <v>95</v>
      </c>
      <c r="D47" s="489"/>
      <c r="E47" s="490"/>
      <c r="F47" s="217">
        <v>277000</v>
      </c>
      <c r="G47" s="491">
        <f t="shared" si="0"/>
        <v>732680184</v>
      </c>
      <c r="H47" s="492"/>
    </row>
    <row r="48" spans="1:8" ht="19.5" customHeight="1" x14ac:dyDescent="0.45">
      <c r="A48" s="385">
        <v>34</v>
      </c>
      <c r="B48" s="488" t="s">
        <v>15</v>
      </c>
      <c r="C48" s="277" t="s">
        <v>96</v>
      </c>
      <c r="D48" s="489"/>
      <c r="E48" s="490"/>
      <c r="F48" s="217">
        <v>5298000</v>
      </c>
      <c r="G48" s="491">
        <f t="shared" si="0"/>
        <v>727382184</v>
      </c>
      <c r="H48" s="492"/>
    </row>
    <row r="49" spans="1:8" ht="19.5" customHeight="1" x14ac:dyDescent="0.45">
      <c r="A49" s="385">
        <v>35</v>
      </c>
      <c r="B49" s="488" t="s">
        <v>15</v>
      </c>
      <c r="C49" s="277" t="s">
        <v>97</v>
      </c>
      <c r="D49" s="489"/>
      <c r="E49" s="490"/>
      <c r="F49" s="217">
        <v>1880130</v>
      </c>
      <c r="G49" s="491">
        <f t="shared" si="0"/>
        <v>725502054</v>
      </c>
      <c r="H49" s="492"/>
    </row>
    <row r="50" spans="1:8" ht="19.5" customHeight="1" x14ac:dyDescent="0.45">
      <c r="A50" s="385">
        <v>36</v>
      </c>
      <c r="B50" s="488" t="s">
        <v>15</v>
      </c>
      <c r="C50" s="277" t="s">
        <v>98</v>
      </c>
      <c r="D50" s="489"/>
      <c r="E50" s="490"/>
      <c r="F50" s="217">
        <v>95930</v>
      </c>
      <c r="G50" s="491">
        <f>G49+E50-F50</f>
        <v>725406124</v>
      </c>
      <c r="H50" s="492"/>
    </row>
    <row r="51" spans="1:8" ht="19.5" customHeight="1" x14ac:dyDescent="0.45">
      <c r="A51" s="385">
        <v>37</v>
      </c>
      <c r="B51" s="488" t="s">
        <v>15</v>
      </c>
      <c r="C51" s="277" t="s">
        <v>99</v>
      </c>
      <c r="D51" s="489"/>
      <c r="E51" s="490"/>
      <c r="F51" s="217">
        <v>4186160</v>
      </c>
      <c r="G51" s="491">
        <f t="shared" si="0"/>
        <v>721219964</v>
      </c>
      <c r="H51" s="492"/>
    </row>
    <row r="52" spans="1:8" ht="19.5" customHeight="1" x14ac:dyDescent="0.45">
      <c r="A52" s="385">
        <v>38</v>
      </c>
      <c r="B52" s="488" t="s">
        <v>15</v>
      </c>
      <c r="C52" s="277" t="s">
        <v>100</v>
      </c>
      <c r="D52" s="489"/>
      <c r="E52" s="490"/>
      <c r="F52" s="217">
        <v>1245040</v>
      </c>
      <c r="G52" s="491">
        <f t="shared" si="0"/>
        <v>719974924</v>
      </c>
      <c r="H52" s="492"/>
    </row>
    <row r="53" spans="1:8" ht="19.5" customHeight="1" x14ac:dyDescent="0.45">
      <c r="A53" s="385">
        <v>39</v>
      </c>
      <c r="B53" s="488" t="s">
        <v>15</v>
      </c>
      <c r="C53" s="277" t="s">
        <v>101</v>
      </c>
      <c r="D53" s="489"/>
      <c r="E53" s="490"/>
      <c r="F53" s="217">
        <v>750000</v>
      </c>
      <c r="G53" s="491">
        <f t="shared" si="0"/>
        <v>719224924</v>
      </c>
      <c r="H53" s="492"/>
    </row>
    <row r="54" spans="1:8" ht="19.5" customHeight="1" x14ac:dyDescent="0.45">
      <c r="A54" s="385">
        <v>40</v>
      </c>
      <c r="B54" s="488" t="s">
        <v>15</v>
      </c>
      <c r="C54" s="277" t="s">
        <v>102</v>
      </c>
      <c r="D54" s="489"/>
      <c r="E54" s="490"/>
      <c r="F54" s="217">
        <v>3000000</v>
      </c>
      <c r="G54" s="491">
        <f t="shared" si="0"/>
        <v>716224924</v>
      </c>
      <c r="H54" s="492"/>
    </row>
    <row r="55" spans="1:8" ht="19.5" customHeight="1" x14ac:dyDescent="0.45">
      <c r="A55" s="385">
        <v>41</v>
      </c>
      <c r="B55" s="488" t="s">
        <v>15</v>
      </c>
      <c r="C55" s="292" t="s">
        <v>103</v>
      </c>
      <c r="D55" s="489"/>
      <c r="E55" s="490"/>
      <c r="F55" s="217">
        <v>2703000</v>
      </c>
      <c r="G55" s="491">
        <f t="shared" si="0"/>
        <v>713521924</v>
      </c>
      <c r="H55" s="492"/>
    </row>
    <row r="56" spans="1:8" ht="19.5" customHeight="1" x14ac:dyDescent="0.45">
      <c r="A56" s="385">
        <v>42</v>
      </c>
      <c r="B56" s="488" t="s">
        <v>15</v>
      </c>
      <c r="C56" s="277" t="s">
        <v>104</v>
      </c>
      <c r="D56" s="489"/>
      <c r="E56" s="490"/>
      <c r="F56" s="217">
        <v>4725000</v>
      </c>
      <c r="G56" s="491">
        <f t="shared" si="0"/>
        <v>708796924</v>
      </c>
      <c r="H56" s="492"/>
    </row>
    <row r="57" spans="1:8" ht="19.5" customHeight="1" x14ac:dyDescent="0.45">
      <c r="A57" s="385">
        <v>43</v>
      </c>
      <c r="B57" s="790" t="s">
        <v>15</v>
      </c>
      <c r="C57" s="420" t="s">
        <v>105</v>
      </c>
      <c r="D57" s="493"/>
      <c r="E57" s="494"/>
      <c r="F57" s="792">
        <v>10987533</v>
      </c>
      <c r="G57" s="794">
        <f>G56+E57-F57</f>
        <v>697809391</v>
      </c>
      <c r="H57" s="492"/>
    </row>
    <row r="58" spans="1:8" ht="19.5" customHeight="1" x14ac:dyDescent="0.45">
      <c r="A58" s="385">
        <v>44</v>
      </c>
      <c r="B58" s="791"/>
      <c r="C58" s="415" t="s">
        <v>106</v>
      </c>
      <c r="D58" s="495"/>
      <c r="E58" s="496"/>
      <c r="F58" s="793"/>
      <c r="G58" s="795"/>
      <c r="H58" s="492"/>
    </row>
    <row r="59" spans="1:8" ht="19.5" customHeight="1" x14ac:dyDescent="0.45">
      <c r="A59" s="385">
        <v>45</v>
      </c>
      <c r="B59" s="488" t="s">
        <v>15</v>
      </c>
      <c r="C59" s="277" t="s">
        <v>107</v>
      </c>
      <c r="D59" s="489"/>
      <c r="E59" s="490"/>
      <c r="F59" s="217">
        <v>140000</v>
      </c>
      <c r="G59" s="491">
        <f>G57+D59+E59-F59</f>
        <v>697669391</v>
      </c>
      <c r="H59" s="492"/>
    </row>
    <row r="60" spans="1:8" ht="19.5" customHeight="1" x14ac:dyDescent="0.45">
      <c r="A60" s="385">
        <v>46</v>
      </c>
      <c r="B60" s="488" t="s">
        <v>15</v>
      </c>
      <c r="C60" s="277" t="s">
        <v>108</v>
      </c>
      <c r="D60" s="489"/>
      <c r="E60" s="490"/>
      <c r="F60" s="217">
        <v>2100000</v>
      </c>
      <c r="G60" s="491">
        <f t="shared" ref="G60:G82" si="1">G59+E60-F60</f>
        <v>695569391</v>
      </c>
      <c r="H60" s="492"/>
    </row>
    <row r="61" spans="1:8" ht="19.5" customHeight="1" x14ac:dyDescent="0.45">
      <c r="A61" s="385">
        <v>47</v>
      </c>
      <c r="B61" s="488" t="s">
        <v>15</v>
      </c>
      <c r="C61" s="277" t="s">
        <v>127</v>
      </c>
      <c r="D61" s="489"/>
      <c r="E61" s="490"/>
      <c r="F61" s="217">
        <v>3150000</v>
      </c>
      <c r="G61" s="491">
        <f t="shared" si="1"/>
        <v>692419391</v>
      </c>
      <c r="H61" s="492"/>
    </row>
    <row r="62" spans="1:8" ht="19.5" customHeight="1" x14ac:dyDescent="0.45">
      <c r="A62" s="385">
        <v>48</v>
      </c>
      <c r="B62" s="488" t="s">
        <v>15</v>
      </c>
      <c r="C62" s="277" t="s">
        <v>109</v>
      </c>
      <c r="D62" s="489"/>
      <c r="E62" s="490"/>
      <c r="F62" s="217">
        <v>1000000</v>
      </c>
      <c r="G62" s="491">
        <f t="shared" si="1"/>
        <v>691419391</v>
      </c>
      <c r="H62" s="492"/>
    </row>
    <row r="63" spans="1:8" ht="19.5" customHeight="1" x14ac:dyDescent="0.45">
      <c r="A63" s="385">
        <v>49</v>
      </c>
      <c r="B63" s="488" t="s">
        <v>15</v>
      </c>
      <c r="C63" s="277" t="s">
        <v>110</v>
      </c>
      <c r="D63" s="489"/>
      <c r="E63" s="490"/>
      <c r="F63" s="217">
        <v>288000</v>
      </c>
      <c r="G63" s="491">
        <f t="shared" si="1"/>
        <v>691131391</v>
      </c>
      <c r="H63" s="492"/>
    </row>
    <row r="64" spans="1:8" ht="19.5" customHeight="1" x14ac:dyDescent="0.45">
      <c r="A64" s="385">
        <v>50</v>
      </c>
      <c r="B64" s="488" t="s">
        <v>15</v>
      </c>
      <c r="C64" s="277" t="s">
        <v>111</v>
      </c>
      <c r="D64" s="489"/>
      <c r="E64" s="490"/>
      <c r="F64" s="217">
        <v>244000</v>
      </c>
      <c r="G64" s="491">
        <f t="shared" si="1"/>
        <v>690887391</v>
      </c>
      <c r="H64" s="492"/>
    </row>
    <row r="65" spans="1:8" ht="19.5" customHeight="1" x14ac:dyDescent="0.45">
      <c r="A65" s="385">
        <v>51</v>
      </c>
      <c r="B65" s="488" t="s">
        <v>15</v>
      </c>
      <c r="C65" s="277" t="s">
        <v>128</v>
      </c>
      <c r="D65" s="489"/>
      <c r="E65" s="217">
        <v>93665</v>
      </c>
      <c r="F65" s="217"/>
      <c r="G65" s="491">
        <f t="shared" si="1"/>
        <v>690981056</v>
      </c>
      <c r="H65" s="492"/>
    </row>
    <row r="66" spans="1:8" ht="19.5" customHeight="1" x14ac:dyDescent="0.45">
      <c r="A66" s="385">
        <v>52</v>
      </c>
      <c r="B66" s="488" t="s">
        <v>15</v>
      </c>
      <c r="C66" s="277" t="s">
        <v>129</v>
      </c>
      <c r="D66" s="489"/>
      <c r="E66" s="217">
        <v>1901217</v>
      </c>
      <c r="F66" s="217"/>
      <c r="G66" s="491">
        <f t="shared" si="1"/>
        <v>692882273</v>
      </c>
      <c r="H66" s="492"/>
    </row>
    <row r="67" spans="1:8" ht="19.5" customHeight="1" x14ac:dyDescent="0.45">
      <c r="A67" s="385">
        <v>53</v>
      </c>
      <c r="B67" s="488" t="s">
        <v>15</v>
      </c>
      <c r="C67" s="277" t="s">
        <v>113</v>
      </c>
      <c r="D67" s="489"/>
      <c r="E67" s="217">
        <v>750000</v>
      </c>
      <c r="F67" s="217"/>
      <c r="G67" s="491">
        <f t="shared" si="1"/>
        <v>693632273</v>
      </c>
      <c r="H67" s="492"/>
    </row>
    <row r="68" spans="1:8" ht="19.5" customHeight="1" x14ac:dyDescent="0.45">
      <c r="A68" s="385">
        <v>54</v>
      </c>
      <c r="B68" s="488" t="s">
        <v>15</v>
      </c>
      <c r="C68" s="277" t="s">
        <v>114</v>
      </c>
      <c r="D68" s="489"/>
      <c r="E68" s="217">
        <v>2100000</v>
      </c>
      <c r="F68" s="217"/>
      <c r="G68" s="491">
        <f t="shared" si="1"/>
        <v>695732273</v>
      </c>
      <c r="H68" s="492"/>
    </row>
    <row r="69" spans="1:8" ht="19.5" customHeight="1" x14ac:dyDescent="0.45">
      <c r="A69" s="385">
        <v>55</v>
      </c>
      <c r="B69" s="488" t="s">
        <v>15</v>
      </c>
      <c r="C69" s="277" t="s">
        <v>130</v>
      </c>
      <c r="D69" s="489"/>
      <c r="E69" s="217">
        <v>3150000</v>
      </c>
      <c r="F69" s="217"/>
      <c r="G69" s="491">
        <f t="shared" si="1"/>
        <v>698882273</v>
      </c>
      <c r="H69" s="492"/>
    </row>
    <row r="70" spans="1:8" ht="19.5" customHeight="1" x14ac:dyDescent="0.45">
      <c r="A70" s="385">
        <v>56</v>
      </c>
      <c r="B70" s="488" t="s">
        <v>116</v>
      </c>
      <c r="C70" s="277" t="s">
        <v>115</v>
      </c>
      <c r="D70" s="489"/>
      <c r="E70" s="490"/>
      <c r="F70" s="217">
        <v>15000000</v>
      </c>
      <c r="G70" s="491">
        <f t="shared" si="1"/>
        <v>683882273</v>
      </c>
      <c r="H70" s="492"/>
    </row>
    <row r="71" spans="1:8" ht="19.5" customHeight="1" x14ac:dyDescent="0.45">
      <c r="A71" s="385">
        <v>57</v>
      </c>
      <c r="B71" s="497" t="s">
        <v>15</v>
      </c>
      <c r="C71" s="415" t="s">
        <v>117</v>
      </c>
      <c r="D71" s="495"/>
      <c r="E71" s="496"/>
      <c r="F71" s="498">
        <v>30000000</v>
      </c>
      <c r="G71" s="499">
        <f t="shared" si="1"/>
        <v>653882273</v>
      </c>
      <c r="H71" s="492"/>
    </row>
    <row r="72" spans="1:8" ht="19.5" customHeight="1" x14ac:dyDescent="0.45">
      <c r="A72" s="385">
        <v>58</v>
      </c>
      <c r="B72" s="488" t="s">
        <v>15</v>
      </c>
      <c r="C72" s="277" t="s">
        <v>118</v>
      </c>
      <c r="D72" s="489"/>
      <c r="E72" s="490"/>
      <c r="F72" s="500">
        <v>8000000</v>
      </c>
      <c r="G72" s="491">
        <f t="shared" si="1"/>
        <v>645882273</v>
      </c>
      <c r="H72" s="492"/>
    </row>
    <row r="73" spans="1:8" ht="19.5" customHeight="1" x14ac:dyDescent="0.45">
      <c r="A73" s="385">
        <v>59</v>
      </c>
      <c r="B73" s="488" t="s">
        <v>15</v>
      </c>
      <c r="C73" s="277" t="s">
        <v>119</v>
      </c>
      <c r="D73" s="489"/>
      <c r="E73" s="490"/>
      <c r="F73" s="500">
        <v>50000000</v>
      </c>
      <c r="G73" s="491">
        <f t="shared" si="1"/>
        <v>595882273</v>
      </c>
      <c r="H73" s="492"/>
    </row>
    <row r="74" spans="1:8" ht="19.5" customHeight="1" x14ac:dyDescent="0.45">
      <c r="A74" s="385">
        <v>60</v>
      </c>
      <c r="B74" s="790" t="s">
        <v>140</v>
      </c>
      <c r="C74" s="501" t="s">
        <v>145</v>
      </c>
      <c r="D74" s="502"/>
      <c r="E74" s="778"/>
      <c r="F74" s="778">
        <f>2000000*306</f>
        <v>612000000</v>
      </c>
      <c r="G74" s="491">
        <f t="shared" si="1"/>
        <v>-16117727</v>
      </c>
      <c r="H74" s="492"/>
    </row>
    <row r="75" spans="1:8" ht="19.5" customHeight="1" x14ac:dyDescent="0.45">
      <c r="A75" s="385">
        <v>61</v>
      </c>
      <c r="B75" s="791"/>
      <c r="C75" s="415" t="s">
        <v>146</v>
      </c>
      <c r="D75" s="498"/>
      <c r="E75" s="779"/>
      <c r="F75" s="779"/>
      <c r="G75" s="491">
        <f t="shared" si="1"/>
        <v>-16117727</v>
      </c>
      <c r="H75" s="492"/>
    </row>
    <row r="76" spans="1:8" x14ac:dyDescent="0.45">
      <c r="A76" s="385">
        <v>62</v>
      </c>
      <c r="B76" s="790" t="s">
        <v>15</v>
      </c>
      <c r="C76" s="420" t="s">
        <v>147</v>
      </c>
      <c r="D76" s="503"/>
      <c r="E76" s="777"/>
      <c r="F76" s="777">
        <f>223500*306</f>
        <v>68391000</v>
      </c>
      <c r="G76" s="491">
        <f t="shared" si="1"/>
        <v>-84508727</v>
      </c>
      <c r="H76" s="492"/>
    </row>
    <row r="77" spans="1:8" x14ac:dyDescent="0.45">
      <c r="A77" s="385">
        <v>63</v>
      </c>
      <c r="B77" s="791"/>
      <c r="C77" s="501" t="s">
        <v>148</v>
      </c>
      <c r="D77" s="498"/>
      <c r="E77" s="778"/>
      <c r="F77" s="779"/>
      <c r="G77" s="491">
        <f t="shared" si="1"/>
        <v>-84508727</v>
      </c>
      <c r="H77" s="492"/>
    </row>
    <row r="78" spans="1:8" x14ac:dyDescent="0.45">
      <c r="A78" s="385">
        <v>64</v>
      </c>
      <c r="B78" s="488" t="s">
        <v>15</v>
      </c>
      <c r="C78" s="277" t="s">
        <v>139</v>
      </c>
      <c r="D78" s="498"/>
      <c r="E78" s="482"/>
      <c r="F78" s="498">
        <v>22000000</v>
      </c>
      <c r="G78" s="491">
        <f t="shared" si="1"/>
        <v>-106508727</v>
      </c>
      <c r="H78" s="492"/>
    </row>
    <row r="79" spans="1:8" x14ac:dyDescent="0.45">
      <c r="A79" s="385">
        <v>65</v>
      </c>
      <c r="B79" s="488" t="s">
        <v>142</v>
      </c>
      <c r="C79" s="277" t="s">
        <v>143</v>
      </c>
      <c r="D79" s="489"/>
      <c r="E79" s="490">
        <v>600000000</v>
      </c>
      <c r="F79" s="500"/>
      <c r="G79" s="491">
        <f t="shared" si="1"/>
        <v>493491273</v>
      </c>
      <c r="H79" s="492"/>
    </row>
    <row r="80" spans="1:8" x14ac:dyDescent="0.45">
      <c r="A80" s="385"/>
      <c r="B80" s="488"/>
      <c r="C80" s="277"/>
      <c r="D80" s="489"/>
      <c r="E80" s="490"/>
      <c r="F80" s="217"/>
      <c r="G80" s="491">
        <f t="shared" si="1"/>
        <v>493491273</v>
      </c>
      <c r="H80" s="492"/>
    </row>
    <row r="81" spans="1:8" x14ac:dyDescent="0.45">
      <c r="A81" s="385"/>
      <c r="B81" s="488"/>
      <c r="C81" s="277"/>
      <c r="D81" s="489"/>
      <c r="E81" s="490"/>
      <c r="F81" s="217"/>
      <c r="G81" s="491">
        <f t="shared" si="1"/>
        <v>493491273</v>
      </c>
      <c r="H81" s="492"/>
    </row>
    <row r="82" spans="1:8" x14ac:dyDescent="0.45">
      <c r="A82" s="480"/>
      <c r="B82" s="504"/>
      <c r="C82" s="420"/>
      <c r="D82" s="493"/>
      <c r="E82" s="494"/>
      <c r="F82" s="505"/>
      <c r="G82" s="506">
        <f t="shared" si="1"/>
        <v>493491273</v>
      </c>
      <c r="H82" s="492"/>
    </row>
    <row r="83" spans="1:8" s="487" customFormat="1" ht="26.25" customHeight="1" x14ac:dyDescent="0.45">
      <c r="A83" s="486"/>
      <c r="B83" s="507" t="s">
        <v>2</v>
      </c>
      <c r="C83" s="507"/>
      <c r="D83" s="511">
        <f>SUM(D14:D82)</f>
        <v>61860258</v>
      </c>
      <c r="E83" s="508">
        <f>SUM(E14:E82)</f>
        <v>1807994882</v>
      </c>
      <c r="F83" s="508">
        <f>SUM(F14:F82)</f>
        <v>1376363867</v>
      </c>
      <c r="G83" s="508">
        <f>G82</f>
        <v>493491273</v>
      </c>
      <c r="H83" s="509"/>
    </row>
    <row r="84" spans="1:8" ht="20.25" x14ac:dyDescent="0.45">
      <c r="A84" s="796" t="s">
        <v>149</v>
      </c>
      <c r="B84" s="796"/>
      <c r="C84" s="796"/>
      <c r="D84" s="796"/>
      <c r="E84" s="796"/>
      <c r="F84" s="796"/>
      <c r="G84" s="796"/>
    </row>
  </sheetData>
  <mergeCells count="21">
    <mergeCell ref="B57:B58"/>
    <mergeCell ref="F57:F58"/>
    <mergeCell ref="G57:G58"/>
    <mergeCell ref="A84:G84"/>
    <mergeCell ref="A1:G1"/>
    <mergeCell ref="A2:G2"/>
    <mergeCell ref="A10:G10"/>
    <mergeCell ref="A11:G11"/>
    <mergeCell ref="A12:A13"/>
    <mergeCell ref="B12:B13"/>
    <mergeCell ref="C12:C13"/>
    <mergeCell ref="D12:D13"/>
    <mergeCell ref="E12:E13"/>
    <mergeCell ref="F12:F13"/>
    <mergeCell ref="G12:G13"/>
    <mergeCell ref="B74:B75"/>
    <mergeCell ref="E74:E75"/>
    <mergeCell ref="F74:F75"/>
    <mergeCell ref="B76:B77"/>
    <mergeCell ref="E76:E77"/>
    <mergeCell ref="F76:F77"/>
  </mergeCells>
  <pageMargins left="0.14000000000000001" right="0.12" top="0.31" bottom="0.4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H35"/>
  <sheetViews>
    <sheetView view="pageLayout" topLeftCell="A7" zoomScaleNormal="100" workbookViewId="0">
      <selection activeCell="C28" sqref="C28"/>
    </sheetView>
  </sheetViews>
  <sheetFormatPr defaultColWidth="9.140625" defaultRowHeight="18.75" x14ac:dyDescent="0.45"/>
  <cols>
    <col min="1" max="1" width="5.7109375" style="253" customWidth="1"/>
    <col min="2" max="2" width="9.28515625" style="16" customWidth="1"/>
    <col min="3" max="3" width="45.42578125" style="16" customWidth="1"/>
    <col min="4" max="4" width="16.42578125" style="16" customWidth="1"/>
    <col min="5" max="5" width="13" style="21" customWidth="1"/>
    <col min="6" max="6" width="6.7109375" style="213" customWidth="1"/>
    <col min="7" max="7" width="14.5703125" style="253" customWidth="1"/>
    <col min="8" max="8" width="6.5703125" style="21" customWidth="1"/>
    <col min="9" max="16384" width="9.140625" style="21"/>
  </cols>
  <sheetData>
    <row r="1" spans="1:8" ht="20.25" x14ac:dyDescent="0.45">
      <c r="A1" s="676" t="s">
        <v>5</v>
      </c>
      <c r="B1" s="676"/>
      <c r="C1" s="676"/>
      <c r="D1" s="676"/>
      <c r="E1" s="676"/>
      <c r="F1" s="676"/>
      <c r="G1" s="676"/>
      <c r="H1" s="676"/>
    </row>
    <row r="2" spans="1:8" ht="20.25" x14ac:dyDescent="0.45">
      <c r="A2" s="676" t="s">
        <v>6</v>
      </c>
      <c r="B2" s="676"/>
      <c r="C2" s="676"/>
      <c r="D2" s="676"/>
      <c r="E2" s="676"/>
      <c r="F2" s="676"/>
      <c r="G2" s="676"/>
      <c r="H2" s="676"/>
    </row>
    <row r="3" spans="1:8" ht="16.5" customHeight="1" x14ac:dyDescent="0.45">
      <c r="A3" s="243"/>
      <c r="B3" s="423"/>
      <c r="C3" s="423"/>
      <c r="D3" s="423"/>
      <c r="E3" s="423"/>
      <c r="F3" s="39"/>
      <c r="G3" s="243"/>
      <c r="H3" s="423"/>
    </row>
    <row r="4" spans="1:8" ht="16.5" customHeight="1" x14ac:dyDescent="0.45">
      <c r="A4" s="243"/>
      <c r="B4" s="423"/>
      <c r="C4" s="423"/>
      <c r="D4" s="423"/>
      <c r="E4" s="423"/>
      <c r="F4" s="39"/>
      <c r="G4" s="243"/>
      <c r="H4" s="423"/>
    </row>
    <row r="5" spans="1:8" ht="15" customHeight="1" x14ac:dyDescent="0.45">
      <c r="A5" s="244" t="s">
        <v>19</v>
      </c>
      <c r="B5" s="38"/>
      <c r="C5" s="423"/>
      <c r="D5" s="423"/>
      <c r="E5" s="423"/>
      <c r="F5" s="39"/>
      <c r="G5" s="243"/>
      <c r="H5" s="423"/>
    </row>
    <row r="6" spans="1:8" ht="15" customHeight="1" x14ac:dyDescent="0.45">
      <c r="A6" s="244" t="s">
        <v>41</v>
      </c>
      <c r="B6" s="38"/>
      <c r="C6" s="423"/>
      <c r="D6" s="423"/>
      <c r="E6" s="423"/>
      <c r="F6" s="39"/>
      <c r="G6" s="243"/>
      <c r="H6" s="423"/>
    </row>
    <row r="7" spans="1:8" ht="15" customHeight="1" x14ac:dyDescent="0.45">
      <c r="A7" s="441" t="s">
        <v>42</v>
      </c>
      <c r="B7" s="389"/>
      <c r="C7" s="390"/>
      <c r="D7" s="423"/>
      <c r="E7" s="423"/>
      <c r="F7" s="39"/>
      <c r="G7" s="243"/>
      <c r="H7" s="423"/>
    </row>
    <row r="8" spans="1:8" ht="15" customHeight="1" x14ac:dyDescent="0.45">
      <c r="A8" s="442" t="s">
        <v>20</v>
      </c>
      <c r="B8" s="391"/>
      <c r="C8" s="390"/>
      <c r="D8" s="423"/>
      <c r="E8" s="423"/>
      <c r="F8" s="39"/>
      <c r="G8" s="243"/>
      <c r="H8" s="423"/>
    </row>
    <row r="9" spans="1:8" s="145" customFormat="1" ht="27.6" customHeight="1" x14ac:dyDescent="0.25">
      <c r="A9" s="677" t="s">
        <v>23</v>
      </c>
      <c r="B9" s="677"/>
      <c r="C9" s="677"/>
      <c r="D9" s="677"/>
      <c r="E9" s="677"/>
      <c r="F9" s="677"/>
      <c r="G9" s="677"/>
      <c r="H9" s="146"/>
    </row>
    <row r="10" spans="1:8" s="145" customFormat="1" ht="23.25" customHeight="1" x14ac:dyDescent="0.25">
      <c r="A10" s="677" t="s">
        <v>133</v>
      </c>
      <c r="B10" s="677"/>
      <c r="C10" s="677"/>
      <c r="D10" s="677"/>
      <c r="E10" s="677"/>
      <c r="F10" s="677"/>
      <c r="G10" s="677"/>
      <c r="H10" s="146"/>
    </row>
    <row r="11" spans="1:8" s="428" customFormat="1" ht="19.5" customHeight="1" x14ac:dyDescent="0.45">
      <c r="A11" s="715" t="s">
        <v>0</v>
      </c>
      <c r="B11" s="717" t="s">
        <v>3</v>
      </c>
      <c r="C11" s="717" t="s">
        <v>4</v>
      </c>
      <c r="D11" s="429" t="s">
        <v>10</v>
      </c>
      <c r="E11" s="719" t="s">
        <v>8</v>
      </c>
      <c r="F11" s="720" t="s">
        <v>9</v>
      </c>
      <c r="G11" s="722" t="s">
        <v>7</v>
      </c>
      <c r="H11" s="722" t="s">
        <v>1</v>
      </c>
    </row>
    <row r="12" spans="1:8" s="428" customFormat="1" ht="12.75" customHeight="1" x14ac:dyDescent="0.45">
      <c r="A12" s="716"/>
      <c r="B12" s="718"/>
      <c r="C12" s="718"/>
      <c r="D12" s="430" t="s">
        <v>134</v>
      </c>
      <c r="E12" s="719"/>
      <c r="F12" s="721"/>
      <c r="G12" s="722"/>
      <c r="H12" s="722"/>
    </row>
    <row r="13" spans="1:8" ht="18" customHeight="1" x14ac:dyDescent="0.45">
      <c r="A13" s="434">
        <v>1</v>
      </c>
      <c r="B13" s="425"/>
      <c r="C13" s="3" t="s">
        <v>68</v>
      </c>
      <c r="D13" s="232">
        <f>Total!F17</f>
        <v>-2053333</v>
      </c>
      <c r="E13" s="426">
        <v>0</v>
      </c>
      <c r="F13" s="426">
        <v>0</v>
      </c>
      <c r="G13" s="196">
        <f>D13</f>
        <v>-2053333</v>
      </c>
      <c r="H13" s="4"/>
    </row>
    <row r="14" spans="1:8" ht="20.25" customHeight="1" x14ac:dyDescent="0.45">
      <c r="A14" s="434">
        <v>2</v>
      </c>
      <c r="B14" s="425"/>
      <c r="C14" s="3" t="s">
        <v>21</v>
      </c>
      <c r="D14" s="230">
        <f>Total!F18</f>
        <v>35978461</v>
      </c>
      <c r="E14" s="426">
        <v>0</v>
      </c>
      <c r="F14" s="426">
        <v>0</v>
      </c>
      <c r="G14" s="196">
        <f t="shared" ref="G14:G16" si="0">G13+D14+E14-F14</f>
        <v>33925128</v>
      </c>
      <c r="H14" s="4"/>
    </row>
    <row r="15" spans="1:8" ht="22.5" customHeight="1" x14ac:dyDescent="0.45">
      <c r="A15" s="434">
        <v>3</v>
      </c>
      <c r="B15" s="425"/>
      <c r="C15" s="7" t="s">
        <v>11</v>
      </c>
      <c r="D15" s="230">
        <f>Total!F19</f>
        <v>164162925</v>
      </c>
      <c r="E15" s="426">
        <v>0</v>
      </c>
      <c r="F15" s="426">
        <v>0</v>
      </c>
      <c r="G15" s="196">
        <f t="shared" si="0"/>
        <v>198088053</v>
      </c>
      <c r="H15" s="4"/>
    </row>
    <row r="16" spans="1:8" ht="22.5" customHeight="1" x14ac:dyDescent="0.45">
      <c r="A16" s="434">
        <v>4</v>
      </c>
      <c r="B16" s="425"/>
      <c r="C16" s="329" t="s">
        <v>62</v>
      </c>
      <c r="D16" s="432">
        <f>Total!F20</f>
        <v>205116917</v>
      </c>
      <c r="E16" s="426">
        <v>0</v>
      </c>
      <c r="F16" s="426">
        <v>0</v>
      </c>
      <c r="G16" s="196">
        <f t="shared" si="0"/>
        <v>403204970</v>
      </c>
      <c r="H16" s="4"/>
    </row>
    <row r="17" spans="1:8" ht="22.5" customHeight="1" x14ac:dyDescent="0.45">
      <c r="A17" s="434">
        <v>5</v>
      </c>
      <c r="B17" s="425"/>
      <c r="C17" s="329" t="s">
        <v>50</v>
      </c>
      <c r="D17" s="432">
        <f>Total!F21</f>
        <v>12716750</v>
      </c>
      <c r="E17" s="426">
        <v>0</v>
      </c>
      <c r="F17" s="426">
        <v>0</v>
      </c>
      <c r="G17" s="405">
        <f>G16+D17+E17-F17</f>
        <v>415921720</v>
      </c>
      <c r="H17" s="4"/>
    </row>
    <row r="18" spans="1:8" ht="22.5" customHeight="1" x14ac:dyDescent="0.45">
      <c r="A18" s="434">
        <v>6</v>
      </c>
      <c r="B18" s="425"/>
      <c r="C18" s="329" t="s">
        <v>51</v>
      </c>
      <c r="D18" s="230">
        <f>Total!F22</f>
        <v>63863823</v>
      </c>
      <c r="E18" s="426">
        <v>0</v>
      </c>
      <c r="F18" s="426">
        <v>0</v>
      </c>
      <c r="G18" s="405">
        <f t="shared" ref="G18:G32" si="1">G17+D18+E18-F18</f>
        <v>479785543</v>
      </c>
      <c r="H18" s="4"/>
    </row>
    <row r="19" spans="1:8" ht="22.5" customHeight="1" x14ac:dyDescent="0.45">
      <c r="A19" s="434">
        <v>7</v>
      </c>
      <c r="B19" s="425"/>
      <c r="C19" s="329" t="s">
        <v>63</v>
      </c>
      <c r="D19" s="230">
        <f>Total!F24</f>
        <v>0</v>
      </c>
      <c r="E19" s="426">
        <v>0</v>
      </c>
      <c r="F19" s="426">
        <v>0</v>
      </c>
      <c r="G19" s="405">
        <f t="shared" si="1"/>
        <v>479785543</v>
      </c>
      <c r="H19" s="5"/>
    </row>
    <row r="20" spans="1:8" ht="22.5" customHeight="1" x14ac:dyDescent="0.45">
      <c r="A20" s="434">
        <v>8</v>
      </c>
      <c r="B20" s="425"/>
      <c r="C20" s="329" t="s">
        <v>64</v>
      </c>
      <c r="D20" s="230">
        <f>Total!F25</f>
        <v>2097513460.9200001</v>
      </c>
      <c r="E20" s="426">
        <v>0</v>
      </c>
      <c r="F20" s="426">
        <v>0</v>
      </c>
      <c r="G20" s="405">
        <f t="shared" si="1"/>
        <v>2577299003.9200001</v>
      </c>
      <c r="H20" s="22"/>
    </row>
    <row r="21" spans="1:8" ht="22.5" customHeight="1" x14ac:dyDescent="0.45">
      <c r="A21" s="434">
        <v>9</v>
      </c>
      <c r="B21" s="425"/>
      <c r="C21" s="334" t="s">
        <v>12</v>
      </c>
      <c r="D21" s="432">
        <f>Total!F26</f>
        <v>408825017</v>
      </c>
      <c r="E21" s="426">
        <v>0</v>
      </c>
      <c r="F21" s="426">
        <v>0</v>
      </c>
      <c r="G21" s="405">
        <f t="shared" si="1"/>
        <v>2986124020.9200001</v>
      </c>
      <c r="H21" s="22"/>
    </row>
    <row r="22" spans="1:8" ht="21" customHeight="1" x14ac:dyDescent="0.45">
      <c r="A22" s="434">
        <v>10</v>
      </c>
      <c r="B22" s="425"/>
      <c r="C22" s="329" t="s">
        <v>65</v>
      </c>
      <c r="D22" s="230">
        <f>Total!F27</f>
        <v>98178299</v>
      </c>
      <c r="E22" s="426">
        <v>0</v>
      </c>
      <c r="F22" s="426">
        <v>0</v>
      </c>
      <c r="G22" s="405">
        <f t="shared" si="1"/>
        <v>3084302319.9200001</v>
      </c>
      <c r="H22" s="22"/>
    </row>
    <row r="23" spans="1:8" x14ac:dyDescent="0.45">
      <c r="A23" s="434">
        <v>11</v>
      </c>
      <c r="B23" s="425"/>
      <c r="C23" s="334" t="s">
        <v>53</v>
      </c>
      <c r="D23" s="230">
        <f>Total!F28</f>
        <v>389467496</v>
      </c>
      <c r="E23" s="426">
        <v>0</v>
      </c>
      <c r="F23" s="426">
        <v>0</v>
      </c>
      <c r="G23" s="405">
        <f t="shared" si="1"/>
        <v>3473769815.9200001</v>
      </c>
      <c r="H23" s="22"/>
    </row>
    <row r="24" spans="1:8" x14ac:dyDescent="0.45">
      <c r="A24" s="434">
        <v>12</v>
      </c>
      <c r="B24" s="425"/>
      <c r="C24" s="335" t="s">
        <v>22</v>
      </c>
      <c r="D24" s="432">
        <f>Total!F29</f>
        <v>-2209374013.7299995</v>
      </c>
      <c r="E24" s="426">
        <v>0</v>
      </c>
      <c r="F24" s="426">
        <v>0</v>
      </c>
      <c r="G24" s="405">
        <f t="shared" si="1"/>
        <v>1264395802.1900005</v>
      </c>
      <c r="H24" s="22"/>
    </row>
    <row r="25" spans="1:8" x14ac:dyDescent="0.45">
      <c r="A25" s="434">
        <v>13</v>
      </c>
      <c r="B25" s="425"/>
      <c r="C25" s="329" t="s">
        <v>52</v>
      </c>
      <c r="D25" s="230">
        <f>Total!F30</f>
        <v>0</v>
      </c>
      <c r="E25" s="426">
        <v>0</v>
      </c>
      <c r="F25" s="426">
        <v>0</v>
      </c>
      <c r="G25" s="405">
        <f t="shared" si="1"/>
        <v>1264395802.1900005</v>
      </c>
      <c r="H25" s="22"/>
    </row>
    <row r="26" spans="1:8" x14ac:dyDescent="0.45">
      <c r="A26" s="434">
        <v>14</v>
      </c>
      <c r="B26" s="425"/>
      <c r="C26" s="334" t="s">
        <v>14</v>
      </c>
      <c r="D26" s="230">
        <f>Total!F31</f>
        <v>190244000</v>
      </c>
      <c r="E26" s="426">
        <v>0</v>
      </c>
      <c r="F26" s="426">
        <v>0</v>
      </c>
      <c r="G26" s="405">
        <f t="shared" si="1"/>
        <v>1454639802.1900005</v>
      </c>
      <c r="H26" s="22"/>
    </row>
    <row r="27" spans="1:8" x14ac:dyDescent="0.45">
      <c r="A27" s="434">
        <v>15</v>
      </c>
      <c r="B27" s="425"/>
      <c r="C27" s="431" t="s">
        <v>57</v>
      </c>
      <c r="D27" s="435">
        <f>Total!F32</f>
        <v>465635708</v>
      </c>
      <c r="E27" s="436">
        <f>E28</f>
        <v>606160800</v>
      </c>
      <c r="F27" s="426">
        <v>0</v>
      </c>
      <c r="G27" s="405">
        <f t="shared" si="1"/>
        <v>2526436310.1900005</v>
      </c>
      <c r="H27" s="22"/>
    </row>
    <row r="28" spans="1:8" x14ac:dyDescent="0.45">
      <c r="A28" s="433">
        <v>15.1</v>
      </c>
      <c r="B28" s="425" t="s">
        <v>132</v>
      </c>
      <c r="C28" s="419" t="s">
        <v>131</v>
      </c>
      <c r="D28" s="432"/>
      <c r="E28" s="426">
        <v>606160800</v>
      </c>
      <c r="F28" s="426">
        <v>0</v>
      </c>
      <c r="G28" s="405"/>
      <c r="H28" s="22"/>
    </row>
    <row r="29" spans="1:8" x14ac:dyDescent="0.45">
      <c r="A29" s="434">
        <v>16</v>
      </c>
      <c r="B29" s="425"/>
      <c r="C29" s="329" t="s">
        <v>16</v>
      </c>
      <c r="D29" s="230">
        <f>Total!F33</f>
        <v>51998000</v>
      </c>
      <c r="E29" s="426">
        <v>0</v>
      </c>
      <c r="F29" s="426">
        <v>0</v>
      </c>
      <c r="G29" s="405">
        <f>G27+D29+E29-F29</f>
        <v>2578434310.1900005</v>
      </c>
      <c r="H29" s="22"/>
    </row>
    <row r="30" spans="1:8" x14ac:dyDescent="0.45">
      <c r="A30" s="434">
        <v>17</v>
      </c>
      <c r="B30" s="425"/>
      <c r="C30" s="329" t="s">
        <v>13</v>
      </c>
      <c r="D30" s="230">
        <f>Total!F34</f>
        <v>61860258</v>
      </c>
      <c r="E30" s="426">
        <v>0</v>
      </c>
      <c r="F30" s="426">
        <v>0</v>
      </c>
      <c r="G30" s="405">
        <f t="shared" si="1"/>
        <v>2640294568.1900005</v>
      </c>
      <c r="H30" s="22"/>
    </row>
    <row r="31" spans="1:8" x14ac:dyDescent="0.45">
      <c r="A31" s="434">
        <v>18</v>
      </c>
      <c r="B31" s="425"/>
      <c r="C31" s="329" t="s">
        <v>135</v>
      </c>
      <c r="D31" s="432">
        <f>Total!F35</f>
        <v>-1536300000</v>
      </c>
      <c r="E31" s="426">
        <v>0</v>
      </c>
      <c r="F31" s="426">
        <v>0</v>
      </c>
      <c r="G31" s="405">
        <f t="shared" si="1"/>
        <v>1103994568.1900005</v>
      </c>
      <c r="H31" s="22"/>
    </row>
    <row r="32" spans="1:8" x14ac:dyDescent="0.45">
      <c r="A32" s="434">
        <v>19</v>
      </c>
      <c r="B32" s="425"/>
      <c r="C32" s="329" t="s">
        <v>67</v>
      </c>
      <c r="D32" s="230">
        <f>Total!F36</f>
        <v>533670800</v>
      </c>
      <c r="E32" s="426">
        <v>0</v>
      </c>
      <c r="F32" s="426">
        <v>0</v>
      </c>
      <c r="G32" s="405">
        <f t="shared" si="1"/>
        <v>1637665368.1900005</v>
      </c>
      <c r="H32" s="22"/>
    </row>
    <row r="33" spans="1:8" x14ac:dyDescent="0.45">
      <c r="A33" s="437"/>
      <c r="B33" s="438" t="s">
        <v>2</v>
      </c>
      <c r="C33" s="439"/>
      <c r="D33" s="440">
        <f>SUM(D13:D32)</f>
        <v>1031504568.1900005</v>
      </c>
      <c r="E33" s="440">
        <f>E27</f>
        <v>606160800</v>
      </c>
      <c r="F33" s="440">
        <f>SUM(F13:F32)</f>
        <v>0</v>
      </c>
      <c r="G33" s="440">
        <f>D33+E33-F33</f>
        <v>1637665368.1900005</v>
      </c>
      <c r="H33" s="438"/>
    </row>
    <row r="34" spans="1:8" ht="24.75" x14ac:dyDescent="0.6">
      <c r="A34" s="251"/>
      <c r="B34" s="13"/>
      <c r="C34" s="14"/>
      <c r="D34" s="14"/>
      <c r="E34" s="15"/>
      <c r="F34" s="15"/>
      <c r="G34" s="252"/>
      <c r="H34" s="13"/>
    </row>
    <row r="35" spans="1:8" ht="20.25" x14ac:dyDescent="0.45">
      <c r="A35" s="675" t="s">
        <v>58</v>
      </c>
      <c r="B35" s="675"/>
      <c r="C35" s="675"/>
      <c r="D35" s="675"/>
      <c r="E35" s="675"/>
      <c r="F35" s="675"/>
      <c r="G35" s="675"/>
      <c r="H35" s="675"/>
    </row>
  </sheetData>
  <mergeCells count="12">
    <mergeCell ref="A35:H35"/>
    <mergeCell ref="A1:H1"/>
    <mergeCell ref="A2:H2"/>
    <mergeCell ref="A11:A12"/>
    <mergeCell ref="B11:B12"/>
    <mergeCell ref="C11:C12"/>
    <mergeCell ref="E11:E12"/>
    <mergeCell ref="F11:F12"/>
    <mergeCell ref="G11:G12"/>
    <mergeCell ref="H11:H12"/>
    <mergeCell ref="A9:G9"/>
    <mergeCell ref="A10:G10"/>
  </mergeCells>
  <pageMargins left="8.8541666666666671E-2" right="7.0833333333333331E-2" top="0.20364583333333333" bottom="0.75" header="0.3" footer="0.3"/>
  <pageSetup paperSize="9"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-0.249977111117893"/>
  </sheetPr>
  <dimension ref="A1:I42"/>
  <sheetViews>
    <sheetView view="pageLayout" topLeftCell="A4" zoomScaleNormal="100" workbookViewId="0">
      <selection activeCell="F31" sqref="F31"/>
    </sheetView>
  </sheetViews>
  <sheetFormatPr defaultColWidth="9.140625" defaultRowHeight="18.75" x14ac:dyDescent="0.45"/>
  <cols>
    <col min="1" max="1" width="4" style="21" customWidth="1"/>
    <col min="2" max="2" width="9.5703125" style="16" customWidth="1"/>
    <col min="3" max="3" width="42.7109375" style="16" customWidth="1"/>
    <col min="4" max="4" width="13.85546875" style="16" customWidth="1"/>
    <col min="5" max="5" width="14.28515625" style="21" customWidth="1"/>
    <col min="6" max="6" width="14.7109375" style="21" customWidth="1"/>
    <col min="7" max="7" width="13.85546875" style="21" customWidth="1"/>
    <col min="8" max="8" width="7.140625" style="21" customWidth="1"/>
    <col min="9" max="16384" width="9.140625" style="21"/>
  </cols>
  <sheetData>
    <row r="1" spans="1:9" ht="20.25" x14ac:dyDescent="0.45">
      <c r="A1" s="676" t="s">
        <v>5</v>
      </c>
      <c r="B1" s="676"/>
      <c r="C1" s="676"/>
      <c r="D1" s="676"/>
      <c r="E1" s="676"/>
      <c r="F1" s="676"/>
      <c r="G1" s="676"/>
      <c r="H1" s="676"/>
    </row>
    <row r="2" spans="1:9" ht="20.25" x14ac:dyDescent="0.45">
      <c r="A2" s="676" t="s">
        <v>6</v>
      </c>
      <c r="B2" s="676"/>
      <c r="C2" s="676"/>
      <c r="D2" s="676"/>
      <c r="E2" s="676"/>
      <c r="F2" s="676"/>
      <c r="G2" s="676"/>
      <c r="H2" s="676"/>
    </row>
    <row r="3" spans="1:9" ht="20.25" x14ac:dyDescent="0.45">
      <c r="A3" s="144"/>
      <c r="B3" s="144"/>
      <c r="C3" s="144"/>
      <c r="D3" s="144"/>
      <c r="E3" s="144"/>
      <c r="F3" s="144"/>
      <c r="G3" s="144"/>
      <c r="H3" s="144"/>
    </row>
    <row r="4" spans="1:9" ht="15" customHeight="1" x14ac:dyDescent="0.45">
      <c r="A4" s="38" t="s">
        <v>19</v>
      </c>
      <c r="B4" s="38"/>
      <c r="C4" s="144"/>
      <c r="D4" s="144"/>
      <c r="E4" s="144"/>
      <c r="F4" s="144"/>
      <c r="G4" s="144"/>
      <c r="H4" s="144"/>
    </row>
    <row r="5" spans="1:9" ht="15" customHeight="1" x14ac:dyDescent="0.45">
      <c r="A5" s="38" t="s">
        <v>41</v>
      </c>
      <c r="B5" s="38"/>
      <c r="C5" s="144"/>
      <c r="D5" s="144"/>
      <c r="E5" s="144"/>
      <c r="F5" s="144"/>
      <c r="G5" s="144"/>
      <c r="H5" s="144"/>
    </row>
    <row r="6" spans="1:9" ht="15" customHeight="1" x14ac:dyDescent="0.45">
      <c r="A6" s="38" t="s">
        <v>42</v>
      </c>
      <c r="B6" s="38"/>
      <c r="C6" s="144"/>
      <c r="D6" s="144"/>
      <c r="E6" s="144"/>
      <c r="F6" s="144"/>
      <c r="G6" s="144"/>
      <c r="H6" s="144"/>
    </row>
    <row r="7" spans="1:9" ht="15" customHeight="1" x14ac:dyDescent="0.45">
      <c r="A7" s="166" t="s">
        <v>20</v>
      </c>
      <c r="B7" s="166"/>
      <c r="C7" s="144"/>
      <c r="D7" s="144"/>
      <c r="E7" s="144"/>
      <c r="F7" s="144"/>
      <c r="G7" s="144"/>
      <c r="H7" s="144"/>
    </row>
    <row r="8" spans="1:9" ht="27.6" customHeight="1" x14ac:dyDescent="0.45">
      <c r="A8" s="677" t="s">
        <v>24</v>
      </c>
      <c r="B8" s="677"/>
      <c r="C8" s="677"/>
      <c r="D8" s="677"/>
      <c r="E8" s="677"/>
      <c r="F8" s="677"/>
      <c r="G8" s="677"/>
      <c r="H8" s="677"/>
      <c r="I8" s="1"/>
    </row>
    <row r="9" spans="1:9" ht="35.450000000000003" customHeight="1" x14ac:dyDescent="0.45">
      <c r="A9" s="677" t="s">
        <v>60</v>
      </c>
      <c r="B9" s="677"/>
      <c r="C9" s="677"/>
      <c r="D9" s="677"/>
      <c r="E9" s="677"/>
      <c r="F9" s="677"/>
      <c r="G9" s="677"/>
      <c r="H9" s="677"/>
      <c r="I9" s="1"/>
    </row>
    <row r="10" spans="1:9" ht="20.25" customHeight="1" x14ac:dyDescent="0.45">
      <c r="A10" s="724" t="s">
        <v>0</v>
      </c>
      <c r="B10" s="724" t="s">
        <v>3</v>
      </c>
      <c r="C10" s="724" t="s">
        <v>4</v>
      </c>
      <c r="D10" s="724" t="s">
        <v>10</v>
      </c>
      <c r="E10" s="726" t="s">
        <v>8</v>
      </c>
      <c r="F10" s="729" t="s">
        <v>9</v>
      </c>
      <c r="G10" s="727" t="s">
        <v>7</v>
      </c>
      <c r="H10" s="727" t="s">
        <v>1</v>
      </c>
    </row>
    <row r="11" spans="1:9" ht="20.25" customHeight="1" x14ac:dyDescent="0.45">
      <c r="A11" s="725"/>
      <c r="B11" s="725"/>
      <c r="C11" s="725"/>
      <c r="D11" s="728"/>
      <c r="E11" s="726"/>
      <c r="F11" s="730"/>
      <c r="G11" s="727"/>
      <c r="H11" s="727"/>
    </row>
    <row r="12" spans="1:9" x14ac:dyDescent="0.45">
      <c r="A12" s="175">
        <v>1</v>
      </c>
      <c r="B12" s="248" t="s">
        <v>15</v>
      </c>
      <c r="C12" s="176" t="s">
        <v>10</v>
      </c>
      <c r="D12" s="306">
        <v>0</v>
      </c>
      <c r="E12" s="271"/>
      <c r="F12" s="271">
        <v>0</v>
      </c>
      <c r="G12" s="272">
        <f>D12</f>
        <v>0</v>
      </c>
      <c r="H12" s="177"/>
    </row>
    <row r="13" spans="1:9" x14ac:dyDescent="0.45">
      <c r="A13" s="248">
        <v>2</v>
      </c>
      <c r="B13" s="248" t="s">
        <v>179</v>
      </c>
      <c r="C13" s="328" t="s">
        <v>195</v>
      </c>
      <c r="D13" s="273"/>
      <c r="E13" s="341">
        <v>500000000</v>
      </c>
      <c r="F13" s="273"/>
      <c r="G13" s="274">
        <f t="shared" ref="G13:G18" si="0">G12+E13-F13</f>
        <v>500000000</v>
      </c>
      <c r="H13" s="184"/>
    </row>
    <row r="14" spans="1:9" x14ac:dyDescent="0.45">
      <c r="A14" s="248">
        <v>3</v>
      </c>
      <c r="B14" s="248" t="s">
        <v>283</v>
      </c>
      <c r="C14" s="616" t="s">
        <v>271</v>
      </c>
      <c r="D14" s="186"/>
      <c r="E14" s="278"/>
      <c r="F14" s="637">
        <v>2053333</v>
      </c>
      <c r="G14" s="274">
        <f t="shared" si="0"/>
        <v>497946667</v>
      </c>
      <c r="H14" s="180"/>
    </row>
    <row r="15" spans="1:9" x14ac:dyDescent="0.45">
      <c r="A15" s="248">
        <v>4</v>
      </c>
      <c r="B15" s="248" t="s">
        <v>15</v>
      </c>
      <c r="C15" s="185" t="s">
        <v>272</v>
      </c>
      <c r="D15" s="273"/>
      <c r="E15" s="294"/>
      <c r="F15" s="231">
        <v>500000000</v>
      </c>
      <c r="G15" s="274">
        <f t="shared" si="0"/>
        <v>-2053333</v>
      </c>
      <c r="H15" s="183"/>
    </row>
    <row r="16" spans="1:9" x14ac:dyDescent="0.45">
      <c r="A16" s="248">
        <v>5</v>
      </c>
      <c r="B16" s="248" t="s">
        <v>15</v>
      </c>
      <c r="C16" s="179"/>
      <c r="D16" s="308"/>
      <c r="E16" s="309"/>
      <c r="F16" s="275"/>
      <c r="G16" s="274">
        <f t="shared" si="0"/>
        <v>-2053333</v>
      </c>
      <c r="H16" s="183"/>
    </row>
    <row r="17" spans="1:8" x14ac:dyDescent="0.45">
      <c r="A17" s="248">
        <v>6</v>
      </c>
      <c r="B17" s="248" t="s">
        <v>15</v>
      </c>
      <c r="C17" s="181"/>
      <c r="D17" s="308"/>
      <c r="E17" s="309"/>
      <c r="F17" s="273"/>
      <c r="G17" s="274">
        <f t="shared" si="0"/>
        <v>-2053333</v>
      </c>
      <c r="H17" s="184"/>
    </row>
    <row r="18" spans="1:8" x14ac:dyDescent="0.45">
      <c r="A18" s="248">
        <v>7</v>
      </c>
      <c r="B18" s="248" t="s">
        <v>15</v>
      </c>
      <c r="C18" s="181"/>
      <c r="D18" s="342"/>
      <c r="E18" s="309"/>
      <c r="F18" s="273"/>
      <c r="G18" s="274">
        <f t="shared" si="0"/>
        <v>-2053333</v>
      </c>
      <c r="H18" s="184"/>
    </row>
    <row r="19" spans="1:8" x14ac:dyDescent="0.45">
      <c r="A19" s="248">
        <v>8</v>
      </c>
      <c r="B19" s="248" t="s">
        <v>15</v>
      </c>
      <c r="C19" s="266"/>
      <c r="D19" s="273"/>
      <c r="E19" s="294"/>
      <c r="F19" s="294"/>
      <c r="G19" s="274">
        <f t="shared" ref="G19:G29" si="1">G18+E19-F19</f>
        <v>-2053333</v>
      </c>
      <c r="H19" s="184"/>
    </row>
    <row r="20" spans="1:8" x14ac:dyDescent="0.45">
      <c r="A20" s="248">
        <v>9</v>
      </c>
      <c r="B20" s="248" t="s">
        <v>15</v>
      </c>
      <c r="C20" s="17"/>
      <c r="D20" s="17"/>
      <c r="E20" s="294"/>
      <c r="F20" s="294"/>
      <c r="G20" s="274">
        <f t="shared" si="1"/>
        <v>-2053333</v>
      </c>
      <c r="H20" s="184"/>
    </row>
    <row r="21" spans="1:8" x14ac:dyDescent="0.45">
      <c r="A21" s="248">
        <v>10</v>
      </c>
      <c r="B21" s="248" t="s">
        <v>15</v>
      </c>
      <c r="C21" s="250"/>
      <c r="D21" s="276"/>
      <c r="E21" s="341"/>
      <c r="F21" s="273"/>
      <c r="G21" s="274">
        <f t="shared" si="1"/>
        <v>-2053333</v>
      </c>
      <c r="H21" s="184"/>
    </row>
    <row r="22" spans="1:8" x14ac:dyDescent="0.45">
      <c r="A22" s="248">
        <v>11</v>
      </c>
      <c r="B22" s="248" t="s">
        <v>15</v>
      </c>
      <c r="C22" s="19"/>
      <c r="D22" s="25"/>
      <c r="E22" s="294"/>
      <c r="F22" s="186"/>
      <c r="G22" s="274">
        <f t="shared" si="1"/>
        <v>-2053333</v>
      </c>
      <c r="H22" s="184"/>
    </row>
    <row r="23" spans="1:8" x14ac:dyDescent="0.45">
      <c r="A23" s="248">
        <v>12</v>
      </c>
      <c r="B23" s="248" t="s">
        <v>15</v>
      </c>
      <c r="C23" s="19"/>
      <c r="D23" s="17"/>
      <c r="E23" s="294"/>
      <c r="F23" s="343"/>
      <c r="G23" s="274">
        <f t="shared" si="1"/>
        <v>-2053333</v>
      </c>
      <c r="H23" s="184"/>
    </row>
    <row r="24" spans="1:8" x14ac:dyDescent="0.45">
      <c r="A24" s="248">
        <v>13</v>
      </c>
      <c r="B24" s="248" t="s">
        <v>15</v>
      </c>
      <c r="C24" s="19"/>
      <c r="D24" s="17"/>
      <c r="E24" s="294"/>
      <c r="F24" s="343"/>
      <c r="G24" s="274">
        <f t="shared" si="1"/>
        <v>-2053333</v>
      </c>
      <c r="H24" s="184"/>
    </row>
    <row r="25" spans="1:8" x14ac:dyDescent="0.45">
      <c r="A25" s="248">
        <v>14</v>
      </c>
      <c r="B25" s="248" t="s">
        <v>15</v>
      </c>
      <c r="C25" s="312"/>
      <c r="D25" s="17"/>
      <c r="E25" s="294"/>
      <c r="F25" s="309"/>
      <c r="G25" s="274">
        <f t="shared" si="1"/>
        <v>-2053333</v>
      </c>
      <c r="H25" s="184"/>
    </row>
    <row r="26" spans="1:8" x14ac:dyDescent="0.45">
      <c r="A26" s="248">
        <v>15</v>
      </c>
      <c r="B26" s="248" t="s">
        <v>15</v>
      </c>
      <c r="C26" s="308"/>
      <c r="D26" s="308"/>
      <c r="E26" s="294"/>
      <c r="F26" s="294"/>
      <c r="G26" s="274">
        <f t="shared" si="1"/>
        <v>-2053333</v>
      </c>
      <c r="H26" s="184"/>
    </row>
    <row r="27" spans="1:8" x14ac:dyDescent="0.45">
      <c r="A27" s="248">
        <v>16</v>
      </c>
      <c r="B27" s="248" t="s">
        <v>15</v>
      </c>
      <c r="C27" s="308"/>
      <c r="D27" s="308"/>
      <c r="E27" s="294"/>
      <c r="F27" s="294"/>
      <c r="G27" s="274">
        <f t="shared" si="1"/>
        <v>-2053333</v>
      </c>
      <c r="H27" s="184"/>
    </row>
    <row r="28" spans="1:8" x14ac:dyDescent="0.45">
      <c r="A28" s="248">
        <v>17</v>
      </c>
      <c r="B28" s="248" t="s">
        <v>15</v>
      </c>
      <c r="C28" s="17"/>
      <c r="D28" s="17"/>
      <c r="E28" s="294"/>
      <c r="F28" s="294"/>
      <c r="G28" s="274">
        <f t="shared" si="1"/>
        <v>-2053333</v>
      </c>
      <c r="H28" s="184"/>
    </row>
    <row r="29" spans="1:8" x14ac:dyDescent="0.45">
      <c r="A29" s="248">
        <v>18</v>
      </c>
      <c r="B29" s="248" t="s">
        <v>15</v>
      </c>
      <c r="C29" s="17"/>
      <c r="D29" s="17"/>
      <c r="E29" s="294"/>
      <c r="F29" s="294"/>
      <c r="G29" s="274">
        <f t="shared" si="1"/>
        <v>-2053333</v>
      </c>
      <c r="H29" s="344"/>
    </row>
    <row r="30" spans="1:8" ht="21.6" customHeight="1" x14ac:dyDescent="0.45">
      <c r="A30" s="10"/>
      <c r="B30" s="11" t="s">
        <v>2</v>
      </c>
      <c r="C30" s="11"/>
      <c r="D30" s="314">
        <f>SUM(D12:D29)</f>
        <v>0</v>
      </c>
      <c r="E30" s="295">
        <f>SUM(E12:E29)</f>
        <v>500000000</v>
      </c>
      <c r="F30" s="295">
        <f>SUM(F12:F29)</f>
        <v>502053333</v>
      </c>
      <c r="G30" s="295">
        <f>D30+E30-F30</f>
        <v>-2053333</v>
      </c>
      <c r="H30" s="11"/>
    </row>
    <row r="31" spans="1:8" ht="24.75" x14ac:dyDescent="0.6">
      <c r="A31" s="12"/>
      <c r="B31" s="13"/>
      <c r="C31" s="14"/>
      <c r="D31" s="14"/>
      <c r="E31" s="15"/>
      <c r="F31" s="15"/>
      <c r="G31" s="345"/>
      <c r="H31" s="13"/>
    </row>
    <row r="32" spans="1:8" ht="20.25" x14ac:dyDescent="0.45">
      <c r="A32" s="723" t="s">
        <v>54</v>
      </c>
      <c r="B32" s="723"/>
      <c r="C32" s="723"/>
      <c r="D32" s="723"/>
      <c r="E32" s="723"/>
      <c r="F32" s="723"/>
      <c r="G32" s="723"/>
      <c r="H32" s="723"/>
    </row>
    <row r="42" spans="1:8" ht="20.25" x14ac:dyDescent="0.5">
      <c r="A42" s="691" t="s">
        <v>17</v>
      </c>
      <c r="B42" s="691"/>
      <c r="C42" s="691"/>
      <c r="D42" s="691"/>
      <c r="E42" s="691"/>
      <c r="F42" s="691"/>
      <c r="G42" s="691"/>
      <c r="H42" s="691"/>
    </row>
  </sheetData>
  <mergeCells count="14">
    <mergeCell ref="A8:H8"/>
    <mergeCell ref="F10:F11"/>
    <mergeCell ref="H10:H11"/>
    <mergeCell ref="A9:H9"/>
    <mergeCell ref="A1:H1"/>
    <mergeCell ref="A2:H2"/>
    <mergeCell ref="A42:H42"/>
    <mergeCell ref="A32:H32"/>
    <mergeCell ref="A10:A11"/>
    <mergeCell ref="B10:B11"/>
    <mergeCell ref="E10:E11"/>
    <mergeCell ref="G10:G11"/>
    <mergeCell ref="C10:C11"/>
    <mergeCell ref="D10:D11"/>
  </mergeCells>
  <pageMargins left="0.11666666666666667" right="0.15833333333333333" top="0.75" bottom="0.75" header="0.3" footer="0.3"/>
  <pageSetup paperSize="9" scale="85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J48"/>
  <sheetViews>
    <sheetView view="pageLayout" topLeftCell="A7" zoomScaleNormal="100" workbookViewId="0">
      <selection activeCell="G34" sqref="G34"/>
    </sheetView>
  </sheetViews>
  <sheetFormatPr defaultColWidth="9.140625" defaultRowHeight="18.75" x14ac:dyDescent="0.45"/>
  <cols>
    <col min="1" max="1" width="4.140625" style="21" customWidth="1"/>
    <col min="2" max="2" width="9" style="16" customWidth="1"/>
    <col min="3" max="3" width="46.85546875" style="16" customWidth="1"/>
    <col min="4" max="4" width="13.5703125" style="16" customWidth="1"/>
    <col min="5" max="5" width="11.5703125" style="21" customWidth="1"/>
    <col min="6" max="6" width="14.28515625" style="21" customWidth="1"/>
    <col min="7" max="7" width="14.5703125" style="21" customWidth="1"/>
    <col min="8" max="8" width="6.7109375" style="21" customWidth="1"/>
    <col min="9" max="9" width="24.5703125" style="21" customWidth="1"/>
    <col min="10" max="16384" width="9.140625" style="21"/>
  </cols>
  <sheetData>
    <row r="1" spans="1:10" ht="20.25" x14ac:dyDescent="0.45">
      <c r="A1" s="676" t="s">
        <v>5</v>
      </c>
      <c r="B1" s="676"/>
      <c r="C1" s="676"/>
      <c r="D1" s="676"/>
      <c r="E1" s="676"/>
      <c r="F1" s="676"/>
      <c r="G1" s="676"/>
      <c r="H1" s="676"/>
    </row>
    <row r="2" spans="1:10" ht="20.25" x14ac:dyDescent="0.45">
      <c r="A2" s="676" t="s">
        <v>6</v>
      </c>
      <c r="B2" s="676"/>
      <c r="C2" s="676"/>
      <c r="D2" s="676"/>
      <c r="E2" s="676"/>
      <c r="F2" s="676"/>
      <c r="G2" s="676"/>
      <c r="H2" s="676"/>
    </row>
    <row r="3" spans="1:10" ht="20.25" x14ac:dyDescent="0.45">
      <c r="A3" s="144"/>
      <c r="B3" s="144"/>
      <c r="C3" s="144"/>
      <c r="D3" s="144"/>
      <c r="E3" s="144"/>
      <c r="F3" s="144"/>
      <c r="G3" s="144"/>
      <c r="H3" s="144"/>
    </row>
    <row r="4" spans="1:10" ht="20.25" x14ac:dyDescent="0.45">
      <c r="A4" s="366"/>
      <c r="B4" s="366"/>
      <c r="C4" s="366"/>
      <c r="D4" s="366"/>
      <c r="E4" s="366"/>
      <c r="F4" s="366"/>
      <c r="G4" s="366"/>
      <c r="H4" s="366"/>
    </row>
    <row r="5" spans="1:10" ht="13.5" customHeight="1" x14ac:dyDescent="0.45">
      <c r="A5" s="38" t="s">
        <v>19</v>
      </c>
      <c r="B5" s="38"/>
      <c r="C5" s="144"/>
      <c r="D5" s="144"/>
      <c r="E5" s="144"/>
      <c r="F5" s="144"/>
      <c r="G5" s="144"/>
      <c r="H5" s="144"/>
    </row>
    <row r="6" spans="1:10" ht="13.5" customHeight="1" x14ac:dyDescent="0.45">
      <c r="A6" s="38" t="s">
        <v>41</v>
      </c>
      <c r="B6" s="38"/>
      <c r="C6" s="144"/>
      <c r="D6" s="144"/>
      <c r="E6" s="144"/>
      <c r="F6" s="144"/>
      <c r="G6" s="144"/>
      <c r="H6" s="144"/>
    </row>
    <row r="7" spans="1:10" ht="13.5" customHeight="1" x14ac:dyDescent="0.45">
      <c r="A7" s="38" t="s">
        <v>42</v>
      </c>
      <c r="B7" s="38"/>
      <c r="C7" s="144"/>
      <c r="D7" s="144"/>
      <c r="E7" s="144"/>
      <c r="F7" s="144"/>
      <c r="G7" s="144"/>
      <c r="H7" s="144"/>
    </row>
    <row r="8" spans="1:10" ht="13.5" customHeight="1" x14ac:dyDescent="0.45">
      <c r="A8" s="166" t="s">
        <v>20</v>
      </c>
      <c r="B8" s="166"/>
      <c r="C8" s="144"/>
      <c r="D8" s="144"/>
      <c r="E8" s="144"/>
      <c r="F8" s="144"/>
      <c r="G8" s="144"/>
      <c r="H8" s="144"/>
    </row>
    <row r="9" spans="1:10" ht="27.6" customHeight="1" x14ac:dyDescent="0.45">
      <c r="A9" s="677" t="s">
        <v>25</v>
      </c>
      <c r="B9" s="677"/>
      <c r="C9" s="677"/>
      <c r="D9" s="677"/>
      <c r="E9" s="677"/>
      <c r="F9" s="677"/>
      <c r="G9" s="677"/>
      <c r="H9" s="677"/>
      <c r="I9" s="1"/>
      <c r="J9" s="1"/>
    </row>
    <row r="10" spans="1:10" ht="24.75" customHeight="1" x14ac:dyDescent="0.45">
      <c r="A10" s="677" t="s">
        <v>59</v>
      </c>
      <c r="B10" s="677"/>
      <c r="C10" s="677"/>
      <c r="D10" s="677"/>
      <c r="E10" s="677"/>
      <c r="F10" s="677"/>
      <c r="G10" s="677"/>
      <c r="H10" s="677"/>
      <c r="I10" s="1"/>
      <c r="J10" s="1"/>
    </row>
    <row r="11" spans="1:10" ht="24.75" customHeight="1" x14ac:dyDescent="0.45">
      <c r="A11" s="367"/>
      <c r="B11" s="367"/>
      <c r="C11" s="367"/>
      <c r="D11" s="367"/>
      <c r="E11" s="367"/>
      <c r="F11" s="367"/>
      <c r="G11" s="367"/>
      <c r="H11" s="367"/>
      <c r="I11" s="1"/>
      <c r="J11" s="1"/>
    </row>
    <row r="12" spans="1:10" ht="15.75" customHeight="1" x14ac:dyDescent="0.45">
      <c r="A12" s="734" t="s">
        <v>0</v>
      </c>
      <c r="B12" s="734" t="s">
        <v>3</v>
      </c>
      <c r="C12" s="734" t="s">
        <v>4</v>
      </c>
      <c r="D12" s="734" t="s">
        <v>10</v>
      </c>
      <c r="E12" s="736" t="s">
        <v>8</v>
      </c>
      <c r="F12" s="737" t="s">
        <v>9</v>
      </c>
      <c r="G12" s="733" t="s">
        <v>7</v>
      </c>
      <c r="H12" s="733" t="s">
        <v>1</v>
      </c>
    </row>
    <row r="13" spans="1:10" ht="15.75" customHeight="1" x14ac:dyDescent="0.45">
      <c r="A13" s="735"/>
      <c r="B13" s="735"/>
      <c r="C13" s="735"/>
      <c r="D13" s="739"/>
      <c r="E13" s="736"/>
      <c r="F13" s="738"/>
      <c r="G13" s="733"/>
      <c r="H13" s="733"/>
    </row>
    <row r="14" spans="1:10" ht="21.75" customHeight="1" x14ac:dyDescent="0.45">
      <c r="A14" s="175">
        <v>1</v>
      </c>
      <c r="B14" s="189" t="s">
        <v>15</v>
      </c>
      <c r="C14" s="176" t="s">
        <v>10</v>
      </c>
      <c r="D14" s="269">
        <f>[2]ช่องตะอุ้!$G$29</f>
        <v>35978461</v>
      </c>
      <c r="E14" s="269"/>
      <c r="F14" s="283">
        <v>0</v>
      </c>
      <c r="G14" s="235">
        <f>D14</f>
        <v>35978461</v>
      </c>
      <c r="H14" s="2"/>
    </row>
    <row r="15" spans="1:10" ht="21.75" customHeight="1" x14ac:dyDescent="0.45">
      <c r="A15" s="248">
        <v>2</v>
      </c>
      <c r="B15" s="189" t="s">
        <v>179</v>
      </c>
      <c r="C15" s="328" t="s">
        <v>195</v>
      </c>
      <c r="D15" s="195"/>
      <c r="E15" s="628">
        <v>52735920</v>
      </c>
      <c r="F15" s="195"/>
      <c r="G15" s="258">
        <f>G14+E15-F15</f>
        <v>88714381</v>
      </c>
      <c r="H15" s="4"/>
    </row>
    <row r="16" spans="1:10" ht="21.75" customHeight="1" x14ac:dyDescent="0.45">
      <c r="A16" s="248">
        <v>3</v>
      </c>
      <c r="B16" s="189" t="s">
        <v>338</v>
      </c>
      <c r="C16" s="646" t="s">
        <v>304</v>
      </c>
      <c r="D16" s="284"/>
      <c r="E16" s="285"/>
      <c r="F16" s="637">
        <v>43449500</v>
      </c>
      <c r="G16" s="258">
        <f t="shared" ref="G16:G28" si="0">G15+E16-F16</f>
        <v>45264881</v>
      </c>
      <c r="H16" s="193"/>
    </row>
    <row r="17" spans="1:9" ht="21.75" customHeight="1" x14ac:dyDescent="0.45">
      <c r="A17" s="248">
        <v>4</v>
      </c>
      <c r="B17" s="189" t="s">
        <v>15</v>
      </c>
      <c r="C17" s="277" t="s">
        <v>305</v>
      </c>
      <c r="D17" s="195"/>
      <c r="E17" s="270"/>
      <c r="F17" s="224">
        <v>4175000</v>
      </c>
      <c r="G17" s="258">
        <f t="shared" si="0"/>
        <v>41089881</v>
      </c>
      <c r="H17" s="4"/>
    </row>
    <row r="18" spans="1:9" ht="21.75" customHeight="1" x14ac:dyDescent="0.45">
      <c r="A18" s="248">
        <v>5</v>
      </c>
      <c r="B18" s="189" t="s">
        <v>15</v>
      </c>
      <c r="C18" s="181" t="s">
        <v>306</v>
      </c>
      <c r="D18" s="195"/>
      <c r="E18" s="286"/>
      <c r="F18" s="224">
        <v>2672200</v>
      </c>
      <c r="G18" s="258">
        <f t="shared" si="0"/>
        <v>38417681</v>
      </c>
      <c r="H18" s="5"/>
      <c r="I18" s="6"/>
    </row>
    <row r="19" spans="1:9" ht="21.75" customHeight="1" x14ac:dyDescent="0.45">
      <c r="A19" s="248">
        <v>6</v>
      </c>
      <c r="B19" s="189" t="s">
        <v>15</v>
      </c>
      <c r="C19" s="181" t="s">
        <v>307</v>
      </c>
      <c r="D19" s="195"/>
      <c r="E19" s="286"/>
      <c r="F19" s="224">
        <v>1631460</v>
      </c>
      <c r="G19" s="258">
        <f t="shared" si="0"/>
        <v>36786221</v>
      </c>
      <c r="H19" s="5"/>
      <c r="I19" s="6"/>
    </row>
    <row r="20" spans="1:9" ht="21.75" customHeight="1" x14ac:dyDescent="0.45">
      <c r="A20" s="248">
        <v>7</v>
      </c>
      <c r="B20" s="189" t="s">
        <v>15</v>
      </c>
      <c r="C20" s="181" t="s">
        <v>308</v>
      </c>
      <c r="D20" s="238"/>
      <c r="E20" s="30"/>
      <c r="F20" s="224">
        <v>807760</v>
      </c>
      <c r="G20" s="258">
        <f t="shared" si="0"/>
        <v>35978461</v>
      </c>
      <c r="H20" s="22"/>
    </row>
    <row r="21" spans="1:9" ht="21.75" customHeight="1" x14ac:dyDescent="0.45">
      <c r="A21" s="248">
        <v>8</v>
      </c>
      <c r="B21" s="189" t="s">
        <v>15</v>
      </c>
      <c r="C21" s="211"/>
      <c r="D21" s="198"/>
      <c r="E21" s="226"/>
      <c r="F21" s="198"/>
      <c r="G21" s="258">
        <f t="shared" si="0"/>
        <v>35978461</v>
      </c>
      <c r="H21" s="22"/>
    </row>
    <row r="22" spans="1:9" ht="21.75" customHeight="1" x14ac:dyDescent="0.45">
      <c r="A22" s="248">
        <v>9</v>
      </c>
      <c r="B22" s="189" t="s">
        <v>15</v>
      </c>
      <c r="C22" s="211"/>
      <c r="D22" s="198"/>
      <c r="E22" s="286"/>
      <c r="F22" s="198"/>
      <c r="G22" s="258">
        <f t="shared" si="0"/>
        <v>35978461</v>
      </c>
      <c r="H22" s="22"/>
    </row>
    <row r="23" spans="1:9" ht="21.75" customHeight="1" x14ac:dyDescent="0.45">
      <c r="A23" s="248">
        <v>10</v>
      </c>
      <c r="B23" s="189" t="s">
        <v>15</v>
      </c>
      <c r="C23" s="211"/>
      <c r="D23" s="198"/>
      <c r="E23" s="286"/>
      <c r="F23" s="198"/>
      <c r="G23" s="258">
        <f t="shared" si="0"/>
        <v>35978461</v>
      </c>
      <c r="H23" s="22"/>
    </row>
    <row r="24" spans="1:9" ht="21.75" customHeight="1" x14ac:dyDescent="0.45">
      <c r="A24" s="248">
        <v>11</v>
      </c>
      <c r="B24" s="189" t="s">
        <v>15</v>
      </c>
      <c r="C24" s="211"/>
      <c r="D24" s="198"/>
      <c r="E24" s="286"/>
      <c r="F24" s="198"/>
      <c r="G24" s="258">
        <f t="shared" si="0"/>
        <v>35978461</v>
      </c>
      <c r="H24" s="22"/>
    </row>
    <row r="25" spans="1:9" ht="21.75" customHeight="1" x14ac:dyDescent="0.45">
      <c r="A25" s="248">
        <v>12</v>
      </c>
      <c r="B25" s="189" t="s">
        <v>15</v>
      </c>
      <c r="C25" s="211"/>
      <c r="D25" s="198"/>
      <c r="E25" s="286"/>
      <c r="F25" s="198"/>
      <c r="G25" s="258">
        <f t="shared" si="0"/>
        <v>35978461</v>
      </c>
      <c r="H25" s="22"/>
    </row>
    <row r="26" spans="1:9" ht="21.75" customHeight="1" x14ac:dyDescent="0.45">
      <c r="A26" s="248">
        <v>13</v>
      </c>
      <c r="B26" s="189" t="s">
        <v>15</v>
      </c>
      <c r="C26" s="211"/>
      <c r="D26" s="198"/>
      <c r="E26" s="286"/>
      <c r="F26" s="198"/>
      <c r="G26" s="258">
        <f t="shared" si="0"/>
        <v>35978461</v>
      </c>
      <c r="H26" s="22"/>
    </row>
    <row r="27" spans="1:9" ht="21.75" customHeight="1" x14ac:dyDescent="0.45">
      <c r="A27" s="192">
        <v>32</v>
      </c>
      <c r="B27" s="189" t="s">
        <v>15</v>
      </c>
      <c r="C27" s="181"/>
      <c r="D27" s="195"/>
      <c r="E27" s="29"/>
      <c r="F27" s="195"/>
      <c r="G27" s="369">
        <f t="shared" si="0"/>
        <v>35978461</v>
      </c>
      <c r="H27" s="277"/>
    </row>
    <row r="28" spans="1:9" ht="21.75" customHeight="1" x14ac:dyDescent="0.45">
      <c r="A28" s="279">
        <v>33</v>
      </c>
      <c r="B28" s="189" t="s">
        <v>15</v>
      </c>
      <c r="C28" s="280"/>
      <c r="D28" s="287"/>
      <c r="E28" s="288"/>
      <c r="F28" s="289"/>
      <c r="G28" s="369">
        <f t="shared" si="0"/>
        <v>35978461</v>
      </c>
      <c r="H28" s="281"/>
    </row>
    <row r="29" spans="1:9" ht="21.6" customHeight="1" x14ac:dyDescent="0.45">
      <c r="A29" s="10"/>
      <c r="B29" s="11" t="s">
        <v>2</v>
      </c>
      <c r="C29" s="11"/>
      <c r="D29" s="290">
        <f>SUM(D14:D28)</f>
        <v>35978461</v>
      </c>
      <c r="E29" s="291">
        <f>SUM(E14:E28)</f>
        <v>52735920</v>
      </c>
      <c r="F29" s="291">
        <f>SUM(F14:F28)</f>
        <v>52735920</v>
      </c>
      <c r="G29" s="291">
        <f>D29+E29-F29</f>
        <v>35978461</v>
      </c>
      <c r="H29" s="11"/>
    </row>
    <row r="30" spans="1:9" ht="12" customHeight="1" x14ac:dyDescent="0.6">
      <c r="A30" s="12"/>
      <c r="B30" s="13"/>
      <c r="C30" s="14"/>
      <c r="D30" s="282"/>
      <c r="E30" s="252"/>
      <c r="F30" s="252"/>
      <c r="G30" s="252"/>
      <c r="H30" s="13"/>
    </row>
    <row r="31" spans="1:9" ht="20.25" x14ac:dyDescent="0.45">
      <c r="A31" s="731" t="s">
        <v>49</v>
      </c>
      <c r="B31" s="732"/>
      <c r="C31" s="732"/>
      <c r="D31" s="732"/>
      <c r="E31" s="732"/>
      <c r="F31" s="732"/>
      <c r="G31" s="732"/>
    </row>
    <row r="39" spans="2:4" x14ac:dyDescent="0.45">
      <c r="B39" s="21"/>
      <c r="C39" s="21"/>
      <c r="D39" s="21"/>
    </row>
    <row r="40" spans="2:4" x14ac:dyDescent="0.45">
      <c r="B40" s="21"/>
      <c r="C40" s="21"/>
      <c r="D40" s="21"/>
    </row>
    <row r="41" spans="2:4" x14ac:dyDescent="0.45">
      <c r="B41" s="21"/>
      <c r="C41" s="21"/>
      <c r="D41" s="21"/>
    </row>
    <row r="42" spans="2:4" x14ac:dyDescent="0.45">
      <c r="B42" s="21"/>
      <c r="C42" s="21"/>
      <c r="D42" s="21"/>
    </row>
    <row r="43" spans="2:4" x14ac:dyDescent="0.45">
      <c r="B43" s="21"/>
      <c r="C43" s="21"/>
      <c r="D43" s="21"/>
    </row>
    <row r="44" spans="2:4" x14ac:dyDescent="0.45">
      <c r="B44" s="21"/>
      <c r="C44" s="21"/>
      <c r="D44" s="21"/>
    </row>
    <row r="45" spans="2:4" x14ac:dyDescent="0.45">
      <c r="B45" s="21"/>
      <c r="C45" s="21"/>
      <c r="D45" s="21"/>
    </row>
    <row r="46" spans="2:4" x14ac:dyDescent="0.45">
      <c r="B46" s="21"/>
      <c r="C46" s="21"/>
      <c r="D46" s="21"/>
    </row>
    <row r="47" spans="2:4" x14ac:dyDescent="0.45">
      <c r="B47" s="21"/>
      <c r="C47" s="21"/>
      <c r="D47" s="21"/>
    </row>
    <row r="48" spans="2:4" x14ac:dyDescent="0.45">
      <c r="B48" s="21"/>
      <c r="C48" s="21"/>
      <c r="D48" s="21"/>
    </row>
  </sheetData>
  <mergeCells count="13">
    <mergeCell ref="A31:G31"/>
    <mergeCell ref="G12:G13"/>
    <mergeCell ref="H12:H13"/>
    <mergeCell ref="A1:H1"/>
    <mergeCell ref="A2:H2"/>
    <mergeCell ref="A9:H9"/>
    <mergeCell ref="A10:H10"/>
    <mergeCell ref="A12:A13"/>
    <mergeCell ref="B12:B13"/>
    <mergeCell ref="C12:C13"/>
    <mergeCell ref="E12:E13"/>
    <mergeCell ref="F12:F13"/>
    <mergeCell ref="D12:D13"/>
  </mergeCells>
  <pageMargins left="0.32" right="0.1" top="0.38" bottom="0.75" header="0.38" footer="0.3"/>
  <pageSetup scale="85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J30"/>
  <sheetViews>
    <sheetView view="pageLayout" topLeftCell="A7" zoomScaleNormal="100" workbookViewId="0">
      <selection activeCell="D22" sqref="D22"/>
    </sheetView>
  </sheetViews>
  <sheetFormatPr defaultColWidth="8.140625" defaultRowHeight="18.75" x14ac:dyDescent="0.45"/>
  <cols>
    <col min="1" max="1" width="3.5703125" style="21" customWidth="1"/>
    <col min="2" max="2" width="11.28515625" style="16" customWidth="1"/>
    <col min="3" max="3" width="38.5703125" style="16" customWidth="1"/>
    <col min="4" max="4" width="14" style="16" customWidth="1"/>
    <col min="5" max="5" width="15.28515625" style="21" customWidth="1"/>
    <col min="6" max="6" width="14.7109375" style="21" customWidth="1"/>
    <col min="7" max="7" width="16.42578125" style="21" customWidth="1"/>
    <col min="8" max="8" width="7" style="21" customWidth="1"/>
    <col min="9" max="9" width="24.5703125" style="21" customWidth="1"/>
    <col min="10" max="16384" width="8.140625" style="21"/>
  </cols>
  <sheetData>
    <row r="1" spans="1:10" ht="20.25" x14ac:dyDescent="0.45">
      <c r="A1" s="676" t="s">
        <v>5</v>
      </c>
      <c r="B1" s="676"/>
      <c r="C1" s="676"/>
      <c r="D1" s="676"/>
      <c r="E1" s="676"/>
      <c r="F1" s="676"/>
      <c r="G1" s="676"/>
      <c r="H1" s="676"/>
    </row>
    <row r="2" spans="1:10" ht="20.25" x14ac:dyDescent="0.45">
      <c r="A2" s="676" t="s">
        <v>6</v>
      </c>
      <c r="B2" s="676"/>
      <c r="C2" s="676"/>
      <c r="D2" s="676"/>
      <c r="E2" s="676"/>
      <c r="F2" s="676"/>
      <c r="G2" s="676"/>
      <c r="H2" s="676"/>
    </row>
    <row r="3" spans="1:10" ht="20.25" x14ac:dyDescent="0.45">
      <c r="A3" s="144"/>
      <c r="B3" s="144"/>
      <c r="C3" s="144"/>
      <c r="D3" s="144"/>
      <c r="E3" s="144"/>
      <c r="F3" s="144"/>
      <c r="G3" s="144"/>
      <c r="H3" s="144"/>
    </row>
    <row r="4" spans="1:10" ht="20.25" x14ac:dyDescent="0.45">
      <c r="A4" s="144"/>
      <c r="B4" s="144"/>
      <c r="C4" s="144"/>
      <c r="D4" s="144"/>
      <c r="E4" s="144"/>
      <c r="F4" s="144"/>
      <c r="G4" s="144"/>
      <c r="H4" s="144"/>
    </row>
    <row r="5" spans="1:10" ht="15" customHeight="1" x14ac:dyDescent="0.45">
      <c r="A5" s="38" t="s">
        <v>19</v>
      </c>
      <c r="B5" s="38"/>
      <c r="C5" s="144"/>
      <c r="D5" s="144"/>
      <c r="E5" s="144"/>
      <c r="F5" s="144"/>
      <c r="G5" s="144"/>
      <c r="H5" s="144"/>
    </row>
    <row r="6" spans="1:10" ht="15" customHeight="1" x14ac:dyDescent="0.45">
      <c r="A6" s="38" t="s">
        <v>41</v>
      </c>
      <c r="B6" s="38"/>
      <c r="C6" s="144"/>
      <c r="D6" s="144"/>
      <c r="E6" s="144"/>
      <c r="F6" s="144"/>
      <c r="G6" s="144"/>
      <c r="H6" s="144"/>
    </row>
    <row r="7" spans="1:10" ht="15" customHeight="1" x14ac:dyDescent="0.45">
      <c r="A7" s="38" t="s">
        <v>42</v>
      </c>
      <c r="B7" s="38"/>
      <c r="C7" s="144"/>
      <c r="D7" s="144"/>
      <c r="E7" s="144"/>
      <c r="F7" s="144"/>
      <c r="G7" s="144"/>
      <c r="H7" s="144"/>
    </row>
    <row r="8" spans="1:10" ht="15" customHeight="1" x14ac:dyDescent="0.45">
      <c r="A8" s="166" t="s">
        <v>20</v>
      </c>
      <c r="B8" s="166"/>
      <c r="C8" s="144"/>
      <c r="D8" s="144"/>
      <c r="E8" s="144"/>
      <c r="F8" s="144"/>
      <c r="G8" s="144"/>
      <c r="H8" s="144"/>
    </row>
    <row r="9" spans="1:10" ht="27.6" customHeight="1" x14ac:dyDescent="0.45">
      <c r="A9" s="677" t="s">
        <v>26</v>
      </c>
      <c r="B9" s="677"/>
      <c r="C9" s="677"/>
      <c r="D9" s="677"/>
      <c r="E9" s="677"/>
      <c r="F9" s="677"/>
      <c r="G9" s="677"/>
      <c r="H9" s="677"/>
      <c r="I9" s="1"/>
      <c r="J9" s="1"/>
    </row>
    <row r="10" spans="1:10" ht="31.9" customHeight="1" x14ac:dyDescent="0.45">
      <c r="A10" s="677" t="s">
        <v>59</v>
      </c>
      <c r="B10" s="677"/>
      <c r="C10" s="677"/>
      <c r="D10" s="677"/>
      <c r="E10" s="677"/>
      <c r="F10" s="677"/>
      <c r="G10" s="677"/>
      <c r="H10" s="677"/>
      <c r="I10" s="1"/>
      <c r="J10" s="1"/>
    </row>
    <row r="11" spans="1:10" ht="20.25" customHeight="1" x14ac:dyDescent="0.45">
      <c r="A11" s="734" t="s">
        <v>0</v>
      </c>
      <c r="B11" s="734" t="s">
        <v>3</v>
      </c>
      <c r="C11" s="734" t="s">
        <v>4</v>
      </c>
      <c r="D11" s="734" t="s">
        <v>10</v>
      </c>
      <c r="E11" s="736" t="s">
        <v>8</v>
      </c>
      <c r="F11" s="737" t="s">
        <v>9</v>
      </c>
      <c r="G11" s="733" t="s">
        <v>7</v>
      </c>
      <c r="H11" s="733" t="s">
        <v>1</v>
      </c>
    </row>
    <row r="12" spans="1:10" ht="20.25" customHeight="1" x14ac:dyDescent="0.45">
      <c r="A12" s="735"/>
      <c r="B12" s="735"/>
      <c r="C12" s="735"/>
      <c r="D12" s="735"/>
      <c r="E12" s="736"/>
      <c r="F12" s="738"/>
      <c r="G12" s="733"/>
      <c r="H12" s="733"/>
    </row>
    <row r="13" spans="1:10" ht="20.25" x14ac:dyDescent="0.45">
      <c r="A13" s="346">
        <v>1</v>
      </c>
      <c r="B13" s="248"/>
      <c r="C13" s="190" t="s">
        <v>10</v>
      </c>
      <c r="D13" s="235">
        <f>[2]ทางปุยางปะทุมพอน!$G$28</f>
        <v>164162925</v>
      </c>
      <c r="E13" s="235"/>
      <c r="F13" s="235">
        <v>0</v>
      </c>
      <c r="G13" s="194">
        <f>D13</f>
        <v>164162925</v>
      </c>
      <c r="H13" s="2"/>
    </row>
    <row r="14" spans="1:10" ht="20.25" x14ac:dyDescent="0.45">
      <c r="A14" s="187">
        <v>2</v>
      </c>
      <c r="B14" s="398" t="s">
        <v>15</v>
      </c>
      <c r="C14" s="181"/>
      <c r="D14" s="238"/>
      <c r="E14" s="30"/>
      <c r="F14" s="195"/>
      <c r="G14" s="196">
        <f>G13+E14-F14</f>
        <v>164162925</v>
      </c>
      <c r="H14" s="4"/>
    </row>
    <row r="15" spans="1:10" x14ac:dyDescent="0.45">
      <c r="A15" s="187">
        <v>3</v>
      </c>
      <c r="B15" s="383" t="s">
        <v>15</v>
      </c>
      <c r="C15" s="250"/>
      <c r="D15" s="375"/>
      <c r="E15" s="382"/>
      <c r="F15" s="30"/>
      <c r="G15" s="196">
        <f t="shared" ref="G15:G19" si="0">G14+E15-F15</f>
        <v>164162925</v>
      </c>
      <c r="H15" s="193"/>
    </row>
    <row r="16" spans="1:10" x14ac:dyDescent="0.45">
      <c r="A16" s="187">
        <v>4</v>
      </c>
      <c r="B16" s="383" t="s">
        <v>15</v>
      </c>
      <c r="C16" s="43"/>
      <c r="D16" s="257"/>
      <c r="E16" s="326"/>
      <c r="F16" s="326"/>
      <c r="G16" s="196">
        <f t="shared" si="0"/>
        <v>164162925</v>
      </c>
      <c r="H16" s="5"/>
      <c r="I16" s="6"/>
    </row>
    <row r="17" spans="1:9" x14ac:dyDescent="0.45">
      <c r="A17" s="187">
        <v>5</v>
      </c>
      <c r="B17" s="383" t="s">
        <v>15</v>
      </c>
      <c r="C17" s="19"/>
      <c r="D17" s="238"/>
      <c r="E17" s="30"/>
      <c r="F17" s="195"/>
      <c r="G17" s="196">
        <f t="shared" si="0"/>
        <v>164162925</v>
      </c>
      <c r="H17" s="5"/>
      <c r="I17" s="6"/>
    </row>
    <row r="18" spans="1:9" x14ac:dyDescent="0.45">
      <c r="A18" s="187">
        <v>6</v>
      </c>
      <c r="B18" s="383" t="s">
        <v>15</v>
      </c>
      <c r="C18" s="19"/>
      <c r="D18" s="238"/>
      <c r="E18" s="30"/>
      <c r="F18" s="195"/>
      <c r="G18" s="196">
        <f t="shared" si="0"/>
        <v>164162925</v>
      </c>
      <c r="H18" s="22"/>
    </row>
    <row r="19" spans="1:9" x14ac:dyDescent="0.45">
      <c r="A19" s="187">
        <v>7</v>
      </c>
      <c r="B19" s="383" t="s">
        <v>15</v>
      </c>
      <c r="C19" s="209"/>
      <c r="D19" s="199"/>
      <c r="E19" s="32"/>
      <c r="F19" s="199"/>
      <c r="G19" s="196">
        <f t="shared" si="0"/>
        <v>164162925</v>
      </c>
      <c r="H19" s="22"/>
    </row>
    <row r="20" spans="1:9" x14ac:dyDescent="0.45">
      <c r="A20" s="187">
        <v>8</v>
      </c>
      <c r="B20" s="383" t="s">
        <v>15</v>
      </c>
      <c r="C20" s="3"/>
      <c r="D20" s="155"/>
      <c r="E20" s="30"/>
      <c r="F20" s="30"/>
      <c r="G20" s="196">
        <f t="shared" ref="G20:G27" si="1">G19+E20-F20</f>
        <v>164162925</v>
      </c>
      <c r="H20" s="22"/>
    </row>
    <row r="21" spans="1:9" x14ac:dyDescent="0.45">
      <c r="A21" s="187">
        <v>9</v>
      </c>
      <c r="B21" s="383" t="s">
        <v>15</v>
      </c>
      <c r="C21" s="250"/>
      <c r="D21" s="375"/>
      <c r="E21" s="382"/>
      <c r="F21" s="30"/>
      <c r="G21" s="196">
        <f t="shared" si="1"/>
        <v>164162925</v>
      </c>
      <c r="H21" s="193"/>
    </row>
    <row r="22" spans="1:9" x14ac:dyDescent="0.45">
      <c r="A22" s="187">
        <v>10</v>
      </c>
      <c r="B22" s="383" t="s">
        <v>15</v>
      </c>
      <c r="C22" s="3"/>
      <c r="D22" s="155"/>
      <c r="E22" s="30"/>
      <c r="F22" s="30"/>
      <c r="G22" s="196">
        <f t="shared" si="1"/>
        <v>164162925</v>
      </c>
      <c r="H22" s="22"/>
    </row>
    <row r="23" spans="1:9" x14ac:dyDescent="0.45">
      <c r="A23" s="187">
        <v>11</v>
      </c>
      <c r="B23" s="383" t="s">
        <v>15</v>
      </c>
      <c r="C23" s="8"/>
      <c r="D23" s="241"/>
      <c r="E23" s="30"/>
      <c r="F23" s="30"/>
      <c r="G23" s="196">
        <f t="shared" si="1"/>
        <v>164162925</v>
      </c>
      <c r="H23" s="22"/>
    </row>
    <row r="24" spans="1:9" x14ac:dyDescent="0.45">
      <c r="A24" s="187">
        <v>12</v>
      </c>
      <c r="B24" s="383" t="s">
        <v>15</v>
      </c>
      <c r="C24" s="3"/>
      <c r="D24" s="155"/>
      <c r="E24" s="30"/>
      <c r="F24" s="30"/>
      <c r="G24" s="196">
        <f t="shared" si="1"/>
        <v>164162925</v>
      </c>
      <c r="H24" s="9"/>
    </row>
    <row r="25" spans="1:9" x14ac:dyDescent="0.45">
      <c r="A25" s="187">
        <v>13</v>
      </c>
      <c r="B25" s="383" t="s">
        <v>15</v>
      </c>
      <c r="C25" s="3"/>
      <c r="D25" s="155"/>
      <c r="E25" s="30"/>
      <c r="F25" s="30"/>
      <c r="G25" s="196">
        <f t="shared" si="1"/>
        <v>164162925</v>
      </c>
      <c r="H25" s="22"/>
    </row>
    <row r="26" spans="1:9" x14ac:dyDescent="0.45">
      <c r="A26" s="187">
        <v>14</v>
      </c>
      <c r="B26" s="383" t="s">
        <v>15</v>
      </c>
      <c r="C26" s="8"/>
      <c r="D26" s="241"/>
      <c r="E26" s="30"/>
      <c r="F26" s="30"/>
      <c r="G26" s="196">
        <f t="shared" si="1"/>
        <v>164162925</v>
      </c>
      <c r="H26" s="22"/>
    </row>
    <row r="27" spans="1:9" x14ac:dyDescent="0.45">
      <c r="A27" s="187">
        <v>15</v>
      </c>
      <c r="B27" s="383" t="s">
        <v>15</v>
      </c>
      <c r="C27" s="3"/>
      <c r="D27" s="155"/>
      <c r="E27" s="30"/>
      <c r="F27" s="30"/>
      <c r="G27" s="196">
        <f t="shared" si="1"/>
        <v>164162925</v>
      </c>
      <c r="H27" s="22"/>
    </row>
    <row r="28" spans="1:9" ht="21.6" customHeight="1" x14ac:dyDescent="0.45">
      <c r="A28" s="10"/>
      <c r="B28" s="347" t="s">
        <v>2</v>
      </c>
      <c r="C28" s="11"/>
      <c r="D28" s="206">
        <f>SUM(D13:D27)</f>
        <v>164162925</v>
      </c>
      <c r="E28" s="33">
        <f>SUM(E13:E27)</f>
        <v>0</v>
      </c>
      <c r="F28" s="33">
        <f>SUM(F13:F27)</f>
        <v>0</v>
      </c>
      <c r="G28" s="320">
        <f>D28+E28-F28</f>
        <v>164162925</v>
      </c>
      <c r="H28" s="11"/>
    </row>
    <row r="29" spans="1:9" ht="24.75" x14ac:dyDescent="0.6">
      <c r="A29" s="12"/>
      <c r="B29" s="13"/>
      <c r="C29" s="14"/>
      <c r="D29" s="14"/>
      <c r="E29" s="15"/>
      <c r="F29" s="15"/>
      <c r="G29" s="15"/>
      <c r="H29" s="13"/>
    </row>
    <row r="30" spans="1:9" ht="20.25" x14ac:dyDescent="0.45">
      <c r="A30" s="731" t="s">
        <v>49</v>
      </c>
      <c r="B30" s="732"/>
      <c r="C30" s="732"/>
      <c r="D30" s="732"/>
      <c r="E30" s="732"/>
      <c r="F30" s="732"/>
      <c r="G30" s="732"/>
    </row>
  </sheetData>
  <mergeCells count="13">
    <mergeCell ref="A30:G30"/>
    <mergeCell ref="G11:G12"/>
    <mergeCell ref="H11:H12"/>
    <mergeCell ref="A1:H1"/>
    <mergeCell ref="A2:H2"/>
    <mergeCell ref="A9:H9"/>
    <mergeCell ref="A10:H10"/>
    <mergeCell ref="A11:A12"/>
    <mergeCell ref="B11:B12"/>
    <mergeCell ref="C11:C12"/>
    <mergeCell ref="E11:E12"/>
    <mergeCell ref="F11:F12"/>
    <mergeCell ref="D11:D12"/>
  </mergeCells>
  <pageMargins left="0.26" right="0.19" top="0.46" bottom="0.75" header="0.3" footer="0.3"/>
  <pageSetup scale="85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J36"/>
  <sheetViews>
    <sheetView showWhiteSpace="0" view="pageLayout" topLeftCell="A10" zoomScaleNormal="100" workbookViewId="0">
      <selection activeCell="F20" sqref="F20:F22"/>
    </sheetView>
  </sheetViews>
  <sheetFormatPr defaultColWidth="8.140625" defaultRowHeight="18.75" x14ac:dyDescent="0.45"/>
  <cols>
    <col min="1" max="1" width="5.28515625" style="21" customWidth="1"/>
    <col min="2" max="2" width="9.7109375" style="16" customWidth="1"/>
    <col min="3" max="3" width="36.28515625" style="16" customWidth="1"/>
    <col min="4" max="4" width="15.28515625" style="16" customWidth="1"/>
    <col min="5" max="5" width="14.28515625" style="21" customWidth="1"/>
    <col min="6" max="6" width="13.28515625" style="21" customWidth="1"/>
    <col min="7" max="7" width="14.85546875" style="21" customWidth="1"/>
    <col min="8" max="8" width="7.7109375" style="21" customWidth="1"/>
    <col min="9" max="9" width="24.5703125" style="21" customWidth="1"/>
    <col min="10" max="16384" width="8.140625" style="21"/>
  </cols>
  <sheetData>
    <row r="1" spans="1:10" ht="20.25" x14ac:dyDescent="0.45">
      <c r="A1" s="676" t="s">
        <v>5</v>
      </c>
      <c r="B1" s="676"/>
      <c r="C1" s="676"/>
      <c r="D1" s="676"/>
      <c r="E1" s="676"/>
      <c r="F1" s="676"/>
      <c r="G1" s="676"/>
      <c r="H1" s="676"/>
    </row>
    <row r="2" spans="1:10" ht="20.25" x14ac:dyDescent="0.45">
      <c r="A2" s="676" t="s">
        <v>6</v>
      </c>
      <c r="B2" s="676"/>
      <c r="C2" s="676"/>
      <c r="D2" s="676"/>
      <c r="E2" s="676"/>
      <c r="F2" s="676"/>
      <c r="G2" s="676"/>
      <c r="H2" s="676"/>
    </row>
    <row r="3" spans="1:10" ht="20.25" x14ac:dyDescent="0.45">
      <c r="A3" s="143"/>
      <c r="B3" s="143"/>
      <c r="C3" s="143"/>
      <c r="D3" s="143"/>
      <c r="E3" s="143"/>
      <c r="F3" s="143"/>
      <c r="G3" s="143"/>
      <c r="H3" s="143"/>
    </row>
    <row r="4" spans="1:10" ht="20.25" x14ac:dyDescent="0.45">
      <c r="A4" s="143"/>
      <c r="B4" s="143"/>
      <c r="C4" s="143"/>
      <c r="D4" s="143"/>
      <c r="E4" s="143"/>
      <c r="F4" s="143"/>
      <c r="G4" s="143"/>
      <c r="H4" s="143"/>
    </row>
    <row r="5" spans="1:10" ht="20.25" x14ac:dyDescent="0.45">
      <c r="A5" s="143"/>
      <c r="B5" s="143"/>
      <c r="C5" s="143"/>
      <c r="D5" s="143"/>
      <c r="E5" s="143"/>
      <c r="F5" s="143"/>
      <c r="G5" s="143"/>
      <c r="H5" s="143"/>
    </row>
    <row r="6" spans="1:10" ht="16.5" customHeight="1" x14ac:dyDescent="0.45">
      <c r="A6" s="38" t="s">
        <v>19</v>
      </c>
      <c r="B6" s="38"/>
      <c r="C6" s="143"/>
      <c r="D6" s="143"/>
      <c r="E6" s="143"/>
      <c r="F6" s="143"/>
      <c r="G6" s="143"/>
      <c r="H6" s="143"/>
    </row>
    <row r="7" spans="1:10" ht="16.5" customHeight="1" x14ac:dyDescent="0.45">
      <c r="A7" s="38" t="s">
        <v>41</v>
      </c>
      <c r="B7" s="38"/>
      <c r="C7" s="143"/>
      <c r="D7" s="143"/>
      <c r="E7" s="143"/>
      <c r="F7" s="143"/>
      <c r="G7" s="143"/>
      <c r="H7" s="143"/>
    </row>
    <row r="8" spans="1:10" ht="16.5" customHeight="1" x14ac:dyDescent="0.45">
      <c r="A8" s="38" t="s">
        <v>42</v>
      </c>
      <c r="B8" s="38"/>
      <c r="C8" s="143"/>
      <c r="D8" s="143"/>
      <c r="E8" s="143"/>
      <c r="F8" s="143"/>
      <c r="G8" s="143"/>
      <c r="H8" s="143"/>
    </row>
    <row r="9" spans="1:10" ht="16.5" customHeight="1" x14ac:dyDescent="0.45">
      <c r="A9" s="166" t="s">
        <v>20</v>
      </c>
      <c r="B9" s="166"/>
      <c r="C9" s="143"/>
      <c r="D9" s="143"/>
      <c r="E9" s="143"/>
      <c r="F9" s="143"/>
      <c r="G9" s="143"/>
      <c r="H9" s="143"/>
    </row>
    <row r="10" spans="1:10" ht="27.6" customHeight="1" x14ac:dyDescent="0.45">
      <c r="A10" s="677" t="s">
        <v>37</v>
      </c>
      <c r="B10" s="677"/>
      <c r="C10" s="677"/>
      <c r="D10" s="677"/>
      <c r="E10" s="677"/>
      <c r="F10" s="677"/>
      <c r="G10" s="677"/>
      <c r="H10" s="677"/>
      <c r="I10" s="1"/>
      <c r="J10" s="1"/>
    </row>
    <row r="11" spans="1:10" ht="35.450000000000003" customHeight="1" x14ac:dyDescent="0.45">
      <c r="A11" s="677" t="s">
        <v>59</v>
      </c>
      <c r="B11" s="677"/>
      <c r="C11" s="677"/>
      <c r="D11" s="677"/>
      <c r="E11" s="677"/>
      <c r="F11" s="677"/>
      <c r="G11" s="677"/>
      <c r="H11" s="677"/>
      <c r="I11" s="1"/>
      <c r="J11" s="1"/>
    </row>
    <row r="12" spans="1:10" ht="20.25" customHeight="1" x14ac:dyDescent="0.45">
      <c r="A12" s="744" t="s">
        <v>0</v>
      </c>
      <c r="B12" s="744" t="s">
        <v>3</v>
      </c>
      <c r="C12" s="744" t="s">
        <v>4</v>
      </c>
      <c r="D12" s="744" t="s">
        <v>10</v>
      </c>
      <c r="E12" s="746" t="s">
        <v>8</v>
      </c>
      <c r="F12" s="747" t="s">
        <v>9</v>
      </c>
      <c r="G12" s="743" t="s">
        <v>7</v>
      </c>
      <c r="H12" s="743" t="s">
        <v>1</v>
      </c>
    </row>
    <row r="13" spans="1:10" ht="20.25" customHeight="1" x14ac:dyDescent="0.45">
      <c r="A13" s="745"/>
      <c r="B13" s="745"/>
      <c r="C13" s="745"/>
      <c r="D13" s="745"/>
      <c r="E13" s="746"/>
      <c r="F13" s="748"/>
      <c r="G13" s="743"/>
      <c r="H13" s="743"/>
    </row>
    <row r="14" spans="1:10" ht="20.25" x14ac:dyDescent="0.45">
      <c r="A14" s="384">
        <v>1</v>
      </c>
      <c r="B14" s="385" t="s">
        <v>15</v>
      </c>
      <c r="C14" s="176" t="s">
        <v>10</v>
      </c>
      <c r="D14" s="580">
        <f>[1]BOL!$G$34</f>
        <v>-578495913</v>
      </c>
      <c r="E14" s="36"/>
      <c r="F14" s="37">
        <v>0</v>
      </c>
      <c r="G14" s="194">
        <f>D14</f>
        <v>-578495913</v>
      </c>
      <c r="H14" s="2"/>
    </row>
    <row r="15" spans="1:10" ht="20.25" x14ac:dyDescent="0.45">
      <c r="A15" s="383">
        <v>2</v>
      </c>
      <c r="B15" s="385" t="s">
        <v>179</v>
      </c>
      <c r="C15" s="328" t="s">
        <v>195</v>
      </c>
      <c r="D15" s="195"/>
      <c r="E15" s="201">
        <v>1864941402</v>
      </c>
      <c r="F15" s="195"/>
      <c r="G15" s="196">
        <f>G14+E15-F15</f>
        <v>1286445489</v>
      </c>
      <c r="H15" s="4"/>
    </row>
    <row r="16" spans="1:10" x14ac:dyDescent="0.45">
      <c r="A16" s="386">
        <v>3</v>
      </c>
      <c r="B16" s="385" t="s">
        <v>283</v>
      </c>
      <c r="C16" s="277" t="s">
        <v>275</v>
      </c>
      <c r="D16" s="202"/>
      <c r="E16" s="201"/>
      <c r="F16" s="237">
        <v>132825000</v>
      </c>
      <c r="G16" s="196">
        <f t="shared" ref="G16:G33" si="0">G15+E16-F16</f>
        <v>1153620489</v>
      </c>
      <c r="H16" s="5"/>
      <c r="I16" s="6"/>
    </row>
    <row r="17" spans="1:9" x14ac:dyDescent="0.45">
      <c r="A17" s="383">
        <v>4</v>
      </c>
      <c r="B17" s="385" t="s">
        <v>15</v>
      </c>
      <c r="C17" s="181" t="s">
        <v>276</v>
      </c>
      <c r="D17" s="197"/>
      <c r="E17" s="203"/>
      <c r="F17" s="237">
        <v>364829525</v>
      </c>
      <c r="G17" s="196">
        <f t="shared" si="0"/>
        <v>788790964</v>
      </c>
      <c r="H17" s="5"/>
      <c r="I17" s="6"/>
    </row>
    <row r="18" spans="1:9" x14ac:dyDescent="0.45">
      <c r="A18" s="386">
        <v>5</v>
      </c>
      <c r="B18" s="385" t="s">
        <v>15</v>
      </c>
      <c r="C18" s="266" t="s">
        <v>277</v>
      </c>
      <c r="D18" s="197"/>
      <c r="E18" s="204"/>
      <c r="F18" s="237">
        <v>18200000</v>
      </c>
      <c r="G18" s="196">
        <f t="shared" si="0"/>
        <v>770590964</v>
      </c>
      <c r="H18" s="5"/>
    </row>
    <row r="19" spans="1:9" x14ac:dyDescent="0.45">
      <c r="A19" s="383">
        <v>6</v>
      </c>
      <c r="B19" s="385" t="s">
        <v>15</v>
      </c>
      <c r="C19" s="19" t="s">
        <v>278</v>
      </c>
      <c r="D19" s="195"/>
      <c r="E19" s="204"/>
      <c r="F19" s="237">
        <v>42539583</v>
      </c>
      <c r="G19" s="196">
        <f t="shared" si="0"/>
        <v>728051381</v>
      </c>
      <c r="H19" s="22"/>
    </row>
    <row r="20" spans="1:9" x14ac:dyDescent="0.45">
      <c r="A20" s="386">
        <v>7</v>
      </c>
      <c r="B20" s="385" t="s">
        <v>338</v>
      </c>
      <c r="C20" s="616" t="s">
        <v>309</v>
      </c>
      <c r="D20" s="195"/>
      <c r="E20" s="204"/>
      <c r="F20" s="637">
        <v>148535160</v>
      </c>
      <c r="G20" s="196">
        <f t="shared" si="0"/>
        <v>579516221</v>
      </c>
      <c r="H20" s="22"/>
    </row>
    <row r="21" spans="1:9" x14ac:dyDescent="0.45">
      <c r="A21" s="383">
        <v>8</v>
      </c>
      <c r="B21" s="385" t="s">
        <v>15</v>
      </c>
      <c r="C21" s="181" t="s">
        <v>310</v>
      </c>
      <c r="D21" s="198"/>
      <c r="E21" s="204"/>
      <c r="F21" s="237">
        <v>93192604</v>
      </c>
      <c r="G21" s="196">
        <f t="shared" si="0"/>
        <v>486323617</v>
      </c>
      <c r="H21" s="22"/>
    </row>
    <row r="22" spans="1:9" x14ac:dyDescent="0.45">
      <c r="A22" s="386">
        <v>9</v>
      </c>
      <c r="B22" s="385" t="s">
        <v>15</v>
      </c>
      <c r="C22" s="181" t="s">
        <v>311</v>
      </c>
      <c r="D22" s="195"/>
      <c r="E22" s="204"/>
      <c r="F22" s="237">
        <v>281206700</v>
      </c>
      <c r="G22" s="196">
        <f t="shared" si="0"/>
        <v>205116917</v>
      </c>
      <c r="H22" s="22"/>
    </row>
    <row r="23" spans="1:9" x14ac:dyDescent="0.45">
      <c r="A23" s="383">
        <v>10</v>
      </c>
      <c r="B23" s="385" t="s">
        <v>15</v>
      </c>
      <c r="C23" s="321"/>
      <c r="D23" s="195"/>
      <c r="E23" s="204"/>
      <c r="F23" s="195"/>
      <c r="G23" s="196">
        <f t="shared" si="0"/>
        <v>205116917</v>
      </c>
      <c r="H23" s="22"/>
    </row>
    <row r="24" spans="1:9" x14ac:dyDescent="0.45">
      <c r="A24" s="386">
        <v>11</v>
      </c>
      <c r="B24" s="385" t="s">
        <v>15</v>
      </c>
      <c r="C24" s="321"/>
      <c r="D24" s="195"/>
      <c r="E24" s="204"/>
      <c r="F24" s="195"/>
      <c r="G24" s="196">
        <f t="shared" si="0"/>
        <v>205116917</v>
      </c>
      <c r="H24" s="22"/>
    </row>
    <row r="25" spans="1:9" x14ac:dyDescent="0.45">
      <c r="A25" s="383">
        <v>12</v>
      </c>
      <c r="B25" s="385" t="s">
        <v>15</v>
      </c>
      <c r="C25" s="321"/>
      <c r="D25" s="198"/>
      <c r="E25" s="204"/>
      <c r="F25" s="198"/>
      <c r="G25" s="196">
        <f t="shared" si="0"/>
        <v>205116917</v>
      </c>
      <c r="H25" s="193"/>
    </row>
    <row r="26" spans="1:9" x14ac:dyDescent="0.45">
      <c r="A26" s="386">
        <v>13</v>
      </c>
      <c r="B26" s="385" t="s">
        <v>15</v>
      </c>
      <c r="C26" s="321"/>
      <c r="D26" s="199"/>
      <c r="E26" s="205"/>
      <c r="F26" s="199"/>
      <c r="G26" s="196">
        <f t="shared" si="0"/>
        <v>205116917</v>
      </c>
      <c r="H26" s="22"/>
    </row>
    <row r="27" spans="1:9" x14ac:dyDescent="0.45">
      <c r="A27" s="383">
        <v>14</v>
      </c>
      <c r="B27" s="385" t="s">
        <v>15</v>
      </c>
      <c r="C27" s="321"/>
      <c r="D27" s="195"/>
      <c r="E27" s="195"/>
      <c r="F27" s="195"/>
      <c r="G27" s="196">
        <f t="shared" si="0"/>
        <v>205116917</v>
      </c>
      <c r="H27" s="22"/>
    </row>
    <row r="28" spans="1:9" x14ac:dyDescent="0.45">
      <c r="A28" s="386">
        <v>15</v>
      </c>
      <c r="B28" s="385" t="s">
        <v>15</v>
      </c>
      <c r="C28" s="19"/>
      <c r="D28" s="195"/>
      <c r="E28" s="195"/>
      <c r="F28" s="195"/>
      <c r="G28" s="196">
        <f t="shared" si="0"/>
        <v>205116917</v>
      </c>
      <c r="H28" s="22"/>
    </row>
    <row r="29" spans="1:9" x14ac:dyDescent="0.45">
      <c r="A29" s="383">
        <v>16</v>
      </c>
      <c r="B29" s="385" t="s">
        <v>15</v>
      </c>
      <c r="C29" s="321"/>
      <c r="D29" s="195"/>
      <c r="E29" s="195"/>
      <c r="F29" s="195"/>
      <c r="G29" s="196">
        <f t="shared" si="0"/>
        <v>205116917</v>
      </c>
      <c r="H29" s="22"/>
    </row>
    <row r="30" spans="1:9" x14ac:dyDescent="0.45">
      <c r="A30" s="386">
        <v>17</v>
      </c>
      <c r="B30" s="385" t="s">
        <v>15</v>
      </c>
      <c r="C30" s="321"/>
      <c r="D30" s="195"/>
      <c r="E30" s="195"/>
      <c r="F30" s="195"/>
      <c r="G30" s="196">
        <f t="shared" si="0"/>
        <v>205116917</v>
      </c>
      <c r="H30" s="22"/>
    </row>
    <row r="31" spans="1:9" x14ac:dyDescent="0.45">
      <c r="A31" s="383">
        <v>18</v>
      </c>
      <c r="B31" s="385" t="s">
        <v>15</v>
      </c>
      <c r="C31" s="321"/>
      <c r="D31" s="195"/>
      <c r="E31" s="195"/>
      <c r="F31" s="195"/>
      <c r="G31" s="196">
        <f t="shared" si="0"/>
        <v>205116917</v>
      </c>
      <c r="H31" s="22"/>
    </row>
    <row r="32" spans="1:9" x14ac:dyDescent="0.45">
      <c r="A32" s="386">
        <v>19</v>
      </c>
      <c r="B32" s="385" t="s">
        <v>15</v>
      </c>
      <c r="C32" s="381"/>
      <c r="D32" s="195"/>
      <c r="E32" s="195"/>
      <c r="F32" s="195"/>
      <c r="G32" s="196">
        <f t="shared" si="0"/>
        <v>205116917</v>
      </c>
      <c r="H32" s="22"/>
    </row>
    <row r="33" spans="1:8" x14ac:dyDescent="0.45">
      <c r="A33" s="383"/>
      <c r="B33" s="385"/>
      <c r="C33" s="19"/>
      <c r="D33" s="152"/>
      <c r="E33" s="29"/>
      <c r="F33" s="195"/>
      <c r="G33" s="196">
        <f t="shared" si="0"/>
        <v>205116917</v>
      </c>
      <c r="H33" s="22"/>
    </row>
    <row r="34" spans="1:8" ht="21.6" customHeight="1" x14ac:dyDescent="0.45">
      <c r="A34" s="10"/>
      <c r="B34" s="11" t="s">
        <v>2</v>
      </c>
      <c r="C34" s="583"/>
      <c r="D34" s="584">
        <f>SUM(D14:D33)</f>
        <v>-578495913</v>
      </c>
      <c r="E34" s="585">
        <f>SUM(E14:E33)</f>
        <v>1864941402</v>
      </c>
      <c r="F34" s="585">
        <f>SUM(F14:F33)</f>
        <v>1081328572</v>
      </c>
      <c r="G34" s="586">
        <f>D34+E34-F34</f>
        <v>205116917</v>
      </c>
      <c r="H34" s="11"/>
    </row>
    <row r="35" spans="1:8" x14ac:dyDescent="0.45">
      <c r="A35" s="740" t="s">
        <v>160</v>
      </c>
      <c r="B35" s="741"/>
      <c r="C35" s="741"/>
      <c r="D35" s="741"/>
      <c r="E35" s="741"/>
      <c r="F35" s="741"/>
      <c r="G35" s="741"/>
      <c r="H35" s="742"/>
    </row>
    <row r="36" spans="1:8" ht="165" customHeight="1" x14ac:dyDescent="0.45">
      <c r="A36" s="688"/>
      <c r="B36" s="689"/>
      <c r="C36" s="689"/>
      <c r="D36" s="689"/>
      <c r="E36" s="689"/>
      <c r="F36" s="689"/>
      <c r="G36" s="689"/>
      <c r="H36" s="690"/>
    </row>
  </sheetData>
  <mergeCells count="14">
    <mergeCell ref="A36:H36"/>
    <mergeCell ref="A35:H35"/>
    <mergeCell ref="G12:G13"/>
    <mergeCell ref="H12:H13"/>
    <mergeCell ref="A1:H1"/>
    <mergeCell ref="A2:H2"/>
    <mergeCell ref="A10:H10"/>
    <mergeCell ref="A11:H11"/>
    <mergeCell ref="A12:A13"/>
    <mergeCell ref="B12:B13"/>
    <mergeCell ref="C12:C13"/>
    <mergeCell ref="E12:E13"/>
    <mergeCell ref="F12:F13"/>
    <mergeCell ref="D12:D13"/>
  </mergeCells>
  <pageMargins left="0.28999999999999998" right="0.17" top="0.46041666666666664" bottom="0.37" header="0.3" footer="0.3"/>
  <pageSetup paperSize="9" scale="8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J30"/>
  <sheetViews>
    <sheetView view="pageLayout" topLeftCell="A8" zoomScaleNormal="100" workbookViewId="0">
      <selection activeCell="E22" sqref="E22"/>
    </sheetView>
  </sheetViews>
  <sheetFormatPr defaultColWidth="8.140625" defaultRowHeight="18.75" x14ac:dyDescent="0.45"/>
  <cols>
    <col min="1" max="1" width="4.140625" style="21" customWidth="1"/>
    <col min="2" max="2" width="9.85546875" style="16" customWidth="1"/>
    <col min="3" max="3" width="49.5703125" style="16" customWidth="1"/>
    <col min="4" max="4" width="13.42578125" style="16" customWidth="1"/>
    <col min="5" max="5" width="11.7109375" style="21" customWidth="1"/>
    <col min="6" max="6" width="14.7109375" style="21" customWidth="1"/>
    <col min="7" max="7" width="15.5703125" style="21" customWidth="1"/>
    <col min="8" max="8" width="9.140625" style="21" customWidth="1"/>
    <col min="9" max="9" width="24.5703125" style="21" customWidth="1"/>
    <col min="10" max="16384" width="8.140625" style="21"/>
  </cols>
  <sheetData>
    <row r="1" spans="1:10" ht="20.25" x14ac:dyDescent="0.45">
      <c r="A1" s="676" t="s">
        <v>5</v>
      </c>
      <c r="B1" s="676"/>
      <c r="C1" s="676"/>
      <c r="D1" s="676"/>
      <c r="E1" s="676"/>
      <c r="F1" s="676"/>
      <c r="G1" s="676"/>
      <c r="H1" s="676"/>
    </row>
    <row r="2" spans="1:10" ht="20.25" x14ac:dyDescent="0.45">
      <c r="A2" s="676" t="s">
        <v>6</v>
      </c>
      <c r="B2" s="676"/>
      <c r="C2" s="676"/>
      <c r="D2" s="676"/>
      <c r="E2" s="676"/>
      <c r="F2" s="676"/>
      <c r="G2" s="676"/>
      <c r="H2" s="676"/>
    </row>
    <row r="3" spans="1:10" ht="20.25" x14ac:dyDescent="0.45">
      <c r="A3" s="143"/>
      <c r="B3" s="143"/>
      <c r="C3" s="143"/>
      <c r="D3" s="143"/>
      <c r="E3" s="143"/>
      <c r="F3" s="143"/>
      <c r="G3" s="143"/>
      <c r="H3" s="143"/>
    </row>
    <row r="4" spans="1:10" ht="20.25" x14ac:dyDescent="0.45">
      <c r="A4" s="143"/>
      <c r="B4" s="143"/>
      <c r="C4" s="143"/>
      <c r="D4" s="143"/>
      <c r="E4" s="143"/>
      <c r="F4" s="143"/>
      <c r="G4" s="143"/>
      <c r="H4" s="143"/>
    </row>
    <row r="5" spans="1:10" ht="15" customHeight="1" x14ac:dyDescent="0.45">
      <c r="A5" s="38" t="s">
        <v>19</v>
      </c>
      <c r="B5" s="38"/>
      <c r="C5" s="143"/>
      <c r="D5" s="143"/>
      <c r="E5" s="143"/>
      <c r="F5" s="143"/>
      <c r="G5" s="143"/>
      <c r="H5" s="143"/>
    </row>
    <row r="6" spans="1:10" ht="15" customHeight="1" x14ac:dyDescent="0.45">
      <c r="A6" s="38" t="s">
        <v>41</v>
      </c>
      <c r="B6" s="38"/>
      <c r="C6" s="143"/>
      <c r="D6" s="143"/>
      <c r="E6" s="143"/>
      <c r="F6" s="143"/>
      <c r="G6" s="143"/>
      <c r="H6" s="143"/>
    </row>
    <row r="7" spans="1:10" ht="15" customHeight="1" x14ac:dyDescent="0.45">
      <c r="A7" s="389" t="s">
        <v>42</v>
      </c>
      <c r="B7" s="389"/>
      <c r="C7" s="390"/>
      <c r="D7" s="143"/>
      <c r="E7" s="143"/>
      <c r="F7" s="143"/>
      <c r="G7" s="143"/>
      <c r="H7" s="143"/>
    </row>
    <row r="8" spans="1:10" ht="15" customHeight="1" x14ac:dyDescent="0.45">
      <c r="A8" s="391" t="s">
        <v>20</v>
      </c>
      <c r="B8" s="391"/>
      <c r="C8" s="390"/>
      <c r="D8" s="143"/>
      <c r="E8" s="143"/>
      <c r="F8" s="143"/>
      <c r="G8" s="143"/>
      <c r="H8" s="143"/>
    </row>
    <row r="9" spans="1:10" ht="20.25" x14ac:dyDescent="0.45">
      <c r="A9" s="143"/>
      <c r="B9" s="143"/>
      <c r="C9" s="143"/>
      <c r="D9" s="143"/>
      <c r="E9" s="143"/>
      <c r="F9" s="143"/>
      <c r="G9" s="143"/>
      <c r="H9" s="143"/>
    </row>
    <row r="10" spans="1:10" ht="27.6" customHeight="1" x14ac:dyDescent="0.45">
      <c r="A10" s="677" t="s">
        <v>27</v>
      </c>
      <c r="B10" s="677"/>
      <c r="C10" s="677"/>
      <c r="D10" s="677"/>
      <c r="E10" s="677"/>
      <c r="F10" s="677"/>
      <c r="G10" s="677"/>
      <c r="H10" s="677"/>
      <c r="I10" s="1"/>
      <c r="J10" s="1"/>
    </row>
    <row r="11" spans="1:10" ht="44.25" customHeight="1" x14ac:dyDescent="0.45">
      <c r="A11" s="677" t="s">
        <v>59</v>
      </c>
      <c r="B11" s="677"/>
      <c r="C11" s="677"/>
      <c r="D11" s="677"/>
      <c r="E11" s="677"/>
      <c r="F11" s="677"/>
      <c r="G11" s="677"/>
      <c r="H11" s="677"/>
      <c r="I11" s="1"/>
      <c r="J11" s="1"/>
    </row>
    <row r="12" spans="1:10" ht="20.25" customHeight="1" x14ac:dyDescent="0.45">
      <c r="A12" s="744" t="s">
        <v>0</v>
      </c>
      <c r="B12" s="744" t="s">
        <v>3</v>
      </c>
      <c r="C12" s="744" t="s">
        <v>4</v>
      </c>
      <c r="D12" s="744" t="s">
        <v>10</v>
      </c>
      <c r="E12" s="746" t="s">
        <v>8</v>
      </c>
      <c r="F12" s="747" t="s">
        <v>9</v>
      </c>
      <c r="G12" s="743" t="s">
        <v>7</v>
      </c>
      <c r="H12" s="743" t="s">
        <v>1</v>
      </c>
    </row>
    <row r="13" spans="1:10" ht="20.25" customHeight="1" x14ac:dyDescent="0.45">
      <c r="A13" s="745"/>
      <c r="B13" s="745"/>
      <c r="C13" s="745"/>
      <c r="D13" s="745"/>
      <c r="E13" s="746"/>
      <c r="F13" s="748"/>
      <c r="G13" s="743"/>
      <c r="H13" s="743"/>
    </row>
    <row r="14" spans="1:10" ht="20.25" x14ac:dyDescent="0.45">
      <c r="A14" s="175"/>
      <c r="B14" s="178"/>
      <c r="C14" s="234" t="s">
        <v>10</v>
      </c>
      <c r="D14" s="580">
        <f>'[1]สางท่าบก-ท่าแขก'!$G$28</f>
        <v>-427528775</v>
      </c>
      <c r="E14" s="200"/>
      <c r="F14" s="200"/>
      <c r="G14" s="235">
        <f>D14</f>
        <v>-427528775</v>
      </c>
      <c r="H14" s="2"/>
    </row>
    <row r="15" spans="1:10" x14ac:dyDescent="0.45">
      <c r="A15" s="383">
        <v>1</v>
      </c>
      <c r="B15" s="398" t="s">
        <v>179</v>
      </c>
      <c r="C15" s="328" t="s">
        <v>195</v>
      </c>
      <c r="D15" s="224"/>
      <c r="E15" s="236">
        <v>624883435</v>
      </c>
      <c r="F15" s="224"/>
      <c r="G15" s="196">
        <f>G14+E15-F15</f>
        <v>197354660</v>
      </c>
      <c r="H15" s="193"/>
    </row>
    <row r="16" spans="1:10" x14ac:dyDescent="0.45">
      <c r="A16" s="386">
        <v>2</v>
      </c>
      <c r="B16" s="398" t="s">
        <v>283</v>
      </c>
      <c r="C16" s="181" t="s">
        <v>226</v>
      </c>
      <c r="D16" s="224"/>
      <c r="E16" s="30"/>
      <c r="F16" s="202">
        <v>13500000</v>
      </c>
      <c r="G16" s="196">
        <f>G15+E16-F16</f>
        <v>183854660</v>
      </c>
      <c r="H16" s="5"/>
      <c r="I16" s="6"/>
    </row>
    <row r="17" spans="1:9" x14ac:dyDescent="0.45">
      <c r="A17" s="383">
        <v>3</v>
      </c>
      <c r="B17" s="398" t="s">
        <v>15</v>
      </c>
      <c r="C17" s="181" t="s">
        <v>227</v>
      </c>
      <c r="D17" s="238"/>
      <c r="E17" s="30"/>
      <c r="F17" s="202">
        <v>82480000</v>
      </c>
      <c r="G17" s="196">
        <f>G16+E17-F17</f>
        <v>101374660</v>
      </c>
      <c r="H17" s="5"/>
      <c r="I17" s="6"/>
    </row>
    <row r="18" spans="1:9" x14ac:dyDescent="0.45">
      <c r="A18" s="386">
        <v>4</v>
      </c>
      <c r="B18" s="383" t="s">
        <v>15</v>
      </c>
      <c r="C18" s="19" t="s">
        <v>228</v>
      </c>
      <c r="D18" s="239"/>
      <c r="E18" s="32"/>
      <c r="F18" s="202">
        <v>65303250</v>
      </c>
      <c r="G18" s="196">
        <f>G17+E18-F18</f>
        <v>36071410</v>
      </c>
      <c r="H18" s="22"/>
    </row>
    <row r="19" spans="1:9" x14ac:dyDescent="0.45">
      <c r="A19" s="383">
        <v>5</v>
      </c>
      <c r="B19" s="398" t="s">
        <v>338</v>
      </c>
      <c r="C19" s="616" t="s">
        <v>312</v>
      </c>
      <c r="D19" s="240"/>
      <c r="E19" s="32"/>
      <c r="F19" s="647">
        <v>4142000</v>
      </c>
      <c r="G19" s="196">
        <f>G18+E19-F19</f>
        <v>31929410</v>
      </c>
      <c r="H19" s="22"/>
    </row>
    <row r="20" spans="1:9" x14ac:dyDescent="0.45">
      <c r="A20" s="386">
        <v>6</v>
      </c>
      <c r="B20" s="398" t="s">
        <v>15</v>
      </c>
      <c r="C20" s="181" t="s">
        <v>313</v>
      </c>
      <c r="D20" s="155"/>
      <c r="E20" s="30"/>
      <c r="F20" s="224">
        <v>17904440</v>
      </c>
      <c r="G20" s="196">
        <f t="shared" ref="G20:G27" si="0">G19+E20-F20</f>
        <v>14024970</v>
      </c>
      <c r="H20" s="22"/>
    </row>
    <row r="21" spans="1:9" x14ac:dyDescent="0.45">
      <c r="A21" s="383">
        <v>7</v>
      </c>
      <c r="B21" s="398" t="s">
        <v>15</v>
      </c>
      <c r="C21" s="181" t="s">
        <v>314</v>
      </c>
      <c r="D21" s="155"/>
      <c r="E21" s="30"/>
      <c r="F21" s="224">
        <v>439000</v>
      </c>
      <c r="G21" s="196">
        <f t="shared" si="0"/>
        <v>13585970</v>
      </c>
      <c r="H21" s="22"/>
    </row>
    <row r="22" spans="1:9" x14ac:dyDescent="0.45">
      <c r="A22" s="386">
        <v>8</v>
      </c>
      <c r="B22" s="398" t="s">
        <v>15</v>
      </c>
      <c r="C22" s="181" t="s">
        <v>315</v>
      </c>
      <c r="D22" s="155"/>
      <c r="E22" s="30"/>
      <c r="F22" s="195">
        <v>869220</v>
      </c>
      <c r="G22" s="196">
        <f t="shared" si="0"/>
        <v>12716750</v>
      </c>
      <c r="H22" s="22"/>
    </row>
    <row r="23" spans="1:9" x14ac:dyDescent="0.45">
      <c r="A23" s="383">
        <v>9</v>
      </c>
      <c r="B23" s="398" t="s">
        <v>15</v>
      </c>
      <c r="C23" s="181"/>
      <c r="D23" s="241"/>
      <c r="E23" s="30"/>
      <c r="F23" s="242"/>
      <c r="G23" s="196">
        <f t="shared" si="0"/>
        <v>12716750</v>
      </c>
      <c r="H23" s="22"/>
    </row>
    <row r="24" spans="1:9" x14ac:dyDescent="0.45">
      <c r="A24" s="386">
        <v>10</v>
      </c>
      <c r="B24" s="398" t="s">
        <v>15</v>
      </c>
      <c r="C24" s="211"/>
      <c r="D24" s="155"/>
      <c r="E24" s="30"/>
      <c r="F24" s="30"/>
      <c r="G24" s="196">
        <f t="shared" si="0"/>
        <v>12716750</v>
      </c>
      <c r="H24" s="22"/>
    </row>
    <row r="25" spans="1:9" x14ac:dyDescent="0.45">
      <c r="A25" s="383">
        <v>11</v>
      </c>
      <c r="B25" s="398" t="s">
        <v>15</v>
      </c>
      <c r="C25" s="3"/>
      <c r="D25" s="155"/>
      <c r="E25" s="30"/>
      <c r="F25" s="30"/>
      <c r="G25" s="196">
        <f t="shared" si="0"/>
        <v>12716750</v>
      </c>
      <c r="H25" s="22"/>
    </row>
    <row r="26" spans="1:9" x14ac:dyDescent="0.45">
      <c r="A26" s="386">
        <v>12</v>
      </c>
      <c r="B26" s="398" t="s">
        <v>15</v>
      </c>
      <c r="C26" s="3"/>
      <c r="D26" s="155"/>
      <c r="E26" s="30"/>
      <c r="F26" s="30"/>
      <c r="G26" s="196">
        <f t="shared" si="0"/>
        <v>12716750</v>
      </c>
      <c r="H26" s="22"/>
    </row>
    <row r="27" spans="1:9" x14ac:dyDescent="0.45">
      <c r="A27" s="383">
        <v>13</v>
      </c>
      <c r="B27" s="398" t="s">
        <v>15</v>
      </c>
      <c r="C27" s="23"/>
      <c r="D27" s="239"/>
      <c r="E27" s="30"/>
      <c r="F27" s="30"/>
      <c r="G27" s="196">
        <f t="shared" si="0"/>
        <v>12716750</v>
      </c>
      <c r="H27" s="22"/>
    </row>
    <row r="28" spans="1:9" ht="21.6" customHeight="1" x14ac:dyDescent="0.45">
      <c r="A28" s="10"/>
      <c r="B28" s="11" t="s">
        <v>2</v>
      </c>
      <c r="C28" s="11"/>
      <c r="D28" s="582">
        <f>SUM(D14:D27)</f>
        <v>-427528775</v>
      </c>
      <c r="E28" s="33">
        <f>SUM(E14:E27)</f>
        <v>624883435</v>
      </c>
      <c r="F28" s="33">
        <f>SUM(F14:F27)</f>
        <v>184637910</v>
      </c>
      <c r="G28" s="581">
        <f>D28+E28-F28</f>
        <v>12716750</v>
      </c>
      <c r="H28" s="11"/>
    </row>
    <row r="29" spans="1:9" x14ac:dyDescent="0.45">
      <c r="A29" s="685" t="s">
        <v>161</v>
      </c>
      <c r="B29" s="686"/>
      <c r="C29" s="686"/>
      <c r="D29" s="686"/>
      <c r="E29" s="686"/>
      <c r="F29" s="686"/>
      <c r="G29" s="686"/>
      <c r="H29" s="687"/>
    </row>
    <row r="30" spans="1:9" ht="165" customHeight="1" x14ac:dyDescent="0.45">
      <c r="A30" s="688"/>
      <c r="B30" s="689"/>
      <c r="C30" s="689"/>
      <c r="D30" s="689"/>
      <c r="E30" s="689"/>
      <c r="F30" s="689"/>
      <c r="G30" s="689"/>
      <c r="H30" s="690"/>
    </row>
  </sheetData>
  <mergeCells count="14">
    <mergeCell ref="A29:H29"/>
    <mergeCell ref="A30:H30"/>
    <mergeCell ref="G12:G13"/>
    <mergeCell ref="H12:H13"/>
    <mergeCell ref="A1:H1"/>
    <mergeCell ref="A2:H2"/>
    <mergeCell ref="A10:H10"/>
    <mergeCell ref="A11:H11"/>
    <mergeCell ref="A12:A13"/>
    <mergeCell ref="B12:B13"/>
    <mergeCell ref="C12:C13"/>
    <mergeCell ref="E12:E13"/>
    <mergeCell ref="F12:F13"/>
    <mergeCell ref="D12:D13"/>
  </mergeCells>
  <pageMargins left="0.21" right="0.24" top="0.42" bottom="0.75" header="0.3" footer="0.3"/>
  <pageSetup scale="8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A1:J38"/>
  <sheetViews>
    <sheetView view="pageLayout" topLeftCell="A5" zoomScaleNormal="100" workbookViewId="0">
      <selection activeCell="G24" sqref="G24"/>
    </sheetView>
  </sheetViews>
  <sheetFormatPr defaultColWidth="9.140625" defaultRowHeight="18.75" x14ac:dyDescent="0.45"/>
  <cols>
    <col min="1" max="1" width="4" style="21" customWidth="1"/>
    <col min="2" max="2" width="8.42578125" style="16" customWidth="1"/>
    <col min="3" max="3" width="46.42578125" style="16" customWidth="1"/>
    <col min="4" max="4" width="15.5703125" style="16" customWidth="1"/>
    <col min="5" max="5" width="10.42578125" style="21" customWidth="1"/>
    <col min="6" max="6" width="12.28515625" style="21" customWidth="1"/>
    <col min="7" max="7" width="16.42578125" style="21" customWidth="1"/>
    <col min="8" max="8" width="6.7109375" style="21" customWidth="1"/>
    <col min="9" max="9" width="24.5703125" style="21" customWidth="1"/>
    <col min="10" max="16384" width="9.140625" style="21"/>
  </cols>
  <sheetData>
    <row r="1" spans="1:10" ht="20.25" x14ac:dyDescent="0.45">
      <c r="A1" s="676" t="s">
        <v>5</v>
      </c>
      <c r="B1" s="676"/>
      <c r="C1" s="676"/>
      <c r="D1" s="676"/>
      <c r="E1" s="676"/>
      <c r="F1" s="676"/>
      <c r="G1" s="676"/>
      <c r="H1" s="676"/>
    </row>
    <row r="2" spans="1:10" ht="20.25" x14ac:dyDescent="0.45">
      <c r="A2" s="676" t="s">
        <v>6</v>
      </c>
      <c r="B2" s="676"/>
      <c r="C2" s="676"/>
      <c r="D2" s="676"/>
      <c r="E2" s="676"/>
      <c r="F2" s="676"/>
      <c r="G2" s="676"/>
      <c r="H2" s="676"/>
    </row>
    <row r="3" spans="1:10" ht="20.25" x14ac:dyDescent="0.45">
      <c r="A3" s="143"/>
      <c r="B3" s="143"/>
      <c r="C3" s="143"/>
      <c r="D3" s="143"/>
      <c r="E3" s="143"/>
      <c r="F3" s="143"/>
      <c r="G3" s="143"/>
      <c r="H3" s="143"/>
    </row>
    <row r="4" spans="1:10" ht="20.25" x14ac:dyDescent="0.45">
      <c r="A4" s="143"/>
      <c r="B4" s="143"/>
      <c r="C4" s="143"/>
      <c r="D4" s="143"/>
      <c r="E4" s="143"/>
      <c r="F4" s="143"/>
      <c r="G4" s="143"/>
      <c r="H4" s="143"/>
    </row>
    <row r="5" spans="1:10" ht="20.25" x14ac:dyDescent="0.45">
      <c r="A5" s="143"/>
      <c r="B5" s="143"/>
      <c r="C5" s="143"/>
      <c r="D5" s="143"/>
      <c r="E5" s="143"/>
      <c r="F5" s="143"/>
      <c r="G5" s="143"/>
      <c r="H5" s="143"/>
    </row>
    <row r="6" spans="1:10" ht="15" customHeight="1" x14ac:dyDescent="0.45">
      <c r="A6" s="38" t="s">
        <v>19</v>
      </c>
      <c r="B6" s="38"/>
      <c r="C6" s="143"/>
      <c r="D6" s="143"/>
      <c r="E6" s="143"/>
      <c r="F6" s="143"/>
      <c r="G6" s="143"/>
      <c r="H6" s="143"/>
    </row>
    <row r="7" spans="1:10" ht="15" customHeight="1" x14ac:dyDescent="0.45">
      <c r="A7" s="38" t="s">
        <v>41</v>
      </c>
      <c r="B7" s="38"/>
      <c r="C7" s="143"/>
      <c r="D7" s="143"/>
      <c r="E7" s="143"/>
      <c r="F7" s="143"/>
      <c r="G7" s="143"/>
      <c r="H7" s="143"/>
    </row>
    <row r="8" spans="1:10" ht="15" customHeight="1" x14ac:dyDescent="0.45">
      <c r="A8" s="38" t="s">
        <v>42</v>
      </c>
      <c r="B8" s="38"/>
      <c r="C8" s="143"/>
      <c r="D8" s="143"/>
      <c r="E8" s="143"/>
      <c r="F8" s="143"/>
      <c r="G8" s="143"/>
      <c r="H8" s="143"/>
    </row>
    <row r="9" spans="1:10" ht="15" customHeight="1" x14ac:dyDescent="0.45">
      <c r="A9" s="166" t="s">
        <v>20</v>
      </c>
      <c r="B9" s="166"/>
      <c r="C9" s="143"/>
      <c r="D9" s="143"/>
      <c r="E9" s="143"/>
      <c r="F9" s="143"/>
      <c r="G9" s="143"/>
      <c r="H9" s="143"/>
    </row>
    <row r="10" spans="1:10" ht="27.6" customHeight="1" x14ac:dyDescent="0.45">
      <c r="A10" s="677" t="s">
        <v>29</v>
      </c>
      <c r="B10" s="677"/>
      <c r="C10" s="677"/>
      <c r="D10" s="677"/>
      <c r="E10" s="677"/>
      <c r="F10" s="677"/>
      <c r="G10" s="677"/>
      <c r="H10" s="677"/>
      <c r="I10" s="1"/>
      <c r="J10" s="1"/>
    </row>
    <row r="11" spans="1:10" ht="33.6" customHeight="1" x14ac:dyDescent="0.45">
      <c r="A11" s="677" t="s">
        <v>59</v>
      </c>
      <c r="B11" s="677"/>
      <c r="C11" s="677"/>
      <c r="D11" s="677"/>
      <c r="E11" s="677"/>
      <c r="F11" s="677"/>
      <c r="G11" s="677"/>
      <c r="H11" s="677"/>
      <c r="I11" s="1"/>
      <c r="J11" s="1"/>
    </row>
    <row r="12" spans="1:10" ht="20.25" customHeight="1" x14ac:dyDescent="0.45">
      <c r="A12" s="744" t="s">
        <v>0</v>
      </c>
      <c r="B12" s="744" t="s">
        <v>3</v>
      </c>
      <c r="C12" s="744" t="s">
        <v>4</v>
      </c>
      <c r="D12" s="744" t="s">
        <v>10</v>
      </c>
      <c r="E12" s="746" t="s">
        <v>8</v>
      </c>
      <c r="F12" s="747" t="s">
        <v>9</v>
      </c>
      <c r="G12" s="743" t="s">
        <v>7</v>
      </c>
      <c r="H12" s="727" t="s">
        <v>1</v>
      </c>
    </row>
    <row r="13" spans="1:10" ht="20.25" customHeight="1" x14ac:dyDescent="0.45">
      <c r="A13" s="745"/>
      <c r="B13" s="745"/>
      <c r="C13" s="745"/>
      <c r="D13" s="745"/>
      <c r="E13" s="746"/>
      <c r="F13" s="748"/>
      <c r="G13" s="743"/>
      <c r="H13" s="727"/>
    </row>
    <row r="14" spans="1:10" x14ac:dyDescent="0.45">
      <c r="A14" s="384">
        <v>1</v>
      </c>
      <c r="B14" s="392" t="s">
        <v>15</v>
      </c>
      <c r="C14" s="176" t="s">
        <v>10</v>
      </c>
      <c r="D14" s="200">
        <f>'[1]ทางลงพาเวี้เร้า เขื่อนอี่มุน'!$G$36</f>
        <v>1574853620</v>
      </c>
      <c r="E14" s="200"/>
      <c r="F14" s="200">
        <v>0</v>
      </c>
      <c r="G14" s="194">
        <f>D14</f>
        <v>1574853620</v>
      </c>
      <c r="H14" s="177"/>
    </row>
    <row r="15" spans="1:10" x14ac:dyDescent="0.45">
      <c r="A15" s="383">
        <v>2</v>
      </c>
      <c r="B15" s="399" t="s">
        <v>179</v>
      </c>
      <c r="C15" s="415" t="s">
        <v>181</v>
      </c>
      <c r="D15" s="227"/>
      <c r="E15" s="228"/>
      <c r="F15" s="229">
        <v>450214000</v>
      </c>
      <c r="G15" s="230">
        <f>G14+E15-F15</f>
        <v>1124639620</v>
      </c>
      <c r="H15" s="180"/>
    </row>
    <row r="16" spans="1:10" x14ac:dyDescent="0.45">
      <c r="A16" s="386">
        <v>3</v>
      </c>
      <c r="B16" s="614" t="s">
        <v>15</v>
      </c>
      <c r="C16" s="181" t="s">
        <v>182</v>
      </c>
      <c r="D16" s="224"/>
      <c r="E16" s="30"/>
      <c r="F16" s="229">
        <v>31059000</v>
      </c>
      <c r="G16" s="230">
        <f>G15+E16-F16</f>
        <v>1093580620</v>
      </c>
      <c r="H16" s="182"/>
      <c r="I16" s="6"/>
    </row>
    <row r="17" spans="1:9" x14ac:dyDescent="0.45">
      <c r="A17" s="383">
        <v>4</v>
      </c>
      <c r="B17" s="399" t="s">
        <v>283</v>
      </c>
      <c r="C17" s="419" t="s">
        <v>287</v>
      </c>
      <c r="D17" s="224"/>
      <c r="E17" s="30"/>
      <c r="F17" s="237">
        <v>25500000</v>
      </c>
      <c r="G17" s="230">
        <f t="shared" ref="G17:G35" si="0">G16+E17-F17</f>
        <v>1068080620</v>
      </c>
      <c r="H17" s="183"/>
      <c r="I17" s="6"/>
    </row>
    <row r="18" spans="1:9" x14ac:dyDescent="0.45">
      <c r="A18" s="386">
        <v>5</v>
      </c>
      <c r="B18" s="633" t="s">
        <v>15</v>
      </c>
      <c r="C18" s="419" t="s">
        <v>256</v>
      </c>
      <c r="D18" s="224"/>
      <c r="E18" s="30"/>
      <c r="F18" s="237">
        <v>25066626</v>
      </c>
      <c r="G18" s="230">
        <f t="shared" si="0"/>
        <v>1043013994</v>
      </c>
      <c r="H18" s="183"/>
      <c r="I18" s="6"/>
    </row>
    <row r="19" spans="1:9" x14ac:dyDescent="0.45">
      <c r="A19" s="383">
        <v>6</v>
      </c>
      <c r="B19" s="633" t="s">
        <v>15</v>
      </c>
      <c r="C19" s="266" t="s">
        <v>257</v>
      </c>
      <c r="D19" s="224"/>
      <c r="E19" s="30"/>
      <c r="F19" s="202">
        <v>90729000</v>
      </c>
      <c r="G19" s="196">
        <f t="shared" si="0"/>
        <v>952284994</v>
      </c>
      <c r="H19" s="184"/>
    </row>
    <row r="20" spans="1:9" x14ac:dyDescent="0.45">
      <c r="A20" s="386">
        <v>7</v>
      </c>
      <c r="B20" s="633" t="s">
        <v>15</v>
      </c>
      <c r="C20" s="266" t="s">
        <v>258</v>
      </c>
      <c r="D20" s="231"/>
      <c r="E20" s="30"/>
      <c r="F20" s="202">
        <v>16145955</v>
      </c>
      <c r="G20" s="196">
        <f t="shared" si="0"/>
        <v>936139039</v>
      </c>
      <c r="H20" s="184"/>
    </row>
    <row r="21" spans="1:9" x14ac:dyDescent="0.45">
      <c r="A21" s="383">
        <v>8</v>
      </c>
      <c r="B21" s="633" t="s">
        <v>15</v>
      </c>
      <c r="C21" s="380" t="s">
        <v>259</v>
      </c>
      <c r="D21" s="195"/>
      <c r="E21" s="225"/>
      <c r="F21" s="284">
        <v>72075186</v>
      </c>
      <c r="G21" s="196">
        <f t="shared" si="0"/>
        <v>864063853</v>
      </c>
      <c r="H21" s="184"/>
    </row>
    <row r="22" spans="1:9" x14ac:dyDescent="0.45">
      <c r="A22" s="386">
        <v>9</v>
      </c>
      <c r="B22" s="633" t="s">
        <v>15</v>
      </c>
      <c r="C22" s="292" t="s">
        <v>260</v>
      </c>
      <c r="D22" s="195"/>
      <c r="E22" s="225"/>
      <c r="F22" s="195">
        <v>6754000</v>
      </c>
      <c r="G22" s="196">
        <f t="shared" si="0"/>
        <v>857309853</v>
      </c>
      <c r="H22" s="184"/>
    </row>
    <row r="23" spans="1:9" x14ac:dyDescent="0.45">
      <c r="A23" s="383">
        <v>10</v>
      </c>
      <c r="B23" s="633" t="s">
        <v>15</v>
      </c>
      <c r="C23" s="211" t="s">
        <v>261</v>
      </c>
      <c r="D23" s="224"/>
      <c r="E23" s="30"/>
      <c r="F23" s="636">
        <v>122007668</v>
      </c>
      <c r="G23" s="196">
        <f t="shared" si="0"/>
        <v>735302185</v>
      </c>
      <c r="H23" s="184"/>
    </row>
    <row r="24" spans="1:9" x14ac:dyDescent="0.45">
      <c r="A24" s="386">
        <v>11</v>
      </c>
      <c r="B24" s="399" t="s">
        <v>338</v>
      </c>
      <c r="C24" s="607" t="s">
        <v>316</v>
      </c>
      <c r="D24" s="195"/>
      <c r="E24" s="30"/>
      <c r="F24" s="195">
        <v>62023481</v>
      </c>
      <c r="G24" s="196">
        <f t="shared" si="0"/>
        <v>673278704</v>
      </c>
      <c r="H24" s="184"/>
    </row>
    <row r="25" spans="1:9" x14ac:dyDescent="0.45">
      <c r="A25" s="383">
        <v>12</v>
      </c>
      <c r="B25" s="399" t="s">
        <v>15</v>
      </c>
      <c r="C25" s="607" t="s">
        <v>317</v>
      </c>
      <c r="D25" s="24"/>
      <c r="E25" s="203"/>
      <c r="F25" s="195">
        <v>432652</v>
      </c>
      <c r="G25" s="232">
        <f t="shared" si="0"/>
        <v>672846052</v>
      </c>
      <c r="H25" s="186"/>
    </row>
    <row r="26" spans="1:9" x14ac:dyDescent="0.45">
      <c r="A26" s="386">
        <v>13</v>
      </c>
      <c r="B26" s="399" t="s">
        <v>15</v>
      </c>
      <c r="C26" s="607" t="s">
        <v>318</v>
      </c>
      <c r="D26" s="202"/>
      <c r="E26" s="233"/>
      <c r="F26" s="195">
        <v>22225496</v>
      </c>
      <c r="G26" s="232">
        <f t="shared" si="0"/>
        <v>650620556</v>
      </c>
      <c r="H26" s="184"/>
    </row>
    <row r="27" spans="1:9" x14ac:dyDescent="0.45">
      <c r="A27" s="383">
        <v>14</v>
      </c>
      <c r="B27" s="399" t="s">
        <v>15</v>
      </c>
      <c r="C27" s="419" t="s">
        <v>319</v>
      </c>
      <c r="D27" s="202"/>
      <c r="E27" s="233"/>
      <c r="F27" s="237">
        <v>2798593</v>
      </c>
      <c r="G27" s="232">
        <f t="shared" si="0"/>
        <v>647821963</v>
      </c>
      <c r="H27" s="184"/>
    </row>
    <row r="28" spans="1:9" x14ac:dyDescent="0.45">
      <c r="A28" s="386">
        <v>15</v>
      </c>
      <c r="B28" s="399" t="s">
        <v>15</v>
      </c>
      <c r="C28" s="607" t="s">
        <v>320</v>
      </c>
      <c r="D28" s="202"/>
      <c r="E28" s="233"/>
      <c r="F28" s="224">
        <v>4713000</v>
      </c>
      <c r="G28" s="232">
        <f t="shared" si="0"/>
        <v>643108963</v>
      </c>
      <c r="H28" s="184"/>
    </row>
    <row r="29" spans="1:9" x14ac:dyDescent="0.45">
      <c r="A29" s="383">
        <v>16</v>
      </c>
      <c r="B29" s="399" t="s">
        <v>15</v>
      </c>
      <c r="C29" s="181" t="s">
        <v>321</v>
      </c>
      <c r="D29" s="202"/>
      <c r="E29" s="233"/>
      <c r="F29" s="237">
        <v>289727270</v>
      </c>
      <c r="G29" s="196">
        <f t="shared" si="0"/>
        <v>353381693</v>
      </c>
      <c r="H29" s="184"/>
    </row>
    <row r="30" spans="1:9" x14ac:dyDescent="0.45">
      <c r="A30" s="386">
        <v>17</v>
      </c>
      <c r="B30" s="399" t="s">
        <v>15</v>
      </c>
      <c r="C30" s="181" t="s">
        <v>322</v>
      </c>
      <c r="D30" s="202"/>
      <c r="E30" s="233"/>
      <c r="F30" s="237">
        <v>289517870</v>
      </c>
      <c r="G30" s="196">
        <f t="shared" si="0"/>
        <v>63863823</v>
      </c>
      <c r="H30" s="184"/>
    </row>
    <row r="31" spans="1:9" x14ac:dyDescent="0.45">
      <c r="A31" s="383">
        <v>18</v>
      </c>
      <c r="B31" s="399" t="s">
        <v>15</v>
      </c>
      <c r="C31" s="211"/>
      <c r="D31" s="202"/>
      <c r="E31" s="233"/>
      <c r="F31" s="224"/>
      <c r="G31" s="196">
        <f t="shared" si="0"/>
        <v>63863823</v>
      </c>
      <c r="H31" s="184"/>
    </row>
    <row r="32" spans="1:9" x14ac:dyDescent="0.45">
      <c r="A32" s="386">
        <v>19</v>
      </c>
      <c r="B32" s="399" t="s">
        <v>15</v>
      </c>
      <c r="C32" s="211"/>
      <c r="D32" s="202"/>
      <c r="E32" s="233"/>
      <c r="F32" s="224"/>
      <c r="G32" s="196">
        <f t="shared" si="0"/>
        <v>63863823</v>
      </c>
      <c r="H32" s="184"/>
    </row>
    <row r="33" spans="1:8" x14ac:dyDescent="0.45">
      <c r="A33" s="383">
        <v>20</v>
      </c>
      <c r="B33" s="399" t="s">
        <v>15</v>
      </c>
      <c r="C33" s="185"/>
      <c r="D33" s="202"/>
      <c r="E33" s="233"/>
      <c r="F33" s="224"/>
      <c r="G33" s="196">
        <f t="shared" si="0"/>
        <v>63863823</v>
      </c>
      <c r="H33" s="184"/>
    </row>
    <row r="34" spans="1:8" x14ac:dyDescent="0.45">
      <c r="A34" s="386">
        <v>21</v>
      </c>
      <c r="B34" s="399" t="s">
        <v>15</v>
      </c>
      <c r="C34" s="181"/>
      <c r="D34" s="202"/>
      <c r="E34" s="233"/>
      <c r="F34" s="224"/>
      <c r="G34" s="196">
        <f t="shared" si="0"/>
        <v>63863823</v>
      </c>
      <c r="H34" s="184"/>
    </row>
    <row r="35" spans="1:8" x14ac:dyDescent="0.45">
      <c r="A35" s="383">
        <v>22</v>
      </c>
      <c r="B35" s="399" t="s">
        <v>15</v>
      </c>
      <c r="C35" s="181"/>
      <c r="D35" s="202"/>
      <c r="E35" s="233"/>
      <c r="F35" s="224"/>
      <c r="G35" s="196">
        <f t="shared" si="0"/>
        <v>63863823</v>
      </c>
      <c r="H35" s="184"/>
    </row>
    <row r="36" spans="1:8" ht="21.6" customHeight="1" x14ac:dyDescent="0.45">
      <c r="A36" s="587"/>
      <c r="B36" s="588" t="s">
        <v>2</v>
      </c>
      <c r="C36" s="588"/>
      <c r="D36" s="589">
        <f>SUM(D14:D35)</f>
        <v>1574853620</v>
      </c>
      <c r="E36" s="589">
        <f>SUM(E14:E35)</f>
        <v>0</v>
      </c>
      <c r="F36" s="589">
        <f>SUM(F14:F35)</f>
        <v>1510989797</v>
      </c>
      <c r="G36" s="590">
        <f>G35</f>
        <v>63863823</v>
      </c>
      <c r="H36" s="588"/>
    </row>
    <row r="37" spans="1:8" x14ac:dyDescent="0.45">
      <c r="A37" s="740" t="s">
        <v>160</v>
      </c>
      <c r="B37" s="741"/>
      <c r="C37" s="741"/>
      <c r="D37" s="741"/>
      <c r="E37" s="741"/>
      <c r="F37" s="741"/>
      <c r="G37" s="741"/>
      <c r="H37" s="742"/>
    </row>
    <row r="38" spans="1:8" ht="165" customHeight="1" x14ac:dyDescent="0.45">
      <c r="A38" s="688"/>
      <c r="B38" s="689"/>
      <c r="C38" s="689"/>
      <c r="D38" s="689"/>
      <c r="E38" s="689"/>
      <c r="F38" s="689"/>
      <c r="G38" s="689"/>
      <c r="H38" s="690"/>
    </row>
  </sheetData>
  <mergeCells count="14">
    <mergeCell ref="A38:H38"/>
    <mergeCell ref="G12:G13"/>
    <mergeCell ref="H12:H13"/>
    <mergeCell ref="A1:H1"/>
    <mergeCell ref="A2:H2"/>
    <mergeCell ref="A10:H10"/>
    <mergeCell ref="A11:H11"/>
    <mergeCell ref="A12:A13"/>
    <mergeCell ref="B12:B13"/>
    <mergeCell ref="C12:C13"/>
    <mergeCell ref="E12:E13"/>
    <mergeCell ref="F12:F13"/>
    <mergeCell ref="D12:D13"/>
    <mergeCell ref="A37:H37"/>
  </mergeCells>
  <pageMargins left="9.7395833333333334E-2" right="0.11510416666666666" top="0.37" bottom="0.48" header="0.37" footer="0.3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ปะจำวัน</vt:lpstr>
      <vt:lpstr>Total</vt:lpstr>
      <vt:lpstr>ຕິດຕາມຮັບໃນເດືອນ</vt:lpstr>
      <vt:lpstr>ปะนอน 101</vt:lpstr>
      <vt:lpstr>ช่องตะอุ้</vt:lpstr>
      <vt:lpstr>ทางปุยางปะทุมพอน</vt:lpstr>
      <vt:lpstr>BOL</vt:lpstr>
      <vt:lpstr>สางท่าบก-ท่าแขก</vt:lpstr>
      <vt:lpstr>ทางลงพาเวี้เร้า เขื่อนอี่มุน</vt:lpstr>
      <vt:lpstr>เวียกแค้มชงดา</vt:lpstr>
      <vt:lpstr>ปับปุงตาข่ายพ้า 22 กว</vt:lpstr>
      <vt:lpstr>โรงงานขบหีน น้ำกง 3</vt:lpstr>
      <vt:lpstr>โรงแรมพุช่าเหล้า</vt:lpstr>
      <vt:lpstr>เชน้ำน้อย 1-6</vt:lpstr>
      <vt:lpstr>CSC  VTE</vt:lpstr>
      <vt:lpstr>ดอกเบ้ยทะนคาน</vt:lpstr>
      <vt:lpstr>สำรองแล่นงินพากลัด (อ ติน้อย)</vt:lpstr>
      <vt:lpstr>แรบชลิหานรับแขก</vt:lpstr>
      <vt:lpstr>บ้วงส่วนตัวปะทาน</vt:lpstr>
      <vt:lpstr>สะหนามบินหลวงพะบาง</vt:lpstr>
      <vt:lpstr>บ่ลิหานสำนักงานใหย่</vt:lpstr>
      <vt:lpstr>เรือนท่านสอนไช</vt:lpstr>
      <vt:lpstr>ทางปะโสม-ท่งสะ</vt:lpstr>
      <vt:lpstr>น้ำเงียบ 3 เอ</vt:lpstr>
      <vt:lpstr>สะหลุบเงิน 1.200 ปะทาน</vt:lpstr>
    </vt:vector>
  </TitlesOfParts>
  <Company>MAHAXAY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YEAN</dc:creator>
  <cp:lastModifiedBy>Windows User</cp:lastModifiedBy>
  <cp:lastPrinted>2019-12-12T02:50:42Z</cp:lastPrinted>
  <dcterms:created xsi:type="dcterms:W3CDTF">2013-02-01T05:37:32Z</dcterms:created>
  <dcterms:modified xsi:type="dcterms:W3CDTF">2019-12-12T02:59:00Z</dcterms:modified>
</cp:coreProperties>
</file>