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Manuel Centeno\Documents\Periferia\GO ANYWHERE\Transmision Archivo Dale\Dale\RQ35314\"/>
    </mc:Choice>
  </mc:AlternateContent>
  <xr:revisionPtr revIDLastSave="0" documentId="8_{0E7D4B9B-CC6F-4B3B-91F0-7D386D346BC5}" xr6:coauthVersionLast="45" xr6:coauthVersionMax="45" xr10:uidLastSave="{00000000-0000-0000-0000-000000000000}"/>
  <bookViews>
    <workbookView xWindow="-120" yWindow="-120" windowWidth="20730" windowHeight="11160" tabRatio="500" firstSheet="3" activeTab="5" xr2:uid="{00000000-000D-0000-FFFF-FFFF00000000}"/>
  </bookViews>
  <sheets>
    <sheet name="Solicitud de Cambio" sheetId="1" r:id="rId1"/>
    <sheet name="Matriz Eval. de Impacto" sheetId="2" r:id="rId2"/>
    <sheet name="Matriz Eval. de Probabil." sheetId="3" r:id="rId3"/>
    <sheet name="Matriz Eval. de Mitiga." sheetId="4" r:id="rId4"/>
    <sheet name="Especif. Piloto" sheetId="5" r:id="rId5"/>
    <sheet name="Cambio de Emergenci" sheetId="6" r:id="rId6"/>
    <sheet name="Present. del cambio" sheetId="7" r:id="rId7"/>
    <sheet name="Resumen del Cambio" sheetId="8" r:id="rId8"/>
    <sheet name="Parámetros" sheetId="9" state="hidden" r:id="rId9"/>
  </sheets>
  <externalReferences>
    <externalReference r:id="rId10"/>
    <externalReference r:id="rId11"/>
    <externalReference r:id="rId12"/>
  </externalReferences>
  <definedNames>
    <definedName name="Año" localSheetId="4">'Solicitud de Cambio'!$BC$401:$BC$410</definedName>
    <definedName name="Año" localSheetId="1">'Solicitud de Cambio'!$I$18</definedName>
    <definedName name="Año" localSheetId="6">'Solicitud de Cambio'!$I$18</definedName>
    <definedName name="Año" localSheetId="0">'Solicitud de Cambio'!$I$18</definedName>
    <definedName name="Año">'Solicitud de Cambio'!$I$18</definedName>
    <definedName name="Aplicación_Base__Version__Parche__Parametro__etc">'Solicitud de Cambio'!$AY$402:$AY$413</definedName>
    <definedName name="Aplicaciones_Móviles" localSheetId="4">'Solicitud de Cambio'!$BB$401:$BB$403</definedName>
    <definedName name="Aplicaciones_Móviles" localSheetId="1">'Solicitud de Cambio'!$BB$401:$BB$403</definedName>
    <definedName name="Aplicaciones_Móviles" localSheetId="0">'Solicitud de Cambio'!$BB$401:$BB$403</definedName>
    <definedName name="Aplicaciones_Móviles">#REF!</definedName>
    <definedName name="APLICATIVOSOX">[1]Datos!$E$1:$E$38</definedName>
    <definedName name="_xlnm.Print_Area" localSheetId="4">'Especif. Piloto'!$B$6:$T$49</definedName>
    <definedName name="_xlnm.Print_Area" localSheetId="1">'Matriz Eval. de Impacto'!$B$1:$V$147</definedName>
    <definedName name="_xlnm.Print_Area" localSheetId="0">'Solicitud de Cambio'!$B$7:$S$154</definedName>
    <definedName name="BackOffice" localSheetId="4">'Solicitud de Cambio'!$AS$401:$AS$421</definedName>
    <definedName name="BackOffice" localSheetId="1">'Solicitud de Cambio'!$AS$401:$AS$421</definedName>
    <definedName name="BackOffice" localSheetId="0">'Solicitud de Cambio'!$AS$401:$AS$421</definedName>
    <definedName name="BackOffice">#REF!</definedName>
    <definedName name="Bases_de_Datos" localSheetId="4">'Solicitud de Cambio'!#REF!</definedName>
    <definedName name="Bases_de_Datos" localSheetId="1">'Solicitud de Cambio'!#REF!</definedName>
    <definedName name="Bases_de_Datos" localSheetId="2">#REF!</definedName>
    <definedName name="Bases_de_Datos" localSheetId="6">'[2]gcam.fo.01.solicitud de cambio'!#REF!</definedName>
    <definedName name="Bases_de_Datos" localSheetId="0">'Solicitud de Cambio'!#REF!</definedName>
    <definedName name="Bases_de_Datos">#REF!</definedName>
    <definedName name="CambioSoft">[1]Datos!$D$1:$D$4</definedName>
    <definedName name="CLASE">[3]Listas!$A$2:$A$4</definedName>
    <definedName name="Dispositivos_Cajeros_POS" localSheetId="4">'Solicitud de Cambio'!$AW$401:$AW$417</definedName>
    <definedName name="Dispositivos_Cajeros_POS" localSheetId="1">'Solicitud de Cambio'!$AW$401:$AW$417</definedName>
    <definedName name="Dispositivos_Cajeros_POS" localSheetId="0">'Solicitud de Cambio'!$AW$401:$AW$417</definedName>
    <definedName name="Dispositivos_Cajeros_POS">#REF!</definedName>
    <definedName name="Emergencia" localSheetId="4">'Solicitud de Cambio'!$BD$401:$BD$412</definedName>
    <definedName name="Emergencia" localSheetId="1">'Solicitud de Cambio'!$BD$401:$BD$412</definedName>
    <definedName name="Emergencia" localSheetId="0">'Solicitud de Cambio'!$BD$401:$BD$412</definedName>
    <definedName name="Emergencia">#REF!</definedName>
    <definedName name="Equipo">[1]Datos!$A$1:$A$16</definedName>
    <definedName name="I_P1">Parámetros!$B$3</definedName>
    <definedName name="I_P2">Parámetros!$B$10</definedName>
    <definedName name="I_P3">Parámetros!$F$3</definedName>
    <definedName name="I_P4">Parámetros!$F$10</definedName>
    <definedName name="I_P5">Parámetros!$F$13</definedName>
    <definedName name="I_P6">Parámetros!$F$18</definedName>
    <definedName name="I_P7">Parámetros!$F$21</definedName>
    <definedName name="I_P8">Parámetros!$F$26</definedName>
    <definedName name="I_P9">Parámetros!$F$31</definedName>
    <definedName name="I_R1">Parámetros!$B$4:$B$9</definedName>
    <definedName name="I_R2">Parámetros!$B$11:$B$84</definedName>
    <definedName name="I_R3">Parámetros!$F$4:$F$9</definedName>
    <definedName name="I_R4">Parámetros!$F$11:$F$12</definedName>
    <definedName name="I_R5">Parámetros!$F$14:$F$15</definedName>
    <definedName name="I_R6">Parámetros!$F$19:$F$20</definedName>
    <definedName name="I_R7">Parámetros!$F$22:$F$23</definedName>
    <definedName name="I_R8">Parámetros!$F$27:$F$28</definedName>
    <definedName name="I_R9">Parámetros!$F$32:$F$37</definedName>
    <definedName name="I_V1">Parámetros!$B$4:$D$9</definedName>
    <definedName name="I_V2">Parámetros!$B$11:$D$84</definedName>
    <definedName name="I_V3">Parámetros!$F$4:$H$9</definedName>
    <definedName name="I_V4">Parámetros!$F$11:$H$12</definedName>
    <definedName name="I_V5">Parámetros!$F$14:$H$15</definedName>
    <definedName name="I_V6">Parámetros!$F$19:$H$20</definedName>
    <definedName name="I_V7">Parámetros!$F$22:$H$23</definedName>
    <definedName name="I_V8">Parámetros!$F$27:$H$28</definedName>
    <definedName name="I_V9">Parámetros!$F$32:$H$37</definedName>
    <definedName name="IMPACTO" localSheetId="4">[3]Listas!#REF!</definedName>
    <definedName name="IMPACTO" localSheetId="1">[3]Listas!#REF!</definedName>
    <definedName name="IMPACTO" localSheetId="2">[3]Listas!#REF!</definedName>
    <definedName name="IMPACTO" localSheetId="6">[3]Listas!#REF!</definedName>
    <definedName name="IMPACTO" localSheetId="0">[3]Listas!#REF!</definedName>
    <definedName name="IMPACTO">[3]Listas!#REF!</definedName>
    <definedName name="IMPACTO1" localSheetId="4">#REF!</definedName>
    <definedName name="IMPACTO1" localSheetId="1">#REF!</definedName>
    <definedName name="IMPACTO1" localSheetId="2">#REF!</definedName>
    <definedName name="IMPACTO1" localSheetId="6">#REF!</definedName>
    <definedName name="IMPACTO1" localSheetId="0">#REF!</definedName>
    <definedName name="IMPACTO1">#REF!</definedName>
    <definedName name="Infraestructura_Centro_de_Computo" localSheetId="4">'Solicitud de Cambio'!$AZ$401:$AZ$406</definedName>
    <definedName name="Infraestructura_Centro_de_Computo" localSheetId="1">'Solicitud de Cambio'!$AZ$401:$AZ$406</definedName>
    <definedName name="Infraestructura_Centro_de_Computo" localSheetId="0">'Solicitud de Cambio'!$AZ$401:$AZ$406</definedName>
    <definedName name="Infraestructura_Centro_de_Computo">#REF!</definedName>
    <definedName name="Infraestructura_Hardware" localSheetId="4">'Solicitud de Cambio'!$AX$401:$AX$419</definedName>
    <definedName name="Infraestructura_Hardware" localSheetId="1">'Solicitud de Cambio'!$AX$401:$AX$419</definedName>
    <definedName name="Infraestructura_Hardware" localSheetId="0">'Solicitud de Cambio'!$AX$401:$AX$419</definedName>
    <definedName name="Infraestructura_Hardware">#REF!</definedName>
    <definedName name="Infraestructura_Seguridad_Informatica" localSheetId="4">'Solicitud de Cambio'!$AV$401:$AV$411</definedName>
    <definedName name="Infraestructura_Seguridad_Informatica" localSheetId="1">'Solicitud de Cambio'!$AV$401:$AV$411</definedName>
    <definedName name="Infraestructura_Seguridad_Informatica" localSheetId="0">'Solicitud de Cambio'!$AV$401:$AV$411</definedName>
    <definedName name="Infraestructura_Seguridad_Informatica">#REF!</definedName>
    <definedName name="Infraestructura_Software" localSheetId="4">'Solicitud de Cambio'!$AY$401:$AY$414</definedName>
    <definedName name="Infraestructura_Software" localSheetId="1">'Solicitud de Cambio'!$AY$401:$AY$414</definedName>
    <definedName name="Infraestructura_Software" localSheetId="0">'Solicitud de Cambio'!$AY$401:$AY$414</definedName>
    <definedName name="Internet" localSheetId="4">'Solicitud de Cambio'!$AT$401:$AT$439</definedName>
    <definedName name="Internet" localSheetId="1">'Solicitud de Cambio'!$AT$401:$AT$439</definedName>
    <definedName name="Internet" localSheetId="0">'Solicitud de Cambio'!$AT$401:$AT$439</definedName>
    <definedName name="Internet">'Solicitud de Cambio'!$AT$401:$AT$439</definedName>
    <definedName name="M_P1">Parámetros!$B$88</definedName>
    <definedName name="M_P2">Parámetros!$B$91</definedName>
    <definedName name="M_P3">Parámetros!$B$94</definedName>
    <definedName name="M_P4">Parámetros!$B$98</definedName>
    <definedName name="M_P5">Parámetros!$B$101</definedName>
    <definedName name="M_P6">Parámetros!$B$105</definedName>
    <definedName name="M_P7">Parámetros!$B$112</definedName>
    <definedName name="M_R1">Parámetros!$B$89:$B$90</definedName>
    <definedName name="M_R2">Parámetros!$B$92:$B$93</definedName>
    <definedName name="M_R3">Parámetros!$B$95:$B$97</definedName>
    <definedName name="M_R4">Parámetros!$B$99:$B$100</definedName>
    <definedName name="M_R5">Parámetros!$B$102:$B$104</definedName>
    <definedName name="M_R6">Parámetros!$B$106:$B$111</definedName>
    <definedName name="M_R7">Parámetros!$B$113:$B$116</definedName>
    <definedName name="M_V1">Parámetros!$B$89:$D$90</definedName>
    <definedName name="M_V2">Parámetros!$B$92:$D$93</definedName>
    <definedName name="M_V3">Parámetros!$B$95:$D$97</definedName>
    <definedName name="M_V4">Parámetros!$B$99:$D$100</definedName>
    <definedName name="M_V5">Parámetros!$B$102:$D$104</definedName>
    <definedName name="M_V6">Parámetros!$B$106:$D$111</definedName>
    <definedName name="M_V7">Parámetros!$B$113:$D$116</definedName>
    <definedName name="Marca">[1]Datos!$B$1:$B$12</definedName>
    <definedName name="Normal" localSheetId="4">'Solicitud de Cambio'!$BE$401</definedName>
    <definedName name="Normal" localSheetId="1">'Solicitud de Cambio'!$BE$401</definedName>
    <definedName name="Normal" localSheetId="0">'Solicitud de Cambio'!$BE$401</definedName>
    <definedName name="Normal">#REF!</definedName>
    <definedName name="P_P1">Parámetros!$F$79</definedName>
    <definedName name="P_P2">Parámetros!$F$84</definedName>
    <definedName name="P_P3">Parámetros!$F$88</definedName>
    <definedName name="P_P4">Parámetros!$F$93</definedName>
    <definedName name="P_P5">Parámetros!$F$98</definedName>
    <definedName name="P_P6">Parámetros!$F$101</definedName>
    <definedName name="P_P7">Parámetros!$F$106</definedName>
    <definedName name="P_P8">Parámetros!$F$111</definedName>
    <definedName name="P_P9">Parámetros!$F$116</definedName>
    <definedName name="P_R1">Parámetros!$F$80:$F$83</definedName>
    <definedName name="P_R2">Parámetros!$F$85:$F$87</definedName>
    <definedName name="P_R3">Parámetros!$F$89:$F$92</definedName>
    <definedName name="P_R4">Parámetros!$F$94:$F$97</definedName>
    <definedName name="P_R5">Parámetros!$F$99:$F$100</definedName>
    <definedName name="P_R6">Parámetros!$F$102:$F$105</definedName>
    <definedName name="P_R7">Parámetros!$F$107:$F$110</definedName>
    <definedName name="P_R8">Parámetros!$F$112:$F$115</definedName>
    <definedName name="P_R9">Parámetros!$F$117:$F$120</definedName>
    <definedName name="P_V1">Parámetros!$F$80:$H$83</definedName>
    <definedName name="P_V2">Parámetros!$F$85:$H$87</definedName>
    <definedName name="P_V3">Parámetros!$F$89:$H$92</definedName>
    <definedName name="P_V4">Parámetros!$F$94:$H$97</definedName>
    <definedName name="P_V5">Parámetros!$F$99:$H$100</definedName>
    <definedName name="P_V6">Parámetros!$F$102:$H$105</definedName>
    <definedName name="P_V7">Parámetros!$F$107:$H$110</definedName>
    <definedName name="P_V8">Parámetros!$F$112:$H$115</definedName>
    <definedName name="P_V9">Parámetros!$F$117:$H$120</definedName>
    <definedName name="PC" localSheetId="4">'Solicitud de Cambio'!$BA$401:$BA$402</definedName>
    <definedName name="PC" localSheetId="1">'Solicitud de Cambio'!$BA$401:$BA$402</definedName>
    <definedName name="PC" localSheetId="0">'Solicitud de Cambio'!$BA$401:$BA$402</definedName>
    <definedName name="PC">#REF!</definedName>
    <definedName name="Plataforma_Central" localSheetId="4">'Solicitud de Cambio'!$AU$401:$AU$407</definedName>
    <definedName name="Plataforma_Central" localSheetId="1">'Solicitud de Cambio'!$AU$401:$AU$407</definedName>
    <definedName name="Plataforma_Central" localSheetId="0">'Solicitud de Cambio'!$AU$401:$AU$407</definedName>
    <definedName name="Plataforma_Central">#REF!</definedName>
    <definedName name="Plataforma_Unix" localSheetId="4">'Solicitud de Cambio'!#REF!</definedName>
    <definedName name="Plataforma_Unix" localSheetId="1">'Solicitud de Cambio'!#REF!</definedName>
    <definedName name="Plataforma_Unix" localSheetId="2">#REF!</definedName>
    <definedName name="Plataforma_Unix" localSheetId="6">'[2]gcam.fo.01.solicitud de cambio'!#REF!</definedName>
    <definedName name="Plataforma_Unix" localSheetId="0">'Solicitud de Cambio'!#REF!</definedName>
    <definedName name="Plataforma_Unix">#REF!</definedName>
    <definedName name="Plataforma_Windows_Correo_Root" localSheetId="4">'Solicitud de Cambio'!#REF!</definedName>
    <definedName name="Plataforma_Windows_Correo_Root" localSheetId="1">'Solicitud de Cambio'!#REF!</definedName>
    <definedName name="Plataforma_Windows_Correo_Root" localSheetId="2">#REF!</definedName>
    <definedName name="Plataforma_Windows_Correo_Root" localSheetId="6">'[2]gcam.fo.01.solicitud de cambio'!#REF!</definedName>
    <definedName name="Plataforma_Windows_Correo_Root" localSheetId="0">'Solicitud de Cambio'!#REF!</definedName>
    <definedName name="Plataforma_Windows_Correo_Root">#REF!</definedName>
    <definedName name="PP" localSheetId="4">[1]Listas!#REF!</definedName>
    <definedName name="PP" localSheetId="1">[1]Listas!#REF!</definedName>
    <definedName name="PP" localSheetId="2">[1]Listas!#REF!</definedName>
    <definedName name="PP" localSheetId="6">[1]Listas!#REF!</definedName>
    <definedName name="PP" localSheetId="0">[1]Listas!#REF!</definedName>
    <definedName name="PP">[1]Listas!#REF!</definedName>
    <definedName name="PRIORIDAD" localSheetId="4">[3]Listas!#REF!</definedName>
    <definedName name="PRIORIDAD" localSheetId="2">[3]Listas!#REF!</definedName>
    <definedName name="PRIORIDAD">[3]Listas!#REF!</definedName>
    <definedName name="RAZON">[3]Listas!$B$2:$B$9</definedName>
    <definedName name="RIESGO" localSheetId="4">[3]Listas!#REF!</definedName>
    <definedName name="RIESGO" localSheetId="1">[3]Listas!#REF!</definedName>
    <definedName name="RIESGO" localSheetId="2">[3]Listas!#REF!</definedName>
    <definedName name="RIESGO" localSheetId="6">[3]Listas!#REF!</definedName>
    <definedName name="RIESGO" localSheetId="0">[3]Listas!#REF!</definedName>
    <definedName name="RIESGO">[3]Listas!#REF!</definedName>
    <definedName name="Seguridad_de_la_Información" localSheetId="4">'Solicitud de Cambio'!#REF!</definedName>
    <definedName name="Seguridad_de_la_Información" localSheetId="1">'Solicitud de Cambio'!#REF!</definedName>
    <definedName name="Seguridad_de_la_Información" localSheetId="2">#REF!</definedName>
    <definedName name="Seguridad_de_la_Información" localSheetId="6">'[2]gcam.fo.01.solicitud de cambio'!#REF!</definedName>
    <definedName name="Seguridad_de_la_Información" localSheetId="0">'Solicitud de Cambio'!#REF!</definedName>
    <definedName name="Seguridad_de_la_Información">#REF!</definedName>
    <definedName name="servicios" localSheetId="4">'Solicitud de Cambio'!$BC$401:$BC$410</definedName>
    <definedName name="servicios" localSheetId="1">'Solicitud de Cambio'!$BC$401:$BC$410</definedName>
    <definedName name="servicios" localSheetId="6">'[2]gcam.fo.01.solicitud de cambio'!$BC$382:$BC$391</definedName>
    <definedName name="servicios" localSheetId="0">'Solicitud de Cambio'!$BC$401:$BC$410</definedName>
    <definedName name="servicios">#REF!</definedName>
    <definedName name="SISTEMAS">[3]Listas!$D$2:$D$40</definedName>
    <definedName name="Terminador_VPN">'Solicitud de Cambio'!$AX$401:$AX$419</definedName>
    <definedName name="tipocambio">[1]Datos!$C$1:$C$4</definedName>
    <definedName name="Ubicacion">[1]Datos!$F$1:$F$6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2" i="1" l="1"/>
  <c r="H120" i="9" l="1"/>
  <c r="H119" i="9"/>
  <c r="H118" i="9"/>
  <c r="H117" i="9"/>
  <c r="D116" i="9"/>
  <c r="H115" i="9"/>
  <c r="D115" i="9"/>
  <c r="H114" i="9"/>
  <c r="D114" i="9"/>
  <c r="H113" i="9"/>
  <c r="D113" i="9"/>
  <c r="H112" i="9"/>
  <c r="D111" i="9"/>
  <c r="H110" i="9"/>
  <c r="D110" i="9"/>
  <c r="H109" i="9"/>
  <c r="D109" i="9"/>
  <c r="H108" i="9"/>
  <c r="D108" i="9"/>
  <c r="H107" i="9"/>
  <c r="V21" i="3" s="1"/>
  <c r="D107" i="9"/>
  <c r="D106" i="9"/>
  <c r="H105" i="9"/>
  <c r="H104" i="9"/>
  <c r="D104" i="9"/>
  <c r="H103" i="9"/>
  <c r="D103" i="9"/>
  <c r="H102" i="9"/>
  <c r="V20" i="3" s="1"/>
  <c r="D102" i="9"/>
  <c r="H100" i="9"/>
  <c r="D100" i="9"/>
  <c r="H99" i="9"/>
  <c r="D99" i="9"/>
  <c r="H97" i="9"/>
  <c r="D97" i="9"/>
  <c r="H96" i="9"/>
  <c r="D96" i="9"/>
  <c r="H95" i="9"/>
  <c r="D95" i="9"/>
  <c r="H94" i="9"/>
  <c r="D93" i="9"/>
  <c r="H92" i="9"/>
  <c r="D92" i="9"/>
  <c r="H91" i="9"/>
  <c r="V17" i="3" s="1"/>
  <c r="H90" i="9"/>
  <c r="D90" i="9"/>
  <c r="H89" i="9"/>
  <c r="D89" i="9"/>
  <c r="H87" i="9"/>
  <c r="C87" i="9"/>
  <c r="H86" i="9"/>
  <c r="C86" i="9"/>
  <c r="H85" i="9"/>
  <c r="D84" i="9"/>
  <c r="H83" i="9"/>
  <c r="D83" i="9"/>
  <c r="H82" i="9"/>
  <c r="D82" i="9"/>
  <c r="H81" i="9"/>
  <c r="D81" i="9"/>
  <c r="H80" i="9"/>
  <c r="D80" i="9"/>
  <c r="D79" i="9"/>
  <c r="G78" i="9"/>
  <c r="L88" i="9" s="1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H37" i="9"/>
  <c r="D37" i="9"/>
  <c r="H36" i="9"/>
  <c r="D36" i="9"/>
  <c r="T35" i="9"/>
  <c r="H35" i="9"/>
  <c r="D35" i="9"/>
  <c r="T34" i="9"/>
  <c r="H34" i="9"/>
  <c r="D34" i="9"/>
  <c r="T33" i="9"/>
  <c r="H33" i="9"/>
  <c r="D33" i="9"/>
  <c r="T32" i="9"/>
  <c r="H32" i="9"/>
  <c r="D32" i="9"/>
  <c r="T31" i="9"/>
  <c r="D31" i="9"/>
  <c r="T30" i="9"/>
  <c r="D30" i="9"/>
  <c r="T29" i="9"/>
  <c r="D29" i="9"/>
  <c r="T28" i="9"/>
  <c r="H28" i="9"/>
  <c r="D28" i="9"/>
  <c r="T27" i="9"/>
  <c r="H27" i="9"/>
  <c r="D27" i="9"/>
  <c r="T26" i="9"/>
  <c r="D26" i="9"/>
  <c r="T25" i="9"/>
  <c r="D25" i="9"/>
  <c r="T24" i="9"/>
  <c r="D24" i="9"/>
  <c r="T23" i="9"/>
  <c r="H23" i="9"/>
  <c r="D23" i="9"/>
  <c r="T22" i="9"/>
  <c r="H22" i="9"/>
  <c r="D22" i="9"/>
  <c r="T21" i="9"/>
  <c r="D21" i="9"/>
  <c r="T20" i="9"/>
  <c r="H20" i="9"/>
  <c r="D20" i="9"/>
  <c r="T19" i="9"/>
  <c r="H19" i="9"/>
  <c r="D19" i="9"/>
  <c r="T18" i="9"/>
  <c r="D18" i="9"/>
  <c r="T17" i="9"/>
  <c r="D17" i="9"/>
  <c r="T16" i="9"/>
  <c r="D16" i="9"/>
  <c r="T15" i="9"/>
  <c r="H15" i="9"/>
  <c r="D15" i="9"/>
  <c r="T14" i="9"/>
  <c r="P14" i="9"/>
  <c r="H14" i="9"/>
  <c r="D14" i="9"/>
  <c r="T13" i="9"/>
  <c r="D13" i="9"/>
  <c r="T12" i="9"/>
  <c r="P12" i="9"/>
  <c r="H12" i="9"/>
  <c r="D12" i="9"/>
  <c r="T11" i="9"/>
  <c r="H11" i="9"/>
  <c r="D11" i="9"/>
  <c r="H9" i="9"/>
  <c r="D9" i="9"/>
  <c r="H8" i="9"/>
  <c r="D8" i="9"/>
  <c r="H7" i="9"/>
  <c r="D7" i="9"/>
  <c r="H6" i="9"/>
  <c r="V43" i="2" s="1"/>
  <c r="D6" i="9"/>
  <c r="H5" i="9"/>
  <c r="D5" i="9"/>
  <c r="L4" i="9"/>
  <c r="H4" i="9"/>
  <c r="D4" i="9"/>
  <c r="L2" i="9"/>
  <c r="C1" i="9"/>
  <c r="P11" i="9" s="1"/>
  <c r="R9" i="8"/>
  <c r="Q9" i="8"/>
  <c r="P9" i="8"/>
  <c r="O9" i="8"/>
  <c r="N9" i="8"/>
  <c r="M8" i="8"/>
  <c r="L8" i="8"/>
  <c r="B31" i="7"/>
  <c r="M30" i="7"/>
  <c r="C30" i="7"/>
  <c r="O29" i="7"/>
  <c r="B28" i="7"/>
  <c r="C27" i="7"/>
  <c r="O26" i="7"/>
  <c r="E9" i="8" s="1"/>
  <c r="J26" i="7"/>
  <c r="B26" i="7"/>
  <c r="Q24" i="7"/>
  <c r="O24" i="7"/>
  <c r="M24" i="7"/>
  <c r="J24" i="7"/>
  <c r="C23" i="7"/>
  <c r="B20" i="7"/>
  <c r="Q19" i="7"/>
  <c r="P19" i="7"/>
  <c r="J19" i="7"/>
  <c r="M9" i="8" s="1"/>
  <c r="B18" i="7"/>
  <c r="C16" i="7"/>
  <c r="Q14" i="7"/>
  <c r="P14" i="7"/>
  <c r="O14" i="7"/>
  <c r="J14" i="7"/>
  <c r="L9" i="8" s="1"/>
  <c r="B14" i="7"/>
  <c r="C9" i="8" s="1"/>
  <c r="J12" i="7"/>
  <c r="B9" i="8" s="1"/>
  <c r="P11" i="7"/>
  <c r="J11" i="7"/>
  <c r="A9" i="8" s="1"/>
  <c r="B11" i="7"/>
  <c r="J9" i="8" s="1"/>
  <c r="O9" i="7"/>
  <c r="J9" i="7"/>
  <c r="K9" i="8" s="1"/>
  <c r="C9" i="7"/>
  <c r="B9" i="7"/>
  <c r="I9" i="8" s="1"/>
  <c r="D6" i="7"/>
  <c r="B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5" i="6"/>
  <c r="B24" i="6"/>
  <c r="B23" i="6"/>
  <c r="B22" i="6"/>
  <c r="B21" i="6"/>
  <c r="B20" i="6"/>
  <c r="B19" i="6"/>
  <c r="B18" i="6"/>
  <c r="B17" i="6"/>
  <c r="B16" i="6"/>
  <c r="B14" i="6"/>
  <c r="B13" i="6"/>
  <c r="B12" i="6"/>
  <c r="B11" i="6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C115" i="4"/>
  <c r="C116" i="4" s="1"/>
  <c r="C117" i="4" s="1"/>
  <c r="C118" i="4" s="1"/>
  <c r="C119" i="4" s="1"/>
  <c r="W114" i="4"/>
  <c r="W132" i="4" s="1"/>
  <c r="AJ96" i="4"/>
  <c r="AJ95" i="4"/>
  <c r="AJ94" i="4"/>
  <c r="AJ93" i="4"/>
  <c r="AJ92" i="4"/>
  <c r="AJ89" i="4"/>
  <c r="AJ88" i="4"/>
  <c r="AJ85" i="4"/>
  <c r="AJ84" i="4"/>
  <c r="AJ81" i="4"/>
  <c r="AJ80" i="4"/>
  <c r="AJ79" i="4"/>
  <c r="AJ76" i="4"/>
  <c r="AJ75" i="4"/>
  <c r="AJ74" i="4"/>
  <c r="AJ71" i="4"/>
  <c r="AJ70" i="4"/>
  <c r="AJ67" i="4"/>
  <c r="AJ66" i="4"/>
  <c r="AJ63" i="4"/>
  <c r="AJ62" i="4"/>
  <c r="W22" i="4"/>
  <c r="E22" i="4"/>
  <c r="W21" i="4"/>
  <c r="E21" i="4"/>
  <c r="W20" i="4"/>
  <c r="E20" i="4"/>
  <c r="W19" i="4"/>
  <c r="E19" i="4"/>
  <c r="W18" i="4"/>
  <c r="E18" i="4"/>
  <c r="W17" i="4"/>
  <c r="D86" i="9" s="1"/>
  <c r="E17" i="4"/>
  <c r="W16" i="4"/>
  <c r="E16" i="4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B113" i="3"/>
  <c r="B114" i="3" s="1"/>
  <c r="B115" i="3" s="1"/>
  <c r="B116" i="3" s="1"/>
  <c r="B117" i="3" s="1"/>
  <c r="V112" i="3"/>
  <c r="V130" i="3" s="1"/>
  <c r="AI94" i="3"/>
  <c r="AI93" i="3"/>
  <c r="AI92" i="3"/>
  <c r="AI91" i="3"/>
  <c r="AI90" i="3"/>
  <c r="AI87" i="3"/>
  <c r="AI86" i="3"/>
  <c r="AI83" i="3"/>
  <c r="AI82" i="3"/>
  <c r="AI79" i="3"/>
  <c r="AI78" i="3"/>
  <c r="AI77" i="3"/>
  <c r="AI74" i="3"/>
  <c r="AI73" i="3"/>
  <c r="AI72" i="3"/>
  <c r="AI69" i="3"/>
  <c r="AI68" i="3"/>
  <c r="AI65" i="3"/>
  <c r="AI64" i="3"/>
  <c r="AI61" i="3"/>
  <c r="AI60" i="3"/>
  <c r="V23" i="3"/>
  <c r="C23" i="3"/>
  <c r="V22" i="3"/>
  <c r="C22" i="3"/>
  <c r="C21" i="3"/>
  <c r="C20" i="3"/>
  <c r="V19" i="3"/>
  <c r="C19" i="3"/>
  <c r="V18" i="3"/>
  <c r="C18" i="3"/>
  <c r="C17" i="3"/>
  <c r="V16" i="3"/>
  <c r="C16" i="3"/>
  <c r="V15" i="3"/>
  <c r="C15" i="3"/>
  <c r="AI124" i="2"/>
  <c r="AI123" i="2"/>
  <c r="AI120" i="2"/>
  <c r="AI119" i="2"/>
  <c r="AI118" i="2"/>
  <c r="AI117" i="2"/>
  <c r="AI116" i="2"/>
  <c r="AI113" i="2"/>
  <c r="AI112" i="2"/>
  <c r="AI109" i="2"/>
  <c r="AI108" i="2"/>
  <c r="AI105" i="2"/>
  <c r="AI104" i="2"/>
  <c r="AI101" i="2"/>
  <c r="AI100" i="2"/>
  <c r="AI99" i="2"/>
  <c r="AI98" i="2"/>
  <c r="AI97" i="2"/>
  <c r="AI96" i="2"/>
  <c r="AI93" i="2"/>
  <c r="AI92" i="2"/>
  <c r="AI91" i="2"/>
  <c r="AI90" i="2"/>
  <c r="AI89" i="2"/>
  <c r="AI88" i="2"/>
  <c r="V49" i="2"/>
  <c r="C49" i="2"/>
  <c r="V48" i="2"/>
  <c r="C48" i="2"/>
  <c r="V47" i="2"/>
  <c r="C47" i="2"/>
  <c r="V46" i="2"/>
  <c r="C46" i="2"/>
  <c r="V45" i="2"/>
  <c r="C45" i="2"/>
  <c r="V44" i="2"/>
  <c r="C44" i="2"/>
  <c r="C43" i="2"/>
  <c r="V42" i="2"/>
  <c r="C42" i="2"/>
  <c r="V41" i="2"/>
  <c r="C41" i="2"/>
  <c r="G9" i="8" l="1"/>
  <c r="D9" i="8"/>
  <c r="P10" i="9"/>
  <c r="L86" i="9"/>
  <c r="H9" i="8"/>
  <c r="L3" i="9"/>
  <c r="P13" i="9"/>
  <c r="L87" i="9"/>
  <c r="D1" i="9"/>
  <c r="D87" i="9"/>
  <c r="H78" i="9"/>
  <c r="D119" i="9"/>
  <c r="L25" i="3" l="1"/>
  <c r="M24" i="4" s="1"/>
  <c r="D120" i="9"/>
  <c r="M26" i="4" s="1"/>
  <c r="M28" i="4" s="1"/>
  <c r="B24" i="7" s="1"/>
  <c r="B27" i="6" l="1"/>
  <c r="B26" i="6"/>
  <c r="B22" i="7"/>
  <c r="F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No. de la solicitud de cambio generado por Service Manager (CH-####)
</t>
        </r>
      </text>
    </comment>
    <comment ref="J24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Causa que genera la Solicitud de Emergencia</t>
        </r>
      </text>
    </comment>
    <comment ref="J2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Si la solicitud de esta emergencia es por un error de un cambio anterior, se debe informar el numero del IM, RQ o RFC que tuvo la falla.
</t>
        </r>
      </text>
    </comment>
    <comment ref="J3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Seleccione la plataforma afectada o el servicio afectado con el cambio</t>
        </r>
      </text>
    </comment>
    <comment ref="J33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Nombre de la aplicación o plataforma en la cual se aplicará el cambio. (ej. PB, BBS, PAYCENTRAL, GASPER, ADM. EFECTIVO, RBS, POSTILION, ON/2, etc.)</t>
        </r>
      </text>
    </comment>
    <comment ref="C39" authorId="0" shapeId="0" xr:uid="{00000000-0006-0000-0000-000006000000}">
      <text>
        <r>
          <rPr>
            <b/>
            <sz val="8"/>
            <color rgb="FF000000"/>
            <rFont val="Tahoma"/>
            <family val="2"/>
            <charset val="1"/>
          </rPr>
          <t xml:space="preserve">Debe indicarse los servicios afectados con el cambio aunque no sufran indisponibilidad
  (ej. HOME, PB, BBS, PAGOS PILA, SERVICIOS Y RECAUDOS, BANCA MOVIL, GESTION DE MONITOREO, CORREO, APROVISIONAMIENTO DE EFECTIVO, ETC.)
</t>
        </r>
      </text>
    </comment>
    <comment ref="C44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Indisponibilidad en minutos.
</t>
        </r>
      </text>
    </comment>
    <comment ref="C4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Implementacion en minutos.
</t>
        </r>
      </text>
    </comment>
    <comment ref="C48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impacto de la no implementacion del cambio, no escriba  “incumplimiento al banco para subir su servicio”,  este compromiso esta inmerso en nuestra funciòn diaria, Por ejemplo: .... Si no se ejecuta este cambio persitiran los errores de datos en producciòn....."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5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tiempo que se puede tomar el reverso en caso de ser requerido para tenerlo en cuenta en las planeaciones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88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>Por favor escriba las pruebas que se van a ejecutar despues de implementar el cambio.</t>
        </r>
      </text>
    </comment>
    <comment ref="O88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Por favor escriba los nombres, Cargos y áreas de las personas que realizaran las pruebas post implementacion (considere personas de las áreas de Soluciones Informatícas, Operación Tecnológica, Operaciones-Logistica y Servicio.)</t>
        </r>
      </text>
    </comment>
    <comment ref="O89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0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2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3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4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5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7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Por favor escriba el monitoreo que se va a realizar despues de implementar el cambio y quienes son los responsable de realizarlas con nombre y área.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9" authorId="0" shapeId="0" xr:uid="{00000000-0006-0000-0000-000015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09" authorId="0" shapeId="0" xr:uid="{00000000-0006-0000-0000-000016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 y areas de las personas responsables de ejecutar el monitoreo.</t>
        </r>
      </text>
    </comment>
    <comment ref="C110" authorId="0" shapeId="0" xr:uid="{00000000-0006-0000-0000-000017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0" authorId="0" shapeId="0" xr:uid="{00000000-0006-0000-0000-000018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1" authorId="0" shapeId="0" xr:uid="{00000000-0006-0000-0000-000019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1" authorId="0" shapeId="0" xr:uid="{00000000-0006-0000-0000-00001A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2" authorId="0" shapeId="0" xr:uid="{00000000-0006-0000-0000-00001B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2" authorId="0" shapeId="0" xr:uid="{00000000-0006-0000-0000-00001C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3" authorId="0" shapeId="0" xr:uid="{00000000-0006-0000-0000-00001D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3" authorId="0" shapeId="0" xr:uid="{00000000-0006-0000-0000-00001E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4" authorId="0" shapeId="0" xr:uid="{00000000-0006-0000-0000-00001F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4" authorId="0" shapeId="0" xr:uid="{00000000-0006-0000-0000-000020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5" authorId="0" shapeId="0" xr:uid="{00000000-0006-0000-0000-000021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5" authorId="0" shapeId="0" xr:uid="{00000000-0006-0000-0000-000022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37" authorId="0" shapeId="0" xr:uid="{00000000-0006-0000-0000-000023000000}">
      <text>
        <r>
          <rPr>
            <b/>
            <sz val="9"/>
            <color rgb="FF000000"/>
            <rFont val="Tahoma"/>
            <family val="2"/>
            <charset val="1"/>
          </rPr>
          <t>Por favor escriba las personas con las que se socializo el cambio y el área el que pertenecen.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2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No. Del requerimiento o IM relacionado al Cambio.</t>
        </r>
      </text>
    </comment>
    <comment ref="L1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Nombre del dueño del cambio.</t>
        </r>
      </text>
    </comment>
    <comment ref="B16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Especificar el tipo de requerimiento segun los siguientes criterios: Requerimiento de Ley, Requerimiento General (de todos los bancos), Requerimiento Particular (de algun cliente), Requerimiento Interno,  Requerimiento de Proyecto.
</t>
        </r>
      </text>
    </comment>
    <comment ref="M1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Cliente o Entidad que solicita el cambio.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B25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Haga una descripciòn breve y clara en que consiste el cambio y cual es su alcance de implementacion. Tenga en cuenta que lo va explicar a personas que no tienen conocimientos tècnicos.</t>
        </r>
      </text>
    </comment>
    <comment ref="B3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Entidades o Clientes a las que aplica el cambio (se benefician con el cambio). 
</t>
        </r>
      </text>
    </comment>
    <comment ref="B3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No. de otros RFC que depende su ejecucion de la ejecucion de este cambio (RFC dependientes).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400-000001000000}">
      <text>
        <r>
          <rPr>
            <b/>
            <sz val="8"/>
            <color rgb="FF000000"/>
            <rFont val="Tahoma"/>
            <family val="2"/>
            <charset val="1"/>
          </rPr>
          <t>Explique el alcance del piloto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Perdidas de dinero potenciales</t>
        </r>
      </text>
    </comment>
    <comment ref="F13" authorId="0" shapeId="0" xr:uid="{00000000-0006-0000-0800-000002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Modifica el proceso de negocio</t>
        </r>
      </text>
    </comment>
    <comment ref="F26" authorId="0" shapeId="0" xr:uid="{00000000-0006-0000-0800-000003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Es difícil de calcular en las plataformas</t>
        </r>
      </text>
    </comment>
  </commentList>
</comments>
</file>

<file path=xl/sharedStrings.xml><?xml version="1.0" encoding="utf-8"?>
<sst xmlns="http://schemas.openxmlformats.org/spreadsheetml/2006/main" count="1174" uniqueCount="672">
  <si>
    <t>Evaluación de Cambios</t>
  </si>
  <si>
    <t>SOLICITUD DE CAMBIO</t>
  </si>
  <si>
    <t>Código:</t>
  </si>
  <si>
    <t>GDS.FO.09</t>
  </si>
  <si>
    <t>Versión:</t>
  </si>
  <si>
    <t>Aprobado por:</t>
  </si>
  <si>
    <t>Subdirector Soporte a Producción</t>
  </si>
  <si>
    <t>Fecha de Creación:</t>
  </si>
  <si>
    <t>Fecha de Publicación:</t>
  </si>
  <si>
    <t xml:space="preserve">FECHA DEL REGISTRO: </t>
  </si>
  <si>
    <t>RESPONSABLE:</t>
  </si>
  <si>
    <t>Andres Felipe Alfonso Ortiz</t>
  </si>
  <si>
    <t>Los campos sombreados en color azul son Obligatorios para la presentación al Comité de Cambios</t>
  </si>
  <si>
    <t>Día</t>
  </si>
  <si>
    <t>Mes</t>
  </si>
  <si>
    <t>Año</t>
  </si>
  <si>
    <t>Fecha Entrega Documento</t>
  </si>
  <si>
    <t>RFC No.</t>
  </si>
  <si>
    <t>1. DATOS GENERALES</t>
  </si>
  <si>
    <t xml:space="preserve">Fecha de radicación del requerimiento o IM  (DD/MM/AA) : </t>
  </si>
  <si>
    <t xml:space="preserve">Fecha de Ejecucion del cambio (DD/MM/AAAA) </t>
  </si>
  <si>
    <t>Se va a ejecutar piloto en producción ?</t>
  </si>
  <si>
    <t>No</t>
  </si>
  <si>
    <t>s/n</t>
  </si>
  <si>
    <t>Hora de Ejecucion del cambio  (HH:MM)</t>
  </si>
  <si>
    <t>Tipo de Cambio</t>
  </si>
  <si>
    <t>NECAB</t>
  </si>
  <si>
    <t>Estado de certificación:</t>
  </si>
  <si>
    <t>Causa por la cual se hace la solicitud del cambio de Emergencia</t>
  </si>
  <si>
    <t>Número de RQ/IM/RFC que dió origen al Cambio de Emergencia:</t>
  </si>
  <si>
    <t>Solo diligenciar Si es una Emergencia</t>
  </si>
  <si>
    <t>2. SERVICIOS y USUARIOS AFECTADOS POR EL CAMBIO</t>
  </si>
  <si>
    <t>Plataforma o Servicio Asociado con el Cambio:</t>
  </si>
  <si>
    <t>BackOffice</t>
  </si>
  <si>
    <t>Infraestructura o Aplicación Afectada con el Cambio:</t>
  </si>
  <si>
    <t>GoAnyWhere</t>
  </si>
  <si>
    <t xml:space="preserve">Interviene Base de Datos </t>
  </si>
  <si>
    <t>Despliegue mediante UrbanCode</t>
  </si>
  <si>
    <t>Interviene Respaldos / Backup</t>
  </si>
  <si>
    <t>Impacta ambiente PCI DSS</t>
  </si>
  <si>
    <t>Interviene Monitoreo</t>
  </si>
  <si>
    <t>Requiere Pruebas Funcionales por Parte de la Entidad(SI o NO)</t>
  </si>
  <si>
    <t>SERVICIOS AFECTADOS</t>
  </si>
  <si>
    <t>TIEMPO DE INDISPONIBILIDAD</t>
  </si>
  <si>
    <t>En Minutos</t>
  </si>
  <si>
    <t>TIEMPO DE IMPLEMENTACIÓN DEL CAMBIO</t>
  </si>
  <si>
    <t>IMPACTO DE NO IMPLEMENTACION</t>
  </si>
  <si>
    <t xml:space="preserve">TIEMPO DE AFECTACIÓN DEL REVERSO </t>
  </si>
  <si>
    <t xml:space="preserve">HORA DE EJECUCIÓN DEL REVERSO </t>
  </si>
  <si>
    <t>Hora Militar</t>
  </si>
  <si>
    <t>3. ACTIVIDADES DEL CAMBIO A REALIZAR - MINUTOGRAMA*</t>
  </si>
  <si>
    <t>* Es mandatorio para todos los cambios solicitados</t>
  </si>
  <si>
    <t>* Para pasos de desarrollo a producción, se tomará el orden de instalación dado en el formato de entrega se software. La hora de publicación es determinada por el coordinador del cambio en producción.</t>
  </si>
  <si>
    <t>ID</t>
  </si>
  <si>
    <t>Descripción</t>
  </si>
  <si>
    <t>Responsable</t>
  </si>
  <si>
    <t>Fecha Cambio</t>
  </si>
  <si>
    <t>Hora Inicio</t>
  </si>
  <si>
    <t>Hora Final</t>
  </si>
  <si>
    <t>Prerequisito</t>
  </si>
  <si>
    <t>Punto  Retorno</t>
  </si>
  <si>
    <t>Hora Real Ini.</t>
  </si>
  <si>
    <t>Hora Real Fin</t>
  </si>
  <si>
    <t>Realizar la importación de los proyectos en el GoAnyWhere estandar.</t>
  </si>
  <si>
    <t>Validar transmisión de los archivos mendiante los flujos instalados.</t>
  </si>
  <si>
    <t>4. PUNTOS DE RETORNO</t>
  </si>
  <si>
    <t>Punto de Retorno Nro. 1</t>
  </si>
  <si>
    <t>Punto de Retorno Nro. 2</t>
  </si>
  <si>
    <t>5. MONITOREO Y RESPONSABLES</t>
  </si>
  <si>
    <t>Pruebas ( Casos de Prueba y Criterios Aceptación)</t>
  </si>
  <si>
    <t>Hora de pruebas</t>
  </si>
  <si>
    <t>Area y Responsable de pruebas</t>
  </si>
  <si>
    <t>Ejecución flujos GAW</t>
  </si>
  <si>
    <t>6. SEGUIMIENTO DEL CAMBIO Y RESPONSABLES</t>
  </si>
  <si>
    <t>Actividad de monitoreo a realizar</t>
  </si>
  <si>
    <t>Area y Responsable del monitoreo</t>
  </si>
  <si>
    <t>Validación de flujos y ejecuciones</t>
  </si>
  <si>
    <t>7. PLAN DE COMUNICACIÓN</t>
  </si>
  <si>
    <t>Mensaje</t>
  </si>
  <si>
    <t>Origina</t>
  </si>
  <si>
    <t>Destinatarios</t>
  </si>
  <si>
    <t xml:space="preserve">Fecha </t>
  </si>
  <si>
    <t>Hora</t>
  </si>
  <si>
    <t>8. PLAN DE CAPACITACION</t>
  </si>
  <si>
    <t>Descripción de la capacitación</t>
  </si>
  <si>
    <t>Dirigida a :</t>
  </si>
  <si>
    <t>9. SOCIALIZACIÓN DEL CAMBIO Y RESPONSABLES</t>
  </si>
  <si>
    <t>Nombre del Colaborador con quien se socializo el cambio</t>
  </si>
  <si>
    <t>Cargo del Colaborador</t>
  </si>
  <si>
    <t>* Este documento debe adjuntarse por Service Manager a la solicitud de cambio registrada.</t>
  </si>
  <si>
    <t>Gerencia de Tecnologia</t>
  </si>
  <si>
    <t>Internet</t>
  </si>
  <si>
    <t>Plataforma Central</t>
  </si>
  <si>
    <t>Infraestructura-Seguridad Informatica</t>
  </si>
  <si>
    <t>Dispositivos</t>
  </si>
  <si>
    <t>Infraestructura-Hardware</t>
  </si>
  <si>
    <t>Infraestructura-Software</t>
  </si>
  <si>
    <t>Infraestructura-Centro de Computo</t>
  </si>
  <si>
    <t>PC</t>
  </si>
  <si>
    <t>Aplicaciones_Móviles</t>
  </si>
  <si>
    <t>Plataformas</t>
  </si>
  <si>
    <t>Emergencia</t>
  </si>
  <si>
    <t>Normal</t>
  </si>
  <si>
    <t>NOCAB</t>
  </si>
  <si>
    <t>Telecomunicaciones</t>
  </si>
  <si>
    <t>SI</t>
  </si>
  <si>
    <t>Avalora</t>
  </si>
  <si>
    <t>Batch-Manager</t>
  </si>
  <si>
    <t>Download Postilion</t>
  </si>
  <si>
    <t>BrightMail</t>
  </si>
  <si>
    <t>Administrador de Efectivo</t>
  </si>
  <si>
    <t>Almacenamiento SAN</t>
  </si>
  <si>
    <t>Aplicación Base (Version, Parche, Parametro, etc)</t>
  </si>
  <si>
    <t>Aire Acondicionado</t>
  </si>
  <si>
    <t>Hardware en PC</t>
  </si>
  <si>
    <t>Firma Transaccional APP</t>
  </si>
  <si>
    <t>Emergencia de Piloto</t>
  </si>
  <si>
    <t>Instalar Cajero</t>
  </si>
  <si>
    <t>NO</t>
  </si>
  <si>
    <t>BI - SAP</t>
  </si>
  <si>
    <t>BBS</t>
  </si>
  <si>
    <t>Postilion</t>
  </si>
  <si>
    <t>EndPoint Cajeros</t>
  </si>
  <si>
    <t>Agente Altiris en Cajeros</t>
  </si>
  <si>
    <t>ASA</t>
  </si>
  <si>
    <t>CENTRAL.NET</t>
  </si>
  <si>
    <t>Cableado Electrico</t>
  </si>
  <si>
    <t>Software en PC</t>
  </si>
  <si>
    <t>Banca Móvil APP</t>
  </si>
  <si>
    <t>Dispositivos_Cajeros_POS</t>
  </si>
  <si>
    <t>Error de Calidad</t>
  </si>
  <si>
    <t>Banca Empresarial</t>
  </si>
  <si>
    <t>BI - ARTUS</t>
  </si>
  <si>
    <t>BBS (Modulo Administrativo)</t>
  </si>
  <si>
    <t>Postilion Office</t>
  </si>
  <si>
    <t>Firewalls</t>
  </si>
  <si>
    <t>Agente Eudox en Cajeros</t>
  </si>
  <si>
    <t>ASR</t>
  </si>
  <si>
    <t>Certificados Digitales</t>
  </si>
  <si>
    <t>Cableado Estructurado</t>
  </si>
  <si>
    <t>Alertas Móviles</t>
  </si>
  <si>
    <t>Infraestructura_Centro_de_Computo</t>
  </si>
  <si>
    <t>Error o Falla de Cliente</t>
  </si>
  <si>
    <t>Banca Personal</t>
  </si>
  <si>
    <t>C3</t>
  </si>
  <si>
    <t>Buscador Puntos de Atención</t>
  </si>
  <si>
    <t>Postilion RealTime</t>
  </si>
  <si>
    <t>Identity Awareness</t>
  </si>
  <si>
    <t>Agente NetOp en Cajeros</t>
  </si>
  <si>
    <t>Canal de Telecomunicaciones</t>
  </si>
  <si>
    <t>Citrix Netscaler</t>
  </si>
  <si>
    <t>Movimiento Fisico</t>
  </si>
  <si>
    <t>Infraestructura_Hardware</t>
  </si>
  <si>
    <t>Error de Desarrollo</t>
  </si>
  <si>
    <t>Pieza de Reclamos</t>
  </si>
  <si>
    <t>CERO</t>
  </si>
  <si>
    <t>AvalPay</t>
  </si>
  <si>
    <t>RKD</t>
  </si>
  <si>
    <t>IDS</t>
  </si>
  <si>
    <t>Aplicacion Cajeros Agilis</t>
  </si>
  <si>
    <t>Exchange</t>
  </si>
  <si>
    <t>Racks</t>
  </si>
  <si>
    <t>Infraestructura_Seguridad_Informatica</t>
  </si>
  <si>
    <t>Error de Producción</t>
  </si>
  <si>
    <t>Unico</t>
  </si>
  <si>
    <t>EndPoint Servidores</t>
  </si>
  <si>
    <t>Ban.Co</t>
  </si>
  <si>
    <t>Upgrade RealTime</t>
  </si>
  <si>
    <t>IPS</t>
  </si>
  <si>
    <t>Aplicacion Cajeros Agilis-Multivendor</t>
  </si>
  <si>
    <t>Firmware</t>
  </si>
  <si>
    <t>UPS</t>
  </si>
  <si>
    <t>Infraestructura_Software</t>
  </si>
  <si>
    <t>Falla de un Tercero</t>
  </si>
  <si>
    <t>FTP-Transfer</t>
  </si>
  <si>
    <t>Core de Autenticación</t>
  </si>
  <si>
    <t>Upgrade PostOffice</t>
  </si>
  <si>
    <t>NAC</t>
  </si>
  <si>
    <t>Aplicación Server Altiris</t>
  </si>
  <si>
    <t>CPU</t>
  </si>
  <si>
    <t>Link Server</t>
  </si>
  <si>
    <t>Falla Inesperada en Infraestructura</t>
  </si>
  <si>
    <t>GAP</t>
  </si>
  <si>
    <t>CPV-Centro de Pagos Virtuales</t>
  </si>
  <si>
    <t>SIEM</t>
  </si>
  <si>
    <t>Aplicacion Server Avant</t>
  </si>
  <si>
    <t>Disco</t>
  </si>
  <si>
    <t>Motor de Base de Datos (Version, Parche, Parametro, etc)</t>
  </si>
  <si>
    <t>Falla por Ambientes No Homologados</t>
  </si>
  <si>
    <t>Gentab</t>
  </si>
  <si>
    <t>Digipass</t>
  </si>
  <si>
    <t>Web Gateway</t>
  </si>
  <si>
    <t>Aplicacion Server Cerraduras Digitales</t>
  </si>
  <si>
    <t>Memoria</t>
  </si>
  <si>
    <t>NTP</t>
  </si>
  <si>
    <t>Plataforma_Central</t>
  </si>
  <si>
    <t>Omisión de Calidad</t>
  </si>
  <si>
    <t>Gestor de Reclamos Aval</t>
  </si>
  <si>
    <t>Digipass (Modulo Administrativo)</t>
  </si>
  <si>
    <t>ARBOR</t>
  </si>
  <si>
    <t>Aplicación Server Eudox</t>
  </si>
  <si>
    <t>Otro Elemento Fisico</t>
  </si>
  <si>
    <t>PKI</t>
  </si>
  <si>
    <t>Omisión de Desarrollo</t>
  </si>
  <si>
    <t>Dominios</t>
  </si>
  <si>
    <t>Vulnerabilidades</t>
  </si>
  <si>
    <t>Aplicación Server APTRA</t>
  </si>
  <si>
    <t>Otro Equipo de Telecomunicaciones</t>
  </si>
  <si>
    <t>Root</t>
  </si>
  <si>
    <t>Omisión de Producción</t>
  </si>
  <si>
    <t>HP BSM</t>
  </si>
  <si>
    <t>E-Office</t>
  </si>
  <si>
    <t>Aplicación Server NetOp</t>
  </si>
  <si>
    <t>Planta Telefónica</t>
  </si>
  <si>
    <t>Root Corporativo</t>
  </si>
  <si>
    <t>Urgencia del Cliente Por Servicio</t>
  </si>
  <si>
    <t>HP Operations Orchestation</t>
  </si>
  <si>
    <t>e-ICBS</t>
  </si>
  <si>
    <t>Cerraduras Digitales Cajeros</t>
  </si>
  <si>
    <t>Router</t>
  </si>
  <si>
    <t>SO (Version, Parche, Parametro, etc)</t>
  </si>
  <si>
    <t>HP OVO</t>
  </si>
  <si>
    <t>Facebanking</t>
  </si>
  <si>
    <t>Equipo DVR</t>
  </si>
  <si>
    <t>Teams</t>
  </si>
  <si>
    <t>HP Service Manager</t>
  </si>
  <si>
    <t>Fidelización</t>
  </si>
  <si>
    <t>Hardware del Cajero</t>
  </si>
  <si>
    <t>Servidor</t>
  </si>
  <si>
    <t>Paycentral</t>
  </si>
  <si>
    <t>FileTransfer</t>
  </si>
  <si>
    <t>HKLM</t>
  </si>
  <si>
    <t>Switch</t>
  </si>
  <si>
    <t>Queryx7 SRH</t>
  </si>
  <si>
    <t>Firma Transaccional</t>
  </si>
  <si>
    <t>TermMaster (POS)</t>
  </si>
  <si>
    <t>Tarjeta de Fibra</t>
  </si>
  <si>
    <t>Saminet</t>
  </si>
  <si>
    <t>Indicadores Grupo Aval</t>
  </si>
  <si>
    <t>Tarjeta de Red</t>
  </si>
  <si>
    <t>SIIGO</t>
  </si>
  <si>
    <t>Integrador</t>
  </si>
  <si>
    <t>Terminador VPN</t>
  </si>
  <si>
    <t>SubVersion</t>
  </si>
  <si>
    <t>Integrador No Monetario</t>
  </si>
  <si>
    <t>K7</t>
  </si>
  <si>
    <t>Portales</t>
  </si>
  <si>
    <t>Portal Administrativo</t>
  </si>
  <si>
    <t>Portal de Pagos AVAL</t>
  </si>
  <si>
    <t>Portal de Servicio</t>
  </si>
  <si>
    <t>PB</t>
  </si>
  <si>
    <t>PSE</t>
  </si>
  <si>
    <t>PSP</t>
  </si>
  <si>
    <t>SAM-PB (Modulo Administrativo)</t>
  </si>
  <si>
    <t>Socket Server</t>
  </si>
  <si>
    <t>Transactor</t>
  </si>
  <si>
    <t>WebSphere DataPower</t>
  </si>
  <si>
    <t>IBM Integration Bus</t>
  </si>
  <si>
    <t>BUS - DataPower</t>
  </si>
  <si>
    <t>XCOM</t>
  </si>
  <si>
    <t>Motor de Riesgo</t>
  </si>
  <si>
    <t>API - Connect</t>
  </si>
  <si>
    <t>Latinia</t>
  </si>
  <si>
    <t>PCI</t>
  </si>
  <si>
    <t>Requerimiento de Ley</t>
  </si>
  <si>
    <t>Requerimiento Particular</t>
  </si>
  <si>
    <t>MATRIZ EVALUACIÓN DEL IMPACTO DEL CAMBIO</t>
  </si>
  <si>
    <t>Requerimiento General</t>
  </si>
  <si>
    <t>Aprobado Por</t>
  </si>
  <si>
    <t>Requerimiento Interno</t>
  </si>
  <si>
    <t>Requerimiento de Proyecto</t>
  </si>
  <si>
    <t>Desarrollador Java</t>
  </si>
  <si>
    <t>Los campos sombreados en color azul son requeridos para la presentación al Comité de Cambios</t>
  </si>
  <si>
    <t xml:space="preserve">Número del Requerimiento o IM </t>
  </si>
  <si>
    <t>Dueño del Cambio</t>
  </si>
  <si>
    <t>Tipo de Requerimiento</t>
  </si>
  <si>
    <t>Cliente o Entidad Dueña del Requerimiento o IM</t>
  </si>
  <si>
    <t>Banco Bogota</t>
  </si>
  <si>
    <t>Necesidad del cambio</t>
  </si>
  <si>
    <t>Descripción y Alcance del cambio</t>
  </si>
  <si>
    <t>Clientes Beneficiados con el cambio</t>
  </si>
  <si>
    <t>Otros RFC Dependientes de este cambio</t>
  </si>
  <si>
    <t>El objetivo de la siguiente evaluación es determinar el nivel de impacto que tiene el cambio en caso de que el cambio falle o genere un incidente</t>
  </si>
  <si>
    <t>Pregunta</t>
  </si>
  <si>
    <t>Respuesta</t>
  </si>
  <si>
    <t>Puntaje</t>
  </si>
  <si>
    <t>Tenga en cuenta al diligenciar esta matriz:</t>
  </si>
  <si>
    <t>¿Se puede acceder a la plataforma durante la ejecución del cambio?</t>
  </si>
  <si>
    <t>La afectación es indirecta si el cambio no afecta el aspecto, la funcionalidad o capacidad de la plataforma</t>
  </si>
  <si>
    <t>Modificaciones en datos cifrados, la transmisión de estos o su método de cifrado</t>
  </si>
  <si>
    <t xml:space="preserve">Modificaciones a datos que podrían causar afectaciones a clientes </t>
  </si>
  <si>
    <t>NIVEL DE IMPACTO</t>
  </si>
  <si>
    <t>Bajo</t>
  </si>
  <si>
    <t>Observaciones</t>
  </si>
  <si>
    <t>Pregunta 5</t>
  </si>
  <si>
    <t>a.- Alto</t>
  </si>
  <si>
    <t>b.- Medio</t>
  </si>
  <si>
    <t>Pregunta 1</t>
  </si>
  <si>
    <t>TOTAL</t>
  </si>
  <si>
    <t>a.- Dispositivos</t>
  </si>
  <si>
    <t>b.- Internet</t>
  </si>
  <si>
    <t>c.- Procesamiento de Transacciones</t>
  </si>
  <si>
    <t>d.- Dos de los tres servicios: dispositivos, internet, procesamiento de transacciones</t>
  </si>
  <si>
    <t>e.- Internos y Otros</t>
  </si>
  <si>
    <t>f.- Todos (Componente transversal a varios servicios)</t>
  </si>
  <si>
    <t>Pregunta 2</t>
  </si>
  <si>
    <t>a.- Clientes de Nuestros Clientes</t>
  </si>
  <si>
    <t>b.- Nuestros Clientes</t>
  </si>
  <si>
    <t>c.- Clientes Internos</t>
  </si>
  <si>
    <t>d.- Nuestros Clientes y los Clientes de Nuestros Clientes</t>
  </si>
  <si>
    <t>e.- Algunos Clientes (Piloto)</t>
  </si>
  <si>
    <t>f.- Todos (Nuestros Clientes, los Clientes de Nuestros Clientes y Clientes Internos)</t>
  </si>
  <si>
    <t>Pregunta 3</t>
  </si>
  <si>
    <t>a.- Si</t>
  </si>
  <si>
    <t>b.- No</t>
  </si>
  <si>
    <t>Pregunta 4</t>
  </si>
  <si>
    <t xml:space="preserve"> </t>
  </si>
  <si>
    <t>Pregunta 6</t>
  </si>
  <si>
    <t>a.- No hay indisponibilidad</t>
  </si>
  <si>
    <t>b.- Menos de media hora</t>
  </si>
  <si>
    <t>c.- Entre media hora y una hora</t>
  </si>
  <si>
    <t>d.- Entre una hora y dos horas</t>
  </si>
  <si>
    <t>e.- Mas de 2 horas</t>
  </si>
  <si>
    <t>Pregunta 7</t>
  </si>
  <si>
    <t>MATRIZ EVALUACIÓN DE PROBABILIDAD DEL CAMBIO</t>
  </si>
  <si>
    <t>DD</t>
  </si>
  <si>
    <t>MM</t>
  </si>
  <si>
    <t>AAAA</t>
  </si>
  <si>
    <t>Nombre de quien completó éste registro</t>
  </si>
  <si>
    <t>El objetivo de la siguiente evaluación es determinar la complejidad del cambio para consolidar la posibilidad de que falle su ejecución o cause un incidente</t>
  </si>
  <si>
    <t>Número de elementos que se podrían modificar individualmente para cambiar una plataforma</t>
  </si>
  <si>
    <t>Número de personas que ejecutan actividades en el cambio</t>
  </si>
  <si>
    <t>Una actividad es automática si no requiere intervención manual</t>
  </si>
  <si>
    <t>Una actividad es una tarea definida en el minutograma. No incluya las actividades de validación</t>
  </si>
  <si>
    <t>Sí cuando este cambio puede ser reversado por la ejecución de otras solicitudes de cambio</t>
  </si>
  <si>
    <t>Un cambio es similar si la combinación de plataforma, objeto a instalar o modificar y versión ya se ha ejecutado en otra ocasión.</t>
  </si>
  <si>
    <t>Eventos de riesgo son ejecuciones de cambio fallidas o incidentes generados en cambios fuera de ventana de mantenimiento</t>
  </si>
  <si>
    <t>Solo cuente la experiencia en esa plataforma específica</t>
  </si>
  <si>
    <t>Cuente el tiempo de ejecución y pruebas</t>
  </si>
  <si>
    <t>NIVEL DE PROBABILIDAD</t>
  </si>
  <si>
    <t>c.- No Aplica</t>
  </si>
  <si>
    <t>b.- No Aplica</t>
  </si>
  <si>
    <t>Pregunta 8</t>
  </si>
  <si>
    <t>a.- Día de Quincena o Temporada Alta</t>
  </si>
  <si>
    <t>b.- Domingos o Festivos en horario diurno</t>
  </si>
  <si>
    <t>c.- Domingos o Festivos en horario nocturno</t>
  </si>
  <si>
    <t>d.- Día entre semana en horario diurno</t>
  </si>
  <si>
    <t>e.- Día entre semana en horario nocturno</t>
  </si>
  <si>
    <t>F</t>
  </si>
  <si>
    <t>Experiencia en la ejecución de cambios iguales al presentado</t>
  </si>
  <si>
    <t>a.- No se ha ejecutado antes</t>
  </si>
  <si>
    <t>Plataforma asociada al ítem de configuración</t>
  </si>
  <si>
    <t>e.- Sistemas Complementarios</t>
  </si>
  <si>
    <r>
      <rPr>
        <b/>
        <sz val="10"/>
        <rFont val="Arial"/>
        <family val="2"/>
        <charset val="1"/>
      </rPr>
      <t xml:space="preserve">Sistemas Internos: </t>
    </r>
    <r>
      <rPr>
        <sz val="10"/>
        <rFont val="Arial"/>
        <family val="2"/>
        <charset val="1"/>
      </rPr>
      <t xml:space="preserve">Hacen referencia a las aplicaciones internas asociadas a intranet, al área contable, operativa y demás, ejemplo: SIIGO y GAP.
</t>
    </r>
    <r>
      <rPr>
        <b/>
        <sz val="10"/>
        <rFont val="Arial"/>
        <family val="2"/>
        <charset val="1"/>
      </rPr>
      <t xml:space="preserve">Sistemas Complementarios: </t>
    </r>
    <r>
      <rPr>
        <sz val="10"/>
        <rFont val="Arial"/>
        <family val="2"/>
        <charset val="1"/>
      </rPr>
      <t>Hacen referencia a todas aquellas herramientas o utilitarios de soporte y/o complementos a los sistemas internos.</t>
    </r>
  </si>
  <si>
    <t>Usuarios afectados por el cambio</t>
  </si>
  <si>
    <t>e.-Ninguno</t>
  </si>
  <si>
    <t>Tiempo fuera de los servicios</t>
  </si>
  <si>
    <t>e.- Ninguno</t>
  </si>
  <si>
    <t>Riesgo por pérdida de confidencialidad e integridad  al implementar el cambio de forma incorrecta.</t>
  </si>
  <si>
    <t xml:space="preserve">Si se modifican o se tocan datos PCI. 
Los datos PCI son todos lo que tienen que ver con el PAN (Primary Account Number - Numero Principal de la Tarjeta )  de las tarjetas. Si se modifican o se tocan datos privados y/o confidenciales según el numeral 9.8.4 de la política de seguridad de la información
</t>
  </si>
  <si>
    <t>Riesgo de no disponibilidad de los sistemas al implementar el cambio de forma incorrecta.</t>
  </si>
  <si>
    <t>El sistema a ser afectado cuenta con esquema de disponibilidad</t>
  </si>
  <si>
    <t>c.-No Aplica</t>
  </si>
  <si>
    <t>Este punto debe ser validado previamente con el Líder  de Plataforma respectivo en producción, para identificar y/o corroborar la existencia de esquemas de alta disponibilidad. Ejemplo: Configuración en Cluster.
La opción "No aplica" se usa cuando no se afectan los servicios (BBS, PB, BM, Dispositivos).</t>
  </si>
  <si>
    <t>El sistema a ser afectado cuenta con esquema de contingencia</t>
  </si>
  <si>
    <t>Este punto debe ser validado previamente con el Líder  de Plataforma respectivo en producción, para identificar y/o corroborar la existencia de esquemas de contingencia para el sistema a ser afectado y validar el tiempo de habilitación del servicio en contingencia.
La opción "No aplica" se usa cuando no se afectan los servicios (BBS, PB, BM, Dispositivos).</t>
  </si>
  <si>
    <t>El sistema a ser afectado cuenta con plan de reversión del cambio</t>
  </si>
  <si>
    <t>Todo control de cambio, sin excepción, debe contar con un plan de reversión o rollback, el cual debe estar claramente identificado y documentado.</t>
  </si>
  <si>
    <t>Impacto  financiero en el negocio en caso de falla del cambio</t>
  </si>
  <si>
    <t>El impacto financiero contempla la posibilidad de pérdida no solo en el momento de ejecución del cambio, sino también la posibilidad de pérdida por procesos dependientes del sistema o de sistemas afectados por el cambio.</t>
  </si>
  <si>
    <t>El cambio ha cumplido completamente sus fases de certificación, seguridad y documentación en ATH</t>
  </si>
  <si>
    <t>El Usuario final y/o Entidad ha cumplido con la certificación del cambio</t>
  </si>
  <si>
    <t>Riesgo de afectación de otros componentes o módulos del mismo servicio o sistema</t>
  </si>
  <si>
    <t>Hace referencia a la afectación de componentes o módulos del mismo servicio. Ejemplo: El cambio afecta todos los componentes del servicio de PB o solo afecta la capa de integración. Los servicios a tener en cuenta son: Home, PB, BBS, PSE, Banca Móvil, Intranet y Sistemas Internos, Switch Transaccional.</t>
  </si>
  <si>
    <t>Riesgo legal, multas, sanciones, pérdida rentabilidad al implementar el cambio de forma incorrecta.</t>
  </si>
  <si>
    <t>Se deben considerar todos los aspectos de cumplimiento comprometidos con nuestros clientes (Entidades y filiales) así como con aquellas entidades reguladoras o entes externos.</t>
  </si>
  <si>
    <t>Complejidad técnica del cambio</t>
  </si>
  <si>
    <t>La complejidad técnica del cambio está dada en función de:
a) Cantidad de sistemas o subsistemas afectados por el cambio.
b) Cantidad de dependencias funcionales y técnicas asociadas con el cambio.
c) Margen de flexibilidad a ajustes durante el proceso de ejecución del cambio ante detección de errores.</t>
  </si>
  <si>
    <t>Horario de implementación del cambio</t>
  </si>
  <si>
    <t>a.- Quincena/Temporada Alta</t>
  </si>
  <si>
    <t xml:space="preserve">Riesgo de afectación de uno o más servicios por la implementación del cambio </t>
  </si>
  <si>
    <t>A diferencia del ítem 13, éste ítem hace referencia a afectación de uno o más servicios entre los cuales están PB, BBS, Banca Movil, PSE, Home, Switch Transaccional, entre otros.</t>
  </si>
  <si>
    <t>Nivel de criticidad</t>
  </si>
  <si>
    <t>MATRIZ EVALUACIÓN DE MITIGACIÓN DEL CAMBIO</t>
  </si>
  <si>
    <t>El objetivo de la siguiente evaluación es determinar si el nivel de riesgo se ha mitigado a través de los controles propuestos por el proceso</t>
  </si>
  <si>
    <t>Correctivo</t>
  </si>
  <si>
    <t>¿Están descritas las actividades a ejecutar en caso de fallo?</t>
  </si>
  <si>
    <t>Ambos</t>
  </si>
  <si>
    <t>¿Existe un ambiente en que se ejecute el cambio y otro donde no?</t>
  </si>
  <si>
    <t>¿Están descritas las actividades para retornar al estado anterior a la ejecución del cambio?</t>
  </si>
  <si>
    <t>Nocturna</t>
  </si>
  <si>
    <t>Nocturna: de 10 pm a 5 am</t>
  </si>
  <si>
    <t>Preventivo</t>
  </si>
  <si>
    <t>Pruebas ejecutadas durante el ciclo de vida del cambio</t>
  </si>
  <si>
    <t>Considere artículos con alternativas, tareas y resoluciones a ejecutar en caso de fallo</t>
  </si>
  <si>
    <t>NIVEL DE RIESGO ORIGINAL</t>
  </si>
  <si>
    <t>IMPACTO RESIDUAL</t>
  </si>
  <si>
    <t>NIVEL DE PROBABILIDAD RESIDUAL</t>
  </si>
  <si>
    <t>NIVEL DE RIESGO RESIDUAL</t>
  </si>
  <si>
    <t>Especificación Piloto</t>
  </si>
  <si>
    <t>Rol que está ejecutando al completar éste registro</t>
  </si>
  <si>
    <t>Líder del Piloto</t>
  </si>
  <si>
    <t>Fecha Inicio del Piloto</t>
  </si>
  <si>
    <t xml:space="preserve">Fecha Finalización del Piloto </t>
  </si>
  <si>
    <t>ALCANCE</t>
  </si>
  <si>
    <t>COMPONENTES DE INFRAESTRUCTURA AFECTADOS</t>
  </si>
  <si>
    <t>SERVICIOS Y/0 APLICACIONES AFECTADAS</t>
  </si>
  <si>
    <t>CRITERIOS DE ACEPTACION DEL PILOTO</t>
  </si>
  <si>
    <t>RESTRICCIONES Y/O CONDICIONES</t>
  </si>
  <si>
    <t>Programado</t>
  </si>
  <si>
    <t>No programado</t>
  </si>
  <si>
    <t>Cambio de Emergencia</t>
  </si>
  <si>
    <t>Plataforma y Aplicación Asociadas:</t>
  </si>
  <si>
    <t>Causa de la Emergencia</t>
  </si>
  <si>
    <t xml:space="preserve">RFC/RQ/IM: </t>
  </si>
  <si>
    <t>Fecha de Radicación  RFC/RQ/IM</t>
  </si>
  <si>
    <t>Necesidad:</t>
  </si>
  <si>
    <t>Descripción y Alcance:</t>
  </si>
  <si>
    <t>Servicios Afectados y Tiempo de Indisponibilidad</t>
  </si>
  <si>
    <t>Fecha y Hora de Ejecución</t>
  </si>
  <si>
    <t>Impacto</t>
  </si>
  <si>
    <t>Riesgo</t>
  </si>
  <si>
    <t>Pruebas Post - Implementación y Responsables :</t>
  </si>
  <si>
    <t xml:space="preserve">Impacto de no Implementación: </t>
  </si>
  <si>
    <t xml:space="preserve">PRESENTACIÓN DEL CAMBIO </t>
  </si>
  <si>
    <t>Tipo:</t>
  </si>
  <si>
    <t xml:space="preserve">Necesidad : </t>
  </si>
  <si>
    <t xml:space="preserve">Tipo de Requerimiento: </t>
  </si>
  <si>
    <t xml:space="preserve">RQ/IM: </t>
  </si>
  <si>
    <t>Causa de la Emergencia:</t>
  </si>
  <si>
    <t>Dueño del RFC</t>
  </si>
  <si>
    <t>Clientes Beneficiados:</t>
  </si>
  <si>
    <t xml:space="preserve"># del RFC:  </t>
  </si>
  <si>
    <t>Servicios Afectados con el Cambio</t>
  </si>
  <si>
    <t>Pruebas funcionales del banco</t>
  </si>
  <si>
    <t>Es un Piloto:</t>
  </si>
  <si>
    <t>Impacto:</t>
  </si>
  <si>
    <t>Monitoreo y Responsables:</t>
  </si>
  <si>
    <t xml:space="preserve">Tiempo </t>
  </si>
  <si>
    <t>Reverso</t>
  </si>
  <si>
    <t>Riesgo:</t>
  </si>
  <si>
    <t>Indisponibilidad</t>
  </si>
  <si>
    <t>Implementación</t>
  </si>
  <si>
    <t xml:space="preserve">Hora </t>
  </si>
  <si>
    <t xml:space="preserve">Fecha de Ejecución:  </t>
  </si>
  <si>
    <t>Ent. Dueña RQ/IM</t>
  </si>
  <si>
    <t xml:space="preserve">Seguimiento del Cambio y Responsables </t>
  </si>
  <si>
    <t>RFC Depend</t>
  </si>
  <si>
    <t>Fecha de Radicación  RQ/IM</t>
  </si>
  <si>
    <t>Socializado Con:</t>
  </si>
  <si>
    <t>CERTIFICADO</t>
  </si>
  <si>
    <t>Resumen del Cambio</t>
  </si>
  <si>
    <t>APROBADO POR</t>
  </si>
  <si>
    <t>Aplicación</t>
  </si>
  <si>
    <t>Dueño 
RFC</t>
  </si>
  <si>
    <t>RFC / 
RQ /
 IM</t>
  </si>
  <si>
    <t>Entidad
Solicitante</t>
  </si>
  <si>
    <t>Riesgo / Impacto</t>
  </si>
  <si>
    <t>Fecha
de Ejecución</t>
  </si>
  <si>
    <t>Tiempo de Indisponibilidad</t>
  </si>
  <si>
    <t>Tiempo de Implementación</t>
  </si>
  <si>
    <t>Fecha de Radicación</t>
  </si>
  <si>
    <t>Estado de Certificacion</t>
  </si>
  <si>
    <t>Persona con quien se socializo el cambio y su cargo</t>
  </si>
  <si>
    <t>Riesgo de Negocio: Se afectan los usuarios y la reputación del negocio</t>
  </si>
  <si>
    <t>Riesgo Operativo: Se afecta la operación de la plataforma modificada</t>
  </si>
  <si>
    <t>Impacto alto</t>
  </si>
  <si>
    <t>Probabilidad</t>
  </si>
  <si>
    <t>Impacto reputacional</t>
  </si>
  <si>
    <t>Impacto operacional</t>
  </si>
  <si>
    <t>Impacto medio</t>
  </si>
  <si>
    <t>Inferior</t>
  </si>
  <si>
    <t>Menor</t>
  </si>
  <si>
    <t>Importante</t>
  </si>
  <si>
    <t>Mayor</t>
  </si>
  <si>
    <t>Superior</t>
  </si>
  <si>
    <t>N/A</t>
  </si>
  <si>
    <t>Impacto bajo</t>
  </si>
  <si>
    <t>Moderado</t>
  </si>
  <si>
    <t>Alto</t>
  </si>
  <si>
    <t>Extremo</t>
  </si>
  <si>
    <t>Afecta la imagen de ATH con terceros diferentes a sus clientes</t>
  </si>
  <si>
    <t>Afecta la operación de servicios y/o procesos no críticos de ATH, no genera afectación a los clientes, ni a los clientes de los clientes</t>
  </si>
  <si>
    <t>Eventos que afectan la imagen de ATH con alguno de sus clientes</t>
  </si>
  <si>
    <t>Afecta la operación o disminuye la calidad de servicios y/o de procesos críticos de ATH, no genera afectación a los clientes, ni a los clientes de los clientes</t>
  </si>
  <si>
    <t>ImpactoProbabilidad</t>
  </si>
  <si>
    <t>Eventos que afectan la imagen de ATH con más de un cliente y/o el ente regulador</t>
  </si>
  <si>
    <t>Afecta la operación de uno a más clientes de ATH sin sus clientes</t>
  </si>
  <si>
    <t>BajoBajo</t>
  </si>
  <si>
    <t>BAJO</t>
  </si>
  <si>
    <t>Eventos que afectan la imagen de alguno de los clientes de ATH y sus clientes</t>
  </si>
  <si>
    <t>Afecta la operación de alguno de los clientes de ATH y sus clientes</t>
  </si>
  <si>
    <t>MedioBajo</t>
  </si>
  <si>
    <t>Eventos que afectan la imagen de más de un cliente de ATH y sus clientes</t>
  </si>
  <si>
    <t>Afecta la operación de más de un cliente de ATH y sus clientes</t>
  </si>
  <si>
    <t>AltoBajo</t>
  </si>
  <si>
    <t>MEDIO</t>
  </si>
  <si>
    <t>Servicios afectados por el cambio / criticidad del servicio</t>
  </si>
  <si>
    <t>¿El cambio genera indisponibilidad en la plataforma?</t>
  </si>
  <si>
    <t>BajoMedio</t>
  </si>
  <si>
    <t>Plataformas Netscaler</t>
  </si>
  <si>
    <t>MedioMedio</t>
  </si>
  <si>
    <t>Medio</t>
  </si>
  <si>
    <t>Plataformas Bus</t>
  </si>
  <si>
    <t>Sí</t>
  </si>
  <si>
    <t>AltoMedio</t>
  </si>
  <si>
    <t>ALTO</t>
  </si>
  <si>
    <t>Gestión de telecomunicaciones - Enlaces para dispositivos</t>
  </si>
  <si>
    <t>Tipo de afectación de servicios</t>
  </si>
  <si>
    <t>BajoAlto</t>
  </si>
  <si>
    <t>Bases de datos</t>
  </si>
  <si>
    <t>Indirecta</t>
  </si>
  <si>
    <t>MedioAlto</t>
  </si>
  <si>
    <t>Gestión de telecomunicaciones - Seguridad informática</t>
  </si>
  <si>
    <t>Directa</t>
  </si>
  <si>
    <t>AltoAlto</t>
  </si>
  <si>
    <t xml:space="preserve">Gestión de telecomunicaciones - Canales dedicados </t>
  </si>
  <si>
    <t xml:space="preserve">Gestión de telecomunicaciones - Data Center </t>
  </si>
  <si>
    <t>Riesgo Seguridad: Se afecta la seguridad de la información sensible o y/o confidencial</t>
  </si>
  <si>
    <t>Gestión Datacenter</t>
  </si>
  <si>
    <t>¿El cambio afecta la confidencialidad de datos?</t>
  </si>
  <si>
    <t>Plataformas Backoffice</t>
  </si>
  <si>
    <t>DRP</t>
  </si>
  <si>
    <t>Procesamiento de transacciones Switch</t>
  </si>
  <si>
    <t>¿El cambio afecta integridad de datos sensibles?</t>
  </si>
  <si>
    <t>Procesamiento de transacciones Bus</t>
  </si>
  <si>
    <t>Conexión a entes externos</t>
  </si>
  <si>
    <t>Corresponsales bancarios redes y directos</t>
  </si>
  <si>
    <t>Autenticación fuerte</t>
  </si>
  <si>
    <t>Riesgo Financiero: Se afectan los ingresos o costos de la organización</t>
  </si>
  <si>
    <t>Cajeros - Habilitar Servicios  Transaccionales</t>
  </si>
  <si>
    <t>Impacto financiero</t>
  </si>
  <si>
    <t>Corresponsales Bancarios POS ATH - Habilitar Servicios  Transaccionales</t>
  </si>
  <si>
    <t>Conectividad intra-entidades (red metro)</t>
  </si>
  <si>
    <t>Plataformas Portales</t>
  </si>
  <si>
    <t>Conexión con otros portales</t>
  </si>
  <si>
    <t>Riesgo Legal</t>
  </si>
  <si>
    <t>Transferencia de archivos (Xcom, Data Stage, avalora)</t>
  </si>
  <si>
    <t>Impacto legal</t>
  </si>
  <si>
    <t>Recaudos</t>
  </si>
  <si>
    <t>Envío notificación SMS</t>
  </si>
  <si>
    <t>Incumplimiento de obligaciones contractuales que no impactan la operación del negocio</t>
  </si>
  <si>
    <t>Pagos Automáticos</t>
  </si>
  <si>
    <t>Incumplimiento de obligaciones contractuales que impactan la operación del negocio y/o pueden generar una recomendación por parte de un ente de control y/o de vigilancia</t>
  </si>
  <si>
    <t>Portales corporativos</t>
  </si>
  <si>
    <t>Llamado de atención o pliego de cargos emitido por un ente de control y/o vigilancia</t>
  </si>
  <si>
    <t>Banca Personas (PB)</t>
  </si>
  <si>
    <t>Sanción pecuniaria institucional (sanciones por parte del ente de vigilancia y/o otras entidades)</t>
  </si>
  <si>
    <t>Banca Empresas (BBS - ICBS)</t>
  </si>
  <si>
    <t>Intervención por parte de un ente de control y/o vigilancia</t>
  </si>
  <si>
    <t>Pagos PSE</t>
  </si>
  <si>
    <t>Oficina Virtual</t>
  </si>
  <si>
    <t>Banca Móvil Personas</t>
  </si>
  <si>
    <t>AvalPay Center</t>
  </si>
  <si>
    <t>Pasarela de Pagos</t>
  </si>
  <si>
    <t>Social Banking</t>
  </si>
  <si>
    <t>Cuenta Concentradora K7</t>
  </si>
  <si>
    <t>Pagos FacilPass</t>
  </si>
  <si>
    <t>SAP</t>
  </si>
  <si>
    <t xml:space="preserve">Gestión de telecomunicaciones - Red LAN </t>
  </si>
  <si>
    <t>Plataforma Directorio activo/Correo/File Server/SSCM</t>
  </si>
  <si>
    <t>Seguridad de la Información - Gestión de Accesos</t>
  </si>
  <si>
    <t>Compensación canales Electrónicos</t>
  </si>
  <si>
    <t xml:space="preserve">Conciliación </t>
  </si>
  <si>
    <t>Administración de dominio Central</t>
  </si>
  <si>
    <t>SOC</t>
  </si>
  <si>
    <t>Conectividad Internet</t>
  </si>
  <si>
    <t>SAS</t>
  </si>
  <si>
    <t>Gestión de monitoreo</t>
  </si>
  <si>
    <t>Gestión de Respaldos y Recuperación</t>
  </si>
  <si>
    <t>Motor de Riesgos</t>
  </si>
  <si>
    <t>Tokenización</t>
  </si>
  <si>
    <t>Consulta SIM</t>
  </si>
  <si>
    <t>RGA (servicios oficinas Aval)</t>
  </si>
  <si>
    <t xml:space="preserve">Cuadre de Cajeros </t>
  </si>
  <si>
    <t xml:space="preserve">Cajeros - Monitoreo de incidentes </t>
  </si>
  <si>
    <t>Corresponsales Bancarios POS - Monitoreo CB</t>
  </si>
  <si>
    <t>Monitoreo de seguridad - Videovigilancia</t>
  </si>
  <si>
    <t>Mantenimiento - Cajeros</t>
  </si>
  <si>
    <t xml:space="preserve">Mantenimiento - Corresponsales bancarios </t>
  </si>
  <si>
    <t>Cajeros - Pronóstico/ aprovisionamiento de efectivo</t>
  </si>
  <si>
    <t>Gestión de Talento Humano – nómina</t>
  </si>
  <si>
    <t>Gestión Financiera - contabilidad</t>
  </si>
  <si>
    <t>Gestión de Puestos de trabajo</t>
  </si>
  <si>
    <t>Gestión de telecomunicaciones - Red  inalámbrica*</t>
  </si>
  <si>
    <t>Aprovisionamiento de infraestructura</t>
  </si>
  <si>
    <t>Inteligencia de negocios BI</t>
  </si>
  <si>
    <t xml:space="preserve">Atención de Requerimientos </t>
  </si>
  <si>
    <t>Cajeros - Instalación/Desinstalación/Reubicación y Traslado</t>
  </si>
  <si>
    <t>Complejidad/Probabilidad</t>
  </si>
  <si>
    <t xml:space="preserve">Corresponsales Bancarios POS - Instalación/Desinstalación/Reubicación y Traslado </t>
  </si>
  <si>
    <t>Número de componentes afectados por el cambio</t>
  </si>
  <si>
    <t>Cajeros - Estudio de Georeferenciación</t>
  </si>
  <si>
    <t>1 o 2 componentes</t>
  </si>
  <si>
    <t>Corresponsales Bancarios POS - Estudio de Georeferenciación</t>
  </si>
  <si>
    <t>3 a 5 componentes</t>
  </si>
  <si>
    <t>Cajeros - Promoción de servicio (promociones)</t>
  </si>
  <si>
    <t>5 a 10 componentes</t>
  </si>
  <si>
    <t>Corresponsales Bancarios POS - Promoción de servicio (promociones)</t>
  </si>
  <si>
    <t>10 o más componentes</t>
  </si>
  <si>
    <t>Cajeros - Estudio de Factibilidad/ Estudio de Locales Comercial</t>
  </si>
  <si>
    <t>Número de miembros del equipo que implementa el cambio</t>
  </si>
  <si>
    <t>1 persona</t>
  </si>
  <si>
    <t>2-4 personas</t>
  </si>
  <si>
    <t>Probabilidad alto</t>
  </si>
  <si>
    <t>Mitigación</t>
  </si>
  <si>
    <t>5 o más personas</t>
  </si>
  <si>
    <t>Probabilidad medio</t>
  </si>
  <si>
    <t>¿El cambio tiene asociado un procedimiento de continuidad?</t>
  </si>
  <si>
    <t>¿Es un proceso automático o es manual?</t>
  </si>
  <si>
    <t>Probabilidad bajo</t>
  </si>
  <si>
    <t>100% automático</t>
  </si>
  <si>
    <t>&gt;= 80% automático</t>
  </si>
  <si>
    <t>¿La plataforma afectada por el cambio tiene ambiente de contingencia?</t>
  </si>
  <si>
    <t>&gt;= 50% automático</t>
  </si>
  <si>
    <t>Manual (menos de 50% automático)</t>
  </si>
  <si>
    <t>Número de actividades relacionadas al cambio</t>
  </si>
  <si>
    <t>¿El cambio tiene procedimiento de reverso?</t>
  </si>
  <si>
    <t>&lt; 5 actividades</t>
  </si>
  <si>
    <t>Sí (Rollback)</t>
  </si>
  <si>
    <t>&gt;= 5 actividades</t>
  </si>
  <si>
    <t>Sí (Rollforward)</t>
  </si>
  <si>
    <t>&gt;= 10 actividades</t>
  </si>
  <si>
    <t>&gt;= 15 actividades</t>
  </si>
  <si>
    <t>¿Cuál es la hora implementación?</t>
  </si>
  <si>
    <t>Afecta otros cambios / servicios</t>
  </si>
  <si>
    <t>Diurna</t>
  </si>
  <si>
    <t>¿Pruebas de seguridad ejecutadas?</t>
  </si>
  <si>
    <t>Número de veces que se han ejecutado cambios similares a este en el último año</t>
  </si>
  <si>
    <t>Cambio de Hardware</t>
  </si>
  <si>
    <t>&gt;= 6</t>
  </si>
  <si>
    <t>&gt;= 5</t>
  </si>
  <si>
    <t>&gt;= 2</t>
  </si>
  <si>
    <t>¿Pruebas de aseguramiento de calidad ejecutadas?</t>
  </si>
  <si>
    <t>&lt; 1</t>
  </si>
  <si>
    <t>Número de eventos de riesgo con cambios similares a este en el último año</t>
  </si>
  <si>
    <t>Pruebas aceptación de usuario entidades y certificación ATH</t>
  </si>
  <si>
    <t>Pruebas certificación ATH (no requiere aceptación entidades)</t>
  </si>
  <si>
    <t>Pruebas aceptación de usuario</t>
  </si>
  <si>
    <t>Pruebas certificación ATH (requiere aceptación entidades)</t>
  </si>
  <si>
    <t>Experiencia del administrador de plataforma en la ejecución de cambios</t>
  </si>
  <si>
    <t>¿Es exhaustiva la documentación de problemas de la plataforma? [Tamaño de la base de conocimiento]</t>
  </si>
  <si>
    <t>&gt;= 24 meses</t>
  </si>
  <si>
    <t>&gt;= 10 artículos diferentes</t>
  </si>
  <si>
    <t>&gt;= 12 meses</t>
  </si>
  <si>
    <t>&gt;= 5 artículos diferentes</t>
  </si>
  <si>
    <t>&gt;= 6 meses</t>
  </si>
  <si>
    <t>&gt;= 1 artículo</t>
  </si>
  <si>
    <t>&lt; 6 meses</t>
  </si>
  <si>
    <t>No hay base del conocimiento</t>
  </si>
  <si>
    <t>Duración del Cambio</t>
  </si>
  <si>
    <t>Menos de media hora</t>
  </si>
  <si>
    <t>Porcentaje de mitigación</t>
  </si>
  <si>
    <t>Entre media hora y una hora</t>
  </si>
  <si>
    <t>Mitigación Probabilidad Máximo</t>
  </si>
  <si>
    <t>Entre una hora y cuatro horas</t>
  </si>
  <si>
    <t>Mitigación Impacto Máximo</t>
  </si>
  <si>
    <t>Más de cuatro horas</t>
  </si>
  <si>
    <t xml:space="preserve">Flujo GAW </t>
  </si>
  <si>
    <t>Henry Peña</t>
  </si>
  <si>
    <t>Administrador de Plataforma</t>
  </si>
  <si>
    <t>Jose Luis Martinez</t>
  </si>
  <si>
    <t>Jefe de Plataforma</t>
  </si>
  <si>
    <t>Angela Andrea Bustos / Andres Felipe Alonso</t>
  </si>
  <si>
    <t>Se valida la transmision del archivo al banco</t>
  </si>
  <si>
    <t>Jhon Cordoba</t>
  </si>
  <si>
    <t>BackOffice - Produccion</t>
  </si>
  <si>
    <t>Angela Andrea Bustos</t>
  </si>
  <si>
    <t>Mejorar la seguridad de implementación de la transmisión de flujos según las definiciones de arquitectura de Banco de Bogotá y Aval Soluciones Digitales, utilizando la plataforma GAW y cifrando los archivos.</t>
  </si>
  <si>
    <t>RQ35314</t>
  </si>
  <si>
    <t>Transmitir el archivo de conciliación para dale que genera la Transmisión de Archivos (AWS - GAW - BBOG) para las Transferencias Inmediatas a través de xCom hacia Banco de Bogotá.</t>
  </si>
  <si>
    <t>No se Transmitira los archivos propios de la operación de ASD (EP747-DALE-DDD.txt.gpg, RES_DIFERENCIASYYYYMMDD.csv.gpg, DET_DIF_VISAYYYYMMDD.csv.gpg, DET_DIF_DALEYYYYMMDD.csv.gpg, ) para la plataforma dale! hacia el Banco de Bogotá.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</si>
</sst>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[$-240A]dd/mm/yyyy"/>
    <numFmt numFmtId="166" formatCode="dd/mm/yyyy;@"/>
    <numFmt numFmtId="167" formatCode="d/mm/yyyy;@"/>
    <numFmt numFmtId="168" formatCode="h:mm:ss;@"/>
    <numFmt numFmtId="169" formatCode="[$-240A]hh:mm"/>
    <numFmt numFmtId="170" formatCode="_(* #,##0_);_(* \(#,##0\);_(* \-_);_(@_)"/>
    <numFmt numFmtId="171" formatCode="[$-240A]dd/mm/yyyy\ hh:mm"/>
    <numFmt numFmtId="172" formatCode="[$-F400]h:mm:ss\ AM/PM"/>
    <numFmt numFmtId="173" formatCode="[$-240A]d&quot; de &quot;mmmm&quot; de &quot;yyyy;@"/>
  </numFmts>
  <fonts count="49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969696"/>
      <name val="Arial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7"/>
      <name val="Arial"/>
      <family val="2"/>
      <charset val="1"/>
    </font>
    <font>
      <b/>
      <sz val="7"/>
      <name val="Arial Unicode MS"/>
      <family val="2"/>
      <charset val="1"/>
    </font>
    <font>
      <u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/>
      <sz val="9"/>
      <name val="Arial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10"/>
      <color rgb="FFFFFFFF"/>
      <name val="Arial"/>
      <family val="2"/>
      <charset val="1"/>
    </font>
    <font>
      <sz val="12"/>
      <name val="Arial"/>
      <family val="2"/>
    </font>
    <font>
      <b/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name val="Arial"/>
      <family val="2"/>
      <charset val="1"/>
    </font>
    <font>
      <i/>
      <sz val="12"/>
      <color rgb="FF969696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sz val="16"/>
      <color rgb="FF000000"/>
      <name val="Arial"/>
      <family val="2"/>
      <charset val="1"/>
    </font>
    <font>
      <sz val="16"/>
      <color rgb="FF0D0D0D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6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0E0E0"/>
        <bgColor rgb="FFDFDFDF"/>
      </patternFill>
    </fill>
    <fill>
      <patternFill patternType="solid">
        <fgColor rgb="FFDBEEF4"/>
        <bgColor rgb="FFEEECE1"/>
      </patternFill>
    </fill>
    <fill>
      <patternFill patternType="solid">
        <fgColor rgb="FFDFDFDF"/>
        <bgColor rgb="FFE0E0E0"/>
      </patternFill>
    </fill>
    <fill>
      <patternFill patternType="solid">
        <fgColor rgb="FFD9D9D9"/>
        <bgColor rgb="FFDFDFDF"/>
      </patternFill>
    </fill>
    <fill>
      <patternFill patternType="solid">
        <fgColor rgb="FF9BBB5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F2F2F2"/>
      </patternFill>
    </fill>
    <fill>
      <patternFill patternType="solid">
        <fgColor rgb="FF00FF00"/>
        <bgColor rgb="FF00B050"/>
      </patternFill>
    </fill>
    <fill>
      <patternFill patternType="solid">
        <fgColor rgb="FFF2F2F2"/>
        <bgColor rgb="FFEEECE1"/>
      </patternFill>
    </fill>
    <fill>
      <patternFill patternType="solid">
        <fgColor rgb="FFC0C0C0"/>
        <bgColor rgb="FFD9D9D9"/>
      </patternFill>
    </fill>
    <fill>
      <patternFill patternType="solid">
        <fgColor rgb="FFFFFF99"/>
        <bgColor rgb="FFEEECE1"/>
      </patternFill>
    </fill>
    <fill>
      <patternFill patternType="solid">
        <fgColor rgb="FF93CDDD"/>
        <bgColor rgb="FFC0C0C0"/>
      </patternFill>
    </fill>
    <fill>
      <patternFill patternType="solid">
        <fgColor rgb="FF000000"/>
        <bgColor rgb="FF0D0D0D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F2E2B"/>
      </patternFill>
    </fill>
    <fill>
      <patternFill patternType="solid">
        <fgColor rgb="FF92D050"/>
        <bgColor rgb="FF9BBB59"/>
      </patternFill>
    </fill>
    <fill>
      <patternFill patternType="solid">
        <fgColor rgb="FF404040"/>
        <bgColor rgb="FF333300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164" fontId="48" fillId="0" borderId="0" applyBorder="0" applyProtection="0"/>
    <xf numFmtId="164" fontId="48" fillId="0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462">
    <xf numFmtId="0" fontId="0" fillId="0" borderId="0" xfId="0"/>
    <xf numFmtId="0" fontId="1" fillId="2" borderId="0" xfId="0" applyFont="1" applyFill="1" applyBorder="1" applyProtection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7" fillId="2" borderId="9" xfId="3" applyFont="1" applyFill="1" applyBorder="1" applyAlignment="1" applyProtection="1">
      <alignment horizontal="center" vertical="center"/>
      <protection locked="0"/>
    </xf>
    <xf numFmtId="0" fontId="7" fillId="2" borderId="10" xfId="3" applyFont="1" applyFill="1" applyBorder="1" applyAlignment="1" applyProtection="1">
      <alignment horizontal="center" vertical="center"/>
      <protection locked="0"/>
    </xf>
    <xf numFmtId="0" fontId="7" fillId="2" borderId="11" xfId="3" applyFont="1" applyFill="1" applyBorder="1" applyAlignment="1" applyProtection="1">
      <alignment vertical="center"/>
      <protection locked="0"/>
    </xf>
    <xf numFmtId="0" fontId="7" fillId="2" borderId="4" xfId="3" applyFont="1" applyFill="1" applyBorder="1" applyAlignment="1" applyProtection="1">
      <alignment vertical="center"/>
    </xf>
    <xf numFmtId="0" fontId="8" fillId="2" borderId="0" xfId="3" applyFont="1" applyFill="1" applyAlignment="1" applyProtection="1">
      <alignment vertical="center"/>
    </xf>
    <xf numFmtId="0" fontId="1" fillId="2" borderId="0" xfId="0" applyFont="1" applyFill="1" applyProtection="1"/>
    <xf numFmtId="0" fontId="4" fillId="2" borderId="0" xfId="3" applyFont="1" applyFill="1" applyBorder="1" applyAlignment="1" applyProtection="1">
      <alignment vertical="center"/>
    </xf>
    <xf numFmtId="0" fontId="9" fillId="2" borderId="0" xfId="3" applyFont="1" applyFill="1" applyBorder="1" applyAlignment="1" applyProtection="1">
      <alignment vertical="center"/>
    </xf>
    <xf numFmtId="0" fontId="8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Border="1" applyProtection="1"/>
    <xf numFmtId="0" fontId="2" fillId="2" borderId="13" xfId="0" applyFont="1" applyFill="1" applyBorder="1" applyProtection="1"/>
    <xf numFmtId="0" fontId="6" fillId="2" borderId="14" xfId="0" applyFont="1" applyFill="1" applyBorder="1" applyAlignment="1" applyProtection="1">
      <alignment vertical="center" wrapText="1"/>
    </xf>
    <xf numFmtId="0" fontId="2" fillId="2" borderId="14" xfId="0" applyFont="1" applyFill="1" applyBorder="1" applyProtection="1"/>
    <xf numFmtId="0" fontId="2" fillId="2" borderId="14" xfId="0" applyFont="1" applyFill="1" applyBorder="1" applyAlignment="1" applyProtection="1">
      <alignment horizontal="center" vertical="center"/>
    </xf>
    <xf numFmtId="0" fontId="6" fillId="2" borderId="15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 wrapText="1"/>
    </xf>
    <xf numFmtId="0" fontId="2" fillId="2" borderId="16" xfId="0" applyFont="1" applyFill="1" applyBorder="1" applyProtection="1"/>
    <xf numFmtId="0" fontId="6" fillId="2" borderId="0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Protection="1"/>
    <xf numFmtId="0" fontId="6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4" fillId="2" borderId="17" xfId="0" applyFont="1" applyFill="1" applyBorder="1" applyProtection="1"/>
    <xf numFmtId="168" fontId="2" fillId="2" borderId="0" xfId="0" applyNumberFormat="1" applyFont="1" applyFill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/>
    <xf numFmtId="9" fontId="6" fillId="4" borderId="3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center" vertical="top" wrapText="1"/>
    </xf>
    <xf numFmtId="0" fontId="17" fillId="2" borderId="0" xfId="0" applyFont="1" applyFill="1" applyBorder="1" applyAlignment="1" applyProtection="1">
      <alignment horizontal="center" vertical="top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2" fillId="2" borderId="17" xfId="0" applyFont="1" applyFill="1" applyBorder="1"/>
    <xf numFmtId="0" fontId="18" fillId="2" borderId="0" xfId="0" applyFont="1" applyFill="1" applyBorder="1" applyAlignment="1" applyProtection="1">
      <alignment horizontal="left" vertical="center"/>
    </xf>
    <xf numFmtId="0" fontId="14" fillId="2" borderId="0" xfId="0" applyFont="1" applyFill="1" applyBorder="1" applyProtection="1"/>
    <xf numFmtId="0" fontId="19" fillId="2" borderId="16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167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19" xfId="0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19" xfId="0" applyFont="1" applyFill="1" applyBorder="1" applyAlignment="1" applyProtection="1">
      <alignment vertical="center"/>
      <protection locked="0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16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left" vertical="center"/>
      <protection locked="0"/>
    </xf>
    <xf numFmtId="0" fontId="2" fillId="4" borderId="20" xfId="0" applyFont="1" applyFill="1" applyBorder="1" applyAlignment="1" applyProtection="1">
      <alignment horizontal="left" vertical="center"/>
      <protection locked="0"/>
    </xf>
    <xf numFmtId="0" fontId="2" fillId="4" borderId="21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Protection="1"/>
    <xf numFmtId="0" fontId="2" fillId="2" borderId="23" xfId="0" applyFont="1" applyFill="1" applyBorder="1" applyProtection="1"/>
    <xf numFmtId="0" fontId="2" fillId="2" borderId="24" xfId="0" applyFont="1" applyFill="1" applyBorder="1" applyProtection="1"/>
    <xf numFmtId="0" fontId="21" fillId="2" borderId="0" xfId="0" applyFont="1" applyFill="1" applyBorder="1" applyProtection="1"/>
    <xf numFmtId="0" fontId="19" fillId="2" borderId="0" xfId="0" applyFont="1" applyFill="1" applyBorder="1" applyProtection="1"/>
    <xf numFmtId="0" fontId="2" fillId="7" borderId="0" xfId="0" applyFont="1" applyFill="1" applyBorder="1" applyProtection="1"/>
    <xf numFmtId="0" fontId="2" fillId="8" borderId="0" xfId="0" applyFont="1" applyFill="1" applyBorder="1" applyProtection="1"/>
    <xf numFmtId="0" fontId="2" fillId="0" borderId="0" xfId="0" applyFont="1" applyProtection="1"/>
    <xf numFmtId="0" fontId="0" fillId="9" borderId="3" xfId="0" applyFont="1" applyFill="1" applyBorder="1"/>
    <xf numFmtId="0" fontId="0" fillId="9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8" borderId="0" xfId="0" applyFont="1" applyFill="1" applyBorder="1"/>
    <xf numFmtId="164" fontId="2" fillId="2" borderId="0" xfId="0" applyNumberFormat="1" applyFont="1" applyFill="1" applyBorder="1"/>
    <xf numFmtId="0" fontId="0" fillId="9" borderId="0" xfId="0" applyFill="1" applyBorder="1"/>
    <xf numFmtId="0" fontId="0" fillId="9" borderId="3" xfId="0" applyFont="1" applyFill="1" applyBorder="1" applyProtection="1"/>
    <xf numFmtId="0" fontId="1" fillId="0" borderId="0" xfId="3" applyFont="1" applyProtection="1"/>
    <xf numFmtId="0" fontId="1" fillId="0" borderId="0" xfId="3" applyFont="1" applyAlignment="1" applyProtection="1">
      <alignment wrapText="1"/>
    </xf>
    <xf numFmtId="0" fontId="1" fillId="0" borderId="0" xfId="3" applyFont="1" applyProtection="1"/>
    <xf numFmtId="0" fontId="2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0" xfId="3" applyFont="1" applyFill="1" applyAlignment="1" applyProtection="1">
      <alignment horizontal="center" vertical="center"/>
    </xf>
    <xf numFmtId="0" fontId="1" fillId="0" borderId="0" xfId="3" applyFont="1" applyBorder="1" applyProtection="1"/>
    <xf numFmtId="0" fontId="1" fillId="0" borderId="0" xfId="3" applyFont="1" applyBorder="1" applyAlignment="1" applyProtection="1">
      <alignment horizontal="center"/>
    </xf>
    <xf numFmtId="0" fontId="1" fillId="0" borderId="0" xfId="3" applyFont="1" applyBorder="1" applyAlignment="1" applyProtection="1">
      <alignment wrapText="1"/>
    </xf>
    <xf numFmtId="0" fontId="6" fillId="0" borderId="0" xfId="3" applyFont="1" applyBorder="1" applyAlignment="1" applyProtection="1">
      <alignment horizontal="left" vertical="center"/>
    </xf>
    <xf numFmtId="0" fontId="25" fillId="0" borderId="0" xfId="3" applyFont="1" applyBorder="1" applyAlignment="1" applyProtection="1">
      <alignment horizontal="left" vertical="center" wrapText="1"/>
    </xf>
    <xf numFmtId="0" fontId="0" fillId="0" borderId="0" xfId="0" applyProtection="1"/>
    <xf numFmtId="0" fontId="6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4" fillId="6" borderId="27" xfId="3" applyFont="1" applyFill="1" applyBorder="1" applyAlignment="1" applyProtection="1">
      <alignment vertical="center" wrapText="1"/>
    </xf>
    <xf numFmtId="0" fontId="6" fillId="0" borderId="27" xfId="3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vertical="center" wrapText="1"/>
    </xf>
    <xf numFmtId="0" fontId="1" fillId="0" borderId="27" xfId="3" applyFont="1" applyBorder="1" applyAlignment="1" applyProtection="1">
      <alignment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0" xfId="3" applyFont="1" applyBorder="1" applyProtection="1"/>
    <xf numFmtId="0" fontId="4" fillId="0" borderId="0" xfId="3" applyFont="1" applyBorder="1" applyProtection="1"/>
    <xf numFmtId="0" fontId="4" fillId="0" borderId="0" xfId="3" applyFont="1" applyProtection="1"/>
    <xf numFmtId="0" fontId="2" fillId="0" borderId="0" xfId="3" applyFont="1" applyBorder="1" applyAlignment="1" applyProtection="1">
      <alignment horizontal="center"/>
    </xf>
    <xf numFmtId="0" fontId="1" fillId="0" borderId="0" xfId="3" applyFont="1" applyBorder="1" applyProtection="1"/>
    <xf numFmtId="0" fontId="4" fillId="0" borderId="12" xfId="3" applyFont="1" applyBorder="1" applyProtection="1"/>
    <xf numFmtId="9" fontId="4" fillId="0" borderId="12" xfId="3" applyNumberFormat="1" applyFont="1" applyBorder="1" applyProtection="1"/>
    <xf numFmtId="0" fontId="2" fillId="0" borderId="3" xfId="3" applyFont="1" applyBorder="1" applyAlignment="1" applyProtection="1">
      <alignment wrapText="1"/>
    </xf>
    <xf numFmtId="0" fontId="2" fillId="0" borderId="3" xfId="3" applyFont="1" applyBorder="1" applyAlignment="1" applyProtection="1">
      <alignment horizontal="center"/>
    </xf>
    <xf numFmtId="0" fontId="1" fillId="0" borderId="3" xfId="3" applyFont="1" applyBorder="1" applyProtection="1"/>
    <xf numFmtId="0" fontId="2" fillId="0" borderId="0" xfId="3" applyFont="1" applyBorder="1" applyAlignment="1" applyProtection="1">
      <alignment vertical="center" wrapText="1"/>
    </xf>
    <xf numFmtId="2" fontId="1" fillId="0" borderId="3" xfId="3" applyNumberFormat="1" applyFont="1" applyBorder="1" applyProtection="1"/>
    <xf numFmtId="0" fontId="2" fillId="0" borderId="3" xfId="3" applyFont="1" applyBorder="1" applyAlignment="1" applyProtection="1">
      <alignment horizontal="left" wrapText="1"/>
    </xf>
    <xf numFmtId="0" fontId="1" fillId="0" borderId="3" xfId="3" applyFont="1" applyBorder="1" applyAlignment="1" applyProtection="1">
      <alignment horizontal="center"/>
    </xf>
    <xf numFmtId="0" fontId="2" fillId="0" borderId="28" xfId="3" applyFont="1" applyBorder="1" applyAlignment="1" applyProtection="1">
      <alignment wrapText="1"/>
    </xf>
    <xf numFmtId="0" fontId="2" fillId="0" borderId="28" xfId="3" applyFont="1" applyBorder="1" applyAlignment="1" applyProtection="1">
      <alignment horizontal="center"/>
    </xf>
    <xf numFmtId="0" fontId="4" fillId="6" borderId="27" xfId="3" applyFont="1" applyFill="1" applyBorder="1" applyAlignment="1" applyProtection="1">
      <alignment horizontal="center" vertical="center" wrapText="1"/>
    </xf>
    <xf numFmtId="0" fontId="1" fillId="0" borderId="27" xfId="3" applyFont="1" applyBorder="1" applyAlignment="1" applyProtection="1">
      <alignment horizontal="left" vertical="center" wrapText="1"/>
    </xf>
    <xf numFmtId="0" fontId="1" fillId="0" borderId="27" xfId="0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/>
    </xf>
    <xf numFmtId="0" fontId="2" fillId="0" borderId="29" xfId="3" applyFont="1" applyBorder="1" applyAlignment="1" applyProtection="1">
      <alignment horizontal="center"/>
    </xf>
    <xf numFmtId="0" fontId="6" fillId="6" borderId="3" xfId="3" applyFont="1" applyFill="1" applyBorder="1" applyAlignment="1" applyProtection="1">
      <alignment horizontal="center" vertical="center" wrapText="1"/>
    </xf>
    <xf numFmtId="0" fontId="4" fillId="6" borderId="3" xfId="3" applyFont="1" applyFill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4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vertical="center" wrapText="1"/>
    </xf>
    <xf numFmtId="0" fontId="1" fillId="0" borderId="3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1" fillId="0" borderId="0" xfId="3" applyFont="1" applyBorder="1" applyAlignment="1" applyProtection="1">
      <alignment horizontal="left"/>
    </xf>
    <xf numFmtId="0" fontId="6" fillId="0" borderId="3" xfId="3" applyFont="1" applyBorder="1" applyAlignment="1" applyProtection="1">
      <alignment horizontal="center" vertical="center"/>
    </xf>
    <xf numFmtId="0" fontId="0" fillId="10" borderId="0" xfId="0" applyFont="1" applyFill="1" applyProtection="1"/>
    <xf numFmtId="0" fontId="2" fillId="2" borderId="15" xfId="0" applyFont="1" applyFill="1" applyBorder="1" applyProtection="1"/>
    <xf numFmtId="0" fontId="2" fillId="2" borderId="0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Border="1" applyProtection="1"/>
    <xf numFmtId="164" fontId="4" fillId="0" borderId="19" xfId="0" applyNumberFormat="1" applyFont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164" fontId="4" fillId="0" borderId="35" xfId="0" applyNumberFormat="1" applyFont="1" applyBorder="1" applyAlignment="1">
      <alignment vertical="center"/>
    </xf>
    <xf numFmtId="0" fontId="4" fillId="6" borderId="18" xfId="0" applyFont="1" applyFill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164" fontId="1" fillId="0" borderId="35" xfId="0" applyNumberFormat="1" applyFont="1" applyBorder="1" applyAlignment="1">
      <alignment horizontal="left" vertical="center" wrapText="1"/>
    </xf>
    <xf numFmtId="164" fontId="1" fillId="0" borderId="37" xfId="0" applyNumberFormat="1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166" fontId="4" fillId="0" borderId="19" xfId="0" applyNumberFormat="1" applyFont="1" applyBorder="1" applyAlignment="1">
      <alignment horizontal="left" vertical="center"/>
    </xf>
    <xf numFmtId="168" fontId="4" fillId="0" borderId="19" xfId="0" applyNumberFormat="1" applyFont="1" applyBorder="1" applyAlignment="1">
      <alignment horizontal="left" vertical="center"/>
    </xf>
    <xf numFmtId="0" fontId="6" fillId="0" borderId="19" xfId="3" applyFont="1" applyBorder="1" applyAlignment="1" applyProtection="1">
      <alignment horizontal="center" vertical="center"/>
    </xf>
    <xf numFmtId="164" fontId="1" fillId="0" borderId="18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4" fillId="6" borderId="40" xfId="0" applyFont="1" applyFill="1" applyBorder="1" applyAlignment="1">
      <alignment vertical="center"/>
    </xf>
    <xf numFmtId="164" fontId="1" fillId="0" borderId="41" xfId="0" applyNumberFormat="1" applyFont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3" xfId="0" applyFont="1" applyFill="1" applyBorder="1" applyAlignment="1" applyProtection="1">
      <alignment vertical="center" wrapText="1"/>
      <protection locked="0"/>
    </xf>
    <xf numFmtId="0" fontId="4" fillId="2" borderId="0" xfId="3" applyFont="1" applyFill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0" fontId="9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0" fontId="32" fillId="4" borderId="42" xfId="3" applyFont="1" applyFill="1" applyBorder="1" applyAlignment="1" applyProtection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170" fontId="33" fillId="13" borderId="18" xfId="0" applyNumberFormat="1" applyFont="1" applyFill="1" applyBorder="1" applyAlignment="1">
      <alignment horizontal="center" vertical="center"/>
    </xf>
    <xf numFmtId="0" fontId="32" fillId="4" borderId="18" xfId="3" applyFont="1" applyFill="1" applyBorder="1" applyAlignment="1" applyProtection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/>
    </xf>
    <xf numFmtId="0" fontId="32" fillId="4" borderId="7" xfId="3" applyFont="1" applyFill="1" applyBorder="1" applyAlignment="1">
      <alignment horizontal="center" vertical="center" wrapText="1"/>
    </xf>
    <xf numFmtId="0" fontId="35" fillId="2" borderId="0" xfId="0" applyFont="1" applyFill="1"/>
    <xf numFmtId="170" fontId="34" fillId="2" borderId="18" xfId="3" applyNumberFormat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vertical="center" wrapText="1"/>
    </xf>
    <xf numFmtId="0" fontId="32" fillId="4" borderId="45" xfId="3" applyFont="1" applyFill="1" applyBorder="1" applyAlignment="1">
      <alignment horizontal="center" vertical="center" wrapText="1"/>
    </xf>
    <xf numFmtId="170" fontId="32" fillId="13" borderId="18" xfId="3" applyNumberFormat="1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 wrapText="1"/>
    </xf>
    <xf numFmtId="0" fontId="32" fillId="0" borderId="18" xfId="3" applyFont="1" applyBorder="1" applyAlignment="1">
      <alignment horizontal="center" vertical="center"/>
    </xf>
    <xf numFmtId="168" fontId="34" fillId="2" borderId="18" xfId="3" applyNumberFormat="1" applyFont="1" applyFill="1" applyBorder="1" applyAlignment="1">
      <alignment horizontal="center" vertical="center" wrapText="1"/>
    </xf>
    <xf numFmtId="165" fontId="36" fillId="2" borderId="40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Border="1"/>
    <xf numFmtId="0" fontId="36" fillId="2" borderId="0" xfId="0" applyFont="1" applyFill="1" applyBorder="1" applyAlignment="1">
      <alignment vertical="top" wrapText="1"/>
    </xf>
    <xf numFmtId="170" fontId="33" fillId="2" borderId="0" xfId="0" applyNumberFormat="1" applyFont="1" applyFill="1" applyBorder="1" applyAlignment="1">
      <alignment vertical="top" wrapText="1"/>
    </xf>
    <xf numFmtId="0" fontId="4" fillId="2" borderId="3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29" fillId="12" borderId="3" xfId="3" applyFont="1" applyFill="1" applyBorder="1" applyAlignment="1">
      <alignment vertical="center" wrapText="1"/>
    </xf>
    <xf numFmtId="0" fontId="29" fillId="12" borderId="25" xfId="3" applyFont="1" applyFill="1" applyBorder="1" applyAlignment="1">
      <alignment horizontal="center" vertical="center" wrapText="1"/>
    </xf>
    <xf numFmtId="170" fontId="39" fillId="0" borderId="6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wrapText="1"/>
    </xf>
    <xf numFmtId="170" fontId="39" fillId="0" borderId="3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vertical="center" wrapText="1"/>
    </xf>
    <xf numFmtId="171" fontId="39" fillId="0" borderId="3" xfId="0" applyNumberFormat="1" applyFont="1" applyBorder="1" applyAlignment="1">
      <alignment horizontal="center" vertical="center"/>
    </xf>
    <xf numFmtId="170" fontId="39" fillId="0" borderId="3" xfId="0" applyNumberFormat="1" applyFont="1" applyBorder="1" applyAlignment="1">
      <alignment horizontal="center" vertical="center"/>
    </xf>
    <xf numFmtId="164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171" fontId="0" fillId="0" borderId="0" xfId="0" applyNumberFormat="1" applyAlignment="1">
      <alignment wrapText="1"/>
    </xf>
    <xf numFmtId="165" fontId="0" fillId="0" borderId="0" xfId="0" applyNumberFormat="1"/>
    <xf numFmtId="17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40" fillId="0" borderId="0" xfId="0" applyFont="1"/>
    <xf numFmtId="164" fontId="40" fillId="0" borderId="0" xfId="1" applyFont="1" applyBorder="1" applyAlignment="1" applyProtection="1"/>
    <xf numFmtId="0" fontId="41" fillId="14" borderId="49" xfId="0" applyFont="1" applyFill="1" applyBorder="1"/>
    <xf numFmtId="164" fontId="40" fillId="0" borderId="50" xfId="0" applyNumberFormat="1" applyFont="1" applyBorder="1" applyAlignment="1"/>
    <xf numFmtId="164" fontId="40" fillId="0" borderId="51" xfId="0" applyNumberFormat="1" applyFont="1" applyBorder="1" applyAlignment="1"/>
    <xf numFmtId="0" fontId="35" fillId="14" borderId="52" xfId="0" applyFont="1" applyFill="1" applyBorder="1" applyAlignment="1">
      <alignment wrapText="1"/>
    </xf>
    <xf numFmtId="0" fontId="40" fillId="0" borderId="0" xfId="0" applyFont="1" applyBorder="1"/>
    <xf numFmtId="0" fontId="40" fillId="0" borderId="5" xfId="0" applyFont="1" applyBorder="1"/>
    <xf numFmtId="0" fontId="40" fillId="0" borderId="0" xfId="0" applyFont="1" applyBorder="1" applyAlignment="1"/>
    <xf numFmtId="0" fontId="40" fillId="0" borderId="42" xfId="0" applyFont="1" applyBorder="1"/>
    <xf numFmtId="9" fontId="40" fillId="0" borderId="53" xfId="1" applyNumberFormat="1" applyFont="1" applyBorder="1" applyAlignment="1" applyProtection="1"/>
    <xf numFmtId="164" fontId="40" fillId="0" borderId="54" xfId="0" applyNumberFormat="1" applyFont="1" applyBorder="1"/>
    <xf numFmtId="0" fontId="40" fillId="0" borderId="56" xfId="0" applyFont="1" applyBorder="1"/>
    <xf numFmtId="164" fontId="40" fillId="0" borderId="56" xfId="1" applyFont="1" applyBorder="1" applyAlignment="1" applyProtection="1"/>
    <xf numFmtId="0" fontId="40" fillId="0" borderId="18" xfId="0" applyFont="1" applyBorder="1"/>
    <xf numFmtId="9" fontId="40" fillId="0" borderId="3" xfId="1" applyNumberFormat="1" applyFont="1" applyBorder="1" applyAlignment="1" applyProtection="1"/>
    <xf numFmtId="164" fontId="40" fillId="0" borderId="19" xfId="0" applyNumberFormat="1" applyFont="1" applyBorder="1"/>
    <xf numFmtId="0" fontId="42" fillId="15" borderId="39" xfId="3" applyFont="1" applyFill="1" applyBorder="1" applyAlignment="1" applyProtection="1">
      <alignment horizontal="center"/>
      <protection locked="0"/>
    </xf>
    <xf numFmtId="0" fontId="40" fillId="0" borderId="3" xfId="0" applyFont="1" applyBorder="1"/>
    <xf numFmtId="164" fontId="40" fillId="0" borderId="3" xfId="1" applyFont="1" applyBorder="1" applyAlignment="1" applyProtection="1"/>
    <xf numFmtId="164" fontId="40" fillId="0" borderId="46" xfId="1" applyFont="1" applyBorder="1" applyAlignment="1" applyProtection="1"/>
    <xf numFmtId="0" fontId="40" fillId="0" borderId="40" xfId="0" applyFont="1" applyBorder="1"/>
    <xf numFmtId="0" fontId="40" fillId="0" borderId="28" xfId="0" applyFont="1" applyBorder="1"/>
    <xf numFmtId="164" fontId="40" fillId="0" borderId="41" xfId="0" applyNumberFormat="1" applyFont="1" applyBorder="1"/>
    <xf numFmtId="0" fontId="42" fillId="15" borderId="36" xfId="3" applyFont="1" applyFill="1" applyBorder="1" applyProtection="1">
      <protection locked="0"/>
    </xf>
    <xf numFmtId="0" fontId="40" fillId="8" borderId="3" xfId="3" applyFont="1" applyFill="1" applyBorder="1" applyAlignment="1" applyProtection="1">
      <alignment horizontal="center" vertical="center"/>
      <protection locked="0"/>
    </xf>
    <xf numFmtId="0" fontId="40" fillId="16" borderId="3" xfId="3" applyFont="1" applyFill="1" applyBorder="1" applyAlignment="1" applyProtection="1">
      <alignment horizontal="center" vertical="center"/>
      <protection locked="0"/>
    </xf>
    <xf numFmtId="0" fontId="40" fillId="17" borderId="3" xfId="0" applyFont="1" applyFill="1" applyBorder="1" applyAlignment="1">
      <alignment horizontal="center" vertical="center"/>
    </xf>
    <xf numFmtId="0" fontId="43" fillId="15" borderId="0" xfId="3" applyFont="1" applyFill="1" applyBorder="1" applyProtection="1">
      <protection locked="0"/>
    </xf>
    <xf numFmtId="0" fontId="43" fillId="15" borderId="0" xfId="3" applyFont="1" applyFill="1" applyBorder="1" applyAlignment="1" applyProtection="1">
      <alignment horizontal="center"/>
      <protection locked="0"/>
    </xf>
    <xf numFmtId="0" fontId="40" fillId="18" borderId="3" xfId="3" applyFont="1" applyFill="1" applyBorder="1" applyAlignment="1" applyProtection="1">
      <alignment horizontal="center" vertical="center"/>
      <protection locked="0"/>
    </xf>
    <xf numFmtId="0" fontId="43" fillId="15" borderId="36" xfId="3" applyFont="1" applyFill="1" applyBorder="1" applyAlignment="1" applyProtection="1">
      <alignment vertical="center"/>
      <protection locked="0"/>
    </xf>
    <xf numFmtId="0" fontId="44" fillId="0" borderId="3" xfId="3" applyFont="1" applyBorder="1" applyAlignment="1" applyProtection="1">
      <alignment vertical="center"/>
      <protection locked="0"/>
    </xf>
    <xf numFmtId="0" fontId="40" fillId="18" borderId="3" xfId="0" applyFont="1" applyFill="1" applyBorder="1" applyAlignment="1">
      <alignment horizontal="center" vertical="center"/>
    </xf>
    <xf numFmtId="0" fontId="43" fillId="15" borderId="57" xfId="3" applyFont="1" applyFill="1" applyBorder="1" applyAlignment="1" applyProtection="1">
      <alignment vertical="center"/>
      <protection locked="0"/>
    </xf>
    <xf numFmtId="0" fontId="40" fillId="0" borderId="53" xfId="0" applyFont="1" applyBorder="1"/>
    <xf numFmtId="0" fontId="45" fillId="15" borderId="0" xfId="0" applyFont="1" applyFill="1"/>
    <xf numFmtId="9" fontId="40" fillId="0" borderId="3" xfId="0" applyNumberFormat="1" applyFont="1" applyBorder="1"/>
    <xf numFmtId="0" fontId="42" fillId="19" borderId="36" xfId="3" applyFont="1" applyFill="1" applyBorder="1" applyProtection="1">
      <protection locked="0"/>
    </xf>
    <xf numFmtId="10" fontId="40" fillId="0" borderId="3" xfId="0" applyNumberFormat="1" applyFont="1" applyBorder="1"/>
    <xf numFmtId="0" fontId="40" fillId="0" borderId="58" xfId="0" applyFont="1" applyBorder="1"/>
    <xf numFmtId="0" fontId="40" fillId="0" borderId="56" xfId="0" applyFont="1" applyBorder="1" applyAlignment="1">
      <alignment horizontal="right"/>
    </xf>
    <xf numFmtId="164" fontId="40" fillId="0" borderId="59" xfId="1" applyFont="1" applyBorder="1" applyAlignment="1" applyProtection="1">
      <alignment horizontal="right"/>
    </xf>
    <xf numFmtId="0" fontId="40" fillId="0" borderId="3" xfId="0" applyFont="1" applyBorder="1" applyAlignment="1">
      <alignment vertical="center" wrapText="1"/>
    </xf>
    <xf numFmtId="9" fontId="40" fillId="0" borderId="28" xfId="0" applyNumberFormat="1" applyFont="1" applyBorder="1"/>
    <xf numFmtId="0" fontId="40" fillId="0" borderId="58" xfId="0" applyFont="1" applyBorder="1"/>
    <xf numFmtId="164" fontId="40" fillId="0" borderId="59" xfId="1" applyFont="1" applyBorder="1" applyAlignment="1" applyProtection="1"/>
    <xf numFmtId="0" fontId="40" fillId="0" borderId="46" xfId="0" applyFont="1" applyBorder="1"/>
    <xf numFmtId="0" fontId="40" fillId="0" borderId="3" xfId="0" applyFont="1" applyBorder="1"/>
    <xf numFmtId="0" fontId="35" fillId="14" borderId="58" xfId="0" applyFont="1" applyFill="1" applyBorder="1"/>
    <xf numFmtId="164" fontId="46" fillId="0" borderId="56" xfId="0" applyNumberFormat="1" applyFont="1" applyBorder="1" applyAlignment="1">
      <alignment horizontal="right"/>
    </xf>
    <xf numFmtId="0" fontId="40" fillId="0" borderId="18" xfId="0" applyFont="1" applyBorder="1" applyAlignment="1">
      <alignment vertical="center"/>
    </xf>
    <xf numFmtId="164" fontId="40" fillId="0" borderId="38" xfId="1" applyFont="1" applyBorder="1" applyAlignment="1" applyProtection="1"/>
    <xf numFmtId="0" fontId="40" fillId="0" borderId="18" xfId="0" applyFont="1" applyBorder="1" applyAlignment="1">
      <alignment vertical="center" wrapText="1"/>
    </xf>
    <xf numFmtId="0" fontId="44" fillId="0" borderId="18" xfId="3" applyFont="1" applyBorder="1" applyAlignment="1" applyProtection="1">
      <alignment vertical="center" wrapText="1"/>
      <protection locked="0"/>
    </xf>
    <xf numFmtId="164" fontId="40" fillId="0" borderId="58" xfId="0" applyNumberFormat="1" applyFont="1" applyBorder="1"/>
    <xf numFmtId="0" fontId="40" fillId="0" borderId="59" xfId="0" applyFont="1" applyBorder="1"/>
    <xf numFmtId="164" fontId="46" fillId="0" borderId="60" xfId="0" applyNumberFormat="1" applyFont="1" applyBorder="1" applyAlignment="1">
      <alignment horizontal="right"/>
    </xf>
    <xf numFmtId="164" fontId="40" fillId="0" borderId="24" xfId="0" applyNumberFormat="1" applyFont="1" applyBorder="1" applyAlignment="1"/>
    <xf numFmtId="0" fontId="40" fillId="0" borderId="45" xfId="0" applyFont="1" applyBorder="1"/>
    <xf numFmtId="0" fontId="40" fillId="0" borderId="46" xfId="0" applyFont="1" applyBorder="1" applyAlignment="1">
      <alignment horizontal="right"/>
    </xf>
    <xf numFmtId="164" fontId="40" fillId="0" borderId="38" xfId="1" applyFont="1" applyBorder="1" applyAlignment="1" applyProtection="1">
      <alignment horizontal="right"/>
    </xf>
    <xf numFmtId="0" fontId="44" fillId="0" borderId="18" xfId="0" applyFont="1" applyBorder="1" applyAlignment="1">
      <alignment vertical="center" wrapText="1"/>
    </xf>
    <xf numFmtId="0" fontId="40" fillId="0" borderId="47" xfId="0" applyFont="1" applyBorder="1"/>
    <xf numFmtId="0" fontId="40" fillId="0" borderId="25" xfId="0" applyFont="1" applyBorder="1" applyAlignment="1">
      <alignment horizontal="right"/>
    </xf>
    <xf numFmtId="0" fontId="40" fillId="0" borderId="61" xfId="0" applyFont="1" applyBorder="1"/>
    <xf numFmtId="0" fontId="40" fillId="0" borderId="62" xfId="0" applyFont="1" applyBorder="1" applyAlignment="1">
      <alignment horizontal="right"/>
    </xf>
    <xf numFmtId="0" fontId="40" fillId="0" borderId="18" xfId="0" applyFont="1" applyBorder="1"/>
    <xf numFmtId="0" fontId="40" fillId="0" borderId="18" xfId="3" applyFont="1" applyBorder="1" applyAlignment="1" applyProtection="1">
      <alignment vertical="center" wrapText="1"/>
      <protection locked="0"/>
    </xf>
    <xf numFmtId="0" fontId="40" fillId="0" borderId="3" xfId="0" applyFont="1" applyBorder="1" applyAlignment="1">
      <alignment horizontal="right"/>
    </xf>
    <xf numFmtId="0" fontId="40" fillId="0" borderId="40" xfId="0" applyFont="1" applyBorder="1" applyAlignment="1">
      <alignment vertical="center" wrapText="1"/>
    </xf>
    <xf numFmtId="164" fontId="40" fillId="0" borderId="60" xfId="1" applyFont="1" applyBorder="1" applyAlignment="1" applyProtection="1"/>
    <xf numFmtId="164" fontId="40" fillId="0" borderId="52" xfId="1" applyFont="1" applyBorder="1" applyAlignment="1" applyProtection="1"/>
    <xf numFmtId="164" fontId="40" fillId="0" borderId="19" xfId="1" applyFont="1" applyBorder="1" applyAlignment="1" applyProtection="1"/>
    <xf numFmtId="9" fontId="40" fillId="0" borderId="28" xfId="1" applyNumberFormat="1" applyFont="1" applyBorder="1" applyAlignment="1" applyProtection="1"/>
    <xf numFmtId="164" fontId="40" fillId="0" borderId="41" xfId="1" applyFont="1" applyBorder="1" applyAlignment="1" applyProtection="1"/>
    <xf numFmtId="0" fontId="3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left" vertical="center"/>
    </xf>
    <xf numFmtId="0" fontId="6" fillId="3" borderId="3" xfId="0" applyFont="1" applyFill="1" applyBorder="1" applyAlignment="1" applyProtection="1">
      <alignment horizontal="center" vertical="center"/>
    </xf>
    <xf numFmtId="0" fontId="7" fillId="2" borderId="3" xfId="3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7" fillId="2" borderId="0" xfId="3" applyFont="1" applyFill="1" applyBorder="1" applyAlignment="1" applyProtection="1">
      <alignment horizontal="center" vertical="center"/>
    </xf>
    <xf numFmtId="0" fontId="10" fillId="4" borderId="12" xfId="3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11" fillId="5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/>
    </xf>
    <xf numFmtId="166" fontId="2" fillId="4" borderId="3" xfId="0" applyNumberFormat="1" applyFont="1" applyFill="1" applyBorder="1" applyAlignment="1" applyProtection="1">
      <alignment horizontal="center"/>
      <protection locked="0"/>
    </xf>
    <xf numFmtId="167" fontId="2" fillId="4" borderId="3" xfId="0" applyNumberFormat="1" applyFont="1" applyFill="1" applyBorder="1" applyAlignment="1" applyProtection="1">
      <alignment horizontal="center" vertical="center"/>
      <protection locked="0"/>
    </xf>
    <xf numFmtId="168" fontId="2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164" fontId="12" fillId="4" borderId="3" xfId="2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top" wrapText="1"/>
    </xf>
    <xf numFmtId="0" fontId="6" fillId="2" borderId="0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>
      <alignment horizontal="center" wrapText="1"/>
    </xf>
    <xf numFmtId="0" fontId="6" fillId="6" borderId="3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center" wrapText="1"/>
    </xf>
    <xf numFmtId="0" fontId="20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/>
    </xf>
    <xf numFmtId="0" fontId="6" fillId="6" borderId="3" xfId="0" applyFont="1" applyFill="1" applyBorder="1" applyAlignment="1" applyProtection="1">
      <alignment horizontal="center" vertical="center" wrapText="1"/>
    </xf>
    <xf numFmtId="0" fontId="20" fillId="4" borderId="3" xfId="0" applyFont="1" applyFill="1" applyBorder="1" applyAlignment="1" applyProtection="1">
      <alignment horizontal="left" vertical="center"/>
      <protection locked="0"/>
    </xf>
    <xf numFmtId="169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16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65" fontId="1" fillId="2" borderId="3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0" fontId="7" fillId="2" borderId="21" xfId="3" applyFont="1" applyFill="1" applyBorder="1" applyAlignment="1" applyProtection="1">
      <alignment horizontal="center" vertical="center"/>
      <protection locked="0"/>
    </xf>
    <xf numFmtId="0" fontId="6" fillId="6" borderId="3" xfId="3" applyFont="1" applyFill="1" applyBorder="1" applyAlignment="1" applyProtection="1">
      <alignment horizontal="left" vertical="center"/>
    </xf>
    <xf numFmtId="0" fontId="2" fillId="4" borderId="25" xfId="3" applyFont="1" applyFill="1" applyBorder="1" applyAlignment="1" applyProtection="1">
      <alignment horizontal="left" vertical="center" wrapText="1"/>
      <protection locked="0"/>
    </xf>
    <xf numFmtId="0" fontId="2" fillId="4" borderId="3" xfId="3" applyFont="1" applyFill="1" applyBorder="1" applyAlignment="1" applyProtection="1">
      <alignment horizontal="left" vertical="center" wrapText="1"/>
      <protection locked="0"/>
    </xf>
    <xf numFmtId="0" fontId="6" fillId="6" borderId="3" xfId="3" applyFont="1" applyFill="1" applyBorder="1" applyAlignment="1" applyProtection="1">
      <alignment horizontal="center" vertical="center"/>
    </xf>
    <xf numFmtId="0" fontId="2" fillId="4" borderId="3" xfId="3" applyFont="1" applyFill="1" applyBorder="1" applyAlignment="1" applyProtection="1">
      <alignment horizontal="center" vertical="center"/>
      <protection locked="0"/>
    </xf>
    <xf numFmtId="0" fontId="26" fillId="4" borderId="3" xfId="3" applyFont="1" applyFill="1" applyBorder="1" applyAlignment="1" applyProtection="1">
      <alignment horizontal="left" vertical="top" wrapText="1"/>
      <protection locked="0"/>
    </xf>
    <xf numFmtId="0" fontId="27" fillId="4" borderId="26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vertical="center" wrapText="1"/>
    </xf>
    <xf numFmtId="0" fontId="2" fillId="0" borderId="27" xfId="3" applyFont="1" applyBorder="1" applyAlignment="1" applyProtection="1">
      <alignment horizontal="left" vertical="center" wrapText="1"/>
    </xf>
    <xf numFmtId="0" fontId="2" fillId="0" borderId="27" xfId="3" applyFont="1" applyBorder="1" applyAlignment="1" applyProtection="1">
      <alignment vertical="center" wrapText="1"/>
      <protection locked="0"/>
    </xf>
    <xf numFmtId="0" fontId="2" fillId="0" borderId="27" xfId="3" applyFont="1" applyBorder="1" applyAlignment="1" applyProtection="1">
      <alignment vertical="center"/>
      <protection locked="0"/>
    </xf>
    <xf numFmtId="0" fontId="28" fillId="0" borderId="0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/>
    </xf>
    <xf numFmtId="0" fontId="6" fillId="6" borderId="3" xfId="3" applyFont="1" applyFill="1" applyBorder="1" applyAlignment="1" applyProtection="1">
      <alignment horizontal="center"/>
    </xf>
    <xf numFmtId="0" fontId="1" fillId="0" borderId="3" xfId="3" applyFont="1" applyBorder="1" applyAlignment="1" applyProtection="1">
      <alignment vertical="top" wrapText="1"/>
      <protection locked="0"/>
    </xf>
    <xf numFmtId="0" fontId="2" fillId="0" borderId="27" xfId="3" applyFont="1" applyBorder="1" applyAlignment="1" applyProtection="1">
      <alignment horizontal="left" vertical="center" wrapText="1"/>
      <protection locked="0"/>
    </xf>
    <xf numFmtId="0" fontId="2" fillId="0" borderId="27" xfId="3" applyFont="1" applyBorder="1" applyAlignment="1" applyProtection="1">
      <alignment horizontal="left" vertical="center"/>
      <protection locked="0"/>
    </xf>
    <xf numFmtId="0" fontId="6" fillId="6" borderId="3" xfId="3" applyFont="1" applyFill="1" applyBorder="1" applyAlignment="1" applyProtection="1">
      <alignment horizontal="center" vertical="center" wrapText="1"/>
    </xf>
    <xf numFmtId="0" fontId="2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horizontal="left" vertical="center" wrapText="1"/>
    </xf>
    <xf numFmtId="0" fontId="1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vertical="top" wrapText="1"/>
    </xf>
    <xf numFmtId="0" fontId="1" fillId="0" borderId="0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center" vertical="center"/>
    </xf>
    <xf numFmtId="0" fontId="0" fillId="0" borderId="0" xfId="0" applyBorder="1" applyProtection="1"/>
    <xf numFmtId="0" fontId="6" fillId="0" borderId="31" xfId="3" applyFont="1" applyBorder="1" applyAlignment="1" applyProtection="1">
      <alignment horizontal="center" vertical="center"/>
    </xf>
    <xf numFmtId="0" fontId="6" fillId="0" borderId="32" xfId="3" applyFont="1" applyBorder="1" applyAlignment="1" applyProtection="1">
      <alignment horizontal="center" vertical="center"/>
    </xf>
    <xf numFmtId="0" fontId="6" fillId="0" borderId="33" xfId="3" applyFont="1" applyBorder="1" applyAlignment="1" applyProtection="1">
      <alignment horizontal="center" vertical="center"/>
    </xf>
    <xf numFmtId="0" fontId="6" fillId="11" borderId="8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</xf>
    <xf numFmtId="165" fontId="1" fillId="11" borderId="8" xfId="0" applyNumberFormat="1" applyFont="1" applyFill="1" applyBorder="1" applyAlignment="1" applyProtection="1">
      <alignment horizontal="center" vertical="center"/>
      <protection locked="0"/>
    </xf>
    <xf numFmtId="167" fontId="2" fillId="2" borderId="3" xfId="0" applyNumberFormat="1" applyFont="1" applyFill="1" applyBorder="1" applyAlignment="1" applyProtection="1">
      <alignment horizontal="justify" vertical="center" wrapText="1"/>
      <protection locked="0"/>
    </xf>
    <xf numFmtId="0" fontId="2" fillId="2" borderId="3" xfId="0" applyFont="1" applyFill="1" applyBorder="1" applyAlignment="1" applyProtection="1">
      <alignment horizontal="justify" vertical="center" wrapText="1"/>
      <protection locked="0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center" vertical="center"/>
    </xf>
    <xf numFmtId="0" fontId="6" fillId="12" borderId="34" xfId="3" applyFont="1" applyFill="1" applyBorder="1" applyAlignment="1">
      <alignment horizontal="center" vertical="center" wrapText="1"/>
    </xf>
    <xf numFmtId="0" fontId="6" fillId="6" borderId="18" xfId="3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/>
    </xf>
    <xf numFmtId="164" fontId="4" fillId="0" borderId="19" xfId="0" applyNumberFormat="1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0" fontId="32" fillId="4" borderId="43" xfId="3" applyFont="1" applyFill="1" applyBorder="1" applyAlignment="1">
      <alignment horizontal="center" vertical="center"/>
    </xf>
    <xf numFmtId="0" fontId="32" fillId="4" borderId="44" xfId="3" applyFont="1" applyFill="1" applyBorder="1" applyAlignment="1">
      <alignment horizontal="center" vertical="center" wrapText="1"/>
    </xf>
    <xf numFmtId="0" fontId="34" fillId="2" borderId="3" xfId="3" applyFont="1" applyFill="1" applyBorder="1" applyAlignment="1">
      <alignment horizontal="left" vertical="top" wrapText="1"/>
    </xf>
    <xf numFmtId="170" fontId="34" fillId="2" borderId="6" xfId="3" applyNumberFormat="1" applyFont="1" applyFill="1" applyBorder="1" applyAlignment="1">
      <alignment horizontal="center" vertical="center" wrapText="1"/>
    </xf>
    <xf numFmtId="0" fontId="34" fillId="2" borderId="6" xfId="3" applyFont="1" applyFill="1" applyBorder="1" applyAlignment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170" fontId="33" fillId="0" borderId="18" xfId="0" applyNumberFormat="1" applyFont="1" applyBorder="1" applyAlignment="1">
      <alignment horizontal="center" vertical="top" wrapText="1"/>
    </xf>
    <xf numFmtId="0" fontId="33" fillId="13" borderId="6" xfId="0" applyFont="1" applyFill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2" fillId="4" borderId="19" xfId="3" applyFont="1" applyFill="1" applyBorder="1" applyAlignment="1">
      <alignment horizontal="center" vertical="center" wrapText="1"/>
    </xf>
    <xf numFmtId="170" fontId="34" fillId="2" borderId="18" xfId="3" applyNumberFormat="1" applyFont="1" applyFill="1" applyBorder="1" applyAlignment="1" applyProtection="1">
      <alignment horizontal="center" vertical="center" wrapText="1"/>
    </xf>
    <xf numFmtId="49" fontId="33" fillId="0" borderId="3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left" vertical="top" wrapText="1"/>
    </xf>
    <xf numFmtId="0" fontId="32" fillId="4" borderId="3" xfId="3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2" fillId="4" borderId="46" xfId="3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left" vertical="top" wrapText="1"/>
    </xf>
    <xf numFmtId="0" fontId="38" fillId="4" borderId="3" xfId="3" applyFont="1" applyFill="1" applyBorder="1" applyAlignment="1">
      <alignment horizontal="center" vertical="center" wrapText="1"/>
    </xf>
    <xf numFmtId="0" fontId="37" fillId="4" borderId="46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168" fontId="33" fillId="0" borderId="19" xfId="0" applyNumberFormat="1" applyFont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165" fontId="34" fillId="2" borderId="47" xfId="3" applyNumberFormat="1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170" fontId="34" fillId="2" borderId="19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left" vertical="top" wrapText="1"/>
    </xf>
    <xf numFmtId="0" fontId="32" fillId="4" borderId="18" xfId="3" applyFont="1" applyFill="1" applyBorder="1" applyAlignment="1">
      <alignment horizontal="center" vertical="top" wrapText="1"/>
    </xf>
    <xf numFmtId="170" fontId="36" fillId="2" borderId="41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vertical="center" wrapText="1"/>
    </xf>
    <xf numFmtId="170" fontId="32" fillId="13" borderId="29" xfId="3" applyNumberFormat="1" applyFont="1" applyFill="1" applyBorder="1" applyAlignment="1">
      <alignment horizontal="center" vertical="center" wrapText="1"/>
    </xf>
    <xf numFmtId="9" fontId="32" fillId="13" borderId="48" xfId="3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46" fillId="14" borderId="12" xfId="0" applyFont="1" applyFill="1" applyBorder="1" applyAlignment="1">
      <alignment horizontal="center" wrapText="1"/>
    </xf>
    <xf numFmtId="0" fontId="35" fillId="14" borderId="34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 wrapText="1"/>
    </xf>
    <xf numFmtId="0" fontId="42" fillId="15" borderId="34" xfId="3" applyFont="1" applyFill="1" applyBorder="1" applyAlignment="1" applyProtection="1">
      <alignment horizontal="center" vertical="center"/>
      <protection locked="0"/>
    </xf>
    <xf numFmtId="0" fontId="42" fillId="15" borderId="55" xfId="3" applyFont="1" applyFill="1" applyBorder="1" applyAlignment="1" applyProtection="1">
      <alignment horizontal="center"/>
      <protection locked="0"/>
    </xf>
  </cellXfs>
  <cellStyles count="8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2_Matriz de Criticidad" xfId="6" xr:uid="{00000000-0005-0000-0000-000006000000}"/>
    <cellStyle name="Normal 2_Matriz de Criticidad" xfId="7" xr:uid="{00000000-0005-0000-0000-000007000000}"/>
  </cellStyles>
  <dxfs count="35"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BBB59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E0"/>
      <rgbColor rgb="FFEEECE1"/>
      <rgbColor rgb="FFFFFF99"/>
      <rgbColor rgb="FF93CDDD"/>
      <rgbColor rgb="FFFF99CC"/>
      <rgbColor rgb="FFDFDFD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F2E2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152280</xdr:colOff>
      <xdr:row>1</xdr:row>
      <xdr:rowOff>76320</xdr:rowOff>
    </xdr:from>
    <xdr:to>
      <xdr:col>2</xdr:col>
      <xdr:colOff>551880</xdr:colOff>
      <xdr:row>4</xdr:row>
      <xdr:rowOff>123480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2920" y="237960"/>
          <a:ext cx="772200" cy="66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3</xdr:row>
      <xdr:rowOff>133200</xdr:rowOff>
    </xdr:from>
    <xdr:to>
      <xdr:col>2</xdr:col>
      <xdr:colOff>371160</xdr:colOff>
      <xdr:row>6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85680</xdr:colOff>
      <xdr:row>3</xdr:row>
      <xdr:rowOff>133200</xdr:rowOff>
    </xdr:from>
    <xdr:to>
      <xdr:col>3</xdr:col>
      <xdr:colOff>371160</xdr:colOff>
      <xdr:row>6</xdr:row>
      <xdr:rowOff>56520</xdr:rowOff>
    </xdr:to>
    <xdr:pic>
      <xdr:nvPicPr>
        <xdr:cNvPr id="3" name="Imagen 8" descr="A Toda Hor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23640"/>
          <a:ext cx="74916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4" name="Imagen 8" descr="A Toda Hor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320" y="294840"/>
          <a:ext cx="65808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234360</xdr:colOff>
      <xdr:row>6</xdr:row>
      <xdr:rowOff>17640</xdr:rowOff>
    </xdr:from>
    <xdr:to>
      <xdr:col>1</xdr:col>
      <xdr:colOff>4480200</xdr:colOff>
      <xdr:row>7</xdr:row>
      <xdr:rowOff>159480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34360" y="1160640"/>
          <a:ext cx="8781480" cy="33228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11880</xdr:colOff>
      <xdr:row>0</xdr:row>
      <xdr:rowOff>35640</xdr:rowOff>
    </xdr:from>
    <xdr:to>
      <xdr:col>2</xdr:col>
      <xdr:colOff>87840</xdr:colOff>
      <xdr:row>4</xdr:row>
      <xdr:rowOff>63720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0" y="35640"/>
          <a:ext cx="965088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284040</xdr:colOff>
      <xdr:row>6</xdr:row>
      <xdr:rowOff>106200</xdr:rowOff>
    </xdr:from>
    <xdr:to>
      <xdr:col>17</xdr:col>
      <xdr:colOff>756000</xdr:colOff>
      <xdr:row>6</xdr:row>
      <xdr:rowOff>599040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84040" y="1582560"/>
          <a:ext cx="22664520" cy="49284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2400" b="1" strike="noStrike" spc="-1">
              <a:solidFill>
                <a:srgbClr val="CF2E2B"/>
              </a:solidFill>
              <a:latin typeface="Calibri"/>
            </a:rPr>
            <a:t>Esta hoja es solo de Visualización para la presentación ante el Comite de Cambios. Solo debe diligenciar el campo  </a:t>
          </a:r>
          <a:r>
            <a:rPr lang="es-CO" sz="2400" b="1" i="1" strike="noStrike" spc="-1">
              <a:solidFill>
                <a:srgbClr val="CF2E2B"/>
              </a:solidFill>
              <a:latin typeface="Calibri"/>
            </a:rPr>
            <a:t>Socializado  con</a:t>
          </a:r>
          <a:r>
            <a:rPr lang="es-CO" sz="2400" b="1" strike="noStrike" spc="-1">
              <a:solidFill>
                <a:srgbClr val="CF2E2B"/>
              </a:solidFill>
              <a:latin typeface="Calibri"/>
            </a:rPr>
            <a:t> .</a:t>
          </a:r>
          <a:endParaRPr lang="es-CO" sz="24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228600</xdr:colOff>
      <xdr:row>0</xdr:row>
      <xdr:rowOff>76320</xdr:rowOff>
    </xdr:from>
    <xdr:to>
      <xdr:col>1</xdr:col>
      <xdr:colOff>1399680</xdr:colOff>
      <xdr:row>3</xdr:row>
      <xdr:rowOff>95040</xdr:rowOff>
    </xdr:to>
    <xdr:pic>
      <xdr:nvPicPr>
        <xdr:cNvPr id="8" name="Imagen 8" descr="A Toda Hora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640" y="76320"/>
          <a:ext cx="1171080" cy="74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152280</xdr:colOff>
      <xdr:row>5</xdr:row>
      <xdr:rowOff>35640</xdr:rowOff>
    </xdr:from>
    <xdr:to>
      <xdr:col>9</xdr:col>
      <xdr:colOff>1299600</xdr:colOff>
      <xdr:row>6</xdr:row>
      <xdr:rowOff>75600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52280" y="1235520"/>
          <a:ext cx="9522720" cy="29016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38160</xdr:colOff>
      <xdr:row>0</xdr:row>
      <xdr:rowOff>95400</xdr:rowOff>
    </xdr:from>
    <xdr:to>
      <xdr:col>2</xdr:col>
      <xdr:colOff>390240</xdr:colOff>
      <xdr:row>2</xdr:row>
      <xdr:rowOff>190440</xdr:rowOff>
    </xdr:to>
    <xdr:pic>
      <xdr:nvPicPr>
        <xdr:cNvPr id="10" name="Imagen 8" descr="A Toda Hora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95400"/>
          <a:ext cx="774720" cy="552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e0902093/Configuraci&#243;n%20local/Archivos%20temporales%20de%20Internet/Content.Outlook/JBNQTAQT/ECP-SGTI-AI6-F06-FRC-V%201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apromero/Configuraci&#243;n%20local/Archivos%20temporales%20de%20Internet/Content.Outlook/VZN3CQ51/ECP-SGTI-AI6-F06-FRC-V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Users/PRV_MAMAYA/AppData/Local/Microsoft/Windows/Temporary%20Internet%20Files/Content.Outlook/4GLPIF21/GDS.FO.09.Solicitud%20de%20Cambi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Datos"/>
      <sheetName val="CMDB SOX"/>
      <sheetName val="Lista de Pruebas"/>
      <sheetName val="Paso a Producción"/>
      <sheetName val="Lista de cier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Lista de Pruebas"/>
      <sheetName val="Paso a Producción"/>
      <sheetName val="CMDB SOX"/>
      <sheetName val="Lista de cierre"/>
      <sheetName val="gcam.fo.01.solicitud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AM.FO.01.Solicitud de Cambio"/>
      <sheetName val="FO.01.Matriz Eval. de Impacto"/>
      <sheetName val="FO.01.Matriz Eval. de Riesgo"/>
      <sheetName val="GCAM.FO.01.Especif. Piloto"/>
      <sheetName val="GCAM.FO.01. Resumen del Cambio"/>
      <sheetName val="Lista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MJ510"/>
  <sheetViews>
    <sheetView showGridLines="0" topLeftCell="C52" zoomScale="98" zoomScaleNormal="98" workbookViewId="0">
      <selection activeCell="R50" sqref="R50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12" style="1" customWidth="1"/>
    <col min="4" max="4" width="14.42578125" style="1" customWidth="1"/>
    <col min="5" max="5" width="6" style="1" customWidth="1"/>
    <col min="6" max="6" width="9" style="1" customWidth="1"/>
    <col min="7" max="7" width="6.28515625" style="1" customWidth="1"/>
    <col min="8" max="8" width="8.140625" style="1" customWidth="1"/>
    <col min="9" max="9" width="10.28515625" style="1" customWidth="1"/>
    <col min="10" max="10" width="11" style="1" customWidth="1"/>
    <col min="11" max="11" width="6.28515625" style="1" customWidth="1"/>
    <col min="12" max="12" width="7.42578125" style="1" customWidth="1"/>
    <col min="13" max="13" width="7.7109375" style="1" customWidth="1"/>
    <col min="14" max="14" width="6.42578125" style="1" customWidth="1"/>
    <col min="15" max="15" width="9.140625" style="1" customWidth="1"/>
    <col min="16" max="16" width="18.7109375" style="1" customWidth="1"/>
    <col min="17" max="17" width="14.85546875" style="1" customWidth="1"/>
    <col min="18" max="18" width="10.85546875" style="1" customWidth="1"/>
    <col min="19" max="19" width="11.42578125" style="1" customWidth="1"/>
    <col min="20" max="23" width="6.7109375" style="1" customWidth="1"/>
    <col min="24" max="38" width="11.42578125" style="1"/>
    <col min="39" max="39" width="3.140625" style="1" customWidth="1"/>
    <col min="40" max="40" width="5.42578125" style="1" customWidth="1"/>
    <col min="41" max="41" width="14" style="1" customWidth="1"/>
    <col min="42" max="42" width="18.42578125" style="1" customWidth="1"/>
    <col min="43" max="43" width="11.42578125" style="1"/>
    <col min="44" max="44" width="3.42578125" style="1" customWidth="1"/>
    <col min="45" max="45" width="26.140625" style="1" customWidth="1"/>
    <col min="46" max="46" width="39.85546875" style="1" customWidth="1"/>
    <col min="47" max="47" width="33" style="1" customWidth="1"/>
    <col min="48" max="48" width="39.42578125" style="1" customWidth="1"/>
    <col min="49" max="49" width="34.28515625" style="1" customWidth="1"/>
    <col min="50" max="50" width="31.42578125" style="1" customWidth="1"/>
    <col min="51" max="51" width="56.42578125" style="1" customWidth="1"/>
    <col min="52" max="52" width="31.85546875" style="1" customWidth="1"/>
    <col min="53" max="54" width="25.42578125" style="1" customWidth="1"/>
    <col min="55" max="55" width="41.7109375" style="1" customWidth="1"/>
    <col min="56" max="56" width="38.28515625" style="1" customWidth="1"/>
    <col min="57" max="57" width="11.42578125" style="1"/>
    <col min="58" max="58" width="11.42578125" style="1" hidden="1" customWidth="1"/>
    <col min="59" max="59" width="0.42578125" style="1" customWidth="1"/>
    <col min="60" max="1024" width="11.42578125" style="1"/>
  </cols>
  <sheetData>
    <row r="2" spans="1:43" ht="18" customHeight="1">
      <c r="B2" s="2"/>
      <c r="C2" s="3"/>
      <c r="D2" s="312" t="s">
        <v>0</v>
      </c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</row>
    <row r="3" spans="1:43" ht="18" customHeight="1">
      <c r="B3" s="4"/>
      <c r="C3" s="5"/>
      <c r="D3" s="312" t="s">
        <v>1</v>
      </c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</row>
    <row r="4" spans="1:43" ht="12.75" customHeight="1">
      <c r="B4" s="4"/>
      <c r="C4" s="6"/>
      <c r="D4" s="313" t="s">
        <v>2</v>
      </c>
      <c r="E4" s="313"/>
      <c r="F4" s="314" t="s">
        <v>3</v>
      </c>
      <c r="G4" s="314"/>
      <c r="H4" s="314"/>
      <c r="I4" s="7" t="s">
        <v>4</v>
      </c>
      <c r="J4" s="315">
        <v>10</v>
      </c>
      <c r="K4" s="315"/>
      <c r="L4" s="316" t="s">
        <v>5</v>
      </c>
      <c r="M4" s="316"/>
      <c r="N4" s="316"/>
      <c r="O4" s="316"/>
      <c r="P4" s="317" t="s">
        <v>6</v>
      </c>
      <c r="Q4" s="317"/>
      <c r="R4" s="317"/>
      <c r="S4" s="317"/>
    </row>
    <row r="5" spans="1:43" ht="12.75" customHeight="1">
      <c r="B5" s="8"/>
      <c r="C5" s="9"/>
      <c r="D5" s="313" t="s">
        <v>7</v>
      </c>
      <c r="E5" s="313"/>
      <c r="F5" s="318">
        <v>42661</v>
      </c>
      <c r="G5" s="318"/>
      <c r="H5" s="318"/>
      <c r="I5" s="318"/>
      <c r="J5" s="318"/>
      <c r="K5" s="318"/>
      <c r="L5" s="316" t="s">
        <v>8</v>
      </c>
      <c r="M5" s="316"/>
      <c r="N5" s="316"/>
      <c r="O5" s="316"/>
      <c r="P5" s="319">
        <v>43906</v>
      </c>
      <c r="Q5" s="319"/>
      <c r="R5" s="319"/>
      <c r="S5" s="319"/>
    </row>
    <row r="7" spans="1:43" s="16" customFormat="1" ht="16.5" customHeight="1">
      <c r="A7" s="10"/>
      <c r="B7" s="320" t="s">
        <v>9</v>
      </c>
      <c r="C7" s="320"/>
      <c r="D7" s="320"/>
      <c r="E7" s="320"/>
      <c r="F7" s="11">
        <v>28</v>
      </c>
      <c r="G7" s="12">
        <v>1</v>
      </c>
      <c r="H7" s="13">
        <v>2020</v>
      </c>
      <c r="I7" s="14"/>
      <c r="J7" s="15"/>
      <c r="K7" s="321" t="s">
        <v>10</v>
      </c>
      <c r="L7" s="321"/>
      <c r="M7" s="321"/>
      <c r="N7" s="322" t="s">
        <v>11</v>
      </c>
      <c r="O7" s="322"/>
      <c r="P7" s="322"/>
      <c r="Q7" s="322"/>
      <c r="R7" s="322"/>
      <c r="S7" s="322"/>
      <c r="T7" s="323"/>
      <c r="U7" s="323"/>
    </row>
    <row r="8" spans="1:43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22"/>
      <c r="L8" s="22"/>
      <c r="M8" s="22"/>
      <c r="N8" s="324"/>
      <c r="O8" s="324"/>
      <c r="P8" s="324"/>
      <c r="Q8" s="324"/>
      <c r="R8" s="324"/>
      <c r="S8" s="324"/>
      <c r="T8" s="323"/>
      <c r="U8" s="323"/>
    </row>
    <row r="9" spans="1:43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20"/>
      <c r="L9" s="20"/>
      <c r="M9" s="20"/>
      <c r="N9" s="21"/>
      <c r="O9" s="21"/>
      <c r="P9" s="21"/>
      <c r="Q9" s="21"/>
      <c r="R9" s="21"/>
      <c r="S9" s="21"/>
      <c r="T9" s="23"/>
      <c r="U9" s="23"/>
    </row>
    <row r="10" spans="1:43" s="16" customFormat="1" ht="22.7" customHeight="1">
      <c r="A10" s="10"/>
      <c r="B10" s="325" t="s">
        <v>12</v>
      </c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23"/>
      <c r="U10" s="23"/>
    </row>
    <row r="12" spans="1:43" s="24" customFormat="1" ht="12.75" customHeight="1">
      <c r="B12" s="25"/>
      <c r="C12" s="26"/>
      <c r="D12" s="26"/>
      <c r="E12" s="27"/>
      <c r="F12" s="28" t="s">
        <v>13</v>
      </c>
      <c r="G12" s="27"/>
      <c r="H12" s="28" t="s">
        <v>14</v>
      </c>
      <c r="I12" s="28"/>
      <c r="J12" s="28" t="s">
        <v>15</v>
      </c>
      <c r="K12" s="26"/>
      <c r="L12" s="26"/>
      <c r="M12" s="26"/>
      <c r="N12" s="26"/>
      <c r="O12" s="26"/>
      <c r="P12" s="26"/>
      <c r="Q12" s="26"/>
      <c r="R12" s="26"/>
      <c r="S12" s="2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4" customFormat="1" ht="18.600000000000001" customHeight="1">
      <c r="B13" s="31"/>
      <c r="C13" s="32" t="s">
        <v>16</v>
      </c>
      <c r="D13" s="32"/>
      <c r="F13" s="33">
        <v>4</v>
      </c>
      <c r="H13" s="33">
        <v>9</v>
      </c>
      <c r="I13" s="34"/>
      <c r="J13" s="33">
        <v>2020</v>
      </c>
      <c r="N13" s="326" t="s">
        <v>17</v>
      </c>
      <c r="O13" s="326"/>
      <c r="P13" s="35"/>
      <c r="S13" s="36"/>
    </row>
    <row r="14" spans="1:43" s="24" customFormat="1" ht="12.75">
      <c r="B14" s="31"/>
      <c r="C14" s="37"/>
      <c r="D14" s="37"/>
      <c r="F14" s="34"/>
      <c r="I14" s="34"/>
      <c r="J14" s="34"/>
      <c r="S14" s="36"/>
    </row>
    <row r="15" spans="1:43" s="24" customFormat="1" ht="12.75">
      <c r="B15" s="31"/>
      <c r="C15" s="38"/>
      <c r="D15" s="38"/>
      <c r="E15" s="34"/>
      <c r="F15" s="34"/>
      <c r="G15" s="34"/>
      <c r="I15" s="34"/>
      <c r="J15" s="39"/>
      <c r="Q15" s="40"/>
      <c r="S15" s="36"/>
    </row>
    <row r="16" spans="1:43" s="24" customFormat="1" ht="21.2" customHeight="1">
      <c r="B16" s="31"/>
      <c r="C16" s="327" t="s">
        <v>18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6"/>
    </row>
    <row r="17" spans="2:58" s="24" customFormat="1" ht="12.75">
      <c r="B17" s="31"/>
      <c r="C17" s="38"/>
      <c r="D17" s="38"/>
      <c r="Q17" s="40"/>
      <c r="S17" s="36"/>
    </row>
    <row r="18" spans="2:58" s="24" customFormat="1" ht="15" customHeight="1">
      <c r="B18" s="31"/>
      <c r="C18" s="328" t="s">
        <v>19</v>
      </c>
      <c r="D18" s="328"/>
      <c r="E18" s="328"/>
      <c r="F18" s="328"/>
      <c r="G18" s="328"/>
      <c r="H18" s="328"/>
      <c r="I18" s="329">
        <v>43858</v>
      </c>
      <c r="J18" s="329"/>
      <c r="L18" s="22" t="s">
        <v>20</v>
      </c>
      <c r="Q18" s="330">
        <v>44035</v>
      </c>
      <c r="R18" s="330"/>
      <c r="S18" s="36"/>
    </row>
    <row r="19" spans="2:58" s="24" customFormat="1" ht="12.75">
      <c r="B19" s="31"/>
      <c r="S19" s="36"/>
    </row>
    <row r="20" spans="2:58" s="24" customFormat="1" ht="17.850000000000001" customHeight="1">
      <c r="B20" s="31"/>
      <c r="C20" s="39" t="s">
        <v>21</v>
      </c>
      <c r="D20" s="39"/>
      <c r="E20" s="39"/>
      <c r="G20" s="41" t="s">
        <v>22</v>
      </c>
      <c r="H20" s="40" t="s">
        <v>23</v>
      </c>
      <c r="L20" s="22" t="s">
        <v>24</v>
      </c>
      <c r="Q20" s="331">
        <v>0.83333333333333304</v>
      </c>
      <c r="R20" s="331"/>
      <c r="S20" s="42"/>
    </row>
    <row r="21" spans="2:58" s="24" customFormat="1" ht="12.75">
      <c r="B21" s="31"/>
      <c r="C21" s="38"/>
      <c r="D21" s="38"/>
      <c r="Q21" s="40"/>
      <c r="S21" s="36"/>
      <c r="BF21" s="43">
        <v>0</v>
      </c>
    </row>
    <row r="22" spans="2:58" s="24" customFormat="1">
      <c r="B22" s="31"/>
      <c r="C22" s="44" t="s">
        <v>25</v>
      </c>
      <c r="D22" s="38"/>
      <c r="G22" s="332" t="s">
        <v>26</v>
      </c>
      <c r="H22" s="332"/>
      <c r="I22" s="332"/>
      <c r="J22" s="332"/>
      <c r="L22" s="45" t="s">
        <v>27</v>
      </c>
      <c r="M22" s="46"/>
      <c r="N22" s="46"/>
      <c r="O22" s="46"/>
      <c r="P22" s="47">
        <v>1</v>
      </c>
      <c r="Q22" s="40"/>
      <c r="S22" s="36"/>
      <c r="BF22" s="43">
        <v>2.0833333333333301E-2</v>
      </c>
    </row>
    <row r="23" spans="2:58" s="24" customFormat="1" ht="12.75">
      <c r="B23" s="31"/>
      <c r="C23" s="38"/>
      <c r="D23" s="38"/>
      <c r="Q23" s="40"/>
      <c r="S23" s="36"/>
      <c r="BF23" s="43">
        <v>4.1666666666666699E-2</v>
      </c>
    </row>
    <row r="24" spans="2:58" s="24" customFormat="1" ht="18.600000000000001" customHeight="1">
      <c r="B24" s="31"/>
      <c r="C24" s="44" t="s">
        <v>28</v>
      </c>
      <c r="D24" s="38"/>
      <c r="J24" s="333"/>
      <c r="K24" s="333"/>
      <c r="L24" s="333"/>
      <c r="M24" s="333"/>
      <c r="N24" s="333"/>
      <c r="O24" s="333"/>
      <c r="P24" s="333"/>
      <c r="Q24" s="333"/>
      <c r="R24" s="333"/>
      <c r="S24" s="36"/>
      <c r="BF24" s="43">
        <v>6.25E-2</v>
      </c>
    </row>
    <row r="25" spans="2:58" s="24" customFormat="1" ht="18.600000000000001" customHeight="1">
      <c r="B25" s="31"/>
      <c r="C25" s="44"/>
      <c r="D25" s="38"/>
      <c r="S25" s="36"/>
      <c r="BF25" s="43">
        <v>8.3333333333333301E-2</v>
      </c>
    </row>
    <row r="26" spans="2:58" s="24" customFormat="1" ht="18.600000000000001" customHeight="1">
      <c r="B26" s="31"/>
      <c r="C26" s="44" t="s">
        <v>29</v>
      </c>
      <c r="D26" s="38"/>
      <c r="J26" s="332"/>
      <c r="K26" s="332"/>
      <c r="L26" s="332"/>
      <c r="M26" s="332"/>
      <c r="N26" s="332"/>
      <c r="O26" s="332"/>
      <c r="P26" s="332"/>
      <c r="Q26" s="332"/>
      <c r="R26" s="332"/>
      <c r="S26" s="36"/>
      <c r="BF26" s="43">
        <v>0.104166666666667</v>
      </c>
    </row>
    <row r="27" spans="2:58" s="24" customFormat="1" ht="12.75" customHeight="1">
      <c r="B27" s="31"/>
      <c r="C27" s="334" t="s">
        <v>30</v>
      </c>
      <c r="D27" s="334"/>
      <c r="E27" s="334"/>
      <c r="F27" s="334"/>
      <c r="G27" s="334"/>
      <c r="H27" s="334"/>
      <c r="I27" s="334"/>
      <c r="K27" s="334" t="s">
        <v>30</v>
      </c>
      <c r="L27" s="334"/>
      <c r="M27" s="334"/>
      <c r="N27" s="334"/>
      <c r="O27" s="334"/>
      <c r="P27" s="334"/>
      <c r="Q27" s="334"/>
      <c r="S27" s="36"/>
      <c r="BF27" s="43">
        <v>0.125</v>
      </c>
    </row>
    <row r="28" spans="2:58" s="24" customFormat="1" ht="8.1" customHeight="1">
      <c r="B28" s="31"/>
      <c r="C28" s="48"/>
      <c r="D28" s="48"/>
      <c r="E28" s="48"/>
      <c r="F28" s="48"/>
      <c r="G28" s="48"/>
      <c r="H28" s="48"/>
      <c r="I28" s="48"/>
      <c r="K28" s="49"/>
      <c r="L28" s="49"/>
      <c r="M28" s="49"/>
      <c r="N28" s="49"/>
      <c r="O28" s="49"/>
      <c r="P28" s="49"/>
      <c r="Q28" s="49"/>
      <c r="S28" s="36"/>
      <c r="BF28" s="43">
        <v>0.14583333333333301</v>
      </c>
    </row>
    <row r="29" spans="2:58" s="24" customFormat="1" ht="17.850000000000001" customHeight="1">
      <c r="B29" s="31"/>
      <c r="C29" s="327" t="s">
        <v>31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6"/>
      <c r="BF29" s="43">
        <v>0.16666666666666699</v>
      </c>
    </row>
    <row r="30" spans="2:58" s="24" customFormat="1" ht="12.75">
      <c r="B30" s="31"/>
      <c r="S30" s="36"/>
      <c r="BF30" s="43">
        <v>0.1875</v>
      </c>
    </row>
    <row r="31" spans="2:58" s="24" customFormat="1" ht="17.100000000000001" customHeight="1">
      <c r="B31" s="31"/>
      <c r="C31" s="335" t="s">
        <v>32</v>
      </c>
      <c r="D31" s="335"/>
      <c r="E31" s="335"/>
      <c r="F31" s="335"/>
      <c r="G31" s="335"/>
      <c r="H31" s="335"/>
      <c r="J31" s="336" t="s">
        <v>91</v>
      </c>
      <c r="K31" s="336"/>
      <c r="L31" s="336"/>
      <c r="M31" s="336"/>
      <c r="N31" s="336"/>
      <c r="O31" s="336"/>
      <c r="S31" s="36"/>
      <c r="BF31" s="43">
        <v>0.20833333333333301</v>
      </c>
    </row>
    <row r="32" spans="2:58" s="24" customFormat="1" ht="18" customHeight="1">
      <c r="B32" s="31"/>
      <c r="C32" s="44"/>
      <c r="D32" s="44"/>
      <c r="E32" s="44"/>
      <c r="F32" s="44"/>
      <c r="G32" s="44"/>
      <c r="H32" s="44"/>
      <c r="S32" s="36"/>
      <c r="BF32" s="43">
        <v>0.22916666666666699</v>
      </c>
    </row>
    <row r="33" spans="2:58" s="24" customFormat="1" ht="17.850000000000001" customHeight="1">
      <c r="B33" s="31"/>
      <c r="C33" s="335" t="s">
        <v>34</v>
      </c>
      <c r="D33" s="335"/>
      <c r="E33" s="335"/>
      <c r="F33" s="335"/>
      <c r="G33" s="335"/>
      <c r="H33" s="335"/>
      <c r="J33" s="336" t="s">
        <v>35</v>
      </c>
      <c r="K33" s="336"/>
      <c r="L33" s="336"/>
      <c r="M33" s="336"/>
      <c r="N33" s="336"/>
      <c r="O33" s="336"/>
      <c r="P33" s="336"/>
      <c r="Q33" s="336"/>
      <c r="S33" s="36"/>
      <c r="BF33" s="43">
        <v>0.25</v>
      </c>
    </row>
    <row r="34" spans="2:58" s="24" customFormat="1" ht="17.850000000000001" customHeight="1">
      <c r="B34" s="31"/>
      <c r="C34" s="44"/>
      <c r="D34" s="44"/>
      <c r="E34" s="44"/>
      <c r="F34" s="44"/>
      <c r="G34" s="44"/>
      <c r="H34" s="44"/>
      <c r="S34" s="36"/>
      <c r="BF34" s="43">
        <v>0.27083333333333298</v>
      </c>
    </row>
    <row r="35" spans="2:58" s="46" customFormat="1" ht="17.850000000000001" customHeight="1">
      <c r="B35" s="51"/>
      <c r="C35" s="52" t="s">
        <v>36</v>
      </c>
      <c r="D35" s="52"/>
      <c r="E35" s="53" t="s">
        <v>22</v>
      </c>
      <c r="F35" s="46" t="s">
        <v>23</v>
      </c>
      <c r="G35" s="52" t="s">
        <v>37</v>
      </c>
      <c r="K35" s="53" t="s">
        <v>22</v>
      </c>
      <c r="L35" s="46" t="s">
        <v>23</v>
      </c>
      <c r="M35" s="54" t="s">
        <v>38</v>
      </c>
      <c r="Q35" s="53" t="s">
        <v>22</v>
      </c>
      <c r="R35" s="46" t="s">
        <v>23</v>
      </c>
      <c r="S35" s="55"/>
      <c r="BF35" s="43">
        <v>0.29166666666666702</v>
      </c>
    </row>
    <row r="36" spans="2:58" s="24" customFormat="1" ht="12.75">
      <c r="B36" s="31"/>
      <c r="C36" s="56"/>
      <c r="D36" s="38"/>
      <c r="Q36" s="40"/>
      <c r="S36" s="36"/>
      <c r="BF36" s="43">
        <v>0.3125</v>
      </c>
    </row>
    <row r="37" spans="2:58" s="24" customFormat="1" ht="38.25" customHeight="1">
      <c r="B37" s="31"/>
      <c r="C37" s="39" t="s">
        <v>39</v>
      </c>
      <c r="D37" s="52"/>
      <c r="E37" s="53" t="s">
        <v>22</v>
      </c>
      <c r="F37" s="46" t="s">
        <v>23</v>
      </c>
      <c r="G37" s="39" t="s">
        <v>40</v>
      </c>
      <c r="K37" s="53" t="s">
        <v>22</v>
      </c>
      <c r="L37" s="46" t="s">
        <v>23</v>
      </c>
      <c r="M37" s="337" t="s">
        <v>41</v>
      </c>
      <c r="N37" s="337"/>
      <c r="O37" s="337"/>
      <c r="Q37" s="53" t="s">
        <v>22</v>
      </c>
      <c r="S37" s="36"/>
      <c r="BF37" s="43">
        <v>0.33333333333333298</v>
      </c>
    </row>
    <row r="38" spans="2:58" s="24" customFormat="1" ht="12.75">
      <c r="B38" s="31"/>
      <c r="C38" s="56"/>
      <c r="D38" s="38"/>
      <c r="Q38" s="40"/>
      <c r="S38" s="36"/>
      <c r="BF38" s="43">
        <v>0.35416666666666702</v>
      </c>
    </row>
    <row r="39" spans="2:58" s="24" customFormat="1" ht="19.350000000000001" customHeight="1">
      <c r="B39" s="31"/>
      <c r="C39" s="338" t="s">
        <v>42</v>
      </c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S39" s="36"/>
      <c r="BF39" s="43">
        <v>0.375</v>
      </c>
    </row>
    <row r="40" spans="2:58" s="24" customFormat="1" ht="18.600000000000001" customHeight="1">
      <c r="B40" s="31"/>
      <c r="C40" s="339" t="s">
        <v>658</v>
      </c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S40" s="36"/>
      <c r="BF40" s="43">
        <v>0.39583333333333298</v>
      </c>
    </row>
    <row r="41" spans="2:58" s="24" customFormat="1" ht="17.850000000000001" customHeight="1">
      <c r="B41" s="31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S41" s="36"/>
      <c r="BF41" s="43">
        <v>0.41666666666666702</v>
      </c>
    </row>
    <row r="42" spans="2:58" s="24" customFormat="1" ht="20.45" customHeight="1">
      <c r="B42" s="31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S42" s="36"/>
      <c r="BF42" s="43">
        <v>0.4375</v>
      </c>
    </row>
    <row r="43" spans="2:58" s="24" customFormat="1" ht="18.600000000000001" customHeight="1">
      <c r="B43" s="31"/>
      <c r="C43" s="338" t="s">
        <v>43</v>
      </c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S43" s="36"/>
      <c r="BF43" s="43">
        <v>0.45833333333333298</v>
      </c>
    </row>
    <row r="44" spans="2:58" s="24" customFormat="1" ht="18.600000000000001" customHeight="1">
      <c r="B44" s="31"/>
      <c r="C44" s="336">
        <v>0</v>
      </c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57" t="s">
        <v>44</v>
      </c>
      <c r="S44" s="36"/>
      <c r="BF44" s="43">
        <v>0.47916666666666702</v>
      </c>
    </row>
    <row r="45" spans="2:58" s="24" customFormat="1" ht="18.600000000000001" customHeight="1">
      <c r="B45" s="31"/>
      <c r="C45" s="338" t="s">
        <v>45</v>
      </c>
      <c r="D45" s="338"/>
      <c r="E45" s="338"/>
      <c r="F45" s="338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S45" s="36"/>
      <c r="BF45" s="43">
        <v>0.5</v>
      </c>
    </row>
    <row r="46" spans="2:58" s="24" customFormat="1" ht="15" customHeight="1">
      <c r="B46" s="31"/>
      <c r="C46" s="336">
        <v>90</v>
      </c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57" t="s">
        <v>44</v>
      </c>
      <c r="S46" s="36"/>
      <c r="BF46" s="43">
        <v>0.52083333333333304</v>
      </c>
    </row>
    <row r="47" spans="2:58" s="24" customFormat="1" ht="17.100000000000001" customHeight="1">
      <c r="B47" s="31"/>
      <c r="C47" s="338" t="s">
        <v>46</v>
      </c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S47" s="36"/>
      <c r="BF47" s="43">
        <v>0.54166666666666696</v>
      </c>
    </row>
    <row r="48" spans="2:58" s="24" customFormat="1" ht="12.75">
      <c r="B48" s="31"/>
      <c r="C48" s="341" t="s">
        <v>671</v>
      </c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S48" s="36"/>
      <c r="BF48" s="43">
        <v>0.5625</v>
      </c>
    </row>
    <row r="49" spans="2:58" s="24" customFormat="1" ht="12.75">
      <c r="B49" s="3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S49" s="36"/>
      <c r="BF49" s="43">
        <v>0.58333333333333304</v>
      </c>
    </row>
    <row r="50" spans="2:58" s="24" customFormat="1" ht="12.75">
      <c r="B50" s="3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S50" s="36"/>
      <c r="BF50" s="43">
        <v>0.60416666666666696</v>
      </c>
    </row>
    <row r="51" spans="2:58" s="24" customFormat="1" ht="12.75">
      <c r="B51" s="3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S51" s="36"/>
      <c r="BF51" s="43">
        <v>0.625</v>
      </c>
    </row>
    <row r="52" spans="2:58" s="24" customFormat="1" ht="12.75">
      <c r="B52" s="31"/>
      <c r="C52" s="338" t="s">
        <v>47</v>
      </c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38"/>
      <c r="P52" s="338"/>
      <c r="Q52" s="338"/>
      <c r="S52" s="36"/>
      <c r="BF52" s="43">
        <v>0.64583333333333304</v>
      </c>
    </row>
    <row r="53" spans="2:58" s="24" customFormat="1" ht="12.75">
      <c r="B53" s="31"/>
      <c r="C53" s="341">
        <v>60</v>
      </c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57" t="s">
        <v>44</v>
      </c>
      <c r="S53" s="36"/>
      <c r="BF53" s="43">
        <v>0.66666666666666696</v>
      </c>
    </row>
    <row r="54" spans="2:58" s="24" customFormat="1" ht="12.75">
      <c r="B54" s="31"/>
      <c r="C54" s="338" t="s">
        <v>48</v>
      </c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S54" s="36"/>
      <c r="BF54" s="43">
        <v>0.6875</v>
      </c>
    </row>
    <row r="55" spans="2:58" s="24" customFormat="1" ht="12.75">
      <c r="B55" s="31"/>
      <c r="C55" s="342">
        <v>0.89583333333333337</v>
      </c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57" t="s">
        <v>49</v>
      </c>
      <c r="S55" s="36"/>
      <c r="BF55" s="43">
        <v>0.70833333333333304</v>
      </c>
    </row>
    <row r="56" spans="2:58" s="24" customFormat="1" ht="12.75">
      <c r="B56" s="31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S56" s="36"/>
      <c r="BF56" s="43">
        <v>0.72916666666666696</v>
      </c>
    </row>
    <row r="57" spans="2:58" s="24" customFormat="1" ht="12.75">
      <c r="B57" s="31"/>
      <c r="C57" s="38"/>
      <c r="D57" s="38"/>
      <c r="S57" s="36"/>
      <c r="BF57" s="43">
        <v>0.75</v>
      </c>
    </row>
    <row r="58" spans="2:58" s="24" customFormat="1" ht="19.350000000000001" customHeight="1">
      <c r="B58" s="31"/>
      <c r="C58" s="327" t="s">
        <v>50</v>
      </c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6"/>
      <c r="BF58" s="43">
        <v>0.77083333333333304</v>
      </c>
    </row>
    <row r="59" spans="2:58" s="24" customFormat="1" ht="12.75">
      <c r="B59" s="31"/>
      <c r="C59" s="38"/>
      <c r="D59" s="38"/>
      <c r="G59" s="24" t="s">
        <v>51</v>
      </c>
      <c r="S59" s="36"/>
      <c r="BF59" s="43">
        <v>0.79166666666666696</v>
      </c>
    </row>
    <row r="60" spans="2:58" s="24" customFormat="1" ht="12.75">
      <c r="B60" s="58" t="s">
        <v>52</v>
      </c>
      <c r="S60" s="36"/>
      <c r="BF60" s="43">
        <v>0.8125</v>
      </c>
    </row>
    <row r="61" spans="2:58" s="24" customFormat="1" ht="25.5" customHeight="1">
      <c r="B61" s="59" t="s">
        <v>53</v>
      </c>
      <c r="C61" s="343" t="s">
        <v>54</v>
      </c>
      <c r="D61" s="343"/>
      <c r="E61" s="343"/>
      <c r="F61" s="343"/>
      <c r="G61" s="343"/>
      <c r="H61" s="343" t="s">
        <v>55</v>
      </c>
      <c r="I61" s="343"/>
      <c r="J61" s="60" t="s">
        <v>56</v>
      </c>
      <c r="K61" s="60" t="s">
        <v>57</v>
      </c>
      <c r="L61" s="60" t="s">
        <v>58</v>
      </c>
      <c r="M61" s="343" t="s">
        <v>59</v>
      </c>
      <c r="N61" s="343"/>
      <c r="O61" s="343"/>
      <c r="P61" s="343" t="s">
        <v>60</v>
      </c>
      <c r="Q61" s="343"/>
      <c r="R61" s="60" t="s">
        <v>61</v>
      </c>
      <c r="S61" s="61" t="s">
        <v>62</v>
      </c>
      <c r="BF61" s="43">
        <v>0.83333333333333304</v>
      </c>
    </row>
    <row r="62" spans="2:58" s="24" customFormat="1" ht="37.5" customHeight="1">
      <c r="B62" s="62">
        <v>1</v>
      </c>
      <c r="C62" s="344" t="s">
        <v>63</v>
      </c>
      <c r="D62" s="344"/>
      <c r="E62" s="344"/>
      <c r="F62" s="344"/>
      <c r="G62" s="344"/>
      <c r="H62" s="345" t="s">
        <v>659</v>
      </c>
      <c r="I62" s="345"/>
      <c r="J62" s="63">
        <f>Q18</f>
        <v>44035</v>
      </c>
      <c r="K62" s="64">
        <v>0.83333333333333337</v>
      </c>
      <c r="L62" s="64">
        <v>0.89583333333333337</v>
      </c>
      <c r="M62" s="336"/>
      <c r="N62" s="336"/>
      <c r="O62" s="336"/>
      <c r="P62" s="336"/>
      <c r="Q62" s="336"/>
      <c r="R62" s="64"/>
      <c r="S62" s="65"/>
      <c r="BF62" s="43">
        <v>0.85416666666666696</v>
      </c>
    </row>
    <row r="63" spans="2:58" s="24" customFormat="1" ht="44.85" customHeight="1">
      <c r="B63" s="62">
        <v>2</v>
      </c>
      <c r="C63" s="344" t="s">
        <v>64</v>
      </c>
      <c r="D63" s="344"/>
      <c r="E63" s="344"/>
      <c r="F63" s="344"/>
      <c r="G63" s="344"/>
      <c r="H63" s="345" t="s">
        <v>663</v>
      </c>
      <c r="I63" s="345"/>
      <c r="J63" s="63">
        <v>44036</v>
      </c>
      <c r="K63" s="64">
        <v>4.9305555555555554E-2</v>
      </c>
      <c r="L63" s="64">
        <v>6.25E-2</v>
      </c>
      <c r="M63" s="336"/>
      <c r="N63" s="336"/>
      <c r="O63" s="336"/>
      <c r="P63" s="336"/>
      <c r="Q63" s="336"/>
      <c r="R63" s="66"/>
      <c r="S63" s="67"/>
      <c r="BF63" s="43">
        <v>0.875</v>
      </c>
    </row>
    <row r="64" spans="2:58" s="24" customFormat="1" ht="46.5" customHeight="1">
      <c r="B64" s="62">
        <v>3</v>
      </c>
      <c r="C64" s="345"/>
      <c r="D64" s="345"/>
      <c r="E64" s="345"/>
      <c r="F64" s="345"/>
      <c r="G64" s="345"/>
      <c r="H64" s="345"/>
      <c r="I64" s="345"/>
      <c r="J64" s="63"/>
      <c r="K64" s="64"/>
      <c r="L64" s="64"/>
      <c r="M64" s="336"/>
      <c r="N64" s="336"/>
      <c r="O64" s="336"/>
      <c r="P64" s="336"/>
      <c r="Q64" s="336"/>
      <c r="R64" s="66"/>
      <c r="S64" s="67"/>
      <c r="BF64" s="43">
        <v>0.89583333333333304</v>
      </c>
    </row>
    <row r="65" spans="2:58" s="24" customFormat="1" ht="37.5" customHeight="1">
      <c r="B65" s="62">
        <v>4</v>
      </c>
      <c r="C65" s="345"/>
      <c r="D65" s="345"/>
      <c r="E65" s="345"/>
      <c r="F65" s="345"/>
      <c r="G65" s="345"/>
      <c r="H65" s="345"/>
      <c r="I65" s="345"/>
      <c r="J65" s="63"/>
      <c r="K65" s="64"/>
      <c r="L65" s="64"/>
      <c r="M65" s="336"/>
      <c r="N65" s="336"/>
      <c r="O65" s="336"/>
      <c r="P65" s="336"/>
      <c r="Q65" s="336"/>
      <c r="R65" s="66"/>
      <c r="S65" s="67"/>
      <c r="BF65" s="43">
        <v>0.91666666666666696</v>
      </c>
    </row>
    <row r="66" spans="2:58" s="24" customFormat="1" ht="37.5" customHeight="1">
      <c r="B66" s="62">
        <v>5</v>
      </c>
      <c r="C66" s="345"/>
      <c r="D66" s="345"/>
      <c r="E66" s="345"/>
      <c r="F66" s="345"/>
      <c r="G66" s="345"/>
      <c r="H66" s="345"/>
      <c r="I66" s="345"/>
      <c r="J66" s="63"/>
      <c r="K66" s="64"/>
      <c r="L66" s="64"/>
      <c r="M66" s="336"/>
      <c r="N66" s="336"/>
      <c r="O66" s="336"/>
      <c r="P66" s="336"/>
      <c r="Q66" s="336"/>
      <c r="R66" s="66"/>
      <c r="S66" s="67"/>
      <c r="BF66" s="43">
        <v>0.9375</v>
      </c>
    </row>
    <row r="67" spans="2:58" s="24" customFormat="1" ht="12.75">
      <c r="B67" s="31"/>
      <c r="S67" s="36"/>
      <c r="BF67" s="43">
        <v>0.95833333333333304</v>
      </c>
    </row>
    <row r="68" spans="2:58" s="24" customFormat="1" ht="20.45" customHeight="1">
      <c r="B68" s="31"/>
      <c r="C68" s="327" t="s">
        <v>65</v>
      </c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6"/>
      <c r="BF68" s="43">
        <v>0.97916666666666696</v>
      </c>
    </row>
    <row r="69" spans="2:58" s="24" customFormat="1" ht="12.75">
      <c r="B69" s="31"/>
      <c r="S69" s="36"/>
    </row>
    <row r="70" spans="2:58" s="24" customFormat="1" ht="12.75">
      <c r="B70" s="31"/>
      <c r="C70" s="346" t="s">
        <v>66</v>
      </c>
      <c r="D70" s="346"/>
      <c r="S70" s="36"/>
    </row>
    <row r="71" spans="2:58" s="24" customFormat="1" ht="12.75">
      <c r="B71" s="68"/>
      <c r="C71" s="347"/>
      <c r="D71" s="347"/>
      <c r="E71" s="347"/>
      <c r="F71" s="348"/>
      <c r="G71" s="348"/>
      <c r="H71" s="69"/>
      <c r="I71" s="69"/>
      <c r="J71" s="69"/>
      <c r="K71" s="69"/>
      <c r="L71" s="348"/>
      <c r="M71" s="348"/>
      <c r="N71" s="69"/>
      <c r="O71" s="69"/>
      <c r="P71" s="69"/>
      <c r="Q71" s="69"/>
      <c r="S71" s="36"/>
    </row>
    <row r="72" spans="2:58" s="24" customFormat="1" ht="13.7" customHeight="1">
      <c r="B72" s="31"/>
      <c r="C72" s="60" t="s">
        <v>53</v>
      </c>
      <c r="D72" s="343" t="s">
        <v>54</v>
      </c>
      <c r="E72" s="343"/>
      <c r="F72" s="343"/>
      <c r="G72" s="343"/>
      <c r="H72" s="343"/>
      <c r="I72" s="343" t="s">
        <v>59</v>
      </c>
      <c r="J72" s="343"/>
      <c r="K72" s="343"/>
      <c r="L72" s="343"/>
      <c r="M72" s="343"/>
      <c r="N72" s="343"/>
      <c r="O72" s="349" t="s">
        <v>55</v>
      </c>
      <c r="P72" s="349"/>
      <c r="Q72" s="349"/>
      <c r="R72" s="349"/>
      <c r="S72" s="36"/>
    </row>
    <row r="73" spans="2:58" s="24" customFormat="1" ht="22.7" customHeight="1">
      <c r="B73" s="31"/>
      <c r="C73" s="50">
        <v>1</v>
      </c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36"/>
      <c r="P73" s="336"/>
      <c r="Q73" s="336"/>
      <c r="R73" s="336"/>
      <c r="S73" s="36"/>
    </row>
    <row r="74" spans="2:58" s="24" customFormat="1" ht="22.7" customHeight="1">
      <c r="B74" s="31"/>
      <c r="C74" s="50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36"/>
      <c r="P74" s="336"/>
      <c r="Q74" s="336"/>
      <c r="R74" s="336"/>
      <c r="S74" s="36"/>
    </row>
    <row r="75" spans="2:58" s="24" customFormat="1" ht="22.7" customHeight="1">
      <c r="B75" s="31"/>
      <c r="C75" s="50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36"/>
      <c r="P75" s="336"/>
      <c r="Q75" s="336"/>
      <c r="R75" s="336"/>
      <c r="S75" s="36"/>
    </row>
    <row r="76" spans="2:58" s="24" customFormat="1" ht="22.7" customHeight="1">
      <c r="B76" s="31"/>
      <c r="C76" s="50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36"/>
      <c r="P76" s="336"/>
      <c r="Q76" s="336"/>
      <c r="R76" s="336"/>
      <c r="S76" s="36"/>
    </row>
    <row r="77" spans="2:58" s="24" customFormat="1" ht="12.75">
      <c r="B77" s="31"/>
      <c r="S77" s="36"/>
    </row>
    <row r="78" spans="2:58" s="24" customFormat="1" ht="12.75">
      <c r="B78" s="31"/>
      <c r="C78" s="346" t="s">
        <v>67</v>
      </c>
      <c r="D78" s="346"/>
      <c r="S78" s="36"/>
    </row>
    <row r="79" spans="2:58" s="24" customFormat="1" ht="12.75">
      <c r="B79" s="31"/>
      <c r="C79" s="348"/>
      <c r="D79" s="348"/>
      <c r="E79" s="348"/>
      <c r="F79" s="348"/>
      <c r="G79" s="348"/>
      <c r="H79" s="69"/>
      <c r="I79" s="69"/>
      <c r="J79" s="69"/>
      <c r="K79" s="69"/>
      <c r="L79" s="348"/>
      <c r="M79" s="348"/>
      <c r="N79" s="69"/>
      <c r="S79" s="36"/>
    </row>
    <row r="80" spans="2:58" s="24" customFormat="1" ht="22.7" customHeight="1">
      <c r="B80" s="31"/>
      <c r="C80" s="60" t="s">
        <v>53</v>
      </c>
      <c r="D80" s="343" t="s">
        <v>54</v>
      </c>
      <c r="E80" s="343"/>
      <c r="F80" s="343"/>
      <c r="G80" s="343"/>
      <c r="H80" s="343"/>
      <c r="I80" s="343" t="s">
        <v>59</v>
      </c>
      <c r="J80" s="343"/>
      <c r="K80" s="343"/>
      <c r="L80" s="343"/>
      <c r="M80" s="343"/>
      <c r="N80" s="343"/>
      <c r="O80" s="349" t="s">
        <v>55</v>
      </c>
      <c r="P80" s="349"/>
      <c r="Q80" s="349"/>
      <c r="R80" s="349"/>
      <c r="S80" s="36"/>
    </row>
    <row r="81" spans="2:19" s="24" customFormat="1" ht="22.7" customHeight="1">
      <c r="B81" s="31"/>
      <c r="C81" s="50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36"/>
      <c r="P81" s="336"/>
      <c r="Q81" s="336"/>
      <c r="R81" s="336"/>
      <c r="S81" s="36"/>
    </row>
    <row r="82" spans="2:19" s="24" customFormat="1" ht="22.7" customHeight="1">
      <c r="B82" s="31"/>
      <c r="C82" s="50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36"/>
      <c r="P82" s="336"/>
      <c r="Q82" s="336"/>
      <c r="R82" s="336"/>
      <c r="S82" s="36"/>
    </row>
    <row r="83" spans="2:19" s="24" customFormat="1" ht="22.7" customHeight="1">
      <c r="B83" s="31"/>
      <c r="C83" s="50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  <c r="O83" s="336"/>
      <c r="P83" s="336"/>
      <c r="Q83" s="336"/>
      <c r="R83" s="336"/>
      <c r="S83" s="36"/>
    </row>
    <row r="84" spans="2:19" s="24" customFormat="1" ht="22.7" customHeight="1">
      <c r="B84" s="31"/>
      <c r="C84" s="50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36"/>
      <c r="P84" s="336"/>
      <c r="Q84" s="336"/>
      <c r="R84" s="336"/>
      <c r="S84" s="36"/>
    </row>
    <row r="85" spans="2:19" s="24" customFormat="1" ht="12.75">
      <c r="B85" s="31"/>
      <c r="S85" s="36"/>
    </row>
    <row r="86" spans="2:19" s="24" customFormat="1" ht="21.75" customHeight="1">
      <c r="B86" s="31"/>
      <c r="C86" s="327" t="s">
        <v>68</v>
      </c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327"/>
      <c r="R86" s="327"/>
      <c r="S86" s="36"/>
    </row>
    <row r="87" spans="2:19" s="24" customFormat="1" ht="12.75">
      <c r="B87" s="31"/>
      <c r="S87" s="36"/>
    </row>
    <row r="88" spans="2:19" s="24" customFormat="1" ht="19.7" customHeight="1">
      <c r="B88" s="31"/>
      <c r="C88" s="350" t="s">
        <v>69</v>
      </c>
      <c r="D88" s="350"/>
      <c r="E88" s="350"/>
      <c r="F88" s="350"/>
      <c r="G88" s="350"/>
      <c r="H88" s="350"/>
      <c r="I88" s="350"/>
      <c r="J88" s="350"/>
      <c r="K88" s="350"/>
      <c r="L88" s="350" t="s">
        <v>70</v>
      </c>
      <c r="M88" s="350"/>
      <c r="N88" s="350"/>
      <c r="O88" s="338" t="s">
        <v>71</v>
      </c>
      <c r="P88" s="338"/>
      <c r="Q88" s="338"/>
      <c r="R88" s="338"/>
      <c r="S88" s="36"/>
    </row>
    <row r="89" spans="2:19" s="24" customFormat="1" ht="20.25" customHeight="1">
      <c r="B89" s="31"/>
      <c r="C89" s="351" t="s">
        <v>72</v>
      </c>
      <c r="D89" s="351"/>
      <c r="E89" s="351"/>
      <c r="F89" s="351"/>
      <c r="G89" s="351"/>
      <c r="H89" s="351"/>
      <c r="I89" s="351"/>
      <c r="J89" s="351"/>
      <c r="K89" s="351"/>
      <c r="L89" s="352">
        <v>0.875</v>
      </c>
      <c r="M89" s="352"/>
      <c r="N89" s="352"/>
      <c r="O89" s="340" t="s">
        <v>659</v>
      </c>
      <c r="P89" s="340"/>
      <c r="Q89" s="340"/>
      <c r="R89" s="340"/>
      <c r="S89" s="36"/>
    </row>
    <row r="90" spans="2:19" s="24" customFormat="1" ht="20.25" customHeight="1">
      <c r="B90" s="31"/>
      <c r="C90" s="351" t="s">
        <v>664</v>
      </c>
      <c r="D90" s="351"/>
      <c r="E90" s="351"/>
      <c r="F90" s="351"/>
      <c r="G90" s="351"/>
      <c r="H90" s="351"/>
      <c r="I90" s="351"/>
      <c r="J90" s="351"/>
      <c r="K90" s="351"/>
      <c r="L90" s="352">
        <v>0.875</v>
      </c>
      <c r="M90" s="352"/>
      <c r="N90" s="352"/>
      <c r="O90" s="340" t="s">
        <v>663</v>
      </c>
      <c r="P90" s="340"/>
      <c r="Q90" s="340"/>
      <c r="R90" s="340"/>
      <c r="S90" s="36"/>
    </row>
    <row r="91" spans="2:19" s="24" customFormat="1" ht="20.25" customHeight="1">
      <c r="B91" s="31"/>
      <c r="C91" s="345"/>
      <c r="D91" s="345"/>
      <c r="E91" s="345"/>
      <c r="F91" s="345"/>
      <c r="G91" s="345"/>
      <c r="H91" s="345"/>
      <c r="I91" s="345"/>
      <c r="J91" s="345"/>
      <c r="K91" s="345"/>
      <c r="L91" s="352"/>
      <c r="M91" s="352"/>
      <c r="N91" s="352"/>
      <c r="O91" s="340"/>
      <c r="P91" s="340"/>
      <c r="Q91" s="340"/>
      <c r="R91" s="340"/>
      <c r="S91" s="36"/>
    </row>
    <row r="92" spans="2:19" s="24" customFormat="1" ht="20.25" customHeight="1">
      <c r="B92" s="31"/>
      <c r="C92" s="340"/>
      <c r="D92" s="340"/>
      <c r="E92" s="340"/>
      <c r="F92" s="340"/>
      <c r="G92" s="340"/>
      <c r="H92" s="340"/>
      <c r="I92" s="340"/>
      <c r="J92" s="340"/>
      <c r="K92" s="340"/>
      <c r="L92" s="352"/>
      <c r="M92" s="352"/>
      <c r="N92" s="352"/>
      <c r="O92" s="340"/>
      <c r="P92" s="340"/>
      <c r="Q92" s="340"/>
      <c r="R92" s="340"/>
      <c r="S92" s="36"/>
    </row>
    <row r="93" spans="2:19" s="24" customFormat="1" ht="20.25" customHeight="1">
      <c r="B93" s="31"/>
      <c r="C93" s="336"/>
      <c r="D93" s="336"/>
      <c r="E93" s="336"/>
      <c r="F93" s="336"/>
      <c r="G93" s="336"/>
      <c r="H93" s="336"/>
      <c r="I93" s="336"/>
      <c r="J93" s="336"/>
      <c r="K93" s="336"/>
      <c r="L93" s="70"/>
      <c r="M93" s="71"/>
      <c r="N93" s="72"/>
      <c r="O93" s="340"/>
      <c r="P93" s="340"/>
      <c r="Q93" s="340"/>
      <c r="R93" s="340"/>
      <c r="S93" s="36"/>
    </row>
    <row r="94" spans="2:19" s="24" customFormat="1" ht="20.25" customHeight="1">
      <c r="B94" s="31"/>
      <c r="C94" s="336"/>
      <c r="D94" s="336"/>
      <c r="E94" s="336"/>
      <c r="F94" s="336"/>
      <c r="G94" s="336"/>
      <c r="H94" s="336"/>
      <c r="I94" s="336"/>
      <c r="J94" s="336"/>
      <c r="K94" s="336"/>
      <c r="L94" s="70"/>
      <c r="M94" s="71"/>
      <c r="N94" s="72"/>
      <c r="O94" s="340"/>
      <c r="P94" s="340"/>
      <c r="Q94" s="340"/>
      <c r="R94" s="340"/>
      <c r="S94" s="36"/>
    </row>
    <row r="95" spans="2:19" s="24" customFormat="1" ht="20.25" customHeight="1">
      <c r="B95" s="31"/>
      <c r="C95" s="336"/>
      <c r="D95" s="336"/>
      <c r="E95" s="336"/>
      <c r="F95" s="336"/>
      <c r="G95" s="336"/>
      <c r="H95" s="336"/>
      <c r="I95" s="336"/>
      <c r="J95" s="336"/>
      <c r="K95" s="336"/>
      <c r="L95" s="70"/>
      <c r="M95" s="71"/>
      <c r="N95" s="72"/>
      <c r="O95" s="340"/>
      <c r="P95" s="340"/>
      <c r="Q95" s="340"/>
      <c r="R95" s="340"/>
      <c r="S95" s="36"/>
    </row>
    <row r="96" spans="2:19" s="24" customFormat="1" ht="20.25" customHeight="1">
      <c r="B96" s="31"/>
      <c r="C96" s="336"/>
      <c r="D96" s="336"/>
      <c r="E96" s="336"/>
      <c r="F96" s="336"/>
      <c r="G96" s="336"/>
      <c r="H96" s="336"/>
      <c r="I96" s="336"/>
      <c r="J96" s="336"/>
      <c r="K96" s="336"/>
      <c r="L96" s="73"/>
      <c r="M96" s="71"/>
      <c r="N96" s="72"/>
      <c r="O96" s="340"/>
      <c r="P96" s="340"/>
      <c r="Q96" s="340"/>
      <c r="R96" s="340"/>
      <c r="S96" s="36"/>
    </row>
    <row r="97" spans="2:19" s="24" customFormat="1" ht="20.25" customHeight="1">
      <c r="B97" s="31"/>
      <c r="C97" s="336"/>
      <c r="D97" s="336"/>
      <c r="E97" s="336"/>
      <c r="F97" s="336"/>
      <c r="G97" s="336"/>
      <c r="H97" s="336"/>
      <c r="I97" s="336"/>
      <c r="J97" s="336"/>
      <c r="K97" s="336"/>
      <c r="L97" s="73"/>
      <c r="M97" s="71"/>
      <c r="N97" s="72"/>
      <c r="O97" s="74"/>
      <c r="P97" s="75"/>
      <c r="Q97" s="75"/>
      <c r="R97" s="76"/>
      <c r="S97" s="36"/>
    </row>
    <row r="98" spans="2:19" s="24" customFormat="1" ht="20.25" customHeight="1">
      <c r="B98" s="31"/>
      <c r="C98" s="336"/>
      <c r="D98" s="336"/>
      <c r="E98" s="336"/>
      <c r="F98" s="336"/>
      <c r="G98" s="336"/>
      <c r="H98" s="336"/>
      <c r="I98" s="336"/>
      <c r="J98" s="336"/>
      <c r="K98" s="336"/>
      <c r="L98" s="73"/>
      <c r="M98" s="71"/>
      <c r="N98" s="72"/>
      <c r="O98" s="74"/>
      <c r="P98" s="75"/>
      <c r="Q98" s="75"/>
      <c r="R98" s="76"/>
      <c r="S98" s="36"/>
    </row>
    <row r="99" spans="2:19" s="24" customFormat="1" ht="20.25" customHeight="1">
      <c r="B99" s="31"/>
      <c r="C99" s="336"/>
      <c r="D99" s="336"/>
      <c r="E99" s="336"/>
      <c r="F99" s="336"/>
      <c r="G99" s="336"/>
      <c r="H99" s="336"/>
      <c r="I99" s="336"/>
      <c r="J99" s="336"/>
      <c r="K99" s="336"/>
      <c r="L99" s="73"/>
      <c r="M99" s="71"/>
      <c r="N99" s="72"/>
      <c r="O99" s="74"/>
      <c r="P99" s="75"/>
      <c r="Q99" s="75"/>
      <c r="R99" s="76"/>
      <c r="S99" s="36"/>
    </row>
    <row r="100" spans="2:19" s="24" customFormat="1" ht="20.25" customHeight="1">
      <c r="B100" s="31"/>
      <c r="C100" s="336"/>
      <c r="D100" s="336"/>
      <c r="E100" s="336"/>
      <c r="F100" s="336"/>
      <c r="G100" s="336"/>
      <c r="H100" s="336"/>
      <c r="I100" s="336"/>
      <c r="J100" s="336"/>
      <c r="K100" s="336"/>
      <c r="L100" s="73"/>
      <c r="M100" s="71"/>
      <c r="N100" s="72"/>
      <c r="O100" s="74"/>
      <c r="P100" s="75"/>
      <c r="Q100" s="75"/>
      <c r="R100" s="76"/>
      <c r="S100" s="36"/>
    </row>
    <row r="101" spans="2:19" s="24" customFormat="1" ht="20.25" customHeight="1">
      <c r="B101" s="31"/>
      <c r="C101" s="336"/>
      <c r="D101" s="336"/>
      <c r="E101" s="336"/>
      <c r="F101" s="336"/>
      <c r="G101" s="336"/>
      <c r="H101" s="336"/>
      <c r="I101" s="336"/>
      <c r="J101" s="336"/>
      <c r="K101" s="336"/>
      <c r="L101" s="73"/>
      <c r="M101" s="71"/>
      <c r="N101" s="72"/>
      <c r="O101" s="74"/>
      <c r="P101" s="75"/>
      <c r="Q101" s="75"/>
      <c r="R101" s="76"/>
      <c r="S101" s="36"/>
    </row>
    <row r="102" spans="2:19" s="24" customFormat="1" ht="20.25" customHeight="1">
      <c r="B102" s="31"/>
      <c r="C102" s="336"/>
      <c r="D102" s="336"/>
      <c r="E102" s="336"/>
      <c r="F102" s="336"/>
      <c r="G102" s="336"/>
      <c r="H102" s="336"/>
      <c r="I102" s="336"/>
      <c r="J102" s="336"/>
      <c r="K102" s="336"/>
      <c r="L102" s="341"/>
      <c r="M102" s="341"/>
      <c r="N102" s="341"/>
      <c r="O102" s="340"/>
      <c r="P102" s="340"/>
      <c r="Q102" s="340"/>
      <c r="R102" s="340"/>
      <c r="S102" s="36"/>
    </row>
    <row r="103" spans="2:19" s="24" customFormat="1" ht="20.25" customHeight="1">
      <c r="B103" s="31"/>
      <c r="C103" s="336"/>
      <c r="D103" s="336"/>
      <c r="E103" s="336"/>
      <c r="F103" s="336"/>
      <c r="G103" s="336"/>
      <c r="H103" s="336"/>
      <c r="I103" s="336"/>
      <c r="J103" s="336"/>
      <c r="K103" s="336"/>
      <c r="L103" s="341"/>
      <c r="M103" s="341"/>
      <c r="N103" s="341"/>
      <c r="O103" s="340"/>
      <c r="P103" s="340"/>
      <c r="Q103" s="340"/>
      <c r="R103" s="340"/>
      <c r="S103" s="36"/>
    </row>
    <row r="104" spans="2:19" s="24" customFormat="1" ht="20.25" customHeight="1">
      <c r="B104" s="31"/>
      <c r="C104" s="336"/>
      <c r="D104" s="336"/>
      <c r="E104" s="336"/>
      <c r="F104" s="336"/>
      <c r="G104" s="336"/>
      <c r="H104" s="336"/>
      <c r="I104" s="336"/>
      <c r="J104" s="336"/>
      <c r="K104" s="336"/>
      <c r="L104" s="341"/>
      <c r="M104" s="341"/>
      <c r="N104" s="341"/>
      <c r="O104" s="340"/>
      <c r="P104" s="340"/>
      <c r="Q104" s="340"/>
      <c r="R104" s="340"/>
      <c r="S104" s="36"/>
    </row>
    <row r="105" spans="2:19" s="24" customFormat="1" ht="11.85" customHeight="1">
      <c r="B105" s="31"/>
      <c r="S105" s="36"/>
    </row>
    <row r="106" spans="2:19" s="24" customFormat="1" ht="12.75">
      <c r="B106" s="31"/>
      <c r="S106" s="36"/>
    </row>
    <row r="107" spans="2:19" s="24" customFormat="1" ht="18.600000000000001" customHeight="1">
      <c r="B107" s="31"/>
      <c r="C107" s="327" t="s">
        <v>73</v>
      </c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6"/>
    </row>
    <row r="108" spans="2:19" s="24" customFormat="1" ht="12.75">
      <c r="B108" s="31"/>
      <c r="S108" s="36"/>
    </row>
    <row r="109" spans="2:19" s="24" customFormat="1" ht="24.6" customHeight="1">
      <c r="B109" s="31"/>
      <c r="C109" s="350" t="s">
        <v>74</v>
      </c>
      <c r="D109" s="350"/>
      <c r="E109" s="350"/>
      <c r="F109" s="350"/>
      <c r="G109" s="350"/>
      <c r="H109" s="350"/>
      <c r="I109" s="350"/>
      <c r="J109" s="350"/>
      <c r="K109" s="350"/>
      <c r="L109" s="350"/>
      <c r="M109" s="350" t="s">
        <v>75</v>
      </c>
      <c r="N109" s="350"/>
      <c r="O109" s="350"/>
      <c r="P109" s="350"/>
      <c r="Q109" s="350"/>
      <c r="R109" s="350"/>
      <c r="S109" s="36"/>
    </row>
    <row r="110" spans="2:19" s="24" customFormat="1" ht="21.75" customHeight="1">
      <c r="B110" s="31"/>
      <c r="C110" s="353" t="s">
        <v>72</v>
      </c>
      <c r="D110" s="353"/>
      <c r="E110" s="353"/>
      <c r="F110" s="353"/>
      <c r="G110" s="353"/>
      <c r="H110" s="353"/>
      <c r="I110" s="353"/>
      <c r="J110" s="353"/>
      <c r="K110" s="353"/>
      <c r="L110" s="353"/>
      <c r="M110" s="336" t="s">
        <v>659</v>
      </c>
      <c r="N110" s="336"/>
      <c r="O110" s="336"/>
      <c r="P110" s="336"/>
      <c r="Q110" s="336"/>
      <c r="R110" s="336"/>
      <c r="S110" s="36"/>
    </row>
    <row r="111" spans="2:19" s="24" customFormat="1" ht="21.75" customHeight="1">
      <c r="B111" s="31"/>
      <c r="C111" s="353" t="s">
        <v>76</v>
      </c>
      <c r="D111" s="353"/>
      <c r="E111" s="353"/>
      <c r="F111" s="353"/>
      <c r="G111" s="353"/>
      <c r="H111" s="353"/>
      <c r="I111" s="353"/>
      <c r="J111" s="353"/>
      <c r="K111" s="353"/>
      <c r="L111" s="353"/>
      <c r="M111" s="336" t="s">
        <v>663</v>
      </c>
      <c r="N111" s="336"/>
      <c r="O111" s="336"/>
      <c r="P111" s="336"/>
      <c r="Q111" s="336"/>
      <c r="R111" s="336"/>
      <c r="S111" s="36"/>
    </row>
    <row r="112" spans="2:19" s="24" customFormat="1" ht="21.75" customHeight="1">
      <c r="B112" s="31"/>
      <c r="C112" s="336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6"/>
    </row>
    <row r="113" spans="2:19" s="24" customFormat="1" ht="21.75" customHeight="1">
      <c r="B113" s="31"/>
      <c r="C113" s="336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6"/>
    </row>
    <row r="114" spans="2:19" s="24" customFormat="1" ht="21.75" customHeight="1">
      <c r="B114" s="31"/>
      <c r="C114" s="33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6"/>
    </row>
    <row r="115" spans="2:19" s="24" customFormat="1" ht="21.75" customHeight="1">
      <c r="B115" s="31"/>
      <c r="C115" s="336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6"/>
    </row>
    <row r="116" spans="2:19" s="24" customFormat="1" ht="12.75">
      <c r="B116" s="31"/>
      <c r="S116" s="36"/>
    </row>
    <row r="117" spans="2:19" s="24" customFormat="1" ht="12.75">
      <c r="B117" s="31"/>
      <c r="S117" s="36"/>
    </row>
    <row r="118" spans="2:19" s="24" customFormat="1" ht="18.600000000000001" customHeight="1">
      <c r="B118" s="31"/>
      <c r="C118" s="327" t="s">
        <v>77</v>
      </c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6"/>
    </row>
    <row r="119" spans="2:19" s="24" customFormat="1" ht="12.75">
      <c r="B119" s="31"/>
      <c r="S119" s="36"/>
    </row>
    <row r="120" spans="2:19" s="24" customFormat="1" ht="11.25" customHeight="1">
      <c r="B120" s="31"/>
      <c r="C120" s="350" t="s">
        <v>78</v>
      </c>
      <c r="D120" s="350"/>
      <c r="E120" s="350"/>
      <c r="F120" s="350"/>
      <c r="G120" s="350"/>
      <c r="H120" s="350" t="s">
        <v>79</v>
      </c>
      <c r="I120" s="350"/>
      <c r="J120" s="350"/>
      <c r="K120" s="350" t="s">
        <v>80</v>
      </c>
      <c r="L120" s="350"/>
      <c r="M120" s="350"/>
      <c r="N120" s="350"/>
      <c r="O120" s="350" t="s">
        <v>81</v>
      </c>
      <c r="P120" s="350"/>
      <c r="Q120" s="350" t="s">
        <v>82</v>
      </c>
      <c r="R120" s="350"/>
      <c r="S120" s="36"/>
    </row>
    <row r="121" spans="2:19" s="24" customFormat="1" ht="11.25" customHeight="1">
      <c r="B121" s="31"/>
      <c r="C121" s="354"/>
      <c r="D121" s="354"/>
      <c r="E121" s="354"/>
      <c r="F121" s="354"/>
      <c r="G121" s="354"/>
      <c r="H121" s="354"/>
      <c r="I121" s="354"/>
      <c r="J121" s="354"/>
      <c r="K121" s="355"/>
      <c r="L121" s="355"/>
      <c r="M121" s="355"/>
      <c r="N121" s="355"/>
      <c r="O121" s="356"/>
      <c r="P121" s="356"/>
      <c r="Q121" s="357"/>
      <c r="R121" s="357"/>
      <c r="S121" s="36"/>
    </row>
    <row r="122" spans="2:19" s="24" customFormat="1" ht="27" customHeight="1">
      <c r="B122" s="31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6"/>
      <c r="P122" s="356"/>
      <c r="Q122" s="358"/>
      <c r="R122" s="358"/>
      <c r="S122" s="36"/>
    </row>
    <row r="123" spans="2:19" s="24" customFormat="1" ht="25.5" customHeight="1">
      <c r="B123" s="31"/>
      <c r="C123" s="354"/>
      <c r="D123" s="354"/>
      <c r="E123" s="354"/>
      <c r="F123" s="354"/>
      <c r="G123" s="354"/>
      <c r="H123" s="354"/>
      <c r="I123" s="354"/>
      <c r="J123" s="354"/>
      <c r="K123" s="355"/>
      <c r="L123" s="355"/>
      <c r="M123" s="355"/>
      <c r="N123" s="355"/>
      <c r="O123" s="356"/>
      <c r="P123" s="356"/>
      <c r="Q123" s="357"/>
      <c r="R123" s="357"/>
      <c r="S123" s="36"/>
    </row>
    <row r="124" spans="2:19" s="24" customFormat="1" ht="25.5" customHeight="1">
      <c r="B124" s="31"/>
      <c r="C124" s="354"/>
      <c r="D124" s="354"/>
      <c r="E124" s="354"/>
      <c r="F124" s="354"/>
      <c r="G124" s="354"/>
      <c r="H124" s="354"/>
      <c r="I124" s="354"/>
      <c r="J124" s="354"/>
      <c r="K124" s="355"/>
      <c r="L124" s="355"/>
      <c r="M124" s="355"/>
      <c r="N124" s="355"/>
      <c r="O124" s="356"/>
      <c r="P124" s="356"/>
      <c r="Q124" s="357"/>
      <c r="R124" s="357"/>
      <c r="S124" s="36"/>
    </row>
    <row r="125" spans="2:19" s="24" customFormat="1" ht="25.5" customHeight="1">
      <c r="B125" s="31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6"/>
      <c r="P125" s="356"/>
      <c r="Q125" s="357"/>
      <c r="R125" s="357"/>
      <c r="S125" s="36"/>
    </row>
    <row r="126" spans="2:19" s="24" customFormat="1" ht="11.25" customHeight="1">
      <c r="B126" s="31"/>
      <c r="C126" s="354"/>
      <c r="D126" s="354"/>
      <c r="E126" s="354"/>
      <c r="F126" s="354"/>
      <c r="G126" s="354"/>
      <c r="H126" s="354"/>
      <c r="I126" s="354"/>
      <c r="J126" s="354"/>
      <c r="K126" s="355"/>
      <c r="L126" s="355"/>
      <c r="M126" s="355"/>
      <c r="N126" s="355"/>
      <c r="O126" s="356"/>
      <c r="P126" s="356"/>
      <c r="Q126" s="357"/>
      <c r="R126" s="357"/>
      <c r="S126" s="36"/>
    </row>
    <row r="127" spans="2:19" s="24" customFormat="1" ht="12.75">
      <c r="B127" s="31"/>
      <c r="S127" s="36"/>
    </row>
    <row r="128" spans="2:19" s="24" customFormat="1" ht="21.2" customHeight="1">
      <c r="B128" s="31"/>
      <c r="C128" s="327" t="s">
        <v>83</v>
      </c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6"/>
    </row>
    <row r="129" spans="2:19" s="24" customFormat="1" ht="12.75">
      <c r="B129" s="31"/>
      <c r="S129" s="36"/>
    </row>
    <row r="130" spans="2:19" s="24" customFormat="1" ht="12.75">
      <c r="B130" s="31"/>
      <c r="C130" s="349" t="s">
        <v>84</v>
      </c>
      <c r="D130" s="349"/>
      <c r="E130" s="349"/>
      <c r="F130" s="349"/>
      <c r="G130" s="349"/>
      <c r="H130" s="349"/>
      <c r="I130" s="349"/>
      <c r="J130" s="349" t="s">
        <v>85</v>
      </c>
      <c r="K130" s="349"/>
      <c r="L130" s="349"/>
      <c r="M130" s="349"/>
      <c r="N130" s="349"/>
      <c r="O130" s="349" t="s">
        <v>55</v>
      </c>
      <c r="P130" s="349"/>
      <c r="Q130" s="349"/>
      <c r="R130" s="349"/>
      <c r="S130" s="36"/>
    </row>
    <row r="131" spans="2:19" s="24" customFormat="1" ht="12.75">
      <c r="B131" s="31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6"/>
    </row>
    <row r="132" spans="2:19" s="24" customFormat="1" ht="12.75">
      <c r="B132" s="31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6"/>
    </row>
    <row r="133" spans="2:19" s="24" customFormat="1" ht="12.75">
      <c r="B133" s="31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6"/>
    </row>
    <row r="134" spans="2:19" s="24" customFormat="1" ht="12.75">
      <c r="B134" s="31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6"/>
    </row>
    <row r="135" spans="2:19" s="24" customFormat="1" ht="12.75">
      <c r="B135" s="31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6"/>
    </row>
    <row r="136" spans="2:19" s="24" customFormat="1" ht="12.75">
      <c r="B136" s="31"/>
      <c r="S136" s="36"/>
    </row>
    <row r="137" spans="2:19" s="24" customFormat="1" ht="18.600000000000001" customHeight="1">
      <c r="B137" s="31"/>
      <c r="C137" s="327" t="s">
        <v>86</v>
      </c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6"/>
    </row>
    <row r="138" spans="2:19" s="24" customFormat="1" ht="12.75">
      <c r="B138" s="31"/>
      <c r="S138" s="36"/>
    </row>
    <row r="139" spans="2:19" s="24" customFormat="1" ht="24.6" customHeight="1">
      <c r="B139" s="31"/>
      <c r="C139" s="350" t="s">
        <v>87</v>
      </c>
      <c r="D139" s="350"/>
      <c r="E139" s="350"/>
      <c r="F139" s="350"/>
      <c r="G139" s="350"/>
      <c r="H139" s="350"/>
      <c r="I139" s="350"/>
      <c r="J139" s="350"/>
      <c r="K139" s="350"/>
      <c r="L139" s="350"/>
      <c r="M139" s="350" t="s">
        <v>88</v>
      </c>
      <c r="N139" s="350"/>
      <c r="O139" s="350"/>
      <c r="P139" s="350"/>
      <c r="Q139" s="350"/>
      <c r="R139" s="350"/>
      <c r="S139" s="36"/>
    </row>
    <row r="140" spans="2:19" s="24" customFormat="1" ht="21.75" customHeight="1">
      <c r="B140" s="31"/>
      <c r="C140" s="336" t="s">
        <v>659</v>
      </c>
      <c r="D140" s="336"/>
      <c r="E140" s="336"/>
      <c r="F140" s="336"/>
      <c r="G140" s="336"/>
      <c r="H140" s="336"/>
      <c r="I140" s="336"/>
      <c r="J140" s="336"/>
      <c r="K140" s="336"/>
      <c r="L140" s="336"/>
      <c r="M140" s="336" t="s">
        <v>660</v>
      </c>
      <c r="N140" s="336"/>
      <c r="O140" s="336"/>
      <c r="P140" s="336"/>
      <c r="Q140" s="336"/>
      <c r="R140" s="336"/>
      <c r="S140" s="36"/>
    </row>
    <row r="141" spans="2:19" s="24" customFormat="1" ht="21.75" customHeight="1">
      <c r="B141" s="31"/>
      <c r="C141" s="336" t="s">
        <v>661</v>
      </c>
      <c r="D141" s="336"/>
      <c r="E141" s="336"/>
      <c r="F141" s="336"/>
      <c r="G141" s="336"/>
      <c r="H141" s="336"/>
      <c r="I141" s="336"/>
      <c r="J141" s="336"/>
      <c r="K141" s="336"/>
      <c r="L141" s="336"/>
      <c r="M141" s="336" t="s">
        <v>662</v>
      </c>
      <c r="N141" s="336"/>
      <c r="O141" s="336"/>
      <c r="P141" s="336"/>
      <c r="Q141" s="336"/>
      <c r="R141" s="336"/>
      <c r="S141" s="36"/>
    </row>
    <row r="142" spans="2:19" s="24" customFormat="1" ht="21.75" customHeight="1">
      <c r="B142" s="31"/>
      <c r="C142" s="336" t="s">
        <v>665</v>
      </c>
      <c r="D142" s="336"/>
      <c r="E142" s="336"/>
      <c r="F142" s="336"/>
      <c r="G142" s="336"/>
      <c r="H142" s="336"/>
      <c r="I142" s="336"/>
      <c r="J142" s="336"/>
      <c r="K142" s="336"/>
      <c r="L142" s="336"/>
      <c r="M142" s="336" t="s">
        <v>666</v>
      </c>
      <c r="N142" s="336"/>
      <c r="O142" s="336"/>
      <c r="P142" s="336"/>
      <c r="Q142" s="336"/>
      <c r="R142" s="336"/>
      <c r="S142" s="36"/>
    </row>
    <row r="143" spans="2:19" s="24" customFormat="1" ht="21.75" customHeight="1">
      <c r="B143" s="31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6"/>
    </row>
    <row r="144" spans="2:19" s="24" customFormat="1" ht="21.75" customHeight="1">
      <c r="B144" s="31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6"/>
    </row>
    <row r="145" spans="2:19" s="24" customFormat="1" ht="21.75" customHeight="1">
      <c r="B145" s="31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6"/>
    </row>
    <row r="146" spans="2:19" s="24" customFormat="1" ht="21.75" customHeight="1">
      <c r="B146" s="31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6"/>
    </row>
    <row r="147" spans="2:19" s="24" customFormat="1" ht="21.75" customHeight="1">
      <c r="B147" s="31"/>
      <c r="C147" s="336"/>
      <c r="D147" s="336"/>
      <c r="E147" s="336"/>
      <c r="F147" s="336"/>
      <c r="G147" s="336"/>
      <c r="H147" s="336"/>
      <c r="I147" s="336"/>
      <c r="J147" s="336"/>
      <c r="K147" s="336"/>
      <c r="L147" s="336"/>
      <c r="M147" s="336"/>
      <c r="N147" s="336"/>
      <c r="O147" s="336"/>
      <c r="P147" s="336"/>
      <c r="Q147" s="336"/>
      <c r="R147" s="336"/>
      <c r="S147" s="36"/>
    </row>
    <row r="148" spans="2:19" s="24" customFormat="1" ht="21.75" customHeight="1">
      <c r="B148" s="31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36"/>
      <c r="P148" s="336"/>
      <c r="Q148" s="336"/>
      <c r="R148" s="336"/>
      <c r="S148" s="36"/>
    </row>
    <row r="149" spans="2:19" s="24" customFormat="1" ht="21.75" customHeight="1">
      <c r="B149" s="31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36"/>
      <c r="P149" s="336"/>
      <c r="Q149" s="336"/>
      <c r="R149" s="336"/>
      <c r="S149" s="36"/>
    </row>
    <row r="150" spans="2:19" s="24" customFormat="1" ht="21.75" customHeight="1">
      <c r="B150" s="31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6"/>
    </row>
    <row r="151" spans="2:19" s="24" customFormat="1" ht="21.75" customHeight="1">
      <c r="B151" s="31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6"/>
    </row>
    <row r="152" spans="2:19" s="24" customFormat="1" ht="21.75" customHeight="1">
      <c r="B152" s="31"/>
      <c r="C152" s="336"/>
      <c r="D152" s="336"/>
      <c r="E152" s="336"/>
      <c r="F152" s="336"/>
      <c r="G152" s="336"/>
      <c r="H152" s="336"/>
      <c r="I152" s="336"/>
      <c r="J152" s="336"/>
      <c r="K152" s="336"/>
      <c r="L152" s="336"/>
      <c r="M152" s="336"/>
      <c r="N152" s="336"/>
      <c r="O152" s="336"/>
      <c r="P152" s="336"/>
      <c r="Q152" s="336"/>
      <c r="R152" s="336"/>
      <c r="S152" s="36"/>
    </row>
    <row r="153" spans="2:19" s="24" customFormat="1" ht="12.75">
      <c r="B153" s="77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9"/>
    </row>
    <row r="154" spans="2:19" s="24" customFormat="1" ht="12.75">
      <c r="B154" s="80" t="s">
        <v>89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</row>
    <row r="155" spans="2:19" s="24" customFormat="1" ht="12.75"/>
    <row r="156" spans="2:19" s="24" customFormat="1" ht="12.75"/>
    <row r="157" spans="2:19" s="24" customFormat="1" ht="12.75"/>
    <row r="158" spans="2:19" s="24" customFormat="1" ht="12.75"/>
    <row r="159" spans="2:19" s="24" customFormat="1" ht="12.75"/>
    <row r="160" spans="2:19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="24" customFormat="1" ht="12.75"/>
    <row r="290" s="24" customFormat="1" ht="12.75"/>
    <row r="291" s="24" customFormat="1" ht="12.75"/>
    <row r="292" s="24" customFormat="1" ht="12.75"/>
    <row r="293" s="24" customFormat="1" ht="12.75"/>
    <row r="294" s="24" customFormat="1" ht="12.75"/>
    <row r="295" s="24" customFormat="1" ht="12.75"/>
    <row r="296" s="24" customFormat="1" ht="12.75"/>
    <row r="297" s="24" customFormat="1" ht="12.75"/>
    <row r="298" s="24" customFormat="1" ht="12.75"/>
    <row r="299" s="24" customFormat="1" ht="12.75"/>
    <row r="300" s="24" customFormat="1" ht="12.75"/>
    <row r="301" s="24" customFormat="1" ht="12.75"/>
    <row r="302" s="24" customFormat="1" ht="12.75"/>
    <row r="303" s="24" customFormat="1" ht="12.75"/>
    <row r="304" s="24" customFormat="1" ht="12.75"/>
    <row r="305" s="24" customFormat="1" ht="12.75"/>
    <row r="306" s="24" customFormat="1" ht="12.75"/>
    <row r="307" s="24" customFormat="1" ht="12.75"/>
    <row r="308" s="24" customFormat="1" ht="12.75"/>
    <row r="309" s="24" customFormat="1" ht="12.75"/>
    <row r="310" s="24" customFormat="1" ht="12.75"/>
    <row r="311" s="24" customFormat="1" ht="12.75"/>
    <row r="312" s="24" customFormat="1" ht="12.75"/>
    <row r="313" s="24" customFormat="1" ht="12.75"/>
    <row r="314" s="24" customFormat="1" ht="12.75"/>
    <row r="315" s="24" customFormat="1" ht="12.75"/>
    <row r="316" s="24" customFormat="1" ht="12.75"/>
    <row r="317" s="24" customFormat="1" ht="12.75"/>
    <row r="318" s="24" customFormat="1" ht="12.75"/>
    <row r="319" s="24" customFormat="1" ht="12.75"/>
    <row r="320" s="24" customFormat="1" ht="12.75"/>
    <row r="321" s="24" customFormat="1" ht="12.75"/>
    <row r="322" s="24" customFormat="1" ht="12.75"/>
    <row r="323" s="24" customFormat="1" ht="12.75"/>
    <row r="324" s="24" customFormat="1" ht="12.75"/>
    <row r="325" s="24" customFormat="1" ht="12.75"/>
    <row r="326" s="24" customFormat="1" ht="12.75"/>
    <row r="327" s="24" customFormat="1" ht="12.75"/>
    <row r="328" s="24" customFormat="1" ht="12.75"/>
    <row r="329" s="24" customFormat="1" ht="12.75"/>
    <row r="330" s="24" customFormat="1" ht="12.75"/>
    <row r="331" s="24" customFormat="1" ht="12.75"/>
    <row r="332" s="24" customFormat="1" ht="12.75"/>
    <row r="333" s="24" customFormat="1" ht="12.75"/>
    <row r="334" s="24" customFormat="1" ht="12.75"/>
    <row r="335" s="24" customFormat="1" ht="12.75"/>
    <row r="336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pans="45:57" s="24" customFormat="1" ht="12.75"/>
    <row r="386" spans="45:57" s="24" customFormat="1" ht="12.75"/>
    <row r="387" spans="45:57" s="24" customFormat="1" ht="12.75"/>
    <row r="388" spans="45:57" s="24" customFormat="1" ht="12.75"/>
    <row r="389" spans="45:57" s="24" customFormat="1" ht="12.75"/>
    <row r="390" spans="45:57" s="24" customFormat="1" ht="12.75"/>
    <row r="391" spans="45:57" s="24" customFormat="1" ht="12.75"/>
    <row r="392" spans="45:57" s="24" customFormat="1" ht="12.75"/>
    <row r="393" spans="45:57" s="24" customFormat="1" ht="12.75"/>
    <row r="394" spans="45:57" s="24" customFormat="1" ht="12.75"/>
    <row r="395" spans="45:57" s="24" customFormat="1" ht="12.75"/>
    <row r="396" spans="45:57" s="24" customFormat="1" ht="12.75"/>
    <row r="397" spans="45:57" s="24" customFormat="1" ht="12.75"/>
    <row r="398" spans="45:57" s="24" customFormat="1" ht="12.75"/>
    <row r="399" spans="45:57" s="24" customFormat="1" ht="12.75">
      <c r="AX399" s="82" t="s">
        <v>90</v>
      </c>
      <c r="AY399" s="82"/>
      <c r="AZ399" s="82"/>
    </row>
    <row r="400" spans="45:57" s="24" customFormat="1" ht="12.75">
      <c r="AS400" s="83" t="s">
        <v>33</v>
      </c>
      <c r="AT400" s="83" t="s">
        <v>91</v>
      </c>
      <c r="AU400" s="83" t="s">
        <v>92</v>
      </c>
      <c r="AV400" s="83" t="s">
        <v>93</v>
      </c>
      <c r="AW400" s="83" t="s">
        <v>94</v>
      </c>
      <c r="AX400" s="83" t="s">
        <v>95</v>
      </c>
      <c r="AY400" s="83" t="s">
        <v>96</v>
      </c>
      <c r="AZ400" s="83" t="s">
        <v>97</v>
      </c>
      <c r="BA400" s="83" t="s">
        <v>98</v>
      </c>
      <c r="BB400" s="83" t="s">
        <v>99</v>
      </c>
      <c r="BC400" s="39" t="s">
        <v>100</v>
      </c>
      <c r="BD400" s="24" t="s">
        <v>101</v>
      </c>
      <c r="BE400" s="24" t="s">
        <v>102</v>
      </c>
    </row>
    <row r="401" spans="38:57" s="24" customFormat="1">
      <c r="AL401" s="84">
        <v>1</v>
      </c>
      <c r="AM401" s="84">
        <v>1</v>
      </c>
      <c r="AN401" s="84">
        <v>2010</v>
      </c>
      <c r="AO401" s="24" t="s">
        <v>103</v>
      </c>
      <c r="AP401" s="24" t="s">
        <v>104</v>
      </c>
      <c r="AR401" s="24" t="s">
        <v>105</v>
      </c>
      <c r="AS401" s="85" t="s">
        <v>106</v>
      </c>
      <c r="AT401" s="85" t="s">
        <v>107</v>
      </c>
      <c r="AU401" s="85" t="s">
        <v>108</v>
      </c>
      <c r="AV401" s="85" t="s">
        <v>109</v>
      </c>
      <c r="AW401" s="86" t="s">
        <v>110</v>
      </c>
      <c r="AX401" s="86" t="s">
        <v>111</v>
      </c>
      <c r="AY401" s="85" t="s">
        <v>112</v>
      </c>
      <c r="AZ401" s="87" t="s">
        <v>113</v>
      </c>
      <c r="BA401" s="85" t="s">
        <v>114</v>
      </c>
      <c r="BB401" s="85" t="s">
        <v>115</v>
      </c>
      <c r="BC401" s="88" t="s">
        <v>33</v>
      </c>
      <c r="BD401" s="46" t="s">
        <v>116</v>
      </c>
      <c r="BE401" s="89">
        <v>0</v>
      </c>
    </row>
    <row r="402" spans="38:57" s="24" customFormat="1">
      <c r="AL402" s="84">
        <v>2</v>
      </c>
      <c r="AM402" s="84">
        <v>2</v>
      </c>
      <c r="AN402" s="84">
        <v>2011</v>
      </c>
      <c r="AO402" s="24" t="s">
        <v>101</v>
      </c>
      <c r="AP402" s="24" t="s">
        <v>117</v>
      </c>
      <c r="AR402" s="24" t="s">
        <v>118</v>
      </c>
      <c r="AS402" s="85" t="s">
        <v>119</v>
      </c>
      <c r="AT402" s="85" t="s">
        <v>120</v>
      </c>
      <c r="AU402" s="85" t="s">
        <v>121</v>
      </c>
      <c r="AV402" s="85" t="s">
        <v>122</v>
      </c>
      <c r="AW402" s="85" t="s">
        <v>123</v>
      </c>
      <c r="AX402" s="85" t="s">
        <v>124</v>
      </c>
      <c r="AY402" s="85" t="s">
        <v>125</v>
      </c>
      <c r="AZ402" s="87" t="s">
        <v>126</v>
      </c>
      <c r="BA402" s="85" t="s">
        <v>127</v>
      </c>
      <c r="BB402" s="85" t="s">
        <v>128</v>
      </c>
      <c r="BC402" s="88" t="s">
        <v>129</v>
      </c>
      <c r="BD402" s="46" t="s">
        <v>130</v>
      </c>
      <c r="BE402" s="46"/>
    </row>
    <row r="403" spans="38:57" s="24" customFormat="1">
      <c r="AL403" s="84">
        <v>3</v>
      </c>
      <c r="AM403" s="84">
        <v>3</v>
      </c>
      <c r="AN403" s="84">
        <v>2014</v>
      </c>
      <c r="AO403" s="24" t="s">
        <v>26</v>
      </c>
      <c r="AP403" s="24" t="s">
        <v>131</v>
      </c>
      <c r="AS403" s="85" t="s">
        <v>132</v>
      </c>
      <c r="AT403" s="85" t="s">
        <v>133</v>
      </c>
      <c r="AU403" s="85" t="s">
        <v>134</v>
      </c>
      <c r="AV403" s="85" t="s">
        <v>135</v>
      </c>
      <c r="AW403" s="85" t="s">
        <v>136</v>
      </c>
      <c r="AX403" s="85" t="s">
        <v>137</v>
      </c>
      <c r="AY403" s="85" t="s">
        <v>138</v>
      </c>
      <c r="AZ403" s="87" t="s">
        <v>139</v>
      </c>
      <c r="BA403" s="90"/>
      <c r="BB403" s="85" t="s">
        <v>140</v>
      </c>
      <c r="BC403" s="88" t="s">
        <v>141</v>
      </c>
      <c r="BD403" s="46" t="s">
        <v>142</v>
      </c>
      <c r="BE403" s="46"/>
    </row>
    <row r="404" spans="38:57" s="24" customFormat="1">
      <c r="AL404" s="84">
        <v>4</v>
      </c>
      <c r="AM404" s="84">
        <v>4</v>
      </c>
      <c r="AN404" s="84">
        <v>2015</v>
      </c>
      <c r="AP404" s="24" t="s">
        <v>143</v>
      </c>
      <c r="AS404" s="85" t="s">
        <v>144</v>
      </c>
      <c r="AT404" s="85" t="s">
        <v>145</v>
      </c>
      <c r="AU404" s="85" t="s">
        <v>146</v>
      </c>
      <c r="AV404" s="85" t="s">
        <v>147</v>
      </c>
      <c r="AW404" s="85" t="s">
        <v>148</v>
      </c>
      <c r="AX404" s="85" t="s">
        <v>149</v>
      </c>
      <c r="AY404" s="85" t="s">
        <v>150</v>
      </c>
      <c r="AZ404" s="87" t="s">
        <v>151</v>
      </c>
      <c r="BA404" s="90"/>
      <c r="BB404" s="90"/>
      <c r="BC404" s="88" t="s">
        <v>152</v>
      </c>
      <c r="BD404" s="46" t="s">
        <v>153</v>
      </c>
      <c r="BE404" s="46"/>
    </row>
    <row r="405" spans="38:57" s="24" customFormat="1">
      <c r="AL405" s="84">
        <v>5</v>
      </c>
      <c r="AM405" s="84">
        <v>5</v>
      </c>
      <c r="AN405" s="84">
        <v>2016</v>
      </c>
      <c r="AP405" s="24" t="s">
        <v>154</v>
      </c>
      <c r="AS405" s="86" t="s">
        <v>155</v>
      </c>
      <c r="AT405" s="85" t="s">
        <v>156</v>
      </c>
      <c r="AU405" s="85" t="s">
        <v>157</v>
      </c>
      <c r="AV405" s="85" t="s">
        <v>158</v>
      </c>
      <c r="AW405" s="85" t="s">
        <v>159</v>
      </c>
      <c r="AX405" s="85" t="s">
        <v>125</v>
      </c>
      <c r="AY405" s="85" t="s">
        <v>160</v>
      </c>
      <c r="AZ405" s="87" t="s">
        <v>161</v>
      </c>
      <c r="BA405" s="90"/>
      <c r="BB405" s="90"/>
      <c r="BC405" s="88" t="s">
        <v>162</v>
      </c>
      <c r="BD405" s="46" t="s">
        <v>163</v>
      </c>
      <c r="BE405" s="46"/>
    </row>
    <row r="406" spans="38:57" s="24" customFormat="1">
      <c r="AL406" s="84">
        <v>6</v>
      </c>
      <c r="AM406" s="84">
        <v>6</v>
      </c>
      <c r="AN406" s="84">
        <v>2017</v>
      </c>
      <c r="AP406" s="24" t="s">
        <v>164</v>
      </c>
      <c r="AS406" s="86" t="s">
        <v>165</v>
      </c>
      <c r="AT406" s="85" t="s">
        <v>166</v>
      </c>
      <c r="AU406" s="85" t="s">
        <v>167</v>
      </c>
      <c r="AV406" s="85" t="s">
        <v>168</v>
      </c>
      <c r="AW406" s="85" t="s">
        <v>169</v>
      </c>
      <c r="AX406" s="85" t="s">
        <v>150</v>
      </c>
      <c r="AY406" s="85" t="s">
        <v>170</v>
      </c>
      <c r="AZ406" s="87" t="s">
        <v>171</v>
      </c>
      <c r="BA406" s="46"/>
      <c r="BB406" s="46"/>
      <c r="BC406" s="88" t="s">
        <v>172</v>
      </c>
      <c r="BD406" s="46" t="s">
        <v>173</v>
      </c>
      <c r="BE406" s="46"/>
    </row>
    <row r="407" spans="38:57" s="24" customFormat="1">
      <c r="AL407" s="84">
        <v>7</v>
      </c>
      <c r="AM407" s="84">
        <v>7</v>
      </c>
      <c r="AN407" s="84">
        <v>2018</v>
      </c>
      <c r="AP407" s="24" t="s">
        <v>92</v>
      </c>
      <c r="AS407" s="86" t="s">
        <v>174</v>
      </c>
      <c r="AT407" s="85" t="s">
        <v>175</v>
      </c>
      <c r="AU407" s="85" t="s">
        <v>176</v>
      </c>
      <c r="AV407" s="85" t="s">
        <v>177</v>
      </c>
      <c r="AW407" s="85" t="s">
        <v>178</v>
      </c>
      <c r="AX407" s="85" t="s">
        <v>179</v>
      </c>
      <c r="AY407" s="86" t="s">
        <v>180</v>
      </c>
      <c r="AZ407" s="87"/>
      <c r="BA407" s="46"/>
      <c r="BB407" s="46"/>
      <c r="BC407" s="88" t="s">
        <v>91</v>
      </c>
      <c r="BD407" s="46" t="s">
        <v>181</v>
      </c>
      <c r="BE407" s="46"/>
    </row>
    <row r="408" spans="38:57" s="24" customFormat="1">
      <c r="AL408" s="84">
        <v>8</v>
      </c>
      <c r="AM408" s="84">
        <v>8</v>
      </c>
      <c r="AN408" s="84">
        <v>2019</v>
      </c>
      <c r="AS408" s="85" t="s">
        <v>182</v>
      </c>
      <c r="AT408" s="85" t="s">
        <v>183</v>
      </c>
      <c r="AU408" s="46"/>
      <c r="AV408" s="85" t="s">
        <v>184</v>
      </c>
      <c r="AW408" s="85" t="s">
        <v>185</v>
      </c>
      <c r="AX408" s="85" t="s">
        <v>186</v>
      </c>
      <c r="AY408" s="85" t="s">
        <v>187</v>
      </c>
      <c r="AZ408" s="46"/>
      <c r="BA408" s="46"/>
      <c r="BB408" s="46"/>
      <c r="BC408" s="88" t="s">
        <v>98</v>
      </c>
      <c r="BD408" s="46" t="s">
        <v>188</v>
      </c>
      <c r="BE408" s="46"/>
    </row>
    <row r="409" spans="38:57" s="24" customFormat="1">
      <c r="AL409" s="84"/>
      <c r="AM409" s="84"/>
      <c r="AN409" s="84">
        <v>2020</v>
      </c>
      <c r="AS409" s="85" t="s">
        <v>189</v>
      </c>
      <c r="AT409" s="85" t="s">
        <v>190</v>
      </c>
      <c r="AU409" s="46"/>
      <c r="AV409" s="85" t="s">
        <v>191</v>
      </c>
      <c r="AW409" s="85" t="s">
        <v>192</v>
      </c>
      <c r="AX409" s="85" t="s">
        <v>193</v>
      </c>
      <c r="AY409" s="86" t="s">
        <v>194</v>
      </c>
      <c r="AZ409" s="46"/>
      <c r="BA409" s="46"/>
      <c r="BB409" s="46"/>
      <c r="BC409" s="88" t="s">
        <v>195</v>
      </c>
      <c r="BD409" s="46" t="s">
        <v>196</v>
      </c>
      <c r="BE409" s="46"/>
    </row>
    <row r="410" spans="38:57" s="24" customFormat="1">
      <c r="AL410" s="84">
        <v>9</v>
      </c>
      <c r="AM410" s="84">
        <v>9</v>
      </c>
      <c r="AN410" s="84"/>
      <c r="AS410" s="85" t="s">
        <v>197</v>
      </c>
      <c r="AT410" s="85" t="s">
        <v>198</v>
      </c>
      <c r="AU410" s="46"/>
      <c r="AV410" s="85" t="s">
        <v>199</v>
      </c>
      <c r="AW410" s="85" t="s">
        <v>200</v>
      </c>
      <c r="AX410" s="85" t="s">
        <v>201</v>
      </c>
      <c r="AY410" s="85" t="s">
        <v>202</v>
      </c>
      <c r="AZ410" s="46"/>
      <c r="BA410" s="46"/>
      <c r="BB410" s="46"/>
      <c r="BC410" s="88" t="s">
        <v>99</v>
      </c>
      <c r="BD410" s="46" t="s">
        <v>203</v>
      </c>
      <c r="BE410" s="46"/>
    </row>
    <row r="411" spans="38:57" s="24" customFormat="1">
      <c r="AL411" s="84">
        <v>10</v>
      </c>
      <c r="AM411" s="84">
        <v>10</v>
      </c>
      <c r="AN411" s="84"/>
      <c r="AS411" s="85" t="s">
        <v>35</v>
      </c>
      <c r="AT411" s="85" t="s">
        <v>204</v>
      </c>
      <c r="AU411" s="46"/>
      <c r="AV411" s="85" t="s">
        <v>205</v>
      </c>
      <c r="AW411" s="86" t="s">
        <v>206</v>
      </c>
      <c r="AX411" s="85" t="s">
        <v>207</v>
      </c>
      <c r="AY411" s="85" t="s">
        <v>208</v>
      </c>
      <c r="AZ411" s="46"/>
      <c r="BA411" s="46"/>
      <c r="BB411" s="46"/>
      <c r="BC411" s="88"/>
      <c r="BD411" s="46" t="s">
        <v>209</v>
      </c>
      <c r="BE411" s="46"/>
    </row>
    <row r="412" spans="38:57" s="24" customFormat="1">
      <c r="AL412" s="84">
        <v>11</v>
      </c>
      <c r="AM412" s="84">
        <v>11</v>
      </c>
      <c r="AN412" s="84"/>
      <c r="AS412" s="85" t="s">
        <v>210</v>
      </c>
      <c r="AT412" s="85" t="s">
        <v>211</v>
      </c>
      <c r="AU412" s="46"/>
      <c r="AV412" s="46"/>
      <c r="AW412" s="85" t="s">
        <v>212</v>
      </c>
      <c r="AX412" s="85" t="s">
        <v>213</v>
      </c>
      <c r="AY412" s="85" t="s">
        <v>214</v>
      </c>
      <c r="AZ412" s="46"/>
      <c r="BA412" s="46"/>
      <c r="BB412" s="46"/>
      <c r="BC412" s="88"/>
      <c r="BD412" s="46" t="s">
        <v>215</v>
      </c>
      <c r="BE412" s="46"/>
    </row>
    <row r="413" spans="38:57" s="24" customFormat="1">
      <c r="AL413" s="84">
        <v>12</v>
      </c>
      <c r="AM413" s="84">
        <v>12</v>
      </c>
      <c r="AN413" s="84"/>
      <c r="AS413" s="85" t="s">
        <v>216</v>
      </c>
      <c r="AT413" s="85" t="s">
        <v>217</v>
      </c>
      <c r="AU413" s="46"/>
      <c r="AV413" s="46"/>
      <c r="AW413" s="85" t="s">
        <v>218</v>
      </c>
      <c r="AX413" s="86" t="s">
        <v>219</v>
      </c>
      <c r="AY413" s="85" t="s">
        <v>220</v>
      </c>
      <c r="AZ413" s="46"/>
      <c r="BA413" s="46"/>
      <c r="BB413" s="46"/>
      <c r="BC413" s="88"/>
      <c r="BD413" s="46"/>
      <c r="BE413" s="46"/>
    </row>
    <row r="414" spans="38:57" s="24" customFormat="1">
      <c r="AL414" s="84">
        <v>13</v>
      </c>
      <c r="AM414" s="84"/>
      <c r="AN414" s="84"/>
      <c r="AS414" s="85" t="s">
        <v>221</v>
      </c>
      <c r="AT414" s="85" t="s">
        <v>222</v>
      </c>
      <c r="AU414" s="46"/>
      <c r="AV414" s="46"/>
      <c r="AW414" s="85" t="s">
        <v>223</v>
      </c>
      <c r="AX414" s="85" t="s">
        <v>214</v>
      </c>
      <c r="AY414" s="85" t="s">
        <v>224</v>
      </c>
      <c r="AZ414" s="46"/>
      <c r="BA414" s="46"/>
      <c r="BB414" s="46"/>
      <c r="BC414" s="46"/>
      <c r="BD414" s="46"/>
      <c r="BE414" s="46"/>
    </row>
    <row r="415" spans="38:57" s="24" customFormat="1">
      <c r="AL415" s="84">
        <v>14</v>
      </c>
      <c r="AM415" s="84"/>
      <c r="AN415" s="84"/>
      <c r="AS415" s="85" t="s">
        <v>225</v>
      </c>
      <c r="AT415" s="85" t="s">
        <v>226</v>
      </c>
      <c r="AU415" s="46"/>
      <c r="AV415" s="46"/>
      <c r="AW415" s="85" t="s">
        <v>227</v>
      </c>
      <c r="AX415" s="85" t="s">
        <v>228</v>
      </c>
      <c r="AY415" s="85"/>
      <c r="AZ415" s="46"/>
      <c r="BA415" s="46"/>
      <c r="BB415" s="46"/>
      <c r="BC415" s="46"/>
      <c r="BD415" s="46"/>
      <c r="BE415" s="46"/>
    </row>
    <row r="416" spans="38:57" s="24" customFormat="1">
      <c r="AL416" s="84">
        <v>15</v>
      </c>
      <c r="AM416" s="84"/>
      <c r="AN416" s="84"/>
      <c r="AS416" s="85" t="s">
        <v>229</v>
      </c>
      <c r="AT416" s="85" t="s">
        <v>230</v>
      </c>
      <c r="AU416" s="46"/>
      <c r="AV416" s="46"/>
      <c r="AW416" s="85" t="s">
        <v>231</v>
      </c>
      <c r="AX416" s="85" t="s">
        <v>232</v>
      </c>
      <c r="AY416" s="85"/>
      <c r="AZ416" s="46"/>
      <c r="BA416" s="46"/>
      <c r="BB416" s="46"/>
      <c r="BC416" s="46"/>
      <c r="BD416" s="46"/>
      <c r="BE416" s="46"/>
    </row>
    <row r="417" spans="38:57" s="24" customFormat="1">
      <c r="AL417" s="84">
        <v>16</v>
      </c>
      <c r="AM417" s="84"/>
      <c r="AN417" s="84"/>
      <c r="AS417" s="85" t="s">
        <v>233</v>
      </c>
      <c r="AT417" s="85" t="s">
        <v>234</v>
      </c>
      <c r="AU417" s="46"/>
      <c r="AV417" s="46"/>
      <c r="AW417" s="85" t="s">
        <v>235</v>
      </c>
      <c r="AX417" s="85" t="s">
        <v>236</v>
      </c>
      <c r="AY417" s="46"/>
      <c r="AZ417" s="46"/>
      <c r="BA417" s="46"/>
      <c r="BB417" s="46"/>
      <c r="BC417" s="46"/>
      <c r="BD417" s="46"/>
      <c r="BE417" s="46"/>
    </row>
    <row r="418" spans="38:57" s="24" customFormat="1">
      <c r="AL418" s="84">
        <v>17</v>
      </c>
      <c r="AS418" s="85" t="s">
        <v>237</v>
      </c>
      <c r="AT418" s="85" t="s">
        <v>238</v>
      </c>
      <c r="AU418" s="46"/>
      <c r="AV418" s="46"/>
      <c r="AW418" s="46"/>
      <c r="AX418" s="85" t="s">
        <v>239</v>
      </c>
      <c r="AY418" s="46"/>
      <c r="AZ418" s="46"/>
      <c r="BA418" s="46"/>
      <c r="BB418" s="46"/>
      <c r="BC418" s="46"/>
      <c r="BD418" s="46"/>
      <c r="BE418" s="46"/>
    </row>
    <row r="419" spans="38:57" s="24" customFormat="1">
      <c r="AL419" s="84">
        <v>18</v>
      </c>
      <c r="AS419" s="85" t="s">
        <v>240</v>
      </c>
      <c r="AT419" s="85" t="s">
        <v>241</v>
      </c>
      <c r="AU419" s="46"/>
      <c r="AV419" s="46"/>
      <c r="AW419" s="46"/>
      <c r="AX419" s="85" t="s">
        <v>242</v>
      </c>
      <c r="AY419" s="46"/>
      <c r="AZ419" s="46"/>
      <c r="BA419" s="46"/>
      <c r="BB419" s="46"/>
      <c r="BC419" s="46"/>
      <c r="BD419" s="46"/>
      <c r="BE419" s="46"/>
    </row>
    <row r="420" spans="38:57" s="24" customFormat="1">
      <c r="AL420" s="84">
        <v>19</v>
      </c>
      <c r="AS420" s="85" t="s">
        <v>243</v>
      </c>
      <c r="AT420" s="85" t="s">
        <v>244</v>
      </c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</row>
    <row r="421" spans="38:57" s="24" customFormat="1">
      <c r="AL421" s="84">
        <v>20</v>
      </c>
      <c r="AS421" s="85" t="s">
        <v>164</v>
      </c>
      <c r="AT421" s="85" t="s">
        <v>245</v>
      </c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</row>
    <row r="422" spans="38:57" s="24" customFormat="1">
      <c r="AL422" s="84">
        <v>21</v>
      </c>
      <c r="AT422" s="91" t="s">
        <v>246</v>
      </c>
    </row>
    <row r="423" spans="38:57" s="24" customFormat="1">
      <c r="AL423" s="84"/>
      <c r="AT423" s="91" t="s">
        <v>247</v>
      </c>
    </row>
    <row r="424" spans="38:57" s="24" customFormat="1">
      <c r="AL424" s="84"/>
      <c r="AT424" s="91" t="s">
        <v>248</v>
      </c>
    </row>
    <row r="425" spans="38:57" s="24" customFormat="1">
      <c r="AL425" s="84"/>
      <c r="AT425" s="91" t="s">
        <v>249</v>
      </c>
    </row>
    <row r="426" spans="38:57" s="24" customFormat="1">
      <c r="AL426" s="84">
        <v>22</v>
      </c>
      <c r="AT426" s="91" t="s">
        <v>250</v>
      </c>
    </row>
    <row r="427" spans="38:57" s="24" customFormat="1">
      <c r="AL427" s="84">
        <v>23</v>
      </c>
      <c r="AT427" s="91" t="s">
        <v>251</v>
      </c>
    </row>
    <row r="428" spans="38:57" s="24" customFormat="1">
      <c r="AL428" s="84">
        <v>24</v>
      </c>
      <c r="AT428" s="91" t="s">
        <v>252</v>
      </c>
    </row>
    <row r="429" spans="38:57" s="24" customFormat="1">
      <c r="AL429" s="84">
        <v>25</v>
      </c>
      <c r="AT429" s="91" t="s">
        <v>253</v>
      </c>
    </row>
    <row r="430" spans="38:57" s="24" customFormat="1">
      <c r="AL430" s="84">
        <v>26</v>
      </c>
      <c r="AT430" s="91" t="s">
        <v>254</v>
      </c>
    </row>
    <row r="431" spans="38:57" s="24" customFormat="1">
      <c r="AL431" s="84"/>
      <c r="AT431" s="91" t="s">
        <v>255</v>
      </c>
    </row>
    <row r="432" spans="38:57" s="24" customFormat="1">
      <c r="AL432" s="84">
        <v>27</v>
      </c>
      <c r="AT432" s="91" t="s">
        <v>256</v>
      </c>
    </row>
    <row r="433" spans="38:46" s="24" customFormat="1">
      <c r="AL433" s="84">
        <v>28</v>
      </c>
      <c r="AT433" s="91" t="s">
        <v>257</v>
      </c>
    </row>
    <row r="434" spans="38:46" s="24" customFormat="1">
      <c r="AL434" s="84">
        <v>29</v>
      </c>
      <c r="AT434" s="91" t="s">
        <v>258</v>
      </c>
    </row>
    <row r="435" spans="38:46" s="24" customFormat="1">
      <c r="AL435" s="84">
        <v>30</v>
      </c>
      <c r="AT435" s="91" t="s">
        <v>259</v>
      </c>
    </row>
    <row r="436" spans="38:46" s="24" customFormat="1">
      <c r="AL436" s="84">
        <v>31</v>
      </c>
      <c r="AT436" s="91" t="s">
        <v>260</v>
      </c>
    </row>
    <row r="437" spans="38:46" s="24" customFormat="1">
      <c r="AT437" s="91" t="s">
        <v>261</v>
      </c>
    </row>
    <row r="438" spans="38:46" s="24" customFormat="1">
      <c r="AT438" s="91" t="s">
        <v>262</v>
      </c>
    </row>
    <row r="439" spans="38:46" s="24" customFormat="1">
      <c r="AT439" s="91" t="s">
        <v>263</v>
      </c>
    </row>
    <row r="440" spans="38:46" s="24" customFormat="1" ht="12.75"/>
    <row r="441" spans="38:46" s="24" customFormat="1" ht="12.75"/>
    <row r="442" spans="38:46" s="24" customFormat="1" ht="12.75"/>
    <row r="443" spans="38:46" s="24" customFormat="1" ht="12.75"/>
    <row r="444" spans="38:46" s="24" customFormat="1" ht="12.75"/>
    <row r="445" spans="38:46" s="24" customFormat="1" ht="12.75"/>
    <row r="446" spans="38:46" s="24" customFormat="1" ht="12.75"/>
    <row r="447" spans="38:46" s="24" customFormat="1" ht="12.75"/>
    <row r="448" spans="38:46" s="24" customFormat="1" ht="12.75"/>
    <row r="449" s="24" customFormat="1" ht="12.75"/>
    <row r="450" s="24" customFormat="1" ht="12.75"/>
    <row r="451" s="24" customFormat="1" ht="12.75"/>
    <row r="452" s="24" customFormat="1" ht="12.75"/>
    <row r="453" s="24" customFormat="1" ht="12.75"/>
    <row r="454" s="24" customFormat="1" ht="12.75"/>
    <row r="455" s="24" customFormat="1" ht="12.75"/>
    <row r="456" s="24" customFormat="1" ht="12.75"/>
    <row r="457" s="24" customFormat="1" ht="12.75"/>
    <row r="458" s="24" customFormat="1" ht="12.75"/>
    <row r="459" s="24" customFormat="1" ht="12.75"/>
    <row r="460" s="24" customFormat="1" ht="12.75"/>
    <row r="461" s="24" customFormat="1" ht="12.75"/>
    <row r="462" s="24" customFormat="1" ht="12.75"/>
    <row r="463" s="24" customFormat="1" ht="12.75"/>
    <row r="464" s="24" customFormat="1" ht="12.75"/>
    <row r="465" s="24" customFormat="1" ht="12.75"/>
    <row r="466" s="24" customFormat="1" ht="12.75"/>
    <row r="467" s="24" customFormat="1" ht="12.75"/>
    <row r="468" s="24" customFormat="1" ht="12.75"/>
    <row r="469" s="24" customFormat="1" ht="12.75"/>
    <row r="470" s="24" customFormat="1" ht="12.75"/>
    <row r="471" s="24" customFormat="1" ht="12.75"/>
    <row r="472" s="24" customFormat="1" ht="12.75"/>
    <row r="473" s="24" customFormat="1" ht="12.75"/>
    <row r="474" s="24" customFormat="1" ht="12.75"/>
    <row r="475" s="24" customFormat="1" ht="12.75"/>
    <row r="476" s="24" customFormat="1" ht="12.75"/>
    <row r="477" s="24" customFormat="1" ht="12.75"/>
    <row r="478" s="24" customFormat="1" ht="12.75"/>
    <row r="479" s="24" customFormat="1" ht="12.75"/>
    <row r="480" s="24" customFormat="1" ht="12.75"/>
    <row r="481" s="24" customFormat="1" ht="12.75"/>
    <row r="482" s="24" customFormat="1" ht="12.75"/>
    <row r="483" s="24" customFormat="1" ht="12.75"/>
    <row r="484" s="24" customFormat="1" ht="12.75"/>
    <row r="485" s="24" customFormat="1" ht="12.75"/>
    <row r="486" s="24" customFormat="1" ht="12.75"/>
    <row r="487" s="24" customFormat="1" ht="12.75"/>
    <row r="488" s="24" customFormat="1" ht="12.75"/>
    <row r="489" s="24" customFormat="1" ht="12.75"/>
    <row r="490" s="24" customFormat="1" ht="12.75"/>
    <row r="491" s="24" customFormat="1" ht="12.75"/>
    <row r="492" s="24" customFormat="1" ht="12.75"/>
    <row r="493" s="24" customFormat="1" ht="12.75"/>
    <row r="494" s="24" customFormat="1" ht="12.75"/>
    <row r="495" s="24" customFormat="1" ht="12.75"/>
    <row r="496" s="24" customFormat="1" ht="12.75"/>
    <row r="497" spans="38:56" s="24" customFormat="1" ht="12.75"/>
    <row r="498" spans="38:56" s="24" customFormat="1" ht="12.75"/>
    <row r="499" spans="38:56" s="24" customFormat="1" ht="12.75"/>
    <row r="500" spans="38:56" s="24" customFormat="1" ht="12.75"/>
    <row r="501" spans="38:56" s="24" customFormat="1" ht="12.75"/>
    <row r="502" spans="38:56" s="24" customFormat="1" ht="12.75"/>
    <row r="503" spans="38:56" s="24" customFormat="1" ht="12.75">
      <c r="AL503" s="1"/>
      <c r="AU503" s="1"/>
    </row>
    <row r="504" spans="38:56" s="24" customFormat="1" ht="12.75">
      <c r="AL504" s="1"/>
      <c r="AS504" s="1"/>
      <c r="AU504" s="1"/>
    </row>
    <row r="505" spans="38:56">
      <c r="AT505" s="24"/>
      <c r="AW505" s="24"/>
      <c r="AX505" s="24"/>
      <c r="AY505" s="24"/>
      <c r="BC505" s="24"/>
      <c r="BD505" s="24"/>
    </row>
    <row r="506" spans="38:56">
      <c r="AT506" s="24"/>
      <c r="AY506" s="24"/>
      <c r="BC506" s="24"/>
      <c r="BD506" s="24"/>
    </row>
    <row r="507" spans="38:56">
      <c r="AT507" s="24"/>
      <c r="BD507" s="24"/>
    </row>
    <row r="508" spans="38:56">
      <c r="AT508" s="24"/>
    </row>
    <row r="509" spans="38:56">
      <c r="AT509" s="24"/>
    </row>
    <row r="510" spans="38:56">
      <c r="AT510" s="24"/>
    </row>
  </sheetData>
  <mergeCells count="249">
    <mergeCell ref="C148:L148"/>
    <mergeCell ref="M148:R148"/>
    <mergeCell ref="C149:L149"/>
    <mergeCell ref="M149:R149"/>
    <mergeCell ref="C150:L150"/>
    <mergeCell ref="M150:R150"/>
    <mergeCell ref="C151:L151"/>
    <mergeCell ref="M151:R151"/>
    <mergeCell ref="C152:L152"/>
    <mergeCell ref="M152:R152"/>
    <mergeCell ref="C143:L143"/>
    <mergeCell ref="M143:R143"/>
    <mergeCell ref="C144:L144"/>
    <mergeCell ref="M144:R144"/>
    <mergeCell ref="C145:L145"/>
    <mergeCell ref="M145:R145"/>
    <mergeCell ref="C146:L146"/>
    <mergeCell ref="M146:R146"/>
    <mergeCell ref="C147:L147"/>
    <mergeCell ref="M147:R147"/>
    <mergeCell ref="C137:R137"/>
    <mergeCell ref="C139:L139"/>
    <mergeCell ref="M139:R139"/>
    <mergeCell ref="C140:L140"/>
    <mergeCell ref="M140:R140"/>
    <mergeCell ref="C141:L141"/>
    <mergeCell ref="M141:R141"/>
    <mergeCell ref="C142:L142"/>
    <mergeCell ref="M142:R142"/>
    <mergeCell ref="C133:I133"/>
    <mergeCell ref="J133:N133"/>
    <mergeCell ref="O133:R133"/>
    <mergeCell ref="C134:I134"/>
    <mergeCell ref="J134:N134"/>
    <mergeCell ref="O134:R134"/>
    <mergeCell ref="C135:I135"/>
    <mergeCell ref="J135:N135"/>
    <mergeCell ref="O135:R135"/>
    <mergeCell ref="C128:R128"/>
    <mergeCell ref="C130:I130"/>
    <mergeCell ref="J130:N130"/>
    <mergeCell ref="O130:R130"/>
    <mergeCell ref="C131:I131"/>
    <mergeCell ref="J131:N131"/>
    <mergeCell ref="O131:R131"/>
    <mergeCell ref="C132:I132"/>
    <mergeCell ref="J132:N132"/>
    <mergeCell ref="O132:R132"/>
    <mergeCell ref="C125:G125"/>
    <mergeCell ref="H125:J125"/>
    <mergeCell ref="K125:N125"/>
    <mergeCell ref="O125:P125"/>
    <mergeCell ref="Q125:R125"/>
    <mergeCell ref="C126:G126"/>
    <mergeCell ref="H126:J126"/>
    <mergeCell ref="K126:N126"/>
    <mergeCell ref="O126:P126"/>
    <mergeCell ref="Q126:R126"/>
    <mergeCell ref="C123:G123"/>
    <mergeCell ref="H123:J123"/>
    <mergeCell ref="K123:N123"/>
    <mergeCell ref="O123:P123"/>
    <mergeCell ref="Q123:R123"/>
    <mergeCell ref="C124:G124"/>
    <mergeCell ref="H124:J124"/>
    <mergeCell ref="K124:N124"/>
    <mergeCell ref="O124:P124"/>
    <mergeCell ref="Q124:R124"/>
    <mergeCell ref="C121:G121"/>
    <mergeCell ref="H121:J121"/>
    <mergeCell ref="K121:N121"/>
    <mergeCell ref="O121:P121"/>
    <mergeCell ref="Q121:R121"/>
    <mergeCell ref="C122:G122"/>
    <mergeCell ref="H122:J122"/>
    <mergeCell ref="K122:N122"/>
    <mergeCell ref="O122:P122"/>
    <mergeCell ref="Q122:R122"/>
    <mergeCell ref="C113:L113"/>
    <mergeCell ref="M113:R113"/>
    <mergeCell ref="C114:L114"/>
    <mergeCell ref="M114:R114"/>
    <mergeCell ref="C115:L115"/>
    <mergeCell ref="M115:R115"/>
    <mergeCell ref="C118:R118"/>
    <mergeCell ref="C120:G120"/>
    <mergeCell ref="H120:J120"/>
    <mergeCell ref="K120:N120"/>
    <mergeCell ref="O120:P120"/>
    <mergeCell ref="Q120:R120"/>
    <mergeCell ref="C107:R107"/>
    <mergeCell ref="C109:L109"/>
    <mergeCell ref="M109:R109"/>
    <mergeCell ref="C110:L110"/>
    <mergeCell ref="M110:R110"/>
    <mergeCell ref="C111:L111"/>
    <mergeCell ref="M111:R111"/>
    <mergeCell ref="C112:L112"/>
    <mergeCell ref="M112:R112"/>
    <mergeCell ref="C102:K102"/>
    <mergeCell ref="L102:N102"/>
    <mergeCell ref="O102:R102"/>
    <mergeCell ref="C103:K103"/>
    <mergeCell ref="L103:N103"/>
    <mergeCell ref="O103:R103"/>
    <mergeCell ref="C104:K104"/>
    <mergeCell ref="L104:N104"/>
    <mergeCell ref="O104:R104"/>
    <mergeCell ref="C95:K95"/>
    <mergeCell ref="O95:R95"/>
    <mergeCell ref="C96:K96"/>
    <mergeCell ref="O96:R96"/>
    <mergeCell ref="C97:K97"/>
    <mergeCell ref="C98:K98"/>
    <mergeCell ref="C99:K99"/>
    <mergeCell ref="C100:K100"/>
    <mergeCell ref="C101:K101"/>
    <mergeCell ref="C91:K91"/>
    <mergeCell ref="L91:N91"/>
    <mergeCell ref="O91:R91"/>
    <mergeCell ref="C92:K92"/>
    <mergeCell ref="L92:N92"/>
    <mergeCell ref="O92:R92"/>
    <mergeCell ref="C93:K93"/>
    <mergeCell ref="O93:R93"/>
    <mergeCell ref="C94:K94"/>
    <mergeCell ref="O94:R94"/>
    <mergeCell ref="C86:R86"/>
    <mergeCell ref="C88:K88"/>
    <mergeCell ref="L88:N88"/>
    <mergeCell ref="O88:R88"/>
    <mergeCell ref="C89:K89"/>
    <mergeCell ref="L89:N89"/>
    <mergeCell ref="O89:R89"/>
    <mergeCell ref="C90:K90"/>
    <mergeCell ref="L90:N90"/>
    <mergeCell ref="O90:R90"/>
    <mergeCell ref="D82:H82"/>
    <mergeCell ref="I82:N82"/>
    <mergeCell ref="O82:R82"/>
    <mergeCell ref="D83:H83"/>
    <mergeCell ref="I83:N83"/>
    <mergeCell ref="O83:R83"/>
    <mergeCell ref="D84:H84"/>
    <mergeCell ref="I84:N84"/>
    <mergeCell ref="O84:R84"/>
    <mergeCell ref="C78:D78"/>
    <mergeCell ref="C79:E79"/>
    <mergeCell ref="F79:G79"/>
    <mergeCell ref="L79:M79"/>
    <mergeCell ref="D80:H80"/>
    <mergeCell ref="I80:N80"/>
    <mergeCell ref="O80:R80"/>
    <mergeCell ref="D81:H81"/>
    <mergeCell ref="I81:N81"/>
    <mergeCell ref="O81:R81"/>
    <mergeCell ref="D74:H74"/>
    <mergeCell ref="I74:N74"/>
    <mergeCell ref="O74:R74"/>
    <mergeCell ref="D75:H75"/>
    <mergeCell ref="I75:N75"/>
    <mergeCell ref="O75:R75"/>
    <mergeCell ref="D76:H76"/>
    <mergeCell ref="I76:N76"/>
    <mergeCell ref="O76:R76"/>
    <mergeCell ref="C68:R68"/>
    <mergeCell ref="C70:D70"/>
    <mergeCell ref="C71:E71"/>
    <mergeCell ref="F71:G71"/>
    <mergeCell ref="L71:M71"/>
    <mergeCell ref="D72:H72"/>
    <mergeCell ref="I72:N72"/>
    <mergeCell ref="O72:R72"/>
    <mergeCell ref="D73:H73"/>
    <mergeCell ref="I73:N73"/>
    <mergeCell ref="O73:R73"/>
    <mergeCell ref="C64:G64"/>
    <mergeCell ref="H64:I64"/>
    <mergeCell ref="M64:O64"/>
    <mergeCell ref="P64:Q64"/>
    <mergeCell ref="C65:G65"/>
    <mergeCell ref="H65:I65"/>
    <mergeCell ref="M65:O65"/>
    <mergeCell ref="P65:Q65"/>
    <mergeCell ref="C66:G66"/>
    <mergeCell ref="H66:I66"/>
    <mergeCell ref="M66:O66"/>
    <mergeCell ref="P66:Q66"/>
    <mergeCell ref="C61:G61"/>
    <mergeCell ref="H61:I61"/>
    <mergeCell ref="M61:O61"/>
    <mergeCell ref="P61:Q61"/>
    <mergeCell ref="C62:G62"/>
    <mergeCell ref="H62:I62"/>
    <mergeCell ref="M62:O62"/>
    <mergeCell ref="P62:Q62"/>
    <mergeCell ref="C63:G63"/>
    <mergeCell ref="H63:I63"/>
    <mergeCell ref="M63:O63"/>
    <mergeCell ref="P63:Q63"/>
    <mergeCell ref="C45:Q45"/>
    <mergeCell ref="C46:Q46"/>
    <mergeCell ref="C47:Q47"/>
    <mergeCell ref="C48:Q50"/>
    <mergeCell ref="C52:Q52"/>
    <mergeCell ref="C53:Q53"/>
    <mergeCell ref="C54:Q54"/>
    <mergeCell ref="C55:Q55"/>
    <mergeCell ref="C58:R58"/>
    <mergeCell ref="C33:H33"/>
    <mergeCell ref="J33:Q33"/>
    <mergeCell ref="M37:O37"/>
    <mergeCell ref="C39:Q39"/>
    <mergeCell ref="C40:Q40"/>
    <mergeCell ref="C41:Q41"/>
    <mergeCell ref="C42:Q42"/>
    <mergeCell ref="C43:Q43"/>
    <mergeCell ref="C44:Q44"/>
    <mergeCell ref="Q20:R20"/>
    <mergeCell ref="G22:J22"/>
    <mergeCell ref="J24:R24"/>
    <mergeCell ref="J26:R26"/>
    <mergeCell ref="C27:I27"/>
    <mergeCell ref="K27:Q27"/>
    <mergeCell ref="C29:R29"/>
    <mergeCell ref="C31:H31"/>
    <mergeCell ref="J31:O31"/>
    <mergeCell ref="B7:E7"/>
    <mergeCell ref="K7:M7"/>
    <mergeCell ref="N7:S7"/>
    <mergeCell ref="T7:U8"/>
    <mergeCell ref="N8:S8"/>
    <mergeCell ref="B10:S10"/>
    <mergeCell ref="N13:O13"/>
    <mergeCell ref="C16:R16"/>
    <mergeCell ref="C18:H18"/>
    <mergeCell ref="I18:J18"/>
    <mergeCell ref="Q18:R18"/>
    <mergeCell ref="D2:S2"/>
    <mergeCell ref="D3:S3"/>
    <mergeCell ref="D4:E4"/>
    <mergeCell ref="F4:H4"/>
    <mergeCell ref="J4:K4"/>
    <mergeCell ref="L4:O4"/>
    <mergeCell ref="P4:S4"/>
    <mergeCell ref="D5:E5"/>
    <mergeCell ref="F5:K5"/>
    <mergeCell ref="L5:O5"/>
    <mergeCell ref="P5:S5"/>
  </mergeCells>
  <conditionalFormatting sqref="BB401:BB402">
    <cfRule type="duplicateValues" dxfId="34" priority="2"/>
  </conditionalFormatting>
  <conditionalFormatting sqref="BB403">
    <cfRule type="duplicateValues" dxfId="33" priority="3"/>
  </conditionalFormatting>
  <dataValidations count="18">
    <dataValidation type="list" allowBlank="1" showInputMessage="1" showErrorMessage="1" promptTitle="Dia" prompt="Favor escoger día" sqref="F13" xr:uid="{00000000-0002-0000-0000-000000000000}">
      <formula1>$AL$401:$AL$436</formula1>
      <formula2>0</formula2>
    </dataValidation>
    <dataValidation type="list" allowBlank="1" showInputMessage="1" showErrorMessage="1" sqref="J24:R24" xr:uid="{00000000-0002-0000-0000-000001000000}">
      <formula1>INDIRECT($G$22)</formula1>
      <formula2>0</formula2>
    </dataValidation>
    <dataValidation type="textLength" operator="lessThanOrEqual" allowBlank="1" showInputMessage="1" showErrorMessage="1" error="Por Favor Máximo 240 Caracteres" prompt="Describa el Impacto de No Implementación en Máximo 240 caracteres" sqref="C48:Q50" xr:uid="{00000000-0002-0000-0000-000002000000}">
      <formula1>240</formula1>
      <formula2>0</formula2>
    </dataValidation>
    <dataValidation type="textLength" operator="lessThanOrEqual" allowBlank="1" showInputMessage="1" showErrorMessage="1" error="Por favor solo 60 Caracteres" prompt="Defina el Responsable del Monitoreo en Máximo 60 Caracteres" sqref="M110:R113 M140:R152" xr:uid="{00000000-0002-0000-0000-000003000000}">
      <formula1>60</formula1>
      <formula2>0</formula2>
    </dataValidation>
    <dataValidation type="textLength" operator="lessThanOrEqual" allowBlank="1" showInputMessage="1" showErrorMessage="1" error="Por favor solo 90 Caracteres" prompt="Describa la Actividad de Monitoreo en Máximo 90 Caracteres" sqref="C110:L113 D143:L150 C142:C150 C140:L141" xr:uid="{00000000-0002-0000-0000-000004000000}">
      <formula1>90</formula1>
      <formula2>0</formula2>
    </dataValidation>
    <dataValidation type="textLength" operator="lessThanOrEqual" allowBlank="1" showInputMessage="1" showErrorMessage="1" error="Por favor solo 60 Caracteres" prompt="Defina el Responsable de la Prueba en Máximo 60 Caracteres" sqref="O89:R92" xr:uid="{00000000-0002-0000-0000-000005000000}">
      <formula1>60</formula1>
      <formula2>0</formula2>
    </dataValidation>
    <dataValidation type="textLength" operator="lessThanOrEqual" allowBlank="1" showInputMessage="1" showErrorMessage="1" error="Por favor solo 90 Caracteres" prompt="Describa la Prueba en Máximo 90 Caracteres" sqref="C89:K92" xr:uid="{00000000-0002-0000-0000-000006000000}">
      <formula1>90</formula1>
      <formula2>0</formula2>
    </dataValidation>
    <dataValidation type="textLength" operator="lessThanOrEqual" allowBlank="1" showInputMessage="1" showErrorMessage="1" error="Por Favor Máximo 130 Caracteres" prompt="Describa los Servicios Afectados y el Tiempo de Indisponibilidad en Máximo 130 caracteres" sqref="C40:Q41" xr:uid="{00000000-0002-0000-0000-000007000000}">
      <formula1>130</formula1>
      <formula2>0</formula2>
    </dataValidation>
    <dataValidation type="list" allowBlank="1" showInputMessage="1" showErrorMessage="1" sqref="G22:J22" xr:uid="{00000000-0002-0000-0000-000008000000}">
      <formula1>$AO$401:$AO$403</formula1>
      <formula2>0</formula2>
    </dataValidation>
    <dataValidation type="list" allowBlank="1" showInputMessage="1" showErrorMessage="1" sqref="V36:V38 BF38:BF40" xr:uid="{00000000-0002-0000-0000-000009000000}">
      <formula1>INDIRECT($J$31)</formula1>
      <formula2>0</formula2>
    </dataValidation>
    <dataValidation type="list" allowBlank="1" showInputMessage="1" showErrorMessage="1" sqref="J31:O31" xr:uid="{00000000-0002-0000-0000-00000A000000}">
      <formula1>'Solicitud de Cambio'!servicios</formula1>
      <formula2>0</formula2>
    </dataValidation>
    <dataValidation type="list" allowBlank="1" showInputMessage="1" showErrorMessage="1" sqref="G20 E35 K35 Q35 E37 K37 Q37" xr:uid="{00000000-0002-0000-0000-00000B000000}">
      <formula1>"Si,No"</formula1>
      <formula2>0</formula2>
    </dataValidation>
    <dataValidation type="list" allowBlank="1" showInputMessage="1" showErrorMessage="1" promptTitle="año" prompt="Favor escoger año" sqref="I15" xr:uid="{00000000-0002-0000-0000-00000C000000}">
      <formula1>$AN$401:$AN$403</formula1>
      <formula2>0</formula2>
    </dataValidation>
    <dataValidation type="list" allowBlank="1" showInputMessage="1" showErrorMessage="1" promptTitle="Mes" prompt="Favor escoger Mes" sqref="H13" xr:uid="{00000000-0002-0000-0000-00000D000000}">
      <formula1>$AM$401:$AM$413</formula1>
      <formula2>0</formula2>
    </dataValidation>
    <dataValidation type="list" allowBlank="1" showInputMessage="1" showErrorMessage="1" promptTitle="año" prompt="Favor escoger año" sqref="J13" xr:uid="{00000000-0002-0000-0000-00000E000000}">
      <formula1>$AN$403:$AN$409</formula1>
      <formula2>0</formula2>
    </dataValidation>
    <dataValidation type="list" allowBlank="1" showInputMessage="1" showErrorMessage="1" sqref="P22" xr:uid="{00000000-0002-0000-0000-00000F000000}">
      <formula1>"100%,&gt;90%,N/A"</formula1>
      <formula2>0</formula2>
    </dataValidation>
    <dataValidation type="list" showInputMessage="1" showErrorMessage="1" sqref="J33:Q33" xr:uid="{00000000-0002-0000-0000-000010000000}">
      <formula1>INDIRECT($J$31)</formula1>
      <formula2>0</formula2>
    </dataValidation>
    <dataValidation type="list" allowBlank="1" showInputMessage="1" showErrorMessage="1" sqref="Q20:R20" xr:uid="{00000000-0002-0000-0000-000011000000}">
      <formula1>$BF$21:$BF$68</formula1>
      <formula2>0</formula2>
    </dataValidation>
  </dataValidations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156"/>
  <sheetViews>
    <sheetView showGridLines="0" topLeftCell="A13" zoomScale="80" zoomScaleNormal="80" workbookViewId="0">
      <selection activeCell="W30" sqref="W30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15.85546875" style="92" customWidth="1"/>
    <col min="33" max="33" width="20.42578125" style="92" customWidth="1"/>
    <col min="34" max="34" width="18.42578125" style="94" customWidth="1"/>
    <col min="35" max="35" width="14.42578125" style="92" customWidth="1"/>
    <col min="36" max="36" width="16.28515625" style="92" customWidth="1"/>
    <col min="37" max="40" width="6.42578125" style="92"/>
    <col min="41" max="41" width="42.140625" style="92" customWidth="1"/>
    <col min="42" max="1024" width="6.42578125" style="92"/>
  </cols>
  <sheetData>
    <row r="1" spans="1:41" s="16" customFormat="1" ht="16.5" customHeight="1">
      <c r="A1" s="10"/>
      <c r="B1" s="95"/>
      <c r="C1" s="95"/>
      <c r="D1" s="96"/>
      <c r="E1" s="96"/>
      <c r="F1" s="97"/>
      <c r="G1" s="98"/>
      <c r="H1" s="98"/>
      <c r="I1" s="98"/>
      <c r="J1" s="98"/>
      <c r="K1" s="98"/>
      <c r="L1" s="99"/>
      <c r="M1" s="99"/>
      <c r="N1" s="99"/>
      <c r="O1" s="99"/>
      <c r="P1" s="34"/>
      <c r="Q1" s="34"/>
      <c r="R1" s="99"/>
      <c r="S1" s="99"/>
      <c r="T1" s="99"/>
      <c r="U1" s="34"/>
      <c r="V1" s="34"/>
      <c r="AO1" s="16" t="s">
        <v>264</v>
      </c>
    </row>
    <row r="2" spans="1:41" s="16" customFormat="1" ht="16.5" customHeight="1">
      <c r="A2" s="10"/>
      <c r="B2" s="360"/>
      <c r="C2" s="360"/>
      <c r="D2" s="361" t="s">
        <v>0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AO2" s="16" t="s">
        <v>265</v>
      </c>
    </row>
    <row r="3" spans="1:41" s="16" customFormat="1" ht="16.5" customHeight="1">
      <c r="A3" s="10"/>
      <c r="B3" s="360"/>
      <c r="C3" s="360"/>
      <c r="D3" s="361" t="s">
        <v>266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AO3" s="16" t="s">
        <v>267</v>
      </c>
    </row>
    <row r="4" spans="1:41" s="16" customFormat="1" ht="16.5" customHeight="1">
      <c r="A4" s="10"/>
      <c r="B4" s="360"/>
      <c r="C4" s="360"/>
      <c r="D4" s="362" t="s">
        <v>2</v>
      </c>
      <c r="E4" s="362"/>
      <c r="F4" s="363" t="s">
        <v>3</v>
      </c>
      <c r="G4" s="363"/>
      <c r="H4" s="363"/>
      <c r="I4" s="363"/>
      <c r="J4" s="364" t="s">
        <v>4</v>
      </c>
      <c r="K4" s="364"/>
      <c r="L4" s="360">
        <v>10</v>
      </c>
      <c r="M4" s="360"/>
      <c r="N4" s="365" t="s">
        <v>268</v>
      </c>
      <c r="O4" s="365"/>
      <c r="P4" s="365"/>
      <c r="Q4" s="365"/>
      <c r="R4" s="357" t="s">
        <v>6</v>
      </c>
      <c r="S4" s="357"/>
      <c r="T4" s="357"/>
      <c r="U4" s="357"/>
      <c r="V4" s="357"/>
      <c r="AO4" s="16" t="s">
        <v>269</v>
      </c>
    </row>
    <row r="5" spans="1:41" s="16" customFormat="1" ht="16.5" customHeight="1">
      <c r="A5" s="10"/>
      <c r="B5" s="360"/>
      <c r="C5" s="360"/>
      <c r="D5" s="366" t="s">
        <v>7</v>
      </c>
      <c r="E5" s="366"/>
      <c r="F5" s="366"/>
      <c r="G5" s="366"/>
      <c r="H5" s="367">
        <v>42661</v>
      </c>
      <c r="I5" s="367"/>
      <c r="J5" s="367"/>
      <c r="K5" s="367"/>
      <c r="L5" s="367"/>
      <c r="M5" s="367"/>
      <c r="N5" s="364" t="s">
        <v>8</v>
      </c>
      <c r="O5" s="364"/>
      <c r="P5" s="364"/>
      <c r="Q5" s="364"/>
      <c r="R5" s="364"/>
      <c r="S5" s="368">
        <v>43906</v>
      </c>
      <c r="T5" s="368"/>
      <c r="U5" s="368"/>
      <c r="V5" s="368"/>
      <c r="AO5" s="16" t="s">
        <v>270</v>
      </c>
    </row>
    <row r="6" spans="1:41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41" s="16" customFormat="1" ht="16.5" customHeight="1">
      <c r="A7" s="10"/>
      <c r="B7" s="320" t="s">
        <v>9</v>
      </c>
      <c r="C7" s="320"/>
      <c r="D7" s="320"/>
      <c r="E7" s="320"/>
      <c r="F7" s="11">
        <v>28</v>
      </c>
      <c r="G7" s="12">
        <v>1</v>
      </c>
      <c r="H7" s="369">
        <v>2020</v>
      </c>
      <c r="I7" s="369"/>
      <c r="J7" s="15"/>
      <c r="K7" s="321" t="s">
        <v>10</v>
      </c>
      <c r="L7" s="321"/>
      <c r="M7" s="321"/>
      <c r="N7" s="322" t="s">
        <v>11</v>
      </c>
      <c r="O7" s="322"/>
      <c r="P7" s="322"/>
      <c r="Q7" s="322"/>
      <c r="R7" s="322"/>
      <c r="S7" s="322"/>
      <c r="T7" s="322"/>
      <c r="U7" s="322"/>
      <c r="V7" s="322"/>
    </row>
    <row r="8" spans="1:41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21"/>
      <c r="L8" s="321"/>
      <c r="M8" s="321"/>
      <c r="N8" s="322" t="s">
        <v>271</v>
      </c>
      <c r="O8" s="322"/>
      <c r="P8" s="322"/>
      <c r="Q8" s="322"/>
      <c r="R8" s="322"/>
      <c r="S8" s="322"/>
      <c r="T8" s="322"/>
      <c r="U8" s="322"/>
      <c r="V8" s="322"/>
    </row>
    <row r="9" spans="1:41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15"/>
      <c r="L9" s="15"/>
      <c r="M9" s="15"/>
      <c r="N9" s="21"/>
      <c r="O9" s="21"/>
      <c r="P9" s="21"/>
      <c r="Q9" s="21"/>
      <c r="R9" s="21"/>
      <c r="S9" s="21"/>
      <c r="T9" s="21"/>
      <c r="U9" s="21"/>
      <c r="V9" s="21"/>
      <c r="AO9" s="92"/>
    </row>
    <row r="10" spans="1:41" s="16" customFormat="1" ht="22.7" customHeight="1">
      <c r="A10" s="10"/>
      <c r="B10" s="325" t="s">
        <v>272</v>
      </c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AO10" s="92"/>
    </row>
    <row r="11" spans="1:41" ht="16.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41" ht="36.75" customHeight="1">
      <c r="A12" s="102"/>
      <c r="B12" s="370" t="s">
        <v>273</v>
      </c>
      <c r="C12" s="370"/>
      <c r="D12" s="370"/>
      <c r="E12" s="370"/>
      <c r="F12" s="370"/>
      <c r="G12" s="370"/>
      <c r="H12" s="370"/>
      <c r="I12" s="370"/>
      <c r="J12" s="370"/>
      <c r="K12" s="370"/>
      <c r="L12" s="371" t="s">
        <v>669</v>
      </c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104"/>
    </row>
    <row r="13" spans="1:41" ht="18" customHeight="1">
      <c r="B13" s="370" t="s">
        <v>274</v>
      </c>
      <c r="C13" s="370"/>
      <c r="D13" s="370"/>
      <c r="E13" s="370"/>
      <c r="F13" s="370"/>
      <c r="G13" s="370"/>
      <c r="H13" s="370"/>
      <c r="I13" s="370"/>
      <c r="J13" s="370"/>
      <c r="K13" s="370"/>
      <c r="L13" s="372" t="s">
        <v>667</v>
      </c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104"/>
    </row>
    <row r="14" spans="1:41" ht="18" customHeight="1"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4"/>
    </row>
    <row r="15" spans="1:41" ht="18" customHeight="1">
      <c r="B15" s="373" t="s">
        <v>275</v>
      </c>
      <c r="C15" s="373"/>
      <c r="D15" s="373"/>
      <c r="E15" s="373"/>
      <c r="F15" s="373"/>
      <c r="G15" s="373"/>
      <c r="H15" s="373"/>
      <c r="I15" s="373"/>
      <c r="J15" s="373"/>
      <c r="M15" s="373" t="s">
        <v>276</v>
      </c>
      <c r="N15" s="373"/>
      <c r="O15" s="373"/>
      <c r="P15" s="373"/>
      <c r="Q15" s="373"/>
      <c r="R15" s="373"/>
      <c r="S15" s="373"/>
      <c r="T15" s="373"/>
      <c r="U15" s="373"/>
      <c r="V15" s="373"/>
      <c r="W15" s="104"/>
    </row>
    <row r="16" spans="1:41" ht="20.45" customHeight="1">
      <c r="B16" s="374" t="s">
        <v>269</v>
      </c>
      <c r="C16" s="374"/>
      <c r="D16" s="374"/>
      <c r="E16" s="374"/>
      <c r="F16" s="374"/>
      <c r="G16" s="374"/>
      <c r="H16" s="374"/>
      <c r="I16" s="374"/>
      <c r="J16" s="374"/>
      <c r="M16" s="374" t="s">
        <v>277</v>
      </c>
      <c r="N16" s="374"/>
      <c r="O16" s="374"/>
      <c r="P16" s="374"/>
      <c r="Q16" s="374"/>
      <c r="R16" s="374"/>
      <c r="S16" s="374"/>
      <c r="T16" s="374"/>
      <c r="U16" s="374"/>
      <c r="V16" s="374"/>
      <c r="W16" s="104"/>
    </row>
    <row r="17" spans="2:23" ht="15" customHeight="1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4"/>
    </row>
    <row r="18" spans="2:23" ht="18" customHeight="1">
      <c r="B18" s="373" t="s">
        <v>278</v>
      </c>
      <c r="C18" s="373"/>
      <c r="D18" s="373"/>
      <c r="E18" s="373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373"/>
      <c r="Q18" s="373"/>
      <c r="R18" s="373"/>
      <c r="S18" s="373"/>
      <c r="T18" s="373"/>
      <c r="U18" s="373"/>
      <c r="V18" s="373"/>
      <c r="W18" s="104"/>
    </row>
    <row r="19" spans="2:23" ht="15" customHeight="1">
      <c r="B19" s="375" t="s">
        <v>668</v>
      </c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104"/>
    </row>
    <row r="20" spans="2:23" ht="15" customHeight="1"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104"/>
    </row>
    <row r="21" spans="2:23" ht="15" customHeight="1"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104"/>
    </row>
    <row r="22" spans="2:23" ht="15" customHeight="1"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104"/>
    </row>
    <row r="23" spans="2:23" ht="1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8" customHeight="1">
      <c r="B24" s="373" t="s">
        <v>279</v>
      </c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  <c r="V24" s="373"/>
      <c r="W24" s="104"/>
    </row>
    <row r="25" spans="2:23" ht="15" customHeight="1">
      <c r="B25" s="375" t="s">
        <v>670</v>
      </c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104"/>
    </row>
    <row r="26" spans="2:23" ht="15" customHeight="1"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104"/>
    </row>
    <row r="27" spans="2:23" ht="15" customHeight="1"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104"/>
    </row>
    <row r="28" spans="2:23" ht="15" customHeight="1">
      <c r="B28" s="375"/>
      <c r="C28" s="3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104"/>
    </row>
    <row r="29" spans="2:23" ht="15" customHeight="1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5" customHeight="1">
      <c r="B30" s="373" t="s">
        <v>280</v>
      </c>
      <c r="C30" s="373"/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3"/>
      <c r="W30" s="104"/>
    </row>
    <row r="31" spans="2:23" ht="15" customHeight="1">
      <c r="B31" s="374" t="s">
        <v>277</v>
      </c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104"/>
    </row>
    <row r="32" spans="2:23" ht="15" customHeight="1">
      <c r="B32" s="374"/>
      <c r="C32" s="374"/>
      <c r="D32" s="374"/>
      <c r="E32" s="374"/>
      <c r="F32" s="374"/>
      <c r="G32" s="374"/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374"/>
      <c r="S32" s="374"/>
      <c r="T32" s="374"/>
      <c r="U32" s="374"/>
      <c r="V32" s="374"/>
      <c r="W32" s="104"/>
    </row>
    <row r="33" spans="2:41" ht="15" customHeight="1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41" ht="15" customHeight="1">
      <c r="B34" s="373" t="s">
        <v>281</v>
      </c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104"/>
    </row>
    <row r="35" spans="2:41" ht="15" customHeight="1"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104"/>
      <c r="AO35" s="94"/>
    </row>
    <row r="36" spans="2:41" ht="15" customHeight="1"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4"/>
      <c r="R36" s="374"/>
      <c r="S36" s="374"/>
      <c r="T36" s="374"/>
      <c r="U36" s="374"/>
      <c r="V36" s="374"/>
      <c r="W36" s="104"/>
      <c r="AO36" s="107"/>
    </row>
    <row r="37" spans="2:41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AO37" s="107"/>
    </row>
    <row r="38" spans="2:41" s="107" customFormat="1" ht="16.5" customHeight="1">
      <c r="B38" s="376" t="s">
        <v>282</v>
      </c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</row>
    <row r="39" spans="2:41" s="107" customFormat="1">
      <c r="B39" s="108"/>
      <c r="C39" s="108"/>
      <c r="D39" s="108"/>
      <c r="E39" s="108"/>
      <c r="F39" s="109"/>
    </row>
    <row r="40" spans="2:41" s="107" customFormat="1" ht="15" customHeight="1">
      <c r="B40" s="110" t="s">
        <v>53</v>
      </c>
      <c r="C40" s="377" t="s">
        <v>283</v>
      </c>
      <c r="D40" s="377"/>
      <c r="E40" s="377"/>
      <c r="F40" s="377"/>
      <c r="G40" s="377"/>
      <c r="H40" s="377"/>
      <c r="I40" s="377"/>
      <c r="J40" s="378" t="s">
        <v>284</v>
      </c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110" t="s">
        <v>285</v>
      </c>
      <c r="W40" s="111" t="s">
        <v>286</v>
      </c>
    </row>
    <row r="41" spans="2:41" s="107" customFormat="1">
      <c r="B41" s="112">
        <v>1</v>
      </c>
      <c r="C41" s="379" t="str">
        <f>I_P1</f>
        <v>Impacto reputacional</v>
      </c>
      <c r="D41" s="379"/>
      <c r="E41" s="379"/>
      <c r="F41" s="379"/>
      <c r="G41" s="379"/>
      <c r="H41" s="379"/>
      <c r="I41" s="379"/>
      <c r="J41" s="380" t="s">
        <v>481</v>
      </c>
      <c r="K41" s="380"/>
      <c r="L41" s="380"/>
      <c r="M41" s="380"/>
      <c r="N41" s="380"/>
      <c r="O41" s="380"/>
      <c r="P41" s="380"/>
      <c r="Q41" s="380"/>
      <c r="R41" s="380"/>
      <c r="S41" s="380"/>
      <c r="T41" s="380"/>
      <c r="U41" s="380"/>
      <c r="V41" s="112">
        <f>VLOOKUP(J41,I_V1,3,0)</f>
        <v>1</v>
      </c>
      <c r="W41" s="113"/>
    </row>
    <row r="42" spans="2:41" s="107" customFormat="1" ht="30" customHeight="1">
      <c r="B42" s="112">
        <v>2</v>
      </c>
      <c r="C42" s="379" t="str">
        <f>I_P2</f>
        <v>Servicios afectados por el cambio / criticidad del servicio</v>
      </c>
      <c r="D42" s="379"/>
      <c r="E42" s="379"/>
      <c r="F42" s="379"/>
      <c r="G42" s="379"/>
      <c r="H42" s="379"/>
      <c r="I42" s="379"/>
      <c r="J42" s="380" t="s">
        <v>537</v>
      </c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112">
        <f>VLOOKUP(J42,I_V2,3,0)</f>
        <v>4</v>
      </c>
      <c r="W42" s="113"/>
    </row>
    <row r="43" spans="2:41" s="107" customFormat="1" ht="30" customHeight="1">
      <c r="B43" s="112">
        <v>3</v>
      </c>
      <c r="C43" s="379" t="str">
        <f>I_P3</f>
        <v>Impacto operacional</v>
      </c>
      <c r="D43" s="379"/>
      <c r="E43" s="379"/>
      <c r="F43" s="379"/>
      <c r="G43" s="379"/>
      <c r="H43" s="379"/>
      <c r="I43" s="379"/>
      <c r="J43" s="380" t="s">
        <v>484</v>
      </c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112">
        <f>VLOOKUP(J43,I_V3,3,0)</f>
        <v>2</v>
      </c>
      <c r="W43" s="113"/>
    </row>
    <row r="44" spans="2:41" s="107" customFormat="1" ht="25.5">
      <c r="B44" s="112">
        <v>4</v>
      </c>
      <c r="C44" s="379" t="str">
        <f>I_P4</f>
        <v>¿El cambio genera indisponibilidad en la plataforma?</v>
      </c>
      <c r="D44" s="379"/>
      <c r="E44" s="379"/>
      <c r="F44" s="379"/>
      <c r="G44" s="379"/>
      <c r="H44" s="379"/>
      <c r="I44" s="379"/>
      <c r="J44" s="381" t="s">
        <v>22</v>
      </c>
      <c r="K44" s="381"/>
      <c r="L44" s="381"/>
      <c r="M44" s="381"/>
      <c r="N44" s="381"/>
      <c r="O44" s="381"/>
      <c r="P44" s="381"/>
      <c r="Q44" s="381"/>
      <c r="R44" s="381"/>
      <c r="S44" s="381"/>
      <c r="T44" s="381"/>
      <c r="U44" s="381"/>
      <c r="V44" s="112">
        <f>VLOOKUP(J44,I_V4,3,0)</f>
        <v>0</v>
      </c>
      <c r="W44" s="113" t="s">
        <v>287</v>
      </c>
    </row>
    <row r="45" spans="2:41" s="107" customFormat="1" ht="26.25">
      <c r="B45" s="112">
        <v>5</v>
      </c>
      <c r="C45" s="379" t="str">
        <f>I_P5</f>
        <v>Tipo de afectación de servicios</v>
      </c>
      <c r="D45" s="379"/>
      <c r="E45" s="379"/>
      <c r="F45" s="379"/>
      <c r="G45" s="379"/>
      <c r="H45" s="379"/>
      <c r="I45" s="379"/>
      <c r="J45" s="381" t="s">
        <v>511</v>
      </c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112">
        <f>VLOOKUP(J45,I_V5,3,0)</f>
        <v>0</v>
      </c>
      <c r="W45" s="114" t="s">
        <v>288</v>
      </c>
    </row>
    <row r="46" spans="2:41" s="107" customFormat="1" ht="26.25">
      <c r="B46" s="112">
        <v>6</v>
      </c>
      <c r="C46" s="379" t="str">
        <f>I_P6</f>
        <v>¿El cambio afecta la confidencialidad de datos?</v>
      </c>
      <c r="D46" s="379"/>
      <c r="E46" s="379"/>
      <c r="F46" s="379"/>
      <c r="G46" s="379"/>
      <c r="H46" s="379"/>
      <c r="I46" s="379"/>
      <c r="J46" s="380" t="s">
        <v>22</v>
      </c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112">
        <f>VLOOKUP(J46,I_V6,3,0)</f>
        <v>0</v>
      </c>
      <c r="W46" s="114" t="s">
        <v>289</v>
      </c>
    </row>
    <row r="47" spans="2:41" s="107" customFormat="1" ht="30" customHeight="1">
      <c r="B47" s="112">
        <v>7</v>
      </c>
      <c r="C47" s="379" t="str">
        <f>I_P7</f>
        <v>¿El cambio afecta integridad de datos sensibles?</v>
      </c>
      <c r="D47" s="379"/>
      <c r="E47" s="379"/>
      <c r="F47" s="379"/>
      <c r="G47" s="379"/>
      <c r="H47" s="379"/>
      <c r="I47" s="379"/>
      <c r="J47" s="380" t="s">
        <v>22</v>
      </c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112">
        <f>VLOOKUP(J47,I_V7,3,0)</f>
        <v>0</v>
      </c>
      <c r="W47" s="114" t="s">
        <v>290</v>
      </c>
    </row>
    <row r="48" spans="2:41" s="107" customFormat="1">
      <c r="B48" s="112">
        <v>8</v>
      </c>
      <c r="C48" s="379" t="str">
        <f>I_P8</f>
        <v>Impacto financiero</v>
      </c>
      <c r="D48" s="379"/>
      <c r="E48" s="379"/>
      <c r="F48" s="379"/>
      <c r="G48" s="379"/>
      <c r="H48" s="379"/>
      <c r="I48" s="379"/>
      <c r="J48" s="380" t="s">
        <v>22</v>
      </c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112">
        <f>VLOOKUP(J48,I_V8,3,0)</f>
        <v>0</v>
      </c>
      <c r="W48" s="114"/>
    </row>
    <row r="49" spans="2:41" s="107" customFormat="1" ht="30" customHeight="1">
      <c r="B49" s="112">
        <v>9</v>
      </c>
      <c r="C49" s="379" t="str">
        <f>I_P9</f>
        <v>Impacto legal</v>
      </c>
      <c r="D49" s="379"/>
      <c r="E49" s="379"/>
      <c r="F49" s="379"/>
      <c r="G49" s="379"/>
      <c r="H49" s="379"/>
      <c r="I49" s="379"/>
      <c r="J49" s="380" t="s">
        <v>543</v>
      </c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112">
        <f>VLOOKUP(J49,I_V9,3,0)</f>
        <v>2</v>
      </c>
      <c r="W49" s="114"/>
    </row>
    <row r="50" spans="2:41" s="107" customFormat="1">
      <c r="B50" s="108"/>
      <c r="C50" s="115"/>
      <c r="D50" s="108"/>
      <c r="E50" s="108"/>
      <c r="F50" s="109"/>
      <c r="AO50" s="94"/>
    </row>
    <row r="51" spans="2:41" s="107" customFormat="1" ht="15.75" customHeight="1">
      <c r="B51" s="382" t="s">
        <v>291</v>
      </c>
      <c r="C51" s="382"/>
      <c r="D51" s="382"/>
      <c r="E51" s="382"/>
      <c r="F51" s="109"/>
      <c r="G51" s="383" t="s">
        <v>292</v>
      </c>
      <c r="H51" s="383"/>
      <c r="I51" s="383"/>
      <c r="J51" s="383"/>
      <c r="AO51" s="94"/>
    </row>
    <row r="52" spans="2:41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AO52" s="92"/>
    </row>
    <row r="53" spans="2:41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AO53" s="92"/>
    </row>
    <row r="54" spans="2:41">
      <c r="B54" s="384" t="s">
        <v>293</v>
      </c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AA54" s="116"/>
      <c r="AB54" s="116"/>
      <c r="AC54" s="116"/>
      <c r="AD54" s="116"/>
      <c r="AE54" s="94"/>
      <c r="AF54" s="94"/>
      <c r="AG54" s="117" t="s">
        <v>294</v>
      </c>
      <c r="AH54" s="117" t="s">
        <v>294</v>
      </c>
      <c r="AI54" s="118"/>
      <c r="AJ54" s="118"/>
    </row>
    <row r="55" spans="2:41"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AA55" s="116"/>
      <c r="AB55" s="116"/>
      <c r="AC55" s="116"/>
      <c r="AD55" s="116"/>
      <c r="AE55" s="94"/>
      <c r="AF55" s="94"/>
      <c r="AG55" s="116" t="s">
        <v>295</v>
      </c>
      <c r="AH55" s="119">
        <v>10</v>
      </c>
      <c r="AO55" s="94"/>
    </row>
    <row r="56" spans="2:41" ht="93.75" customHeight="1"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Z56" s="120"/>
      <c r="AA56" s="116"/>
      <c r="AB56" s="116"/>
      <c r="AC56" s="116"/>
      <c r="AD56" s="116"/>
      <c r="AE56" s="94"/>
      <c r="AF56" s="94"/>
      <c r="AG56" s="116" t="s">
        <v>296</v>
      </c>
      <c r="AH56" s="119">
        <v>5</v>
      </c>
      <c r="AO56" s="94"/>
    </row>
    <row r="57" spans="2:41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41" s="94" customFormat="1" ht="15" customHeigh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</row>
    <row r="59" spans="2:41" s="94" customFormat="1" ht="15" customHeight="1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</row>
    <row r="60" spans="2:41" s="94" customFormat="1" ht="15" customHeight="1"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</row>
    <row r="61" spans="2:41" s="94" customFormat="1" ht="1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</row>
    <row r="62" spans="2:41" s="94" customFormat="1" ht="1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</row>
    <row r="63" spans="2:41" s="94" customFormat="1" ht="1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</row>
    <row r="64" spans="2:41" s="94" customFormat="1" ht="15" customHeight="1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</row>
    <row r="65" spans="2:23" s="94" customFormat="1" ht="15" customHeight="1"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</row>
    <row r="66" spans="2:23" s="94" customFormat="1" ht="15" customHeight="1"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</row>
    <row r="67" spans="2:23" s="94" customFormat="1" ht="15" customHeight="1"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</row>
    <row r="68" spans="2:23" s="94" customFormat="1" ht="15" customHeigh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</row>
    <row r="69" spans="2:23" s="94" customFormat="1" ht="15" customHeigh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</row>
    <row r="70" spans="2:23" s="94" customFormat="1" ht="1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</row>
    <row r="71" spans="2:23" s="94" customFormat="1" ht="1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</row>
    <row r="72" spans="2:23" s="94" customFormat="1" ht="1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</row>
    <row r="73" spans="2:23" s="94" customFormat="1" ht="1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</row>
    <row r="74" spans="2:23" s="94" customFormat="1" ht="1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</row>
    <row r="75" spans="2:23" s="94" customFormat="1" ht="1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</row>
    <row r="76" spans="2:23" s="94" customFormat="1" ht="1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</row>
    <row r="77" spans="2:23" s="94" customFormat="1" ht="1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</row>
    <row r="78" spans="2:23" s="94" customFormat="1" ht="1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</row>
    <row r="79" spans="2:23" s="94" customFormat="1" ht="1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</row>
    <row r="80" spans="2:23" s="94" customFormat="1" ht="1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</row>
    <row r="81" spans="2:41" s="94" customFormat="1" ht="1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</row>
    <row r="82" spans="2:41" s="94" customFormat="1" ht="1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</row>
    <row r="83" spans="2:41" s="94" customFormat="1" ht="1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</row>
    <row r="84" spans="2:41" s="94" customFormat="1" ht="1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AO84" s="92"/>
    </row>
    <row r="85" spans="2:41" s="94" customFormat="1" ht="1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AO85" s="92"/>
    </row>
    <row r="86" spans="2:41" ht="15" customHeight="1"/>
    <row r="87" spans="2:41" s="92" customFormat="1" ht="12.75">
      <c r="AA87" s="120"/>
      <c r="AB87" s="116"/>
      <c r="AG87" s="121" t="s">
        <v>297</v>
      </c>
      <c r="AH87" s="122">
        <v>0.2</v>
      </c>
      <c r="AI87" s="118" t="s">
        <v>298</v>
      </c>
    </row>
    <row r="88" spans="2:41" s="92" customFormat="1" ht="12.75">
      <c r="Z88" s="116"/>
      <c r="AA88" s="116"/>
      <c r="AB88" s="116"/>
      <c r="AC88" s="116"/>
      <c r="AD88" s="116"/>
      <c r="AE88" s="116"/>
      <c r="AG88" s="123" t="s">
        <v>299</v>
      </c>
      <c r="AH88" s="124">
        <v>20</v>
      </c>
      <c r="AI88" s="125">
        <f t="shared" ref="AI88:AI93" si="0">+AH88*$AH$87</f>
        <v>4</v>
      </c>
    </row>
    <row r="89" spans="2:41" s="92" customFormat="1" ht="12.75">
      <c r="X89" s="126"/>
      <c r="Y89" s="126"/>
      <c r="Z89" s="126"/>
      <c r="AA89" s="126"/>
      <c r="AB89" s="126"/>
      <c r="AC89" s="126"/>
      <c r="AD89" s="126"/>
      <c r="AE89" s="126"/>
      <c r="AF89" s="126"/>
      <c r="AG89" s="123" t="s">
        <v>300</v>
      </c>
      <c r="AH89" s="124">
        <v>20</v>
      </c>
      <c r="AI89" s="125">
        <f t="shared" si="0"/>
        <v>4</v>
      </c>
    </row>
    <row r="90" spans="2:41" s="92" customFormat="1" ht="25.5">
      <c r="AA90" s="116"/>
      <c r="AB90" s="116"/>
      <c r="AC90" s="116"/>
      <c r="AD90" s="116"/>
      <c r="AE90" s="116"/>
      <c r="AG90" s="123" t="s">
        <v>301</v>
      </c>
      <c r="AH90" s="124">
        <v>15</v>
      </c>
      <c r="AI90" s="125">
        <f t="shared" si="0"/>
        <v>3</v>
      </c>
    </row>
    <row r="91" spans="2:41" s="92" customFormat="1" ht="63.75">
      <c r="AA91" s="116"/>
      <c r="AB91" s="116"/>
      <c r="AC91" s="116"/>
      <c r="AD91" s="116"/>
      <c r="AG91" s="123" t="s">
        <v>302</v>
      </c>
      <c r="AH91" s="124">
        <v>25</v>
      </c>
      <c r="AI91" s="125">
        <f t="shared" si="0"/>
        <v>5</v>
      </c>
    </row>
    <row r="92" spans="2:41" s="92" customFormat="1" ht="12.75">
      <c r="AA92" s="116"/>
      <c r="AB92" s="116"/>
      <c r="AC92" s="116"/>
      <c r="AD92" s="116"/>
      <c r="AG92" s="123" t="s">
        <v>303</v>
      </c>
      <c r="AH92" s="124">
        <v>5</v>
      </c>
      <c r="AI92" s="125">
        <f t="shared" si="0"/>
        <v>1</v>
      </c>
    </row>
    <row r="93" spans="2:41" s="92" customFormat="1" ht="38.25">
      <c r="AA93" s="116"/>
      <c r="AB93" s="116"/>
      <c r="AC93" s="116"/>
      <c r="AD93" s="116"/>
      <c r="AG93" s="123" t="s">
        <v>304</v>
      </c>
      <c r="AH93" s="124">
        <v>30</v>
      </c>
      <c r="AI93" s="125">
        <f t="shared" si="0"/>
        <v>6</v>
      </c>
    </row>
    <row r="94" spans="2:41">
      <c r="W94" s="92"/>
      <c r="AA94" s="116"/>
      <c r="AB94" s="116"/>
      <c r="AC94" s="116"/>
      <c r="AD94" s="116"/>
    </row>
    <row r="95" spans="2:41" s="92" customFormat="1" ht="12.75">
      <c r="AA95" s="116"/>
      <c r="AB95" s="116"/>
      <c r="AC95" s="116"/>
      <c r="AD95" s="116"/>
      <c r="AG95" s="121" t="s">
        <v>305</v>
      </c>
      <c r="AH95" s="122">
        <v>0.25</v>
      </c>
      <c r="AI95" s="118" t="s">
        <v>298</v>
      </c>
    </row>
    <row r="96" spans="2:41" s="92" customFormat="1" ht="25.5">
      <c r="AA96" s="116"/>
      <c r="AB96" s="116"/>
      <c r="AC96" s="116"/>
      <c r="AD96" s="116"/>
      <c r="AG96" s="123" t="s">
        <v>306</v>
      </c>
      <c r="AH96" s="124">
        <v>20</v>
      </c>
      <c r="AI96" s="127">
        <f t="shared" ref="AI96:AI101" si="1">+AH96*$AH$95</f>
        <v>5</v>
      </c>
    </row>
    <row r="97" spans="23:35" s="92" customFormat="1" ht="12.75">
      <c r="AA97" s="116"/>
      <c r="AB97" s="116"/>
      <c r="AC97" s="116"/>
      <c r="AD97" s="116"/>
      <c r="AG97" s="123" t="s">
        <v>307</v>
      </c>
      <c r="AH97" s="124">
        <v>15</v>
      </c>
      <c r="AI97" s="127">
        <f t="shared" si="1"/>
        <v>3.75</v>
      </c>
    </row>
    <row r="98" spans="23:35" s="92" customFormat="1" ht="12.75">
      <c r="AC98" s="116"/>
      <c r="AD98" s="116"/>
      <c r="AG98" s="123" t="s">
        <v>308</v>
      </c>
      <c r="AH98" s="124">
        <v>10</v>
      </c>
      <c r="AI98" s="127">
        <f t="shared" si="1"/>
        <v>2.5</v>
      </c>
    </row>
    <row r="99" spans="23:35" s="92" customFormat="1" ht="38.25">
      <c r="AA99" s="116"/>
      <c r="AB99" s="116"/>
      <c r="AC99" s="116"/>
      <c r="AD99" s="116"/>
      <c r="AG99" s="128" t="s">
        <v>309</v>
      </c>
      <c r="AH99" s="124">
        <v>25</v>
      </c>
      <c r="AI99" s="127">
        <f t="shared" si="1"/>
        <v>6.25</v>
      </c>
    </row>
    <row r="100" spans="23:35" s="92" customFormat="1" ht="25.5">
      <c r="AA100" s="116"/>
      <c r="AB100" s="116"/>
      <c r="AC100" s="116"/>
      <c r="AD100" s="116"/>
      <c r="AG100" s="123" t="s">
        <v>310</v>
      </c>
      <c r="AH100" s="129">
        <v>5</v>
      </c>
      <c r="AI100" s="127">
        <f t="shared" si="1"/>
        <v>1.25</v>
      </c>
    </row>
    <row r="101" spans="23:35" s="92" customFormat="1" ht="51">
      <c r="AA101" s="116"/>
      <c r="AB101" s="116"/>
      <c r="AC101" s="116"/>
      <c r="AD101" s="116"/>
      <c r="AG101" s="123" t="s">
        <v>311</v>
      </c>
      <c r="AH101" s="129">
        <v>30</v>
      </c>
      <c r="AI101" s="127">
        <f t="shared" si="1"/>
        <v>7.5</v>
      </c>
    </row>
    <row r="102" spans="23:35">
      <c r="W102" s="92"/>
      <c r="AA102" s="116"/>
      <c r="AB102" s="116"/>
      <c r="AC102" s="116"/>
      <c r="AD102" s="116"/>
    </row>
    <row r="103" spans="23:35" s="92" customFormat="1" ht="12.75">
      <c r="AA103" s="116"/>
      <c r="AB103" s="116"/>
      <c r="AC103" s="116"/>
      <c r="AD103" s="116"/>
      <c r="AG103" s="121" t="s">
        <v>312</v>
      </c>
      <c r="AH103" s="122">
        <v>0.1</v>
      </c>
      <c r="AI103" s="118" t="s">
        <v>298</v>
      </c>
    </row>
    <row r="104" spans="23:35" s="92" customFormat="1" ht="12.75">
      <c r="AA104" s="116"/>
      <c r="AB104" s="116"/>
      <c r="AC104" s="116"/>
      <c r="AD104" s="116"/>
      <c r="AG104" s="123" t="s">
        <v>313</v>
      </c>
      <c r="AH104" s="124">
        <v>20</v>
      </c>
      <c r="AI104" s="127">
        <f>+AH104*$AH$103</f>
        <v>2</v>
      </c>
    </row>
    <row r="105" spans="23:35" s="92" customFormat="1" ht="12.75">
      <c r="AA105" s="116"/>
      <c r="AB105" s="116"/>
      <c r="AC105" s="116"/>
      <c r="AD105" s="116"/>
      <c r="AE105" s="94"/>
      <c r="AF105" s="94"/>
      <c r="AG105" s="123" t="s">
        <v>314</v>
      </c>
      <c r="AH105" s="124">
        <v>0</v>
      </c>
      <c r="AI105" s="127">
        <f>+AH105*$AH$103</f>
        <v>0</v>
      </c>
    </row>
    <row r="106" spans="23:35" s="92" customFormat="1" ht="12.75">
      <c r="AA106" s="116"/>
      <c r="AB106" s="116"/>
      <c r="AC106" s="116"/>
      <c r="AD106" s="116"/>
      <c r="AE106" s="94"/>
      <c r="AF106" s="94"/>
    </row>
    <row r="107" spans="23:35" s="92" customFormat="1" ht="12.75">
      <c r="AA107" s="116"/>
      <c r="AB107" s="116"/>
      <c r="AC107" s="116"/>
      <c r="AD107" s="116"/>
      <c r="AE107" s="94"/>
      <c r="AF107" s="94"/>
      <c r="AG107" s="121" t="s">
        <v>315</v>
      </c>
      <c r="AH107" s="122">
        <v>0.1</v>
      </c>
      <c r="AI107" s="118" t="s">
        <v>298</v>
      </c>
    </row>
    <row r="108" spans="23:35" s="92" customFormat="1" ht="12.75">
      <c r="AA108" s="116"/>
      <c r="AB108" s="116"/>
      <c r="AC108" s="116"/>
      <c r="AD108" s="116"/>
      <c r="AE108" s="116" t="s">
        <v>316</v>
      </c>
      <c r="AF108" s="94"/>
      <c r="AG108" s="123" t="s">
        <v>313</v>
      </c>
      <c r="AH108" s="124">
        <v>20</v>
      </c>
      <c r="AI108" s="127">
        <f>+AH108*$AH$107</f>
        <v>2</v>
      </c>
    </row>
    <row r="109" spans="23:35" s="92" customFormat="1" ht="12.75">
      <c r="AA109" s="116"/>
      <c r="AB109" s="116"/>
      <c r="AC109" s="116"/>
      <c r="AD109" s="116"/>
      <c r="AE109" s="94"/>
      <c r="AF109" s="94"/>
      <c r="AG109" s="123" t="s">
        <v>314</v>
      </c>
      <c r="AH109" s="124">
        <v>0</v>
      </c>
      <c r="AI109" s="127">
        <f>+AH109*$AH$107</f>
        <v>0</v>
      </c>
    </row>
    <row r="110" spans="23:35" s="92" customFormat="1" ht="12.75">
      <c r="AA110" s="116"/>
      <c r="AB110" s="116"/>
      <c r="AC110" s="116"/>
      <c r="AD110" s="116"/>
      <c r="AE110" s="94"/>
      <c r="AF110" s="94"/>
      <c r="AG110" s="116"/>
      <c r="AH110" s="119"/>
    </row>
    <row r="111" spans="23:35" s="92" customFormat="1" ht="12.75">
      <c r="Z111" s="120"/>
      <c r="AA111" s="116"/>
      <c r="AB111" s="116"/>
      <c r="AC111" s="116"/>
      <c r="AD111" s="116"/>
      <c r="AE111" s="94"/>
      <c r="AF111" s="94"/>
      <c r="AG111" s="121" t="s">
        <v>294</v>
      </c>
      <c r="AH111" s="122">
        <v>0.1</v>
      </c>
      <c r="AI111" s="118" t="s">
        <v>298</v>
      </c>
    </row>
    <row r="112" spans="23:35" ht="15.75" customHeight="1">
      <c r="Z112" s="116"/>
      <c r="AA112" s="116"/>
      <c r="AB112" s="116"/>
      <c r="AC112" s="116"/>
      <c r="AD112" s="116"/>
      <c r="AE112" s="94"/>
      <c r="AF112" s="94"/>
      <c r="AG112" s="123" t="s">
        <v>313</v>
      </c>
      <c r="AH112" s="124">
        <v>0</v>
      </c>
      <c r="AI112" s="127">
        <f>+AH112*$AH$111</f>
        <v>0</v>
      </c>
    </row>
    <row r="113" spans="26:35">
      <c r="AA113" s="116"/>
      <c r="AB113" s="116"/>
      <c r="AC113" s="116"/>
      <c r="AD113" s="94"/>
      <c r="AE113" s="94"/>
      <c r="AF113" s="94"/>
      <c r="AG113" s="123" t="s">
        <v>314</v>
      </c>
      <c r="AH113" s="124">
        <v>20</v>
      </c>
      <c r="AI113" s="127">
        <f>+AH113*$AH$111</f>
        <v>2</v>
      </c>
    </row>
    <row r="114" spans="26:35">
      <c r="Z114" s="116"/>
      <c r="AA114" s="94"/>
      <c r="AB114" s="94"/>
      <c r="AC114" s="116"/>
      <c r="AD114" s="94"/>
      <c r="AE114" s="94"/>
      <c r="AF114" s="94"/>
    </row>
    <row r="115" spans="26:35">
      <c r="Z115" s="116"/>
      <c r="AA115" s="116"/>
      <c r="AB115" s="116"/>
      <c r="AC115" s="94"/>
      <c r="AD115" s="94"/>
      <c r="AE115" s="94"/>
      <c r="AF115" s="94"/>
      <c r="AG115" s="121" t="s">
        <v>317</v>
      </c>
      <c r="AH115" s="122">
        <v>0.15</v>
      </c>
      <c r="AI115" s="118" t="s">
        <v>298</v>
      </c>
    </row>
    <row r="116" spans="26:35" ht="26.25">
      <c r="AA116" s="116"/>
      <c r="AB116" s="116"/>
      <c r="AG116" s="123" t="s">
        <v>318</v>
      </c>
      <c r="AH116" s="124">
        <v>0</v>
      </c>
      <c r="AI116" s="127">
        <f>+$AH$115*AH116</f>
        <v>0</v>
      </c>
    </row>
    <row r="117" spans="26:35" ht="26.25">
      <c r="Z117" s="120"/>
      <c r="AG117" s="123" t="s">
        <v>319</v>
      </c>
      <c r="AH117" s="124">
        <v>5</v>
      </c>
      <c r="AI117" s="127">
        <f>+$AH$115*AH117</f>
        <v>0.75</v>
      </c>
    </row>
    <row r="118" spans="26:35" ht="26.25">
      <c r="Z118" s="116"/>
      <c r="AG118" s="123" t="s">
        <v>320</v>
      </c>
      <c r="AH118" s="124">
        <v>10</v>
      </c>
      <c r="AI118" s="127">
        <f>+$AH$115*AH118</f>
        <v>1.5</v>
      </c>
    </row>
    <row r="119" spans="26:35" ht="26.25">
      <c r="Z119" s="116"/>
      <c r="AG119" s="123" t="s">
        <v>321</v>
      </c>
      <c r="AH119" s="124">
        <v>20</v>
      </c>
      <c r="AI119" s="127">
        <f>+$AH$115*AH119</f>
        <v>3</v>
      </c>
    </row>
    <row r="120" spans="26:35">
      <c r="Z120" s="116"/>
      <c r="AG120" s="123" t="s">
        <v>322</v>
      </c>
      <c r="AH120" s="124">
        <v>30</v>
      </c>
      <c r="AI120" s="127">
        <f>+$AH$115*AH120</f>
        <v>4.5</v>
      </c>
    </row>
    <row r="121" spans="26:35">
      <c r="Z121" s="116"/>
      <c r="AA121" s="116"/>
      <c r="AB121" s="116"/>
      <c r="AG121" s="120"/>
      <c r="AH121" s="120"/>
    </row>
    <row r="122" spans="26:35">
      <c r="Z122" s="116"/>
      <c r="AA122" s="116"/>
      <c r="AB122" s="116"/>
      <c r="AD122" s="116"/>
      <c r="AG122" s="121" t="s">
        <v>323</v>
      </c>
      <c r="AH122" s="122">
        <v>0.1</v>
      </c>
      <c r="AI122" s="118" t="s">
        <v>298</v>
      </c>
    </row>
    <row r="123" spans="26:35">
      <c r="Z123" s="120"/>
      <c r="AG123" s="123" t="s">
        <v>313</v>
      </c>
      <c r="AH123" s="124">
        <v>20</v>
      </c>
      <c r="AI123" s="127">
        <f>+AH123*$AH$122</f>
        <v>2</v>
      </c>
    </row>
    <row r="124" spans="26:35">
      <c r="Z124" s="120"/>
      <c r="AG124" s="130" t="s">
        <v>314</v>
      </c>
      <c r="AH124" s="131">
        <v>0</v>
      </c>
      <c r="AI124" s="127">
        <f>+AH124*$AH$122</f>
        <v>0</v>
      </c>
    </row>
    <row r="125" spans="26:35">
      <c r="Z125" s="116"/>
      <c r="AG125" s="117"/>
      <c r="AH125" s="117"/>
      <c r="AI125" s="118"/>
    </row>
    <row r="126" spans="26:35">
      <c r="Z126" s="116"/>
      <c r="AG126" s="116"/>
      <c r="AH126" s="119"/>
    </row>
    <row r="127" spans="26:35">
      <c r="AG127" s="116"/>
      <c r="AH127" s="119"/>
    </row>
    <row r="128" spans="26:35">
      <c r="Z128" s="120"/>
      <c r="AG128" s="116"/>
      <c r="AH128" s="119"/>
    </row>
    <row r="129" spans="26:35">
      <c r="Z129" s="116"/>
      <c r="AG129" s="116"/>
      <c r="AH129" s="119"/>
    </row>
    <row r="130" spans="26:35">
      <c r="Z130" s="116"/>
      <c r="AH130" s="119"/>
    </row>
    <row r="131" spans="26:35">
      <c r="AG131" s="117"/>
      <c r="AH131" s="117"/>
      <c r="AI131" s="118"/>
    </row>
    <row r="132" spans="26:35">
      <c r="Z132" s="120"/>
      <c r="AG132" s="116"/>
      <c r="AH132" s="119"/>
    </row>
    <row r="133" spans="26:35">
      <c r="Z133" s="120"/>
      <c r="AG133" s="116"/>
      <c r="AH133" s="119"/>
    </row>
    <row r="134" spans="26:35">
      <c r="Z134" s="116"/>
      <c r="AG134" s="116"/>
      <c r="AH134" s="119"/>
    </row>
    <row r="135" spans="26:35">
      <c r="Z135" s="116"/>
      <c r="AG135" s="116"/>
      <c r="AH135" s="119"/>
    </row>
    <row r="136" spans="26:35">
      <c r="AH136" s="119"/>
    </row>
    <row r="137" spans="26:35">
      <c r="Z137" s="120"/>
      <c r="AG137" s="117"/>
      <c r="AH137" s="117"/>
      <c r="AI137" s="118"/>
    </row>
    <row r="138" spans="26:35">
      <c r="Z138" s="116"/>
      <c r="AG138" s="116"/>
      <c r="AH138" s="119"/>
    </row>
    <row r="139" spans="26:35">
      <c r="Z139" s="116"/>
      <c r="AG139" s="116"/>
      <c r="AH139" s="119"/>
    </row>
    <row r="140" spans="26:35">
      <c r="Z140" s="116"/>
      <c r="AG140" s="116"/>
      <c r="AH140" s="119"/>
    </row>
    <row r="141" spans="26:35">
      <c r="Z141" s="116"/>
      <c r="AG141" s="116"/>
      <c r="AH141" s="119"/>
    </row>
    <row r="142" spans="26:35">
      <c r="Z142" s="116"/>
      <c r="AH142" s="119"/>
    </row>
    <row r="143" spans="26:35">
      <c r="AG143" s="117"/>
      <c r="AH143" s="117"/>
      <c r="AI143" s="118"/>
    </row>
    <row r="144" spans="26:35">
      <c r="AG144" s="116"/>
      <c r="AH144" s="119"/>
    </row>
    <row r="145" spans="33:34">
      <c r="AG145" s="116"/>
      <c r="AH145" s="119"/>
    </row>
    <row r="146" spans="33:34">
      <c r="AG146" s="116"/>
      <c r="AH146" s="119"/>
    </row>
    <row r="147" spans="33:34">
      <c r="AG147" s="116"/>
      <c r="AH147" s="119"/>
    </row>
    <row r="148" spans="33:34" ht="15" customHeight="1">
      <c r="AH148" s="92"/>
    </row>
    <row r="149" spans="33:34" ht="15" customHeight="1">
      <c r="AG149" s="117"/>
      <c r="AH149" s="117"/>
    </row>
    <row r="150" spans="33:34" ht="15" customHeight="1">
      <c r="AG150" s="116"/>
      <c r="AH150" s="119"/>
    </row>
    <row r="151" spans="33:34" ht="15" customHeight="1">
      <c r="AG151" s="116"/>
      <c r="AH151" s="119"/>
    </row>
    <row r="152" spans="33:34" ht="15" customHeight="1">
      <c r="AG152" s="116"/>
      <c r="AH152" s="92"/>
    </row>
    <row r="153" spans="33:34" ht="15" customHeight="1">
      <c r="AG153" s="116"/>
      <c r="AH153" s="92"/>
    </row>
    <row r="154" spans="33:34" ht="15" customHeight="1"/>
    <row r="155" spans="33:34" ht="15" customHeight="1"/>
    <row r="156" spans="33:34" ht="15" customHeight="1"/>
  </sheetData>
  <mergeCells count="60">
    <mergeCell ref="B51:E51"/>
    <mergeCell ref="G51:J51"/>
    <mergeCell ref="B54:V54"/>
    <mergeCell ref="B55:V56"/>
    <mergeCell ref="C47:I47"/>
    <mergeCell ref="J47:U47"/>
    <mergeCell ref="C48:I48"/>
    <mergeCell ref="J48:U48"/>
    <mergeCell ref="C49:I49"/>
    <mergeCell ref="J49:U49"/>
    <mergeCell ref="C44:I44"/>
    <mergeCell ref="J44:U44"/>
    <mergeCell ref="C45:I45"/>
    <mergeCell ref="J45:U45"/>
    <mergeCell ref="C46:I46"/>
    <mergeCell ref="J46:U46"/>
    <mergeCell ref="C41:I41"/>
    <mergeCell ref="J41:U41"/>
    <mergeCell ref="C42:I42"/>
    <mergeCell ref="J42:U42"/>
    <mergeCell ref="C43:I43"/>
    <mergeCell ref="J43:U43"/>
    <mergeCell ref="B34:V34"/>
    <mergeCell ref="B35:V36"/>
    <mergeCell ref="B38:W38"/>
    <mergeCell ref="C40:I40"/>
    <mergeCell ref="J40:U40"/>
    <mergeCell ref="B19:V22"/>
    <mergeCell ref="B24:V24"/>
    <mergeCell ref="B25:V28"/>
    <mergeCell ref="B30:V30"/>
    <mergeCell ref="B31:V32"/>
    <mergeCell ref="B15:J15"/>
    <mergeCell ref="M15:V15"/>
    <mergeCell ref="B16:J16"/>
    <mergeCell ref="M16:V16"/>
    <mergeCell ref="B18:V18"/>
    <mergeCell ref="B10:V10"/>
    <mergeCell ref="B12:K12"/>
    <mergeCell ref="L12:V12"/>
    <mergeCell ref="B13:K13"/>
    <mergeCell ref="L13:V13"/>
    <mergeCell ref="B7:E7"/>
    <mergeCell ref="H7:I7"/>
    <mergeCell ref="K7:M8"/>
    <mergeCell ref="N7:V7"/>
    <mergeCell ref="N8:V8"/>
    <mergeCell ref="B2:C5"/>
    <mergeCell ref="D2:V2"/>
    <mergeCell ref="D3:V3"/>
    <mergeCell ref="D4:E4"/>
    <mergeCell ref="F4:I4"/>
    <mergeCell ref="J4:K4"/>
    <mergeCell ref="L4:M4"/>
    <mergeCell ref="N4:Q4"/>
    <mergeCell ref="R4:V4"/>
    <mergeCell ref="D5:G5"/>
    <mergeCell ref="H5:M5"/>
    <mergeCell ref="N5:R5"/>
    <mergeCell ref="S5:V5"/>
  </mergeCells>
  <conditionalFormatting sqref="G51">
    <cfRule type="cellIs" dxfId="32" priority="2" operator="equal">
      <formula>"MEDIO"</formula>
    </cfRule>
    <cfRule type="cellIs" dxfId="31" priority="3" operator="equal">
      <formula>"ALTO"</formula>
    </cfRule>
    <cfRule type="cellIs" dxfId="30" priority="4" operator="equal">
      <formula>"BAJO"</formula>
    </cfRule>
  </conditionalFormatting>
  <dataValidations count="15">
    <dataValidation type="textLength" operator="lessThanOrEqual" allowBlank="1" showInputMessage="1" showErrorMessage="1" sqref="B33" xr:uid="{00000000-0002-0000-0100-000000000000}">
      <formula1>90</formula1>
      <formula2>0</formula2>
    </dataValidation>
    <dataValidation type="textLength" operator="lessThanOrEqual" allowBlank="1" showInputMessage="1" showErrorMessage="1" error="Por Favor Máximo 90 Caracteres" prompt="Resuma la Descripción y alcance del Cambio en Máximo 90 caracteres" sqref="B31:V32" xr:uid="{00000000-0002-0000-0100-000001000000}">
      <formula1>90</formula1>
      <formula2>0</formula2>
    </dataValidation>
    <dataValidation type="textLength" operator="lessThanOrEqual" allowBlank="1" showInputMessage="1" showErrorMessage="1" error="Solo 34 Caracteres" sqref="L13:V13" xr:uid="{00000000-0002-0000-0100-000002000000}">
      <formula1>34</formula1>
      <formula2>0</formula2>
    </dataValidation>
    <dataValidation type="textLength" operator="lessThanOrEqual" allowBlank="1" showInputMessage="1" showErrorMessage="1" error="Por Favor Máximo 500 Caracteres" prompt="Resuma la Descripción y alcance del Cambio en Máximo 500 caracteres" sqref="B25:V28" xr:uid="{00000000-0002-0000-0100-000003000000}">
      <formula1>550</formula1>
      <formula2>0</formula2>
    </dataValidation>
    <dataValidation type="textLength" operator="lessThanOrEqual" allowBlank="1" showInputMessage="1" showErrorMessage="1" error="Por Favor Máximo 700 Caracteres" prompt="Describa la Necesidad del Cambio en Máximo 700 caracteres" sqref="B19:V22" xr:uid="{00000000-0002-0000-0100-000004000000}">
      <formula1>700</formula1>
      <formula2>0</formula2>
    </dataValidation>
    <dataValidation type="list" allowBlank="1" showInputMessage="1" showErrorMessage="1" sqref="J49" xr:uid="{00000000-0002-0000-0100-000005000000}">
      <formula1>I_R9</formula1>
      <formula2>0</formula2>
    </dataValidation>
    <dataValidation type="list" allowBlank="1" showInputMessage="1" showErrorMessage="1" sqref="J42" xr:uid="{00000000-0002-0000-0100-000006000000}">
      <formula1>I_R2</formula1>
      <formula2>0</formula2>
    </dataValidation>
    <dataValidation type="list" allowBlank="1" showInputMessage="1" showErrorMessage="1" sqref="J41" xr:uid="{00000000-0002-0000-0100-000007000000}">
      <formula1>I_R1</formula1>
      <formula2>0</formula2>
    </dataValidation>
    <dataValidation type="list" allowBlank="1" showInputMessage="1" showErrorMessage="1" sqref="J43" xr:uid="{00000000-0002-0000-0100-000008000000}">
      <formula1>I_R3</formula1>
      <formula2>0</formula2>
    </dataValidation>
    <dataValidation type="list" allowBlank="1" showInputMessage="1" showErrorMessage="1" sqref="J44" xr:uid="{00000000-0002-0000-0100-000009000000}">
      <formula1>I_R4</formula1>
      <formula2>0</formula2>
    </dataValidation>
    <dataValidation type="list" allowBlank="1" showInputMessage="1" showErrorMessage="1" sqref="J45" xr:uid="{00000000-0002-0000-0100-00000A000000}">
      <formula1>I_R5</formula1>
      <formula2>0</formula2>
    </dataValidation>
    <dataValidation type="list" allowBlank="1" showInputMessage="1" showErrorMessage="1" sqref="J46" xr:uid="{00000000-0002-0000-0100-00000B000000}">
      <formula1>I_R6</formula1>
      <formula2>0</formula2>
    </dataValidation>
    <dataValidation type="list" allowBlank="1" showInputMessage="1" showErrorMessage="1" sqref="J47" xr:uid="{00000000-0002-0000-0100-00000C000000}">
      <formula1>I_R7</formula1>
      <formula2>0</formula2>
    </dataValidation>
    <dataValidation type="list" allowBlank="1" showInputMessage="1" showErrorMessage="1" sqref="J48" xr:uid="{00000000-0002-0000-0100-00000D000000}">
      <formula1>I_R8</formula1>
      <formula2>0</formula2>
    </dataValidation>
    <dataValidation type="list" allowBlank="1" showInputMessage="1" showErrorMessage="1" errorTitle="TR" error="Seleccione Tipo de Requerimiento" sqref="B16:J16" xr:uid="{00000000-0002-0000-0100-00000E000000}">
      <formula1>$AO$1:$AO$5</formula1>
      <formula2>0</formula2>
    </dataValidation>
  </dataValidations>
  <printOptions horizontalCentered="1" verticalCentered="1"/>
  <pageMargins left="0" right="0" top="0" bottom="0" header="0.51180555555555496" footer="0.51180555555555496"/>
  <pageSetup scale="55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177"/>
  <sheetViews>
    <sheetView showGridLines="0" topLeftCell="A3" zoomScale="80" zoomScaleNormal="80" workbookViewId="0">
      <selection activeCell="L15" sqref="L15:U23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30.85546875" style="92" customWidth="1"/>
    <col min="33" max="33" width="71.42578125" style="92" customWidth="1"/>
    <col min="34" max="34" width="11.85546875" style="94" customWidth="1"/>
    <col min="35" max="40" width="6.42578125" style="92"/>
    <col min="41" max="41" width="42.140625" style="92" customWidth="1"/>
    <col min="42" max="1024" width="6.42578125" style="92"/>
  </cols>
  <sheetData>
    <row r="3" spans="1:41" s="16" customFormat="1" ht="16.5" customHeight="1">
      <c r="A3" s="10"/>
      <c r="B3" s="95"/>
      <c r="C3" s="95"/>
      <c r="D3" s="96"/>
      <c r="E3" s="96"/>
      <c r="F3" s="97"/>
      <c r="G3" s="98"/>
      <c r="H3" s="98"/>
      <c r="I3" s="98"/>
      <c r="J3" s="98"/>
      <c r="K3" s="98"/>
      <c r="L3" s="99"/>
      <c r="M3" s="99"/>
      <c r="N3" s="99"/>
      <c r="O3" s="99"/>
      <c r="P3" s="34"/>
      <c r="Q3" s="34"/>
      <c r="R3" s="99"/>
      <c r="S3" s="99"/>
      <c r="T3" s="99"/>
      <c r="U3" s="34"/>
      <c r="V3" s="34"/>
    </row>
    <row r="4" spans="1:41" s="16" customFormat="1" ht="16.5" customHeight="1">
      <c r="A4" s="10"/>
      <c r="B4" s="360"/>
      <c r="C4" s="360"/>
      <c r="D4" s="361" t="s">
        <v>0</v>
      </c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</row>
    <row r="5" spans="1:41" s="16" customFormat="1" ht="16.5" customHeight="1">
      <c r="A5" s="10"/>
      <c r="B5" s="360"/>
      <c r="C5" s="360"/>
      <c r="D5" s="361" t="s">
        <v>324</v>
      </c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</row>
    <row r="6" spans="1:41" s="16" customFormat="1" ht="16.5" customHeight="1">
      <c r="A6" s="10"/>
      <c r="B6" s="360"/>
      <c r="C6" s="360"/>
      <c r="D6" s="362" t="s">
        <v>2</v>
      </c>
      <c r="E6" s="362"/>
      <c r="F6" s="363" t="s">
        <v>3</v>
      </c>
      <c r="G6" s="363"/>
      <c r="H6" s="363"/>
      <c r="I6" s="363"/>
      <c r="J6" s="364" t="s">
        <v>4</v>
      </c>
      <c r="K6" s="364"/>
      <c r="L6" s="360">
        <v>10</v>
      </c>
      <c r="M6" s="360"/>
      <c r="N6" s="365" t="s">
        <v>268</v>
      </c>
      <c r="O6" s="365"/>
      <c r="P6" s="365"/>
      <c r="Q6" s="365"/>
      <c r="R6" s="357" t="s">
        <v>6</v>
      </c>
      <c r="S6" s="357"/>
      <c r="T6" s="357"/>
      <c r="U6" s="357"/>
      <c r="V6" s="357"/>
    </row>
    <row r="7" spans="1:41" s="16" customFormat="1" ht="16.5" customHeight="1">
      <c r="A7" s="10"/>
      <c r="B7" s="360"/>
      <c r="C7" s="360"/>
      <c r="D7" s="366" t="s">
        <v>7</v>
      </c>
      <c r="E7" s="366"/>
      <c r="F7" s="366"/>
      <c r="G7" s="366"/>
      <c r="H7" s="367">
        <v>42661</v>
      </c>
      <c r="I7" s="367"/>
      <c r="J7" s="367"/>
      <c r="K7" s="367"/>
      <c r="L7" s="367"/>
      <c r="M7" s="367"/>
      <c r="N7" s="364" t="s">
        <v>8</v>
      </c>
      <c r="O7" s="364"/>
      <c r="P7" s="364"/>
      <c r="Q7" s="364"/>
      <c r="R7" s="364"/>
      <c r="S7" s="368">
        <v>43906</v>
      </c>
      <c r="T7" s="368"/>
      <c r="U7" s="368"/>
      <c r="V7" s="368"/>
    </row>
    <row r="8" spans="1:41" s="16" customFormat="1" ht="16.5" customHeight="1">
      <c r="A8" s="1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AO8" s="16" t="s">
        <v>269</v>
      </c>
    </row>
    <row r="9" spans="1:41" s="16" customFormat="1" ht="16.5" customHeight="1">
      <c r="A9" s="10"/>
      <c r="B9" s="320" t="s">
        <v>9</v>
      </c>
      <c r="C9" s="320"/>
      <c r="D9" s="320"/>
      <c r="E9" s="320"/>
      <c r="F9" s="11">
        <v>28</v>
      </c>
      <c r="G9" s="12">
        <v>1</v>
      </c>
      <c r="H9" s="369">
        <v>2020</v>
      </c>
      <c r="I9" s="369"/>
      <c r="J9" s="15"/>
      <c r="K9" s="321" t="s">
        <v>10</v>
      </c>
      <c r="L9" s="321"/>
      <c r="M9" s="321"/>
      <c r="N9" s="322" t="s">
        <v>11</v>
      </c>
      <c r="O9" s="322"/>
      <c r="P9" s="322"/>
      <c r="Q9" s="322"/>
      <c r="R9" s="322"/>
      <c r="S9" s="322"/>
      <c r="T9" s="322"/>
      <c r="U9" s="322"/>
      <c r="V9" s="322"/>
      <c r="AO9" s="16" t="s">
        <v>270</v>
      </c>
    </row>
    <row r="10" spans="1:41" s="16" customFormat="1" ht="16.5" customHeight="1">
      <c r="A10" s="10"/>
      <c r="B10" s="17"/>
      <c r="C10" s="18"/>
      <c r="D10" s="19"/>
      <c r="E10" s="19"/>
      <c r="F10" s="20"/>
      <c r="G10" s="20"/>
      <c r="H10" s="21"/>
      <c r="I10" s="21"/>
      <c r="J10" s="15"/>
      <c r="K10" s="321"/>
      <c r="L10" s="321"/>
      <c r="M10" s="321"/>
      <c r="N10" s="322" t="s">
        <v>271</v>
      </c>
      <c r="O10" s="322"/>
      <c r="P10" s="322"/>
      <c r="Q10" s="322"/>
      <c r="R10" s="322"/>
      <c r="S10" s="322"/>
      <c r="T10" s="322"/>
      <c r="U10" s="322"/>
      <c r="V10" s="322"/>
    </row>
    <row r="11" spans="1:41" s="16" customFormat="1" ht="16.5" customHeight="1">
      <c r="A11" s="10"/>
      <c r="B11" s="17"/>
      <c r="C11" s="18"/>
      <c r="D11" s="19"/>
      <c r="E11" s="19"/>
      <c r="F11" s="20"/>
      <c r="G11" s="20"/>
      <c r="H11" s="21"/>
      <c r="I11" s="21"/>
      <c r="J11" s="15"/>
      <c r="K11" s="15"/>
      <c r="L11" s="15"/>
      <c r="M11" s="15"/>
      <c r="N11" s="21"/>
      <c r="O11" s="21"/>
      <c r="P11" s="21"/>
      <c r="Q11" s="21"/>
      <c r="R11" s="21"/>
      <c r="S11" s="21"/>
      <c r="T11" s="21"/>
      <c r="U11" s="21"/>
      <c r="V11" s="21"/>
    </row>
    <row r="12" spans="1:41" s="16" customFormat="1" ht="21.75" customHeight="1">
      <c r="A12" s="10"/>
      <c r="B12" s="325" t="s">
        <v>329</v>
      </c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</row>
    <row r="13" spans="1:41" s="94" customFormat="1" ht="15" customHeight="1"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9"/>
    </row>
    <row r="14" spans="1:41" s="107" customFormat="1" ht="15" customHeight="1">
      <c r="B14" s="110" t="s">
        <v>53</v>
      </c>
      <c r="C14" s="377" t="s">
        <v>283</v>
      </c>
      <c r="D14" s="377"/>
      <c r="E14" s="377"/>
      <c r="F14" s="377"/>
      <c r="G14" s="377"/>
      <c r="H14" s="377"/>
      <c r="I14" s="377"/>
      <c r="J14" s="377"/>
      <c r="K14" s="377"/>
      <c r="L14" s="377" t="s">
        <v>284</v>
      </c>
      <c r="M14" s="377"/>
      <c r="N14" s="377"/>
      <c r="O14" s="377"/>
      <c r="P14" s="377"/>
      <c r="Q14" s="377"/>
      <c r="R14" s="377"/>
      <c r="S14" s="377"/>
      <c r="T14" s="377"/>
      <c r="U14" s="377"/>
      <c r="V14" s="110" t="s">
        <v>285</v>
      </c>
      <c r="W14" s="132" t="s">
        <v>286</v>
      </c>
    </row>
    <row r="15" spans="1:41" s="107" customFormat="1" ht="25.5">
      <c r="B15" s="112">
        <v>1</v>
      </c>
      <c r="C15" s="379" t="str">
        <f>P_P1</f>
        <v>Número de componentes afectados por el cambio</v>
      </c>
      <c r="D15" s="379"/>
      <c r="E15" s="379"/>
      <c r="F15" s="379"/>
      <c r="G15" s="379"/>
      <c r="H15" s="379"/>
      <c r="I15" s="379"/>
      <c r="J15" s="379"/>
      <c r="K15" s="379"/>
      <c r="L15" s="386" t="s">
        <v>595</v>
      </c>
      <c r="M15" s="386"/>
      <c r="N15" s="386"/>
      <c r="O15" s="386"/>
      <c r="P15" s="386"/>
      <c r="Q15" s="386"/>
      <c r="R15" s="386"/>
      <c r="S15" s="386"/>
      <c r="T15" s="386"/>
      <c r="U15" s="386"/>
      <c r="V15" s="112">
        <f>VLOOKUP(L15,P_V1,3,0)</f>
        <v>1.5000000000000002</v>
      </c>
      <c r="W15" s="113" t="s">
        <v>330</v>
      </c>
    </row>
    <row r="16" spans="1:41" s="107" customFormat="1">
      <c r="B16" s="112">
        <v>2</v>
      </c>
      <c r="C16" s="379" t="str">
        <f>P_P2</f>
        <v>Número de miembros del equipo que implementa el cambio</v>
      </c>
      <c r="D16" s="379"/>
      <c r="E16" s="379"/>
      <c r="F16" s="379"/>
      <c r="G16" s="379"/>
      <c r="H16" s="379"/>
      <c r="I16" s="379"/>
      <c r="J16" s="379"/>
      <c r="K16" s="379"/>
      <c r="L16" s="386" t="s">
        <v>603</v>
      </c>
      <c r="M16" s="386"/>
      <c r="N16" s="386"/>
      <c r="O16" s="386"/>
      <c r="P16" s="386"/>
      <c r="Q16" s="386"/>
      <c r="R16" s="386"/>
      <c r="S16" s="386"/>
      <c r="T16" s="386"/>
      <c r="U16" s="386"/>
      <c r="V16" s="112">
        <f>VLOOKUP(L16,P_V2,3,0)</f>
        <v>1.5</v>
      </c>
      <c r="W16" s="113" t="s">
        <v>331</v>
      </c>
    </row>
    <row r="17" spans="2:36" s="107" customFormat="1">
      <c r="B17" s="112">
        <v>3</v>
      </c>
      <c r="C17" s="379" t="str">
        <f>P_P3</f>
        <v>¿Es un proceso automático o es manual?</v>
      </c>
      <c r="D17" s="379"/>
      <c r="E17" s="379"/>
      <c r="F17" s="379"/>
      <c r="G17" s="379"/>
      <c r="H17" s="379"/>
      <c r="I17" s="379"/>
      <c r="J17" s="379"/>
      <c r="K17" s="379"/>
      <c r="L17" s="386" t="s">
        <v>614</v>
      </c>
      <c r="M17" s="386"/>
      <c r="N17" s="386"/>
      <c r="O17" s="386"/>
      <c r="P17" s="386"/>
      <c r="Q17" s="386"/>
      <c r="R17" s="386"/>
      <c r="S17" s="386"/>
      <c r="T17" s="386"/>
      <c r="U17" s="386"/>
      <c r="V17" s="112">
        <f>VLOOKUP(L17,P_V3,3,0)</f>
        <v>1.8000000000000003</v>
      </c>
      <c r="W17" s="113" t="s">
        <v>332</v>
      </c>
    </row>
    <row r="18" spans="2:36" s="107" customFormat="1" ht="25.5">
      <c r="B18" s="112">
        <v>4</v>
      </c>
      <c r="C18" s="379" t="str">
        <f>P_P4</f>
        <v>Número de actividades relacionadas al cambio</v>
      </c>
      <c r="D18" s="379"/>
      <c r="E18" s="379"/>
      <c r="F18" s="379"/>
      <c r="G18" s="379"/>
      <c r="H18" s="379"/>
      <c r="I18" s="379"/>
      <c r="J18" s="379"/>
      <c r="K18" s="379"/>
      <c r="L18" s="387" t="s">
        <v>620</v>
      </c>
      <c r="M18" s="387"/>
      <c r="N18" s="387"/>
      <c r="O18" s="387"/>
      <c r="P18" s="387"/>
      <c r="Q18" s="387"/>
      <c r="R18" s="387"/>
      <c r="S18" s="387"/>
      <c r="T18" s="387"/>
      <c r="U18" s="387"/>
      <c r="V18" s="112">
        <f>VLOOKUP(L18,P_V4,3,0)</f>
        <v>0.90000000000000013</v>
      </c>
      <c r="W18" s="113" t="s">
        <v>333</v>
      </c>
    </row>
    <row r="19" spans="2:36" s="107" customFormat="1" ht="26.25">
      <c r="B19" s="112">
        <v>5</v>
      </c>
      <c r="C19" s="379" t="str">
        <f>P_P5</f>
        <v>Afecta otros cambios / servicios</v>
      </c>
      <c r="D19" s="379"/>
      <c r="E19" s="379"/>
      <c r="F19" s="379"/>
      <c r="G19" s="379"/>
      <c r="H19" s="379"/>
      <c r="I19" s="379"/>
      <c r="J19" s="379"/>
      <c r="K19" s="379"/>
      <c r="L19" s="387" t="s">
        <v>22</v>
      </c>
      <c r="M19" s="387"/>
      <c r="N19" s="387"/>
      <c r="O19" s="387"/>
      <c r="P19" s="387"/>
      <c r="Q19" s="387"/>
      <c r="R19" s="387"/>
      <c r="S19" s="387"/>
      <c r="T19" s="387"/>
      <c r="U19" s="387"/>
      <c r="V19" s="112">
        <f>VLOOKUP(L19,P_V5,3,0)</f>
        <v>0</v>
      </c>
      <c r="W19" s="114" t="s">
        <v>334</v>
      </c>
    </row>
    <row r="20" spans="2:36" s="107" customFormat="1" ht="30" customHeight="1">
      <c r="B20" s="112">
        <v>6</v>
      </c>
      <c r="C20" s="379" t="str">
        <f>P_P6</f>
        <v>Número de veces que se han ejecutado cambios similares a este en el último año</v>
      </c>
      <c r="D20" s="379"/>
      <c r="E20" s="379"/>
      <c r="F20" s="379"/>
      <c r="G20" s="379"/>
      <c r="H20" s="379"/>
      <c r="I20" s="379"/>
      <c r="J20" s="379"/>
      <c r="K20" s="379"/>
      <c r="L20" s="387" t="s">
        <v>630</v>
      </c>
      <c r="M20" s="387"/>
      <c r="N20" s="387"/>
      <c r="O20" s="387"/>
      <c r="P20" s="387"/>
      <c r="Q20" s="387"/>
      <c r="R20" s="387"/>
      <c r="S20" s="387"/>
      <c r="T20" s="387"/>
      <c r="U20" s="387"/>
      <c r="V20" s="112">
        <f>VLOOKUP(L20,P_V6,3,0)</f>
        <v>0</v>
      </c>
      <c r="W20" s="133" t="s">
        <v>335</v>
      </c>
    </row>
    <row r="21" spans="2:36" s="107" customFormat="1" ht="30" customHeight="1">
      <c r="B21" s="112">
        <v>7</v>
      </c>
      <c r="C21" s="379" t="str">
        <f>P_P7</f>
        <v>Número de eventos de riesgo con cambios similares a este en el último año</v>
      </c>
      <c r="D21" s="379"/>
      <c r="E21" s="379"/>
      <c r="F21" s="379"/>
      <c r="G21" s="379"/>
      <c r="H21" s="379"/>
      <c r="I21" s="379"/>
      <c r="J21" s="379"/>
      <c r="K21" s="379"/>
      <c r="L21" s="386" t="s">
        <v>634</v>
      </c>
      <c r="M21" s="386"/>
      <c r="N21" s="386"/>
      <c r="O21" s="386"/>
      <c r="P21" s="386"/>
      <c r="Q21" s="386"/>
      <c r="R21" s="386"/>
      <c r="S21" s="386"/>
      <c r="T21" s="386"/>
      <c r="U21" s="386"/>
      <c r="V21" s="112">
        <f>VLOOKUP(L21,P_V7,3,0)</f>
        <v>0</v>
      </c>
      <c r="W21" s="134" t="s">
        <v>336</v>
      </c>
    </row>
    <row r="22" spans="2:36" s="107" customFormat="1" ht="30" customHeight="1">
      <c r="B22" s="112">
        <v>8</v>
      </c>
      <c r="C22" s="379" t="str">
        <f>P_P8</f>
        <v>Experiencia del administrador de plataforma en la ejecución de cambios</v>
      </c>
      <c r="D22" s="379"/>
      <c r="E22" s="379"/>
      <c r="F22" s="379"/>
      <c r="G22" s="379"/>
      <c r="H22" s="379"/>
      <c r="I22" s="379"/>
      <c r="J22" s="379"/>
      <c r="K22" s="379"/>
      <c r="L22" s="386" t="s">
        <v>642</v>
      </c>
      <c r="M22" s="386"/>
      <c r="N22" s="386"/>
      <c r="O22" s="386"/>
      <c r="P22" s="386"/>
      <c r="Q22" s="386"/>
      <c r="R22" s="386"/>
      <c r="S22" s="386"/>
      <c r="T22" s="386"/>
      <c r="U22" s="386"/>
      <c r="V22" s="112">
        <f>VLOOKUP(L22,P_V8,3,0)</f>
        <v>0</v>
      </c>
      <c r="W22" s="114" t="s">
        <v>337</v>
      </c>
    </row>
    <row r="23" spans="2:36" s="107" customFormat="1">
      <c r="B23" s="112">
        <v>9</v>
      </c>
      <c r="C23" s="379" t="str">
        <f>P_P9</f>
        <v>Duración del Cambio</v>
      </c>
      <c r="D23" s="379"/>
      <c r="E23" s="379"/>
      <c r="F23" s="379"/>
      <c r="G23" s="379"/>
      <c r="H23" s="379"/>
      <c r="I23" s="379"/>
      <c r="J23" s="379"/>
      <c r="K23" s="379"/>
      <c r="L23" s="386" t="s">
        <v>651</v>
      </c>
      <c r="M23" s="386"/>
      <c r="N23" s="386"/>
      <c r="O23" s="386"/>
      <c r="P23" s="386"/>
      <c r="Q23" s="386"/>
      <c r="R23" s="386"/>
      <c r="S23" s="386"/>
      <c r="T23" s="386"/>
      <c r="U23" s="386"/>
      <c r="V23" s="112">
        <f>VLOOKUP(L23,P_V9,3,0)</f>
        <v>0</v>
      </c>
      <c r="W23" s="134" t="s">
        <v>338</v>
      </c>
    </row>
    <row r="24" spans="2:36" s="107" customFormat="1">
      <c r="B24" s="108"/>
      <c r="C24" s="108"/>
      <c r="F24" s="109"/>
    </row>
    <row r="25" spans="2:36" s="107" customFormat="1" ht="15.75" customHeight="1">
      <c r="B25" s="382" t="s">
        <v>339</v>
      </c>
      <c r="C25" s="382"/>
      <c r="D25" s="382"/>
      <c r="E25" s="382"/>
      <c r="F25" s="382"/>
      <c r="L25" s="383" t="str">
        <f>IF(Parámetros!H78&gt;Parámetros!L86,"ALTO",IF(Parámetros!H78&gt;Parámetros!L87,"MEDIO","BAJO"))</f>
        <v>BAJO</v>
      </c>
      <c r="M25" s="383"/>
    </row>
    <row r="26" spans="2:36" s="94" customFormat="1" ht="15" customHeight="1">
      <c r="B26" s="108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08"/>
      <c r="O26" s="108"/>
      <c r="P26" s="108"/>
      <c r="Q26" s="108"/>
      <c r="R26" s="108"/>
      <c r="S26" s="108"/>
      <c r="T26" s="108"/>
      <c r="U26" s="108"/>
      <c r="V26" s="108"/>
      <c r="W26" s="109"/>
    </row>
    <row r="27" spans="2:36" s="94" customFormat="1" ht="1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</row>
    <row r="28" spans="2:36">
      <c r="B28" s="384" t="s">
        <v>293</v>
      </c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4"/>
      <c r="T28" s="384"/>
      <c r="U28" s="384"/>
      <c r="V28" s="384"/>
      <c r="AA28" s="116"/>
      <c r="AB28" s="116"/>
      <c r="AC28" s="116"/>
      <c r="AD28" s="116"/>
      <c r="AE28" s="94"/>
      <c r="AF28" s="94"/>
      <c r="AG28" s="117" t="s">
        <v>294</v>
      </c>
      <c r="AH28" s="117" t="s">
        <v>294</v>
      </c>
      <c r="AI28" s="118"/>
      <c r="AJ28" s="118"/>
    </row>
    <row r="29" spans="2:36"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AA29" s="116"/>
      <c r="AB29" s="116"/>
      <c r="AC29" s="116"/>
      <c r="AD29" s="116"/>
      <c r="AE29" s="94"/>
      <c r="AF29" s="94"/>
      <c r="AG29" s="116" t="s">
        <v>295</v>
      </c>
      <c r="AH29" s="119">
        <v>10</v>
      </c>
    </row>
    <row r="30" spans="2:36" ht="89.1" customHeight="1"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Z30" s="120"/>
      <c r="AA30" s="116"/>
      <c r="AB30" s="116"/>
      <c r="AC30" s="116"/>
      <c r="AD30" s="116"/>
      <c r="AE30" s="94"/>
      <c r="AF30" s="94"/>
      <c r="AG30" s="116" t="s">
        <v>296</v>
      </c>
      <c r="AH30" s="119">
        <v>5</v>
      </c>
    </row>
    <row r="31" spans="2:36" s="94" customFormat="1" ht="1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</row>
    <row r="32" spans="2:36" s="94" customFormat="1" ht="1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</row>
    <row r="33" spans="2:23" s="94" customFormat="1" ht="1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</row>
    <row r="34" spans="2:23" s="94" customFormat="1" ht="1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2:23" s="94" customFormat="1" ht="1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</row>
    <row r="36" spans="2:23" s="94" customFormat="1" ht="1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</row>
    <row r="37" spans="2:23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</row>
    <row r="38" spans="2:23" s="94" customFormat="1" ht="1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</row>
    <row r="39" spans="2:23" s="94" customFormat="1" ht="1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</row>
    <row r="40" spans="2:23" s="94" customFormat="1" ht="15" customHeight="1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</row>
    <row r="41" spans="2:23" s="94" customFormat="1" ht="15" customHeight="1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</row>
    <row r="42" spans="2:23" s="94" customFormat="1" ht="15" customHeight="1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</row>
    <row r="43" spans="2:23" s="94" customFormat="1" ht="15" customHeight="1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</row>
    <row r="44" spans="2:23" s="94" customFormat="1" ht="15" customHeigh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</row>
    <row r="45" spans="2:23" s="94" customFormat="1" ht="15" customHeight="1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</row>
    <row r="46" spans="2:23" s="94" customFormat="1" ht="15" customHeight="1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</row>
    <row r="47" spans="2:23" s="94" customFormat="1" ht="15" customHeight="1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</row>
    <row r="48" spans="2:23" s="94" customFormat="1" ht="15" customHeight="1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</row>
    <row r="49" spans="2:35" s="94" customFormat="1" ht="15" customHeight="1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</row>
    <row r="50" spans="2:35" s="94" customFormat="1" ht="15" customHeight="1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</row>
    <row r="51" spans="2:35" s="94" customFormat="1" ht="15" customHeight="1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</row>
    <row r="52" spans="2:35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</row>
    <row r="53" spans="2:35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</row>
    <row r="54" spans="2:35" s="94" customFormat="1" ht="15" customHeigh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</row>
    <row r="55" spans="2:35" s="94" customFormat="1" ht="15" customHeight="1"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</row>
    <row r="56" spans="2:35" s="94" customFormat="1" ht="15" customHeight="1"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</row>
    <row r="57" spans="2:35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35" ht="15" customHeight="1"/>
    <row r="59" spans="2:35" s="92" customFormat="1" ht="12.75">
      <c r="AA59" s="120"/>
      <c r="AB59" s="116"/>
      <c r="AG59" s="121" t="s">
        <v>297</v>
      </c>
      <c r="AH59" s="122">
        <v>0.2</v>
      </c>
      <c r="AI59" s="118" t="s">
        <v>298</v>
      </c>
    </row>
    <row r="60" spans="2:35" s="92" customFormat="1" ht="12.75">
      <c r="Z60" s="116"/>
      <c r="AA60" s="116"/>
      <c r="AB60" s="116"/>
      <c r="AC60" s="116"/>
      <c r="AD60" s="116"/>
      <c r="AE60" s="116"/>
      <c r="AG60" s="123" t="s">
        <v>313</v>
      </c>
      <c r="AH60" s="135">
        <v>0</v>
      </c>
      <c r="AI60" s="125">
        <f>+AH60*$AH$59</f>
        <v>0</v>
      </c>
    </row>
    <row r="61" spans="2:35" s="92" customFormat="1" ht="12.75">
      <c r="X61" s="126"/>
      <c r="Y61" s="126"/>
      <c r="Z61" s="126"/>
      <c r="AA61" s="126"/>
      <c r="AB61" s="126"/>
      <c r="AC61" s="126"/>
      <c r="AD61" s="126"/>
      <c r="AE61" s="126"/>
      <c r="AF61" s="126"/>
      <c r="AG61" s="123" t="s">
        <v>314</v>
      </c>
      <c r="AH61" s="135">
        <v>30</v>
      </c>
      <c r="AI61" s="125">
        <f>+AH61*$AH$59</f>
        <v>6</v>
      </c>
    </row>
    <row r="62" spans="2:35">
      <c r="W62" s="92"/>
      <c r="AA62" s="116"/>
      <c r="AB62" s="116"/>
      <c r="AC62" s="116"/>
      <c r="AD62" s="116"/>
    </row>
    <row r="63" spans="2:35" s="92" customFormat="1" ht="12.75">
      <c r="AA63" s="116"/>
      <c r="AB63" s="116"/>
      <c r="AC63" s="116"/>
      <c r="AD63" s="116"/>
      <c r="AG63" s="121" t="s">
        <v>305</v>
      </c>
      <c r="AH63" s="122">
        <v>0.15</v>
      </c>
      <c r="AI63" s="118" t="s">
        <v>298</v>
      </c>
    </row>
    <row r="64" spans="2:35" s="92" customFormat="1" ht="12.75">
      <c r="AA64" s="116"/>
      <c r="AB64" s="116"/>
      <c r="AC64" s="116"/>
      <c r="AD64" s="116"/>
      <c r="AG64" s="123" t="s">
        <v>313</v>
      </c>
      <c r="AH64" s="135">
        <v>0</v>
      </c>
      <c r="AI64" s="127">
        <f>+AH64*$AH$63</f>
        <v>0</v>
      </c>
    </row>
    <row r="65" spans="23:35" s="92" customFormat="1" ht="12.75">
      <c r="AA65" s="116"/>
      <c r="AB65" s="116"/>
      <c r="AC65" s="116"/>
      <c r="AD65" s="116"/>
      <c r="AG65" s="123" t="s">
        <v>314</v>
      </c>
      <c r="AH65" s="135">
        <v>20</v>
      </c>
      <c r="AI65" s="127">
        <f>+AH65*$AH$63</f>
        <v>3</v>
      </c>
    </row>
    <row r="66" spans="23:35">
      <c r="W66" s="92"/>
      <c r="AA66" s="116"/>
      <c r="AB66" s="116"/>
      <c r="AC66" s="116"/>
      <c r="AD66" s="116"/>
    </row>
    <row r="67" spans="23:35" s="92" customFormat="1" ht="12.75">
      <c r="AA67" s="116"/>
      <c r="AB67" s="116"/>
      <c r="AC67" s="116"/>
      <c r="AD67" s="116"/>
      <c r="AG67" s="121" t="s">
        <v>312</v>
      </c>
      <c r="AH67" s="122">
        <v>0.1</v>
      </c>
      <c r="AI67" s="118" t="s">
        <v>298</v>
      </c>
    </row>
    <row r="68" spans="23:35" s="92" customFormat="1" ht="12.75">
      <c r="AA68" s="116"/>
      <c r="AB68" s="116"/>
      <c r="AC68" s="116"/>
      <c r="AD68" s="116"/>
      <c r="AG68" s="123" t="s">
        <v>313</v>
      </c>
      <c r="AH68" s="135">
        <v>0</v>
      </c>
      <c r="AI68" s="127">
        <f>+AH68*$AH$67</f>
        <v>0</v>
      </c>
    </row>
    <row r="69" spans="23:35" s="92" customFormat="1" ht="12.75">
      <c r="AA69" s="116"/>
      <c r="AB69" s="116"/>
      <c r="AC69" s="116"/>
      <c r="AD69" s="116"/>
      <c r="AE69" s="94"/>
      <c r="AF69" s="94"/>
      <c r="AG69" s="123" t="s">
        <v>314</v>
      </c>
      <c r="AH69" s="135">
        <v>20</v>
      </c>
      <c r="AI69" s="127">
        <f>+AH69*$AH$67</f>
        <v>2</v>
      </c>
    </row>
    <row r="70" spans="23:35" s="92" customFormat="1" ht="12.75">
      <c r="AA70" s="116"/>
      <c r="AB70" s="116"/>
      <c r="AC70" s="116"/>
      <c r="AD70" s="116"/>
      <c r="AE70" s="94"/>
      <c r="AF70" s="94"/>
    </row>
    <row r="71" spans="23:35" s="92" customFormat="1" ht="12.75">
      <c r="AA71" s="116"/>
      <c r="AB71" s="116"/>
      <c r="AC71" s="116"/>
      <c r="AD71" s="116"/>
      <c r="AE71" s="94"/>
      <c r="AF71" s="94"/>
      <c r="AG71" s="121" t="s">
        <v>315</v>
      </c>
      <c r="AH71" s="122">
        <v>0.15</v>
      </c>
      <c r="AI71" s="118" t="s">
        <v>298</v>
      </c>
    </row>
    <row r="72" spans="23:35" s="92" customFormat="1" ht="12.75">
      <c r="AA72" s="116"/>
      <c r="AB72" s="116"/>
      <c r="AC72" s="116"/>
      <c r="AD72" s="116"/>
      <c r="AE72" s="116" t="s">
        <v>316</v>
      </c>
      <c r="AF72" s="94"/>
      <c r="AG72" s="123" t="s">
        <v>313</v>
      </c>
      <c r="AH72" s="135">
        <v>0</v>
      </c>
      <c r="AI72" s="127">
        <f>+AH72*$AH$71</f>
        <v>0</v>
      </c>
    </row>
    <row r="73" spans="23:35" s="92" customFormat="1" ht="12.75">
      <c r="AA73" s="116"/>
      <c r="AB73" s="116"/>
      <c r="AC73" s="116"/>
      <c r="AD73" s="116"/>
      <c r="AE73" s="94"/>
      <c r="AF73" s="94"/>
      <c r="AG73" s="123" t="s">
        <v>314</v>
      </c>
      <c r="AH73" s="135">
        <v>20</v>
      </c>
      <c r="AI73" s="127">
        <f>+AH73*$AH$71</f>
        <v>3</v>
      </c>
    </row>
    <row r="74" spans="23:35" s="92" customFormat="1" ht="12.75">
      <c r="AA74" s="116"/>
      <c r="AB74" s="116"/>
      <c r="AC74" s="116"/>
      <c r="AD74" s="116"/>
      <c r="AE74" s="94"/>
      <c r="AF74" s="94"/>
      <c r="AG74" s="123" t="s">
        <v>340</v>
      </c>
      <c r="AH74" s="135">
        <v>0</v>
      </c>
      <c r="AI74" s="127">
        <f>+AH74*$AH$71</f>
        <v>0</v>
      </c>
    </row>
    <row r="75" spans="23:35" s="92" customFormat="1" ht="12.75">
      <c r="AA75" s="116"/>
      <c r="AB75" s="116"/>
      <c r="AC75" s="116"/>
      <c r="AD75" s="116"/>
      <c r="AE75" s="94"/>
      <c r="AF75" s="94"/>
      <c r="AG75" s="116"/>
      <c r="AH75" s="119"/>
    </row>
    <row r="76" spans="23:35" s="92" customFormat="1" ht="12.75">
      <c r="Z76" s="120"/>
      <c r="AA76" s="116"/>
      <c r="AB76" s="116"/>
      <c r="AC76" s="116"/>
      <c r="AD76" s="116"/>
      <c r="AE76" s="94"/>
      <c r="AF76" s="94"/>
      <c r="AG76" s="121" t="s">
        <v>294</v>
      </c>
      <c r="AH76" s="122">
        <v>0.1</v>
      </c>
      <c r="AI76" s="118" t="s">
        <v>298</v>
      </c>
    </row>
    <row r="77" spans="23:35" ht="15.75" customHeight="1">
      <c r="Z77" s="116"/>
      <c r="AA77" s="116"/>
      <c r="AB77" s="116"/>
      <c r="AC77" s="116"/>
      <c r="AD77" s="116"/>
      <c r="AE77" s="94"/>
      <c r="AF77" s="94"/>
      <c r="AG77" s="123" t="s">
        <v>313</v>
      </c>
      <c r="AH77" s="135">
        <v>0</v>
      </c>
      <c r="AI77" s="127">
        <f>+AH77*$AH$76</f>
        <v>0</v>
      </c>
    </row>
    <row r="78" spans="23:35">
      <c r="AA78" s="116"/>
      <c r="AB78" s="116"/>
      <c r="AC78" s="116"/>
      <c r="AD78" s="94"/>
      <c r="AE78" s="94"/>
      <c r="AF78" s="94"/>
      <c r="AG78" s="123" t="s">
        <v>314</v>
      </c>
      <c r="AH78" s="135">
        <v>20</v>
      </c>
      <c r="AI78" s="127">
        <f>+AH78*$AH$76</f>
        <v>2</v>
      </c>
    </row>
    <row r="79" spans="23:35">
      <c r="AA79" s="116"/>
      <c r="AB79" s="116"/>
      <c r="AC79" s="116"/>
      <c r="AD79" s="94"/>
      <c r="AE79" s="94"/>
      <c r="AF79" s="94"/>
      <c r="AG79" s="123" t="s">
        <v>341</v>
      </c>
      <c r="AH79" s="135">
        <v>0</v>
      </c>
      <c r="AI79" s="127">
        <f>+AH79*$AH$76</f>
        <v>0</v>
      </c>
    </row>
    <row r="80" spans="23:35">
      <c r="Z80" s="116"/>
      <c r="AA80" s="94"/>
      <c r="AB80" s="94"/>
      <c r="AC80" s="116"/>
      <c r="AD80" s="94"/>
      <c r="AE80" s="94"/>
      <c r="AF80" s="94"/>
    </row>
    <row r="81" spans="26:35">
      <c r="Z81" s="116"/>
      <c r="AA81" s="116"/>
      <c r="AB81" s="116"/>
      <c r="AC81" s="94"/>
      <c r="AD81" s="94"/>
      <c r="AE81" s="94"/>
      <c r="AF81" s="94"/>
      <c r="AG81" s="121" t="s">
        <v>317</v>
      </c>
      <c r="AH81" s="122">
        <v>0.1</v>
      </c>
      <c r="AI81" s="118" t="s">
        <v>298</v>
      </c>
    </row>
    <row r="82" spans="26:35">
      <c r="AA82" s="116"/>
      <c r="AB82" s="116"/>
      <c r="AG82" s="123" t="s">
        <v>313</v>
      </c>
      <c r="AH82" s="135">
        <v>0</v>
      </c>
      <c r="AI82" s="127">
        <f>+$AH$81*AH82</f>
        <v>0</v>
      </c>
    </row>
    <row r="83" spans="26:35">
      <c r="Z83" s="120"/>
      <c r="AG83" s="123" t="s">
        <v>314</v>
      </c>
      <c r="AH83" s="135">
        <v>30</v>
      </c>
      <c r="AI83" s="127">
        <f>+$AH$81*AH83</f>
        <v>3</v>
      </c>
    </row>
    <row r="84" spans="26:35">
      <c r="Z84" s="116"/>
      <c r="AA84" s="116"/>
      <c r="AB84" s="116"/>
      <c r="AG84" s="120"/>
      <c r="AH84" s="120"/>
    </row>
    <row r="85" spans="26:35">
      <c r="Z85" s="116"/>
      <c r="AA85" s="116"/>
      <c r="AB85" s="116"/>
      <c r="AD85" s="116"/>
      <c r="AG85" s="121" t="s">
        <v>323</v>
      </c>
      <c r="AH85" s="122">
        <v>0.1</v>
      </c>
      <c r="AI85" s="118" t="s">
        <v>298</v>
      </c>
    </row>
    <row r="86" spans="26:35">
      <c r="Z86" s="120"/>
      <c r="AG86" s="123" t="s">
        <v>313</v>
      </c>
      <c r="AH86" s="135">
        <v>0</v>
      </c>
      <c r="AI86" s="127">
        <f>+AH86*$AH$85</f>
        <v>0</v>
      </c>
    </row>
    <row r="87" spans="26:35">
      <c r="Z87" s="120"/>
      <c r="AG87" s="123" t="s">
        <v>314</v>
      </c>
      <c r="AH87" s="135">
        <v>30</v>
      </c>
      <c r="AI87" s="127">
        <f>+AH87*$AH$85</f>
        <v>3</v>
      </c>
    </row>
    <row r="88" spans="26:35">
      <c r="Z88" s="116"/>
      <c r="AG88" s="117"/>
      <c r="AH88" s="117"/>
      <c r="AI88" s="118"/>
    </row>
    <row r="89" spans="26:35">
      <c r="Z89" s="116"/>
      <c r="AG89" s="121" t="s">
        <v>342</v>
      </c>
      <c r="AH89" s="122">
        <v>0.1</v>
      </c>
      <c r="AI89" s="118" t="s">
        <v>298</v>
      </c>
    </row>
    <row r="90" spans="26:35">
      <c r="AG90" s="123" t="s">
        <v>343</v>
      </c>
      <c r="AH90" s="135">
        <v>30</v>
      </c>
      <c r="AI90" s="127">
        <f>+AH90*$AH$85</f>
        <v>3</v>
      </c>
    </row>
    <row r="91" spans="26:35">
      <c r="Z91" s="120"/>
      <c r="AG91" s="123" t="s">
        <v>344</v>
      </c>
      <c r="AH91" s="135">
        <v>15</v>
      </c>
      <c r="AI91" s="127">
        <f>+AH91*$AH$85</f>
        <v>1.5</v>
      </c>
    </row>
    <row r="92" spans="26:35">
      <c r="Z92" s="116"/>
      <c r="AG92" s="123" t="s">
        <v>345</v>
      </c>
      <c r="AH92" s="135">
        <v>5</v>
      </c>
      <c r="AI92" s="127">
        <f>+AH92*$AH$85</f>
        <v>0.5</v>
      </c>
    </row>
    <row r="93" spans="26:35">
      <c r="Z93" s="116"/>
      <c r="AG93" s="123" t="s">
        <v>346</v>
      </c>
      <c r="AH93" s="135">
        <v>20</v>
      </c>
      <c r="AI93" s="127">
        <f>+AH93*$AH$85</f>
        <v>2</v>
      </c>
    </row>
    <row r="94" spans="26:35">
      <c r="AG94" s="130" t="s">
        <v>347</v>
      </c>
      <c r="AH94" s="136">
        <v>10</v>
      </c>
      <c r="AI94" s="127">
        <f>+AH94*$AH$85</f>
        <v>1</v>
      </c>
    </row>
    <row r="95" spans="26:35">
      <c r="Z95" s="120"/>
      <c r="AG95" s="116"/>
      <c r="AH95" s="119"/>
    </row>
    <row r="96" spans="26:35">
      <c r="Z96" s="120"/>
      <c r="AG96" s="116"/>
      <c r="AH96" s="119"/>
    </row>
    <row r="97" spans="2:35">
      <c r="Z97" s="116"/>
      <c r="AG97" s="116"/>
      <c r="AH97" s="119"/>
    </row>
    <row r="98" spans="2:35">
      <c r="Z98" s="116"/>
      <c r="AG98" s="116"/>
      <c r="AH98" s="119"/>
    </row>
    <row r="99" spans="2:35">
      <c r="AH99" s="119"/>
    </row>
    <row r="100" spans="2:35">
      <c r="Z100" s="120"/>
      <c r="AG100" s="117"/>
      <c r="AH100" s="117"/>
      <c r="AI100" s="118"/>
    </row>
    <row r="101" spans="2:35">
      <c r="Z101" s="116"/>
      <c r="AG101" s="116"/>
      <c r="AH101" s="119"/>
    </row>
    <row r="102" spans="2:35">
      <c r="Z102" s="116"/>
      <c r="AG102" s="116"/>
      <c r="AH102" s="119"/>
    </row>
    <row r="103" spans="2:35">
      <c r="Z103" s="116"/>
      <c r="AG103" s="116"/>
      <c r="AH103" s="119"/>
    </row>
    <row r="104" spans="2:35">
      <c r="Z104" s="116"/>
      <c r="AG104" s="116"/>
      <c r="AH104" s="119"/>
    </row>
    <row r="105" spans="2:35">
      <c r="Z105" s="116"/>
      <c r="AH105" s="119"/>
    </row>
    <row r="106" spans="2:35">
      <c r="AG106" s="117"/>
      <c r="AH106" s="117"/>
      <c r="AI106" s="118"/>
    </row>
    <row r="107" spans="2:35">
      <c r="AG107" s="116"/>
      <c r="AH107" s="119"/>
    </row>
    <row r="108" spans="2:35">
      <c r="AG108" s="116"/>
      <c r="AH108" s="119"/>
    </row>
    <row r="109" spans="2:35">
      <c r="AG109" s="116"/>
      <c r="AH109" s="119"/>
    </row>
    <row r="110" spans="2:35">
      <c r="AG110" s="116"/>
      <c r="AH110" s="119"/>
    </row>
    <row r="111" spans="2:35" ht="12.75" customHeight="1">
      <c r="B111" s="137" t="s">
        <v>348</v>
      </c>
      <c r="C111" s="388" t="s">
        <v>283</v>
      </c>
      <c r="D111" s="388"/>
      <c r="E111" s="388"/>
      <c r="F111" s="388"/>
      <c r="G111" s="388"/>
      <c r="H111" s="388"/>
      <c r="I111" s="388"/>
      <c r="J111" s="388"/>
      <c r="K111" s="388"/>
      <c r="L111" s="388"/>
      <c r="M111" s="388"/>
      <c r="N111" s="388" t="s">
        <v>284</v>
      </c>
      <c r="O111" s="388"/>
      <c r="P111" s="388"/>
      <c r="Q111" s="388"/>
      <c r="R111" s="388"/>
      <c r="S111" s="388"/>
      <c r="T111" s="388"/>
      <c r="U111" s="388"/>
      <c r="V111" s="137" t="s">
        <v>285</v>
      </c>
      <c r="W111" s="138" t="s">
        <v>286</v>
      </c>
      <c r="AH111" s="119"/>
    </row>
    <row r="112" spans="2:35" ht="12.75" customHeight="1">
      <c r="B112" s="139">
        <v>1</v>
      </c>
      <c r="C112" s="389" t="s">
        <v>349</v>
      </c>
      <c r="D112" s="389"/>
      <c r="E112" s="389"/>
      <c r="F112" s="389"/>
      <c r="G112" s="389"/>
      <c r="H112" s="389"/>
      <c r="I112" s="389"/>
      <c r="J112" s="389"/>
      <c r="K112" s="389"/>
      <c r="L112" s="389"/>
      <c r="M112" s="389"/>
      <c r="N112" s="390" t="s">
        <v>350</v>
      </c>
      <c r="O112" s="390"/>
      <c r="P112" s="390"/>
      <c r="Q112" s="390"/>
      <c r="R112" s="390"/>
      <c r="S112" s="390"/>
      <c r="T112" s="390"/>
      <c r="U112" s="390"/>
      <c r="V112" s="141" t="e">
        <f>IF(N112="",0,VLOOKUP(N112,AG60:AH61,2))</f>
        <v>#N/A</v>
      </c>
      <c r="W112" s="142"/>
      <c r="AG112" s="117"/>
      <c r="AH112" s="117"/>
    </row>
    <row r="113" spans="2:35" ht="76.5" customHeight="1">
      <c r="B113" s="139">
        <f>1+B112</f>
        <v>2</v>
      </c>
      <c r="C113" s="389" t="s">
        <v>351</v>
      </c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90" t="s">
        <v>352</v>
      </c>
      <c r="O113" s="390"/>
      <c r="P113" s="390"/>
      <c r="Q113" s="390"/>
      <c r="R113" s="390"/>
      <c r="S113" s="390"/>
      <c r="T113" s="390"/>
      <c r="U113" s="390"/>
      <c r="V113" s="141" t="e">
        <f>IF(N113="",0,VLOOKUP(N113,AG62:AH64,2))</f>
        <v>#N/A</v>
      </c>
      <c r="W113" s="143" t="s">
        <v>353</v>
      </c>
      <c r="AG113" s="116"/>
      <c r="AH113" s="119"/>
    </row>
    <row r="114" spans="2:35" ht="12.75" customHeight="1">
      <c r="B114" s="139">
        <f>1+B113</f>
        <v>3</v>
      </c>
      <c r="C114" s="389" t="s">
        <v>354</v>
      </c>
      <c r="D114" s="389"/>
      <c r="E114" s="389"/>
      <c r="F114" s="389"/>
      <c r="G114" s="389"/>
      <c r="H114" s="389"/>
      <c r="I114" s="389"/>
      <c r="J114" s="389"/>
      <c r="K114" s="389"/>
      <c r="L114" s="389"/>
      <c r="M114" s="389"/>
      <c r="N114" s="390" t="s">
        <v>355</v>
      </c>
      <c r="O114" s="390"/>
      <c r="P114" s="390"/>
      <c r="Q114" s="390"/>
      <c r="R114" s="390"/>
      <c r="S114" s="390"/>
      <c r="T114" s="390"/>
      <c r="U114" s="390"/>
      <c r="V114" s="141" t="e">
        <f>IF(N114="",0,VLOOKUP(N114,#REF!,2))</f>
        <v>#REF!</v>
      </c>
      <c r="W114" s="144"/>
      <c r="AG114" s="116"/>
      <c r="AH114" s="119"/>
    </row>
    <row r="115" spans="2:35" ht="12.75" customHeight="1">
      <c r="B115" s="139">
        <f>1+B114</f>
        <v>4</v>
      </c>
      <c r="C115" s="389" t="s">
        <v>356</v>
      </c>
      <c r="D115" s="389"/>
      <c r="E115" s="389"/>
      <c r="F115" s="389"/>
      <c r="G115" s="389"/>
      <c r="H115" s="389"/>
      <c r="I115" s="389"/>
      <c r="J115" s="389"/>
      <c r="K115" s="389"/>
      <c r="L115" s="389"/>
      <c r="M115" s="389"/>
      <c r="N115" s="390" t="s">
        <v>357</v>
      </c>
      <c r="O115" s="390"/>
      <c r="P115" s="390"/>
      <c r="Q115" s="390"/>
      <c r="R115" s="390"/>
      <c r="S115" s="390"/>
      <c r="T115" s="390"/>
      <c r="U115" s="390"/>
      <c r="V115" s="141">
        <f>IF(N115="",0,VLOOKUP(N115,AG68:AH69,2))</f>
        <v>20</v>
      </c>
      <c r="W115" s="142"/>
      <c r="AG115" s="116"/>
      <c r="AH115" s="119"/>
    </row>
    <row r="116" spans="2:35" ht="76.5" customHeight="1">
      <c r="B116" s="139">
        <f>1+B115</f>
        <v>5</v>
      </c>
      <c r="C116" s="391" t="s">
        <v>358</v>
      </c>
      <c r="D116" s="391"/>
      <c r="E116" s="391"/>
      <c r="F116" s="391"/>
      <c r="G116" s="391"/>
      <c r="H116" s="391"/>
      <c r="I116" s="391"/>
      <c r="J116" s="391"/>
      <c r="K116" s="391"/>
      <c r="L116" s="391"/>
      <c r="M116" s="391"/>
      <c r="N116" s="390" t="s">
        <v>357</v>
      </c>
      <c r="O116" s="390"/>
      <c r="P116" s="390"/>
      <c r="Q116" s="390"/>
      <c r="R116" s="390"/>
      <c r="S116" s="390"/>
      <c r="T116" s="390"/>
      <c r="U116" s="390"/>
      <c r="V116" s="145" t="e">
        <f>IF(N116="",0,VLOOKUP(N116,AG75:AH78,2))</f>
        <v>#N/A</v>
      </c>
      <c r="W116" s="140" t="s">
        <v>359</v>
      </c>
      <c r="AG116" s="117"/>
      <c r="AH116" s="117"/>
    </row>
    <row r="117" spans="2:35" ht="12.75" customHeight="1">
      <c r="B117" s="139">
        <f>1+B116</f>
        <v>6</v>
      </c>
      <c r="C117" s="391" t="s">
        <v>360</v>
      </c>
      <c r="D117" s="391"/>
      <c r="E117" s="391"/>
      <c r="F117" s="391"/>
      <c r="G117" s="391"/>
      <c r="H117" s="391"/>
      <c r="I117" s="391"/>
      <c r="J117" s="391"/>
      <c r="K117" s="391"/>
      <c r="L117" s="391"/>
      <c r="M117" s="391"/>
      <c r="N117" s="390" t="s">
        <v>357</v>
      </c>
      <c r="O117" s="390"/>
      <c r="P117" s="390"/>
      <c r="Q117" s="390"/>
      <c r="R117" s="390"/>
      <c r="S117" s="390"/>
      <c r="T117" s="390"/>
      <c r="U117" s="390"/>
      <c r="V117" s="141" t="e">
        <f>IF(N117="",0,VLOOKUP(N117,#REF!,2))</f>
        <v>#REF!</v>
      </c>
      <c r="W117" s="142"/>
      <c r="AG117" s="116"/>
      <c r="AH117" s="119"/>
    </row>
    <row r="118" spans="2:35" ht="76.5" customHeight="1">
      <c r="B118" s="139">
        <v>7</v>
      </c>
      <c r="C118" s="391" t="s">
        <v>361</v>
      </c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0" t="s">
        <v>362</v>
      </c>
      <c r="O118" s="390"/>
      <c r="P118" s="390"/>
      <c r="Q118" s="390"/>
      <c r="R118" s="390"/>
      <c r="S118" s="390"/>
      <c r="T118" s="390"/>
      <c r="U118" s="390"/>
      <c r="V118" s="141">
        <f>IF(N118="",0,VLOOKUP(N118,AG89:AH91,2))</f>
        <v>15</v>
      </c>
      <c r="W118" s="140" t="s">
        <v>363</v>
      </c>
      <c r="AG118" s="116"/>
      <c r="AH118" s="119"/>
    </row>
    <row r="119" spans="2:35" ht="89.25" customHeight="1">
      <c r="B119" s="139">
        <v>8</v>
      </c>
      <c r="C119" s="391" t="s">
        <v>364</v>
      </c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0" t="s">
        <v>362</v>
      </c>
      <c r="O119" s="390"/>
      <c r="P119" s="390"/>
      <c r="Q119" s="390"/>
      <c r="R119" s="390"/>
      <c r="S119" s="390"/>
      <c r="T119" s="390"/>
      <c r="U119" s="390"/>
      <c r="V119" s="141" t="e">
        <f>IF(N119="",0,VLOOKUP(N119,AG95:AH97,2))</f>
        <v>#N/A</v>
      </c>
      <c r="W119" s="140" t="s">
        <v>365</v>
      </c>
      <c r="AG119" s="116"/>
      <c r="AH119" s="119"/>
    </row>
    <row r="120" spans="2:35" ht="38.25" customHeight="1">
      <c r="B120" s="139">
        <v>9</v>
      </c>
      <c r="C120" s="391" t="s">
        <v>366</v>
      </c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0" t="s">
        <v>313</v>
      </c>
      <c r="O120" s="390"/>
      <c r="P120" s="390"/>
      <c r="Q120" s="390"/>
      <c r="R120" s="390"/>
      <c r="S120" s="390"/>
      <c r="T120" s="390"/>
      <c r="U120" s="390"/>
      <c r="V120" s="141" t="e">
        <f>IF(N120="",0,VLOOKUP(N120,AG101:AH102,2))</f>
        <v>#N/A</v>
      </c>
      <c r="W120" s="140" t="s">
        <v>367</v>
      </c>
      <c r="AG120" s="117"/>
      <c r="AH120" s="117"/>
    </row>
    <row r="121" spans="2:35" ht="51" customHeight="1">
      <c r="B121" s="146">
        <v>10</v>
      </c>
      <c r="C121" s="391" t="s">
        <v>368</v>
      </c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0" t="s">
        <v>314</v>
      </c>
      <c r="O121" s="390"/>
      <c r="P121" s="390"/>
      <c r="Q121" s="390"/>
      <c r="R121" s="390"/>
      <c r="S121" s="390"/>
      <c r="T121" s="390"/>
      <c r="U121" s="390"/>
      <c r="V121" s="141" t="e">
        <f>IF(N121="",0,VLOOKUP(N121,AG107:AH108,2))</f>
        <v>#N/A</v>
      </c>
      <c r="W121" s="140" t="s">
        <v>369</v>
      </c>
      <c r="AG121" s="116"/>
      <c r="AH121" s="119"/>
    </row>
    <row r="122" spans="2:35" ht="12.75" customHeight="1">
      <c r="B122" s="146">
        <v>11</v>
      </c>
      <c r="C122" s="391" t="s">
        <v>370</v>
      </c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0" t="s">
        <v>313</v>
      </c>
      <c r="O122" s="390"/>
      <c r="P122" s="390"/>
      <c r="Q122" s="390"/>
      <c r="R122" s="390"/>
      <c r="S122" s="390"/>
      <c r="T122" s="390"/>
      <c r="U122" s="390"/>
      <c r="V122" s="141" t="e">
        <f>IF(N122="",0,VLOOKUP(N122,AG113:AH114,2))</f>
        <v>#N/A</v>
      </c>
      <c r="W122" s="142"/>
      <c r="AG122" s="116"/>
      <c r="AH122" s="119"/>
    </row>
    <row r="123" spans="2:35" ht="12.75" customHeight="1">
      <c r="B123" s="146">
        <v>12</v>
      </c>
      <c r="C123" s="391" t="s">
        <v>371</v>
      </c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0" t="s">
        <v>313</v>
      </c>
      <c r="O123" s="390"/>
      <c r="P123" s="390"/>
      <c r="Q123" s="390"/>
      <c r="R123" s="390"/>
      <c r="S123" s="390"/>
      <c r="T123" s="390"/>
      <c r="U123" s="390"/>
      <c r="V123" s="141" t="e">
        <f>IF(N123="",0,VLOOKUP(N123,AG117:AH118,2))</f>
        <v>#N/A</v>
      </c>
      <c r="W123" s="142"/>
      <c r="AH123" s="119"/>
    </row>
    <row r="124" spans="2:35" ht="15" customHeight="1">
      <c r="B124" s="146">
        <v>13</v>
      </c>
      <c r="C124" s="391" t="s">
        <v>372</v>
      </c>
      <c r="D124" s="391"/>
      <c r="E124" s="391"/>
      <c r="F124" s="391"/>
      <c r="G124" s="391"/>
      <c r="H124" s="391"/>
      <c r="I124" s="391"/>
      <c r="J124" s="391"/>
      <c r="K124" s="391"/>
      <c r="L124" s="391"/>
      <c r="M124" s="391"/>
      <c r="N124" s="390" t="s">
        <v>314</v>
      </c>
      <c r="O124" s="390"/>
      <c r="P124" s="390"/>
      <c r="Q124" s="390"/>
      <c r="R124" s="390"/>
      <c r="S124" s="390"/>
      <c r="T124" s="390"/>
      <c r="U124" s="390"/>
      <c r="V124" s="141" t="e">
        <f>IF(N124="",0,VLOOKUP(N124,AG121:AH122,2))</f>
        <v>#N/A</v>
      </c>
      <c r="W124" s="140" t="s">
        <v>373</v>
      </c>
      <c r="AG124" s="117"/>
      <c r="AH124" s="117"/>
      <c r="AI124" s="118"/>
    </row>
    <row r="125" spans="2:35" ht="38.25" customHeight="1">
      <c r="B125" s="146">
        <v>14</v>
      </c>
      <c r="C125" s="391" t="s">
        <v>374</v>
      </c>
      <c r="D125" s="391"/>
      <c r="E125" s="391"/>
      <c r="F125" s="391"/>
      <c r="G125" s="391"/>
      <c r="H125" s="391"/>
      <c r="I125" s="391"/>
      <c r="J125" s="391"/>
      <c r="K125" s="391"/>
      <c r="L125" s="391"/>
      <c r="M125" s="391"/>
      <c r="N125" s="390" t="s">
        <v>314</v>
      </c>
      <c r="O125" s="390"/>
      <c r="P125" s="390"/>
      <c r="Q125" s="390"/>
      <c r="R125" s="390"/>
      <c r="S125" s="390"/>
      <c r="T125" s="390"/>
      <c r="U125" s="390"/>
      <c r="V125" s="141" t="e">
        <f>IF(N125="",0,VLOOKUP(N125,AG125:AH126,2))</f>
        <v>#N/A</v>
      </c>
      <c r="W125" s="140" t="s">
        <v>375</v>
      </c>
      <c r="AG125" s="116"/>
      <c r="AH125" s="119"/>
    </row>
    <row r="126" spans="2:35" ht="76.5" customHeight="1">
      <c r="B126" s="146">
        <v>15</v>
      </c>
      <c r="C126" s="391" t="s">
        <v>376</v>
      </c>
      <c r="D126" s="391"/>
      <c r="E126" s="391"/>
      <c r="F126" s="391"/>
      <c r="G126" s="391"/>
      <c r="H126" s="391"/>
      <c r="I126" s="391"/>
      <c r="J126" s="391"/>
      <c r="K126" s="391"/>
      <c r="L126" s="391"/>
      <c r="M126" s="391"/>
      <c r="N126" s="390" t="s">
        <v>295</v>
      </c>
      <c r="O126" s="390"/>
      <c r="P126" s="390"/>
      <c r="Q126" s="390"/>
      <c r="R126" s="390"/>
      <c r="S126" s="390"/>
      <c r="T126" s="390"/>
      <c r="U126" s="390"/>
      <c r="V126" s="141" t="e">
        <f>IF(N126="",0,VLOOKUP(N126,AG129:AH131,2))</f>
        <v>#N/A</v>
      </c>
      <c r="W126" s="140" t="s">
        <v>377</v>
      </c>
      <c r="AG126" s="116"/>
      <c r="AH126" s="119"/>
    </row>
    <row r="127" spans="2:35" ht="15" customHeight="1">
      <c r="B127" s="146">
        <v>16</v>
      </c>
      <c r="C127" s="391" t="s">
        <v>378</v>
      </c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0" t="s">
        <v>379</v>
      </c>
      <c r="O127" s="390"/>
      <c r="P127" s="390"/>
      <c r="Q127" s="390"/>
      <c r="R127" s="390"/>
      <c r="S127" s="390"/>
      <c r="T127" s="390"/>
      <c r="U127" s="390"/>
      <c r="V127" s="141" t="e">
        <f>IF(N127="",0,VLOOKUP(N127,AG140:AH143,2))</f>
        <v>#N/A</v>
      </c>
      <c r="W127" s="140"/>
      <c r="AH127" s="119"/>
    </row>
    <row r="128" spans="2:35" ht="38.25" customHeight="1">
      <c r="B128" s="146">
        <v>17</v>
      </c>
      <c r="C128" s="391" t="s">
        <v>380</v>
      </c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0" t="s">
        <v>313</v>
      </c>
      <c r="O128" s="390"/>
      <c r="P128" s="390"/>
      <c r="Q128" s="390"/>
      <c r="R128" s="390"/>
      <c r="S128" s="390"/>
      <c r="T128" s="390"/>
      <c r="U128" s="390"/>
      <c r="V128" s="141" t="e">
        <f>IF(N128="",0,VLOOKUP(N128,AG146:AH147,2))</f>
        <v>#N/A</v>
      </c>
      <c r="W128" s="140" t="s">
        <v>381</v>
      </c>
      <c r="AG128" s="117"/>
      <c r="AH128" s="117"/>
    </row>
    <row r="129" spans="2:35" ht="15" customHeight="1">
      <c r="B129" s="147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9"/>
      <c r="O129" s="149"/>
      <c r="P129" s="149"/>
      <c r="Q129" s="149"/>
      <c r="R129" s="149"/>
      <c r="S129" s="149"/>
      <c r="T129" s="149"/>
      <c r="U129" s="149"/>
      <c r="V129" s="150"/>
      <c r="AG129" s="116"/>
      <c r="AH129" s="119"/>
    </row>
    <row r="130" spans="2:35" ht="15" customHeight="1">
      <c r="B130" s="393"/>
      <c r="C130" s="393"/>
      <c r="D130" s="393"/>
      <c r="E130" s="151"/>
      <c r="F130" s="151"/>
      <c r="G130" s="151"/>
      <c r="H130" s="151"/>
      <c r="I130" s="151"/>
      <c r="J130" s="151"/>
      <c r="K130" s="151"/>
      <c r="L130" s="151"/>
      <c r="M130" s="151"/>
      <c r="N130" s="394" t="s">
        <v>382</v>
      </c>
      <c r="O130" s="394"/>
      <c r="P130" s="394"/>
      <c r="Q130" s="394"/>
      <c r="R130" s="394"/>
      <c r="S130" s="394"/>
      <c r="T130" s="394"/>
      <c r="U130" s="394"/>
      <c r="V130" s="152" t="e">
        <f>IF(SUM(V112:V128)&gt;100,"ALTA",IF(SUM(V112:V128)&lt;55,"BAJA","MEDIA"))</f>
        <v>#N/A</v>
      </c>
      <c r="AG130" s="116"/>
      <c r="AH130" s="119"/>
    </row>
    <row r="131" spans="2:35">
      <c r="AG131" s="116"/>
      <c r="AH131" s="119"/>
    </row>
    <row r="132" spans="2:35">
      <c r="AG132" s="116"/>
      <c r="AH132" s="119"/>
    </row>
    <row r="133" spans="2:35">
      <c r="B133" s="384" t="s">
        <v>293</v>
      </c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AG133" s="120"/>
      <c r="AH133" s="120"/>
    </row>
    <row r="134" spans="2:35" ht="15" customHeight="1"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  <c r="R134" s="392"/>
      <c r="S134" s="392"/>
      <c r="T134" s="392"/>
      <c r="U134" s="392"/>
      <c r="V134" s="392"/>
      <c r="AG134" s="116"/>
      <c r="AH134" s="119"/>
    </row>
    <row r="135" spans="2:35"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  <c r="R135" s="392"/>
      <c r="S135" s="392"/>
      <c r="T135" s="392"/>
      <c r="U135" s="392"/>
      <c r="V135" s="392"/>
      <c r="AG135" s="116"/>
      <c r="AH135" s="119"/>
    </row>
    <row r="136" spans="2:35" ht="15" customHeight="1">
      <c r="AG136" s="116"/>
      <c r="AH136" s="119"/>
    </row>
    <row r="137" spans="2:35">
      <c r="AG137" s="116"/>
      <c r="AH137" s="119"/>
    </row>
    <row r="138" spans="2:35" ht="15" customHeight="1">
      <c r="AH138" s="92"/>
    </row>
    <row r="139" spans="2:35" ht="15" customHeight="1">
      <c r="AG139" s="117"/>
      <c r="AH139" s="117"/>
      <c r="AI139" s="118"/>
    </row>
    <row r="140" spans="2:35" ht="15" customHeight="1">
      <c r="AG140" s="116"/>
      <c r="AH140" s="119"/>
    </row>
    <row r="141" spans="2:35" ht="15" customHeight="1">
      <c r="AG141" s="116"/>
      <c r="AH141" s="119"/>
    </row>
    <row r="142" spans="2:35" ht="15" customHeight="1">
      <c r="AG142" s="116"/>
      <c r="AH142" s="119"/>
    </row>
    <row r="143" spans="2:35" ht="15" customHeight="1">
      <c r="AG143" s="116"/>
      <c r="AH143" s="119"/>
    </row>
    <row r="144" spans="2:35" ht="15" customHeight="1">
      <c r="AH144" s="92"/>
    </row>
    <row r="145" spans="33:34" ht="15" customHeight="1">
      <c r="AG145" s="117"/>
      <c r="AH145" s="117"/>
    </row>
    <row r="146" spans="33:34" ht="15" customHeight="1">
      <c r="AG146" s="116"/>
      <c r="AH146" s="119"/>
    </row>
    <row r="147" spans="33:34" ht="15" customHeight="1">
      <c r="AG147" s="116"/>
      <c r="AH147" s="119"/>
    </row>
    <row r="148" spans="33:34" ht="15" customHeight="1">
      <c r="AG148" s="116"/>
      <c r="AH148" s="92"/>
    </row>
    <row r="149" spans="33:34" ht="15" customHeight="1">
      <c r="AG149" s="116"/>
      <c r="AH149" s="92"/>
    </row>
    <row r="150" spans="33:34" ht="15" customHeight="1"/>
    <row r="151" spans="33:34" ht="15" customHeight="1"/>
    <row r="152" spans="33:34" ht="15" customHeight="1"/>
    <row r="153" spans="33:34" ht="409.5" hidden="1" customHeight="1"/>
    <row r="154" spans="33:34" ht="409.5" hidden="1" customHeight="1"/>
    <row r="155" spans="33:34" ht="409.5" hidden="1" customHeight="1"/>
    <row r="156" spans="33:34" ht="409.5" hidden="1" customHeight="1"/>
    <row r="157" spans="33:34" ht="409.5" hidden="1" customHeight="1"/>
    <row r="158" spans="33:34"/>
    <row r="159" spans="33:34"/>
    <row r="160" spans="33:34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mergeCells count="83">
    <mergeCell ref="B134:V135"/>
    <mergeCell ref="C128:M128"/>
    <mergeCell ref="N128:U128"/>
    <mergeCell ref="B130:D130"/>
    <mergeCell ref="N130:U130"/>
    <mergeCell ref="B133:V133"/>
    <mergeCell ref="C125:M125"/>
    <mergeCell ref="N125:U125"/>
    <mergeCell ref="C126:M126"/>
    <mergeCell ref="N126:U126"/>
    <mergeCell ref="C127:M127"/>
    <mergeCell ref="N127:U127"/>
    <mergeCell ref="C122:M122"/>
    <mergeCell ref="N122:U122"/>
    <mergeCell ref="C123:M123"/>
    <mergeCell ref="N123:U123"/>
    <mergeCell ref="C124:M124"/>
    <mergeCell ref="N124:U124"/>
    <mergeCell ref="C119:M119"/>
    <mergeCell ref="N119:U119"/>
    <mergeCell ref="C120:M120"/>
    <mergeCell ref="N120:U120"/>
    <mergeCell ref="C121:M121"/>
    <mergeCell ref="N121:U121"/>
    <mergeCell ref="C116:M116"/>
    <mergeCell ref="N116:U116"/>
    <mergeCell ref="C117:M117"/>
    <mergeCell ref="N117:U117"/>
    <mergeCell ref="C118:M118"/>
    <mergeCell ref="N118:U118"/>
    <mergeCell ref="C113:M113"/>
    <mergeCell ref="N113:U113"/>
    <mergeCell ref="C114:M114"/>
    <mergeCell ref="N114:U114"/>
    <mergeCell ref="C115:M115"/>
    <mergeCell ref="N115:U115"/>
    <mergeCell ref="B28:V28"/>
    <mergeCell ref="B29:V30"/>
    <mergeCell ref="C111:M111"/>
    <mergeCell ref="N111:U111"/>
    <mergeCell ref="C112:M112"/>
    <mergeCell ref="N112:U112"/>
    <mergeCell ref="C22:K22"/>
    <mergeCell ref="L22:U22"/>
    <mergeCell ref="C23:K23"/>
    <mergeCell ref="L23:U23"/>
    <mergeCell ref="B25:F25"/>
    <mergeCell ref="L25:M25"/>
    <mergeCell ref="C19:K19"/>
    <mergeCell ref="L19:U19"/>
    <mergeCell ref="C20:K20"/>
    <mergeCell ref="L20:U20"/>
    <mergeCell ref="C21:K21"/>
    <mergeCell ref="L21:U21"/>
    <mergeCell ref="C16:K16"/>
    <mergeCell ref="L16:U16"/>
    <mergeCell ref="C17:K17"/>
    <mergeCell ref="L17:U17"/>
    <mergeCell ref="C18:K18"/>
    <mergeCell ref="L18:U18"/>
    <mergeCell ref="B12:W12"/>
    <mergeCell ref="C14:K14"/>
    <mergeCell ref="L14:U14"/>
    <mergeCell ref="C15:K15"/>
    <mergeCell ref="L15:U15"/>
    <mergeCell ref="B9:E9"/>
    <mergeCell ref="H9:I9"/>
    <mergeCell ref="K9:M10"/>
    <mergeCell ref="N9:V9"/>
    <mergeCell ref="N10:V10"/>
    <mergeCell ref="B4:C7"/>
    <mergeCell ref="D4:V4"/>
    <mergeCell ref="D5:V5"/>
    <mergeCell ref="D6:E6"/>
    <mergeCell ref="F6:I6"/>
    <mergeCell ref="J6:K6"/>
    <mergeCell ref="L6:M6"/>
    <mergeCell ref="N6:Q6"/>
    <mergeCell ref="R6:V6"/>
    <mergeCell ref="D7:G7"/>
    <mergeCell ref="H7:M7"/>
    <mergeCell ref="N7:R7"/>
    <mergeCell ref="S7:V7"/>
  </mergeCells>
  <conditionalFormatting sqref="V130">
    <cfRule type="cellIs" dxfId="29" priority="2" operator="equal">
      <formula>"MEDIA"</formula>
    </cfRule>
    <cfRule type="cellIs" dxfId="28" priority="3" operator="equal">
      <formula>"ALTA"</formula>
    </cfRule>
    <cfRule type="cellIs" dxfId="27" priority="4" operator="equal">
      <formula>"BAJA"</formula>
    </cfRule>
  </conditionalFormatting>
  <conditionalFormatting sqref="L25">
    <cfRule type="cellIs" dxfId="26" priority="5" operator="equal">
      <formula>"MEDIO"</formula>
    </cfRule>
    <cfRule type="cellIs" dxfId="25" priority="6" operator="equal">
      <formula>"ALTO"</formula>
    </cfRule>
    <cfRule type="cellIs" dxfId="24" priority="7" operator="equal">
      <formula>"BAJO"</formula>
    </cfRule>
  </conditionalFormatting>
  <dataValidations count="20">
    <dataValidation type="list" allowBlank="1" showInputMessage="1" showErrorMessage="1" sqref="N128:U128" xr:uid="{00000000-0002-0000-0200-000000000000}">
      <formula1>$AA$67:$AB$67</formula1>
      <formula2>0</formula2>
    </dataValidation>
    <dataValidation type="list" allowBlank="1" showInputMessage="1" showErrorMessage="1" sqref="N123:U126" xr:uid="{00000000-0002-0000-0200-000001000000}">
      <formula1>#REF!</formula1>
      <formula2>0</formula2>
    </dataValidation>
    <dataValidation type="list" allowBlank="1" showInputMessage="1" showErrorMessage="1" sqref="N122:U122" xr:uid="{00000000-0002-0000-0200-000002000000}">
      <formula1>$AA$65:$AB$65</formula1>
      <formula2>0</formula2>
    </dataValidation>
    <dataValidation type="list" allowBlank="1" showInputMessage="1" showErrorMessage="1" sqref="N121:U121" xr:uid="{00000000-0002-0000-0200-000003000000}">
      <formula1>$AA$64:$AB$64</formula1>
      <formula2>0</formula2>
    </dataValidation>
    <dataValidation type="list" allowBlank="1" showInputMessage="1" showErrorMessage="1" sqref="N120:U120" xr:uid="{00000000-0002-0000-0200-000004000000}">
      <formula1>$AA$63:$AB$63</formula1>
      <formula2>0</formula2>
    </dataValidation>
    <dataValidation type="list" allowBlank="1" showInputMessage="1" showErrorMessage="1" sqref="N119:U119" xr:uid="{00000000-0002-0000-0200-000005000000}">
      <formula1>$AA$62:$AC$62</formula1>
      <formula2>0</formula2>
    </dataValidation>
    <dataValidation type="list" allowBlank="1" showInputMessage="1" showErrorMessage="1" sqref="N112" xr:uid="{00000000-0002-0000-0200-000006000000}">
      <formula1>$AA$59:$AB$59</formula1>
      <formula2>0</formula2>
    </dataValidation>
    <dataValidation type="list" allowBlank="1" showInputMessage="1" showErrorMessage="1" sqref="N114" xr:uid="{00000000-0002-0000-0200-000007000000}">
      <formula1>$AA$61:$AE$61</formula1>
      <formula2>0</formula2>
    </dataValidation>
    <dataValidation type="list" allowBlank="1" showInputMessage="1" showErrorMessage="1" sqref="N127:U127" xr:uid="{00000000-0002-0000-0200-000008000000}">
      <formula1>$AG$140:$AG$143</formula1>
      <formula2>0</formula2>
    </dataValidation>
    <dataValidation type="list" allowBlank="1" showInputMessage="1" showErrorMessage="1" sqref="N129" xr:uid="{00000000-0002-0000-0200-000009000000}">
      <formula1>$AG$85:$AG$86</formula1>
      <formula2>0</formula2>
    </dataValidation>
    <dataValidation type="list" allowBlank="1" showInputMessage="1" showErrorMessage="1" sqref="N113:U113" xr:uid="{00000000-0002-0000-0200-00000A000000}">
      <formula1>$AA$60:$AE$60</formula1>
      <formula2>0</formula2>
    </dataValidation>
    <dataValidation type="list" allowBlank="1" showInputMessage="1" showErrorMessage="1" sqref="L22" xr:uid="{00000000-0002-0000-0200-00000B000000}">
      <formula1>P_R8</formula1>
      <formula2>0</formula2>
    </dataValidation>
    <dataValidation type="list" allowBlank="1" showInputMessage="1" showErrorMessage="1" sqref="L21" xr:uid="{00000000-0002-0000-0200-00000C000000}">
      <formula1>P_R7</formula1>
      <formula2>0</formula2>
    </dataValidation>
    <dataValidation type="list" allowBlank="1" showInputMessage="1" showErrorMessage="1" sqref="L19" xr:uid="{00000000-0002-0000-0200-00000D000000}">
      <formula1>P_R5</formula1>
      <formula2>0</formula2>
    </dataValidation>
    <dataValidation type="list" allowBlank="1" showInputMessage="1" showErrorMessage="1" sqref="L18" xr:uid="{00000000-0002-0000-0200-00000E000000}">
      <formula1>P_R4</formula1>
      <formula2>0</formula2>
    </dataValidation>
    <dataValidation type="list" allowBlank="1" showInputMessage="1" showErrorMessage="1" sqref="L17" xr:uid="{00000000-0002-0000-0200-00000F000000}">
      <formula1>P_R3</formula1>
      <formula2>0</formula2>
    </dataValidation>
    <dataValidation type="list" allowBlank="1" showInputMessage="1" showErrorMessage="1" sqref="L15" xr:uid="{00000000-0002-0000-0200-000010000000}">
      <formula1>P_R1</formula1>
      <formula2>0</formula2>
    </dataValidation>
    <dataValidation type="list" allowBlank="1" showInputMessage="1" showErrorMessage="1" sqref="L16" xr:uid="{00000000-0002-0000-0200-000011000000}">
      <formula1>P_R2</formula1>
      <formula2>0</formula2>
    </dataValidation>
    <dataValidation type="list" allowBlank="1" showInputMessage="1" showErrorMessage="1" sqref="L20" xr:uid="{00000000-0002-0000-0200-000012000000}">
      <formula1>P_R6</formula1>
      <formula2>0</formula2>
    </dataValidation>
    <dataValidation type="list" allowBlank="1" showInputMessage="1" showErrorMessage="1" sqref="L23" xr:uid="{00000000-0002-0000-0200-000013000000}">
      <formula1>P_R9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J179"/>
  <sheetViews>
    <sheetView showGridLines="0" topLeftCell="D3" zoomScale="80" zoomScaleNormal="80" workbookViewId="0">
      <selection activeCell="M26" sqref="M26:O26"/>
    </sheetView>
  </sheetViews>
  <sheetFormatPr baseColWidth="10" defaultColWidth="6.42578125" defaultRowHeight="15" zeroHeight="1"/>
  <cols>
    <col min="1" max="1" width="3" style="92" hidden="1" customWidth="1"/>
    <col min="2" max="2" width="3" style="107" customWidth="1"/>
    <col min="3" max="4" width="6.42578125" style="92"/>
    <col min="5" max="5" width="5.7109375" style="92" customWidth="1"/>
    <col min="6" max="6" width="8.42578125" style="92" customWidth="1"/>
    <col min="7" max="11" width="5.7109375" style="92" customWidth="1"/>
    <col min="12" max="12" width="7.140625" style="92" customWidth="1"/>
    <col min="13" max="14" width="5.7109375" style="92" customWidth="1"/>
    <col min="15" max="22" width="7" style="92" customWidth="1"/>
    <col min="23" max="23" width="13.7109375" style="92" customWidth="1"/>
    <col min="24" max="24" width="58" style="93" customWidth="1"/>
    <col min="25" max="26" width="6.42578125" style="92"/>
    <col min="27" max="27" width="7.28515625" style="92" customWidth="1"/>
    <col min="28" max="28" width="34.42578125" style="92" customWidth="1"/>
    <col min="29" max="29" width="22.42578125" style="92" customWidth="1"/>
    <col min="30" max="30" width="25.42578125" style="92" customWidth="1"/>
    <col min="31" max="31" width="19" style="92" customWidth="1"/>
    <col min="32" max="32" width="17.7109375" style="92" customWidth="1"/>
    <col min="33" max="33" width="30.85546875" style="92" customWidth="1"/>
    <col min="34" max="34" width="71.42578125" style="92" customWidth="1"/>
    <col min="35" max="35" width="11.85546875" style="94" customWidth="1"/>
    <col min="36" max="41" width="6.42578125" style="92"/>
    <col min="42" max="42" width="42.140625" style="92" customWidth="1"/>
    <col min="43" max="1024" width="6.42578125" style="92"/>
  </cols>
  <sheetData>
    <row r="3" spans="1:42">
      <c r="AP3" s="118" t="s">
        <v>275</v>
      </c>
    </row>
    <row r="4" spans="1:42" ht="18" customHeight="1">
      <c r="C4" s="360"/>
      <c r="D4" s="360"/>
      <c r="E4" s="361" t="s">
        <v>0</v>
      </c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AP4" s="118"/>
    </row>
    <row r="5" spans="1:42" ht="18" customHeight="1">
      <c r="C5" s="360"/>
      <c r="D5" s="360"/>
      <c r="E5" s="361" t="s">
        <v>383</v>
      </c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AP5" s="118"/>
    </row>
    <row r="6" spans="1:42" ht="15" customHeight="1">
      <c r="C6" s="360"/>
      <c r="D6" s="360"/>
      <c r="E6" s="362" t="s">
        <v>2</v>
      </c>
      <c r="F6" s="362"/>
      <c r="G6" s="363" t="s">
        <v>3</v>
      </c>
      <c r="H6" s="363"/>
      <c r="I6" s="363"/>
      <c r="J6" s="363"/>
      <c r="K6" s="364" t="s">
        <v>4</v>
      </c>
      <c r="L6" s="364"/>
      <c r="M6" s="360">
        <v>10</v>
      </c>
      <c r="N6" s="360"/>
      <c r="O6" s="365" t="s">
        <v>268</v>
      </c>
      <c r="P6" s="365"/>
      <c r="Q6" s="365"/>
      <c r="R6" s="365"/>
      <c r="S6" s="357" t="s">
        <v>6</v>
      </c>
      <c r="T6" s="357"/>
      <c r="U6" s="357"/>
      <c r="V6" s="357"/>
      <c r="W6" s="357"/>
      <c r="AP6" s="118"/>
    </row>
    <row r="7" spans="1:42" ht="15" customHeight="1">
      <c r="C7" s="360"/>
      <c r="D7" s="360"/>
      <c r="E7" s="366" t="s">
        <v>7</v>
      </c>
      <c r="F7" s="366"/>
      <c r="G7" s="366"/>
      <c r="H7" s="366"/>
      <c r="I7" s="367">
        <v>42661</v>
      </c>
      <c r="J7" s="367"/>
      <c r="K7" s="367"/>
      <c r="L7" s="367"/>
      <c r="M7" s="367"/>
      <c r="N7" s="367"/>
      <c r="O7" s="364" t="s">
        <v>8</v>
      </c>
      <c r="P7" s="364"/>
      <c r="Q7" s="364"/>
      <c r="R7" s="364"/>
      <c r="S7" s="364"/>
      <c r="T7" s="368">
        <v>44077</v>
      </c>
      <c r="U7" s="368"/>
      <c r="V7" s="368"/>
      <c r="W7" s="368"/>
      <c r="AP7" s="118"/>
    </row>
    <row r="8" spans="1:42">
      <c r="AP8" s="118"/>
    </row>
    <row r="9" spans="1:42" s="16" customFormat="1" ht="16.5" customHeight="1">
      <c r="A9" s="10"/>
      <c r="B9" s="107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AP9" s="16" t="s">
        <v>269</v>
      </c>
    </row>
    <row r="10" spans="1:42" s="16" customFormat="1" ht="16.5" customHeight="1">
      <c r="A10" s="10"/>
      <c r="B10" s="107"/>
      <c r="C10" s="320" t="s">
        <v>9</v>
      </c>
      <c r="D10" s="320"/>
      <c r="E10" s="320"/>
      <c r="F10" s="320"/>
      <c r="G10" s="11">
        <v>3</v>
      </c>
      <c r="H10" s="12">
        <v>6</v>
      </c>
      <c r="I10" s="369">
        <v>2020</v>
      </c>
      <c r="J10" s="369"/>
      <c r="K10" s="15"/>
      <c r="L10" s="321" t="s">
        <v>10</v>
      </c>
      <c r="M10" s="321"/>
      <c r="N10" s="321"/>
      <c r="O10" s="322" t="s">
        <v>11</v>
      </c>
      <c r="P10" s="322"/>
      <c r="Q10" s="322"/>
      <c r="R10" s="322"/>
      <c r="S10" s="322"/>
      <c r="T10" s="322"/>
      <c r="U10" s="322"/>
      <c r="V10" s="322"/>
      <c r="W10" s="322"/>
      <c r="AP10" s="16" t="s">
        <v>270</v>
      </c>
    </row>
    <row r="11" spans="1:42" s="16" customFormat="1" ht="16.5" customHeight="1">
      <c r="A11" s="10"/>
      <c r="B11" s="107"/>
      <c r="C11" s="17"/>
      <c r="D11" s="18"/>
      <c r="E11" s="19"/>
      <c r="F11" s="19"/>
      <c r="G11" s="20"/>
      <c r="H11" s="20"/>
      <c r="I11" s="21"/>
      <c r="J11" s="21"/>
      <c r="K11" s="15"/>
      <c r="L11" s="321"/>
      <c r="M11" s="321"/>
      <c r="N11" s="321"/>
      <c r="O11" s="322" t="s">
        <v>271</v>
      </c>
      <c r="P11" s="322"/>
      <c r="Q11" s="322"/>
      <c r="R11" s="322"/>
      <c r="S11" s="322"/>
      <c r="T11" s="322"/>
      <c r="U11" s="322"/>
      <c r="V11" s="322"/>
      <c r="W11" s="322"/>
    </row>
    <row r="12" spans="1:42" s="16" customFormat="1" ht="16.5" customHeight="1">
      <c r="A12" s="10"/>
      <c r="B12" s="107"/>
      <c r="C12" s="17"/>
      <c r="D12" s="18"/>
      <c r="E12" s="19"/>
      <c r="F12" s="19"/>
      <c r="G12" s="20"/>
      <c r="H12" s="20"/>
      <c r="I12" s="21"/>
      <c r="J12" s="21"/>
      <c r="K12" s="15"/>
      <c r="L12" s="15"/>
      <c r="M12" s="15"/>
      <c r="N12" s="15"/>
      <c r="O12" s="21"/>
      <c r="P12" s="21"/>
      <c r="Q12" s="21"/>
      <c r="R12" s="21"/>
      <c r="S12" s="21"/>
      <c r="T12" s="21"/>
      <c r="U12" s="21"/>
      <c r="V12" s="21"/>
      <c r="W12" s="21"/>
    </row>
    <row r="13" spans="1:42" s="16" customFormat="1" ht="21.75" customHeight="1">
      <c r="A13" s="10"/>
      <c r="B13" s="107"/>
      <c r="C13" s="325" t="s">
        <v>384</v>
      </c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</row>
    <row r="14" spans="1:42" s="94" customFormat="1" ht="15" customHeight="1">
      <c r="B14" s="107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9"/>
    </row>
    <row r="15" spans="1:42" s="107" customFormat="1" ht="15" customHeight="1">
      <c r="D15" s="110" t="s">
        <v>53</v>
      </c>
      <c r="E15" s="377" t="s">
        <v>283</v>
      </c>
      <c r="F15" s="377"/>
      <c r="G15" s="377"/>
      <c r="H15" s="377"/>
      <c r="I15" s="377"/>
      <c r="J15" s="377"/>
      <c r="K15" s="377"/>
      <c r="L15" s="377"/>
      <c r="M15" s="377" t="s">
        <v>284</v>
      </c>
      <c r="N15" s="377"/>
      <c r="O15" s="377"/>
      <c r="P15" s="377"/>
      <c r="Q15" s="377"/>
      <c r="R15" s="377"/>
      <c r="S15" s="377"/>
      <c r="T15" s="377"/>
      <c r="U15" s="377"/>
      <c r="V15" s="377"/>
      <c r="W15" s="110" t="s">
        <v>285</v>
      </c>
      <c r="X15" s="132" t="s">
        <v>286</v>
      </c>
    </row>
    <row r="16" spans="1:42" s="107" customFormat="1" ht="30.75" customHeight="1">
      <c r="A16" s="153" t="s">
        <v>385</v>
      </c>
      <c r="D16" s="112">
        <v>1</v>
      </c>
      <c r="E16" s="379" t="str">
        <f>M_P1</f>
        <v>¿El cambio tiene asociado un procedimiento de continuidad?</v>
      </c>
      <c r="F16" s="379"/>
      <c r="G16" s="379"/>
      <c r="H16" s="379"/>
      <c r="I16" s="379"/>
      <c r="J16" s="379"/>
      <c r="K16" s="379"/>
      <c r="L16" s="379"/>
      <c r="M16" s="386" t="s">
        <v>22</v>
      </c>
      <c r="N16" s="386"/>
      <c r="O16" s="386"/>
      <c r="P16" s="386"/>
      <c r="Q16" s="386"/>
      <c r="R16" s="386"/>
      <c r="S16" s="386"/>
      <c r="T16" s="386"/>
      <c r="U16" s="386"/>
      <c r="V16" s="386"/>
      <c r="W16" s="112">
        <f>VLOOKUP(M16,M_V1,3,0)</f>
        <v>0</v>
      </c>
      <c r="X16" s="113" t="s">
        <v>386</v>
      </c>
    </row>
    <row r="17" spans="1:37" s="107" customFormat="1" ht="30.75" customHeight="1">
      <c r="A17" s="107" t="s">
        <v>387</v>
      </c>
      <c r="D17" s="112">
        <v>2</v>
      </c>
      <c r="E17" s="379" t="str">
        <f>M_P2</f>
        <v>¿La plataforma afectada por el cambio tiene ambiente de contingencia?</v>
      </c>
      <c r="F17" s="379"/>
      <c r="G17" s="379"/>
      <c r="H17" s="379"/>
      <c r="I17" s="379"/>
      <c r="J17" s="379"/>
      <c r="K17" s="379"/>
      <c r="L17" s="379"/>
      <c r="M17" s="386" t="s">
        <v>22</v>
      </c>
      <c r="N17" s="386"/>
      <c r="O17" s="386"/>
      <c r="P17" s="386"/>
      <c r="Q17" s="386"/>
      <c r="R17" s="386"/>
      <c r="S17" s="386"/>
      <c r="T17" s="386"/>
      <c r="U17" s="386"/>
      <c r="V17" s="386"/>
      <c r="W17" s="112">
        <f>VLOOKUP(M17,M_V2,3,0)</f>
        <v>0</v>
      </c>
      <c r="X17" s="133" t="s">
        <v>388</v>
      </c>
    </row>
    <row r="18" spans="1:37" s="107" customFormat="1" ht="25.5">
      <c r="A18" s="107" t="s">
        <v>385</v>
      </c>
      <c r="D18" s="112">
        <v>3</v>
      </c>
      <c r="E18" s="379" t="str">
        <f>M_P3</f>
        <v>¿El cambio tiene procedimiento de reverso?</v>
      </c>
      <c r="F18" s="379"/>
      <c r="G18" s="379"/>
      <c r="H18" s="379"/>
      <c r="I18" s="379"/>
      <c r="J18" s="379"/>
      <c r="K18" s="379"/>
      <c r="L18" s="379"/>
      <c r="M18" s="386" t="s">
        <v>619</v>
      </c>
      <c r="N18" s="386"/>
      <c r="O18" s="386"/>
      <c r="P18" s="386"/>
      <c r="Q18" s="386"/>
      <c r="R18" s="386"/>
      <c r="S18" s="386"/>
      <c r="T18" s="386"/>
      <c r="U18" s="386"/>
      <c r="V18" s="386"/>
      <c r="W18" s="112">
        <f>VLOOKUP(M18,M_V3,3,0)</f>
        <v>3</v>
      </c>
      <c r="X18" s="113" t="s">
        <v>389</v>
      </c>
    </row>
    <row r="19" spans="1:37" s="107" customFormat="1">
      <c r="A19" s="107" t="s">
        <v>387</v>
      </c>
      <c r="D19" s="112">
        <v>4</v>
      </c>
      <c r="E19" s="379" t="str">
        <f>M_P4</f>
        <v>¿Cuál es la hora implementación?</v>
      </c>
      <c r="F19" s="379"/>
      <c r="G19" s="379"/>
      <c r="H19" s="379"/>
      <c r="I19" s="379"/>
      <c r="J19" s="379"/>
      <c r="K19" s="379"/>
      <c r="L19" s="379"/>
      <c r="M19" s="387" t="s">
        <v>390</v>
      </c>
      <c r="N19" s="387"/>
      <c r="O19" s="387"/>
      <c r="P19" s="387"/>
      <c r="Q19" s="387"/>
      <c r="R19" s="387"/>
      <c r="S19" s="387"/>
      <c r="T19" s="387"/>
      <c r="U19" s="387"/>
      <c r="V19" s="387"/>
      <c r="W19" s="112">
        <f>VLOOKUP(M19,M_V4,3,0)</f>
        <v>3</v>
      </c>
      <c r="X19" s="114" t="s">
        <v>391</v>
      </c>
    </row>
    <row r="20" spans="1:37" s="107" customFormat="1">
      <c r="A20" s="153" t="s">
        <v>392</v>
      </c>
      <c r="D20" s="112">
        <v>5</v>
      </c>
      <c r="E20" s="379" t="str">
        <f>M_P5</f>
        <v>¿Pruebas de seguridad ejecutadas?</v>
      </c>
      <c r="F20" s="379"/>
      <c r="G20" s="379"/>
      <c r="H20" s="379"/>
      <c r="I20" s="379"/>
      <c r="J20" s="379"/>
      <c r="K20" s="379"/>
      <c r="L20" s="379"/>
      <c r="M20" s="387" t="s">
        <v>22</v>
      </c>
      <c r="N20" s="387"/>
      <c r="O20" s="387"/>
      <c r="P20" s="387"/>
      <c r="Q20" s="387"/>
      <c r="R20" s="387"/>
      <c r="S20" s="387"/>
      <c r="T20" s="387"/>
      <c r="U20" s="387"/>
      <c r="V20" s="387"/>
      <c r="W20" s="112">
        <f>VLOOKUP(M20,M_V5,3,0)</f>
        <v>0</v>
      </c>
      <c r="X20" s="133" t="s">
        <v>393</v>
      </c>
    </row>
    <row r="21" spans="1:37" s="107" customFormat="1">
      <c r="A21" s="153" t="s">
        <v>392</v>
      </c>
      <c r="D21" s="112">
        <v>6</v>
      </c>
      <c r="E21" s="379" t="str">
        <f>M_P6</f>
        <v>¿Pruebas de aseguramiento de calidad ejecutadas?</v>
      </c>
      <c r="F21" s="379"/>
      <c r="G21" s="379"/>
      <c r="H21" s="379"/>
      <c r="I21" s="379"/>
      <c r="J21" s="379"/>
      <c r="K21" s="379"/>
      <c r="L21" s="379"/>
      <c r="M21" s="386" t="s">
        <v>639</v>
      </c>
      <c r="N21" s="386"/>
      <c r="O21" s="386"/>
      <c r="P21" s="386"/>
      <c r="Q21" s="386"/>
      <c r="R21" s="386"/>
      <c r="S21" s="386"/>
      <c r="T21" s="386"/>
      <c r="U21" s="386"/>
      <c r="V21" s="386"/>
      <c r="W21" s="112">
        <f>VLOOKUP(M21,M_V6,3,0)</f>
        <v>0.60000000000000009</v>
      </c>
      <c r="X21" s="133" t="s">
        <v>393</v>
      </c>
    </row>
    <row r="22" spans="1:37" s="107" customFormat="1" ht="26.25">
      <c r="A22" s="153" t="s">
        <v>385</v>
      </c>
      <c r="D22" s="112">
        <v>7</v>
      </c>
      <c r="E22" s="379" t="str">
        <f>M_P7</f>
        <v>¿Es exhaustiva la documentación de problemas de la plataforma? [Tamaño de la base de conocimiento]</v>
      </c>
      <c r="F22" s="379"/>
      <c r="G22" s="379"/>
      <c r="H22" s="379"/>
      <c r="I22" s="379"/>
      <c r="J22" s="379"/>
      <c r="K22" s="379"/>
      <c r="L22" s="379"/>
      <c r="M22" s="386" t="s">
        <v>649</v>
      </c>
      <c r="N22" s="386"/>
      <c r="O22" s="386"/>
      <c r="P22" s="386"/>
      <c r="Q22" s="386"/>
      <c r="R22" s="386"/>
      <c r="S22" s="386"/>
      <c r="T22" s="386"/>
      <c r="U22" s="386"/>
      <c r="V22" s="386"/>
      <c r="W22" s="112">
        <f>VLOOKUP(M22,M_V7,3,0)</f>
        <v>0</v>
      </c>
      <c r="X22" s="114" t="s">
        <v>394</v>
      </c>
    </row>
    <row r="23" spans="1:37" s="107" customFormat="1">
      <c r="D23" s="108"/>
      <c r="E23" s="108"/>
      <c r="H23" s="109"/>
    </row>
    <row r="24" spans="1:37" s="107" customFormat="1" ht="15.75" customHeight="1">
      <c r="D24" s="382" t="s">
        <v>395</v>
      </c>
      <c r="E24" s="382"/>
      <c r="F24" s="382"/>
      <c r="G24" s="382"/>
      <c r="H24" s="382"/>
      <c r="I24" s="382"/>
      <c r="J24" s="382"/>
      <c r="M24" s="383" t="str">
        <f>VLOOKUP('Matriz Eval. de Impacto'!$G$51&amp;'Matriz Eval. de Probabil.'!$L$25,Parámetros!$J$6:$K$15,2,0)</f>
        <v>BAJO</v>
      </c>
      <c r="N24" s="383"/>
      <c r="O24" s="383"/>
    </row>
    <row r="25" spans="1:37" s="107" customFormat="1">
      <c r="D25" s="395"/>
      <c r="E25" s="395"/>
      <c r="F25" s="395"/>
      <c r="G25" s="395"/>
      <c r="H25" s="395"/>
      <c r="I25" s="395"/>
      <c r="J25" s="395"/>
      <c r="M25" s="395"/>
      <c r="N25" s="395"/>
      <c r="O25" s="395"/>
    </row>
    <row r="26" spans="1:37" s="107" customFormat="1" ht="15" customHeight="1">
      <c r="D26" s="382" t="s">
        <v>396</v>
      </c>
      <c r="E26" s="382"/>
      <c r="F26" s="382"/>
      <c r="G26" s="382"/>
      <c r="H26" s="382"/>
      <c r="I26" s="382"/>
      <c r="J26" s="382"/>
      <c r="M26" s="396" t="str">
        <f>IF(Parámetros!$D$120&gt;Parámetros!$L$2,"ALTO",IF(Parámetros!$D$120&gt;Parámetros!$L$3,"MEDIO","BAJO"))</f>
        <v>BAJO</v>
      </c>
      <c r="N26" s="396"/>
      <c r="O26" s="396"/>
    </row>
    <row r="27" spans="1:37" s="107" customFormat="1" ht="15" customHeight="1">
      <c r="D27" s="382" t="s">
        <v>397</v>
      </c>
      <c r="E27" s="382"/>
      <c r="F27" s="382"/>
      <c r="G27" s="382"/>
      <c r="H27" s="382"/>
      <c r="I27" s="382"/>
      <c r="J27" s="382"/>
      <c r="M27" s="397" t="s">
        <v>292</v>
      </c>
      <c r="N27" s="397"/>
      <c r="O27" s="397"/>
    </row>
    <row r="28" spans="1:37" s="107" customFormat="1" ht="15.75" customHeight="1">
      <c r="D28" s="382" t="s">
        <v>398</v>
      </c>
      <c r="E28" s="382"/>
      <c r="F28" s="382"/>
      <c r="G28" s="382"/>
      <c r="H28" s="382"/>
      <c r="I28" s="382"/>
      <c r="J28" s="382"/>
      <c r="M28" s="398" t="str">
        <f>VLOOKUP($M$26&amp;$M$27,Parámetros!$J$6:$K$15,2,0)</f>
        <v>BAJO</v>
      </c>
      <c r="N28" s="398"/>
      <c r="O28" s="398"/>
    </row>
    <row r="29" spans="1:37" s="94" customFormat="1" ht="15" customHeight="1"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9"/>
    </row>
    <row r="30" spans="1:37">
      <c r="C30" s="384" t="s">
        <v>293</v>
      </c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  <c r="V30" s="384"/>
      <c r="W30" s="384"/>
      <c r="AB30" s="116"/>
      <c r="AC30" s="116"/>
      <c r="AD30" s="116"/>
      <c r="AE30" s="116"/>
      <c r="AF30" s="94"/>
      <c r="AG30" s="94"/>
      <c r="AH30" s="117" t="s">
        <v>294</v>
      </c>
      <c r="AI30" s="117" t="s">
        <v>294</v>
      </c>
      <c r="AJ30" s="118"/>
      <c r="AK30" s="118"/>
    </row>
    <row r="31" spans="1:37"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385"/>
      <c r="AB31" s="116"/>
      <c r="AC31" s="116"/>
      <c r="AD31" s="116"/>
      <c r="AE31" s="116"/>
      <c r="AF31" s="94"/>
      <c r="AG31" s="94"/>
      <c r="AH31" s="116" t="s">
        <v>295</v>
      </c>
      <c r="AI31" s="119">
        <v>10</v>
      </c>
    </row>
    <row r="32" spans="1:37" ht="89.1" customHeight="1"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5"/>
      <c r="U32" s="385"/>
      <c r="V32" s="385"/>
      <c r="W32" s="385"/>
      <c r="AA32" s="120"/>
      <c r="AB32" s="116"/>
      <c r="AC32" s="116"/>
      <c r="AD32" s="116"/>
      <c r="AE32" s="116"/>
      <c r="AF32" s="94"/>
      <c r="AG32" s="94"/>
      <c r="AH32" s="116" t="s">
        <v>296</v>
      </c>
      <c r="AI32" s="119">
        <v>5</v>
      </c>
    </row>
    <row r="33" spans="2:24" s="94" customFormat="1" ht="15" customHeight="1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</row>
    <row r="34" spans="2:24" s="94" customFormat="1" ht="15" customHeight="1"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2:24" s="94" customFormat="1" ht="15" customHeight="1"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</row>
    <row r="36" spans="2:24" s="94" customFormat="1" ht="15" customHeight="1"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9"/>
    </row>
    <row r="37" spans="2:24" s="94" customFormat="1" ht="15" customHeight="1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9"/>
    </row>
    <row r="38" spans="2:24" s="94" customFormat="1" ht="15" customHeight="1">
      <c r="B38" s="107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9"/>
    </row>
    <row r="39" spans="2:24" s="94" customFormat="1" ht="15" customHeight="1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9"/>
    </row>
    <row r="40" spans="2:24" s="94" customFormat="1" ht="15" customHeight="1"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9"/>
    </row>
    <row r="41" spans="2:24" s="94" customFormat="1" ht="15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9"/>
    </row>
    <row r="42" spans="2:24" s="94" customFormat="1" ht="15" customHeight="1"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9"/>
    </row>
    <row r="43" spans="2:24" s="94" customFormat="1" ht="15" customHeight="1"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9"/>
    </row>
    <row r="44" spans="2:24" s="94" customFormat="1" ht="15" customHeight="1">
      <c r="B44" s="10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9"/>
    </row>
    <row r="45" spans="2:24" s="94" customFormat="1" ht="15" customHeight="1">
      <c r="B45" s="107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9"/>
    </row>
    <row r="46" spans="2:24" s="94" customFormat="1" ht="15" customHeight="1"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  <row r="47" spans="2:24" s="94" customFormat="1" ht="15" customHeigh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9"/>
    </row>
    <row r="48" spans="2:24" s="94" customFormat="1" ht="15" customHeight="1"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</row>
    <row r="49" spans="2:36" s="94" customFormat="1" ht="15" customHeight="1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9"/>
    </row>
    <row r="50" spans="2:36" s="94" customFormat="1" ht="1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9"/>
    </row>
    <row r="51" spans="2:36" s="94" customFormat="1" ht="1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9"/>
    </row>
    <row r="52" spans="2:36" s="94" customFormat="1" ht="1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9"/>
    </row>
    <row r="53" spans="2:36" s="94" customFormat="1" ht="1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9"/>
    </row>
    <row r="54" spans="2:36" s="94" customFormat="1" ht="1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9"/>
    </row>
    <row r="55" spans="2:36" s="94" customFormat="1" ht="15" customHeight="1"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</row>
    <row r="56" spans="2:36" s="94" customFormat="1" ht="15" customHeight="1"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9"/>
    </row>
    <row r="57" spans="2:36" s="94" customFormat="1" ht="15" customHeight="1"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9"/>
    </row>
    <row r="58" spans="2:36" s="94" customFormat="1" ht="15" customHeight="1">
      <c r="B58" s="107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9"/>
    </row>
    <row r="59" spans="2:36" s="94" customFormat="1" ht="15" customHeight="1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9"/>
    </row>
    <row r="60" spans="2:36" ht="15" customHeight="1"/>
    <row r="61" spans="2:36">
      <c r="X61" s="92"/>
      <c r="AB61" s="120"/>
      <c r="AC61" s="116"/>
      <c r="AH61" s="121" t="s">
        <v>297</v>
      </c>
      <c r="AI61" s="122">
        <v>0.2</v>
      </c>
      <c r="AJ61" s="118" t="s">
        <v>298</v>
      </c>
    </row>
    <row r="62" spans="2:36">
      <c r="X62" s="92"/>
      <c r="AA62" s="116"/>
      <c r="AB62" s="116"/>
      <c r="AC62" s="116"/>
      <c r="AD62" s="116"/>
      <c r="AE62" s="116"/>
      <c r="AF62" s="116"/>
      <c r="AH62" s="123" t="s">
        <v>313</v>
      </c>
      <c r="AI62" s="135">
        <v>0</v>
      </c>
      <c r="AJ62" s="125">
        <f>+AI62*$AI$61</f>
        <v>0</v>
      </c>
    </row>
    <row r="63" spans="2:36">
      <c r="X63" s="92"/>
      <c r="Y63" s="126"/>
      <c r="Z63" s="126"/>
      <c r="AA63" s="126"/>
      <c r="AB63" s="126"/>
      <c r="AC63" s="126"/>
      <c r="AD63" s="126"/>
      <c r="AE63" s="126"/>
      <c r="AF63" s="126"/>
      <c r="AG63" s="126"/>
      <c r="AH63" s="123" t="s">
        <v>314</v>
      </c>
      <c r="AI63" s="135">
        <v>30</v>
      </c>
      <c r="AJ63" s="125">
        <f>+AI63*$AI$61</f>
        <v>6</v>
      </c>
    </row>
    <row r="64" spans="2:36">
      <c r="X64" s="92"/>
      <c r="AB64" s="116"/>
      <c r="AC64" s="116"/>
      <c r="AD64" s="116"/>
      <c r="AE64" s="116"/>
    </row>
    <row r="65" spans="2:36">
      <c r="X65" s="92"/>
      <c r="AB65" s="116"/>
      <c r="AC65" s="116"/>
      <c r="AD65" s="116"/>
      <c r="AE65" s="116"/>
      <c r="AH65" s="121" t="s">
        <v>305</v>
      </c>
      <c r="AI65" s="122">
        <v>0.15</v>
      </c>
      <c r="AJ65" s="118" t="s">
        <v>298</v>
      </c>
    </row>
    <row r="66" spans="2:36">
      <c r="X66" s="92"/>
      <c r="AB66" s="116"/>
      <c r="AC66" s="116"/>
      <c r="AD66" s="116"/>
      <c r="AE66" s="116"/>
      <c r="AH66" s="123" t="s">
        <v>313</v>
      </c>
      <c r="AI66" s="135">
        <v>0</v>
      </c>
      <c r="AJ66" s="127">
        <f>+AI66*$AI$65</f>
        <v>0</v>
      </c>
    </row>
    <row r="67" spans="2:36">
      <c r="X67" s="92"/>
      <c r="AB67" s="116"/>
      <c r="AC67" s="116"/>
      <c r="AD67" s="116"/>
      <c r="AE67" s="116"/>
      <c r="AH67" s="123" t="s">
        <v>314</v>
      </c>
      <c r="AI67" s="135">
        <v>20</v>
      </c>
      <c r="AJ67" s="127">
        <f>+AI67*$AI$65</f>
        <v>3</v>
      </c>
    </row>
    <row r="68" spans="2:36">
      <c r="X68" s="92"/>
      <c r="AB68" s="116"/>
      <c r="AC68" s="116"/>
      <c r="AD68" s="116"/>
      <c r="AE68" s="116"/>
    </row>
    <row r="69" spans="2:36">
      <c r="X69" s="92"/>
      <c r="AB69" s="116"/>
      <c r="AC69" s="116"/>
      <c r="AD69" s="116"/>
      <c r="AE69" s="116"/>
      <c r="AH69" s="121" t="s">
        <v>312</v>
      </c>
      <c r="AI69" s="122">
        <v>0.1</v>
      </c>
      <c r="AJ69" s="118" t="s">
        <v>298</v>
      </c>
    </row>
    <row r="70" spans="2:36">
      <c r="X70" s="92"/>
      <c r="AB70" s="116"/>
      <c r="AC70" s="116"/>
      <c r="AD70" s="116"/>
      <c r="AE70" s="116"/>
      <c r="AH70" s="123" t="s">
        <v>313</v>
      </c>
      <c r="AI70" s="135">
        <v>0</v>
      </c>
      <c r="AJ70" s="127">
        <f>+AI70*$AI$69</f>
        <v>0</v>
      </c>
    </row>
    <row r="71" spans="2:36">
      <c r="X71" s="92"/>
      <c r="AB71" s="116"/>
      <c r="AC71" s="116"/>
      <c r="AD71" s="116"/>
      <c r="AE71" s="116"/>
      <c r="AF71" s="94"/>
      <c r="AG71" s="94"/>
      <c r="AH71" s="123" t="s">
        <v>314</v>
      </c>
      <c r="AI71" s="135">
        <v>20</v>
      </c>
      <c r="AJ71" s="127">
        <f>+AI71*$AI$69</f>
        <v>2</v>
      </c>
    </row>
    <row r="72" spans="2:36" s="92" customFormat="1">
      <c r="B72" s="107"/>
      <c r="AB72" s="116"/>
      <c r="AC72" s="116"/>
      <c r="AD72" s="116"/>
      <c r="AE72" s="116"/>
      <c r="AF72" s="94"/>
      <c r="AG72" s="94"/>
    </row>
    <row r="73" spans="2:36">
      <c r="X73" s="92"/>
      <c r="AB73" s="116"/>
      <c r="AC73" s="116"/>
      <c r="AD73" s="116"/>
      <c r="AE73" s="116"/>
      <c r="AF73" s="94"/>
      <c r="AG73" s="94"/>
      <c r="AH73" s="121" t="s">
        <v>315</v>
      </c>
      <c r="AI73" s="122">
        <v>0.15</v>
      </c>
      <c r="AJ73" s="118" t="s">
        <v>298</v>
      </c>
    </row>
    <row r="74" spans="2:36">
      <c r="X74" s="92"/>
      <c r="AB74" s="116"/>
      <c r="AC74" s="116"/>
      <c r="AD74" s="116"/>
      <c r="AE74" s="116"/>
      <c r="AF74" s="116" t="s">
        <v>316</v>
      </c>
      <c r="AG74" s="94"/>
      <c r="AH74" s="123" t="s">
        <v>313</v>
      </c>
      <c r="AI74" s="135">
        <v>0</v>
      </c>
      <c r="AJ74" s="127">
        <f>+AI74*$AI$73</f>
        <v>0</v>
      </c>
    </row>
    <row r="75" spans="2:36">
      <c r="X75" s="92"/>
      <c r="AB75" s="116"/>
      <c r="AC75" s="116"/>
      <c r="AD75" s="116"/>
      <c r="AE75" s="116"/>
      <c r="AF75" s="94"/>
      <c r="AG75" s="94"/>
      <c r="AH75" s="123" t="s">
        <v>314</v>
      </c>
      <c r="AI75" s="135">
        <v>20</v>
      </c>
      <c r="AJ75" s="127">
        <f>+AI75*$AI$73</f>
        <v>3</v>
      </c>
    </row>
    <row r="76" spans="2:36">
      <c r="X76" s="92"/>
      <c r="AB76" s="116"/>
      <c r="AC76" s="116"/>
      <c r="AD76" s="116"/>
      <c r="AE76" s="116"/>
      <c r="AF76" s="94"/>
      <c r="AG76" s="94"/>
      <c r="AH76" s="123" t="s">
        <v>340</v>
      </c>
      <c r="AI76" s="135">
        <v>0</v>
      </c>
      <c r="AJ76" s="127">
        <f>+AI76*$AI$73</f>
        <v>0</v>
      </c>
    </row>
    <row r="77" spans="2:36">
      <c r="X77" s="92"/>
      <c r="AB77" s="116"/>
      <c r="AC77" s="116"/>
      <c r="AD77" s="116"/>
      <c r="AE77" s="116"/>
      <c r="AF77" s="94"/>
      <c r="AG77" s="94"/>
      <c r="AH77" s="116"/>
      <c r="AI77" s="119"/>
    </row>
    <row r="78" spans="2:36">
      <c r="X78" s="92"/>
      <c r="AA78" s="120"/>
      <c r="AB78" s="116"/>
      <c r="AC78" s="116"/>
      <c r="AD78" s="116"/>
      <c r="AE78" s="116"/>
      <c r="AF78" s="94"/>
      <c r="AG78" s="94"/>
      <c r="AH78" s="121" t="s">
        <v>294</v>
      </c>
      <c r="AI78" s="122">
        <v>0.1</v>
      </c>
      <c r="AJ78" s="118" t="s">
        <v>298</v>
      </c>
    </row>
    <row r="79" spans="2:36" ht="15.75" customHeight="1">
      <c r="AA79" s="116"/>
      <c r="AB79" s="116"/>
      <c r="AC79" s="116"/>
      <c r="AD79" s="116"/>
      <c r="AE79" s="116"/>
      <c r="AF79" s="94"/>
      <c r="AG79" s="94"/>
      <c r="AH79" s="123" t="s">
        <v>313</v>
      </c>
      <c r="AI79" s="135">
        <v>0</v>
      </c>
      <c r="AJ79" s="127">
        <f>+AI79*$AI$78</f>
        <v>0</v>
      </c>
    </row>
    <row r="80" spans="2:36">
      <c r="AB80" s="116"/>
      <c r="AC80" s="116"/>
      <c r="AD80" s="116"/>
      <c r="AE80" s="94"/>
      <c r="AF80" s="94"/>
      <c r="AG80" s="94"/>
      <c r="AH80" s="123" t="s">
        <v>314</v>
      </c>
      <c r="AI80" s="135">
        <v>20</v>
      </c>
      <c r="AJ80" s="127">
        <f>+AI80*$AI$78</f>
        <v>2</v>
      </c>
    </row>
    <row r="81" spans="27:36">
      <c r="AB81" s="116"/>
      <c r="AC81" s="116"/>
      <c r="AD81" s="116"/>
      <c r="AE81" s="94"/>
      <c r="AF81" s="94"/>
      <c r="AG81" s="94"/>
      <c r="AH81" s="123" t="s">
        <v>341</v>
      </c>
      <c r="AI81" s="135">
        <v>0</v>
      </c>
      <c r="AJ81" s="127">
        <f>+AI81*$AI$78</f>
        <v>0</v>
      </c>
    </row>
    <row r="82" spans="27:36">
      <c r="AA82" s="116"/>
      <c r="AB82" s="94"/>
      <c r="AC82" s="94"/>
      <c r="AD82" s="116"/>
      <c r="AE82" s="94"/>
      <c r="AF82" s="94"/>
      <c r="AG82" s="94"/>
    </row>
    <row r="83" spans="27:36">
      <c r="AA83" s="116"/>
      <c r="AB83" s="116"/>
      <c r="AC83" s="116"/>
      <c r="AD83" s="94"/>
      <c r="AE83" s="94"/>
      <c r="AF83" s="94"/>
      <c r="AG83" s="94"/>
      <c r="AH83" s="121" t="s">
        <v>317</v>
      </c>
      <c r="AI83" s="122">
        <v>0.1</v>
      </c>
      <c r="AJ83" s="118" t="s">
        <v>298</v>
      </c>
    </row>
    <row r="84" spans="27:36">
      <c r="AB84" s="116"/>
      <c r="AC84" s="116"/>
      <c r="AH84" s="123" t="s">
        <v>313</v>
      </c>
      <c r="AI84" s="135">
        <v>0</v>
      </c>
      <c r="AJ84" s="127">
        <f>+$AI$83*AI84</f>
        <v>0</v>
      </c>
    </row>
    <row r="85" spans="27:36">
      <c r="AA85" s="120"/>
      <c r="AH85" s="123" t="s">
        <v>314</v>
      </c>
      <c r="AI85" s="135">
        <v>30</v>
      </c>
      <c r="AJ85" s="127">
        <f>+$AI$83*AI85</f>
        <v>3</v>
      </c>
    </row>
    <row r="86" spans="27:36">
      <c r="AA86" s="116"/>
      <c r="AB86" s="116"/>
      <c r="AC86" s="116"/>
      <c r="AH86" s="120"/>
      <c r="AI86" s="120"/>
    </row>
    <row r="87" spans="27:36">
      <c r="AA87" s="116"/>
      <c r="AB87" s="116"/>
      <c r="AC87" s="116"/>
      <c r="AE87" s="116"/>
      <c r="AH87" s="121" t="s">
        <v>323</v>
      </c>
      <c r="AI87" s="122">
        <v>0.1</v>
      </c>
      <c r="AJ87" s="118" t="s">
        <v>298</v>
      </c>
    </row>
    <row r="88" spans="27:36">
      <c r="AA88" s="120"/>
      <c r="AH88" s="123" t="s">
        <v>313</v>
      </c>
      <c r="AI88" s="135">
        <v>0</v>
      </c>
      <c r="AJ88" s="127">
        <f>+AI88*$AI$87</f>
        <v>0</v>
      </c>
    </row>
    <row r="89" spans="27:36">
      <c r="AA89" s="120"/>
      <c r="AH89" s="123" t="s">
        <v>314</v>
      </c>
      <c r="AI89" s="135">
        <v>30</v>
      </c>
      <c r="AJ89" s="127">
        <f>+AI89*$AI$87</f>
        <v>3</v>
      </c>
    </row>
    <row r="90" spans="27:36">
      <c r="AA90" s="116"/>
      <c r="AH90" s="117"/>
      <c r="AI90" s="117"/>
      <c r="AJ90" s="118"/>
    </row>
    <row r="91" spans="27:36">
      <c r="AA91" s="116"/>
      <c r="AH91" s="121" t="s">
        <v>342</v>
      </c>
      <c r="AI91" s="122">
        <v>0.1</v>
      </c>
      <c r="AJ91" s="118" t="s">
        <v>298</v>
      </c>
    </row>
    <row r="92" spans="27:36">
      <c r="AH92" s="123" t="s">
        <v>343</v>
      </c>
      <c r="AI92" s="135">
        <v>30</v>
      </c>
      <c r="AJ92" s="127">
        <f>+AI92*$AI$87</f>
        <v>3</v>
      </c>
    </row>
    <row r="93" spans="27:36">
      <c r="AA93" s="120"/>
      <c r="AH93" s="123" t="s">
        <v>344</v>
      </c>
      <c r="AI93" s="135">
        <v>15</v>
      </c>
      <c r="AJ93" s="127">
        <f>+AI93*$AI$87</f>
        <v>1.5</v>
      </c>
    </row>
    <row r="94" spans="27:36">
      <c r="AA94" s="116"/>
      <c r="AH94" s="123" t="s">
        <v>345</v>
      </c>
      <c r="AI94" s="135">
        <v>5</v>
      </c>
      <c r="AJ94" s="127">
        <f>+AI94*$AI$87</f>
        <v>0.5</v>
      </c>
    </row>
    <row r="95" spans="27:36">
      <c r="AA95" s="116"/>
      <c r="AH95" s="123" t="s">
        <v>346</v>
      </c>
      <c r="AI95" s="135">
        <v>20</v>
      </c>
      <c r="AJ95" s="127">
        <f>+AI95*$AI$87</f>
        <v>2</v>
      </c>
    </row>
    <row r="96" spans="27:36">
      <c r="AH96" s="130" t="s">
        <v>347</v>
      </c>
      <c r="AI96" s="136">
        <v>10</v>
      </c>
      <c r="AJ96" s="127">
        <f>+AI96*$AI$87</f>
        <v>1</v>
      </c>
    </row>
    <row r="97" spans="27:36">
      <c r="AA97" s="120"/>
      <c r="AH97" s="116"/>
      <c r="AI97" s="119"/>
    </row>
    <row r="98" spans="27:36">
      <c r="AA98" s="120"/>
      <c r="AH98" s="116"/>
      <c r="AI98" s="119"/>
    </row>
    <row r="99" spans="27:36">
      <c r="AA99" s="116"/>
      <c r="AH99" s="116"/>
      <c r="AI99" s="119"/>
    </row>
    <row r="100" spans="27:36">
      <c r="AA100" s="116"/>
      <c r="AH100" s="116"/>
      <c r="AI100" s="119"/>
    </row>
    <row r="101" spans="27:36">
      <c r="AI101" s="119"/>
    </row>
    <row r="102" spans="27:36">
      <c r="AA102" s="120"/>
      <c r="AH102" s="117"/>
      <c r="AI102" s="117"/>
      <c r="AJ102" s="118"/>
    </row>
    <row r="103" spans="27:36">
      <c r="AA103" s="116"/>
      <c r="AH103" s="116"/>
      <c r="AI103" s="119"/>
    </row>
    <row r="104" spans="27:36">
      <c r="AA104" s="116"/>
      <c r="AH104" s="116"/>
      <c r="AI104" s="119"/>
    </row>
    <row r="105" spans="27:36">
      <c r="AA105" s="116"/>
      <c r="AH105" s="116"/>
      <c r="AI105" s="119"/>
    </row>
    <row r="106" spans="27:36">
      <c r="AA106" s="116"/>
      <c r="AH106" s="116"/>
      <c r="AI106" s="119"/>
    </row>
    <row r="107" spans="27:36">
      <c r="AA107" s="116"/>
      <c r="AI107" s="119"/>
    </row>
    <row r="108" spans="27:36">
      <c r="AH108" s="117"/>
      <c r="AI108" s="117"/>
      <c r="AJ108" s="118"/>
    </row>
    <row r="109" spans="27:36">
      <c r="AH109" s="116"/>
      <c r="AI109" s="119"/>
    </row>
    <row r="110" spans="27:36">
      <c r="AH110" s="116"/>
      <c r="AI110" s="119"/>
    </row>
    <row r="111" spans="27:36">
      <c r="AH111" s="116"/>
      <c r="AI111" s="119"/>
    </row>
    <row r="112" spans="27:36">
      <c r="AH112" s="116"/>
      <c r="AI112" s="119"/>
    </row>
    <row r="113" spans="3:36" ht="15" customHeight="1">
      <c r="C113" s="137" t="s">
        <v>348</v>
      </c>
      <c r="D113" s="388" t="s">
        <v>283</v>
      </c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88" t="s">
        <v>284</v>
      </c>
      <c r="P113" s="388"/>
      <c r="Q113" s="388"/>
      <c r="R113" s="388"/>
      <c r="S113" s="388"/>
      <c r="T113" s="388"/>
      <c r="U113" s="388"/>
      <c r="V113" s="388"/>
      <c r="W113" s="137" t="s">
        <v>285</v>
      </c>
      <c r="X113" s="138" t="s">
        <v>286</v>
      </c>
      <c r="AI113" s="119"/>
    </row>
    <row r="114" spans="3:36" ht="15" customHeight="1">
      <c r="C114" s="139">
        <v>1</v>
      </c>
      <c r="D114" s="389" t="s">
        <v>349</v>
      </c>
      <c r="E114" s="389"/>
      <c r="F114" s="389"/>
      <c r="G114" s="389"/>
      <c r="H114" s="389"/>
      <c r="I114" s="389"/>
      <c r="J114" s="389"/>
      <c r="K114" s="389"/>
      <c r="L114" s="389"/>
      <c r="M114" s="389"/>
      <c r="N114" s="389"/>
      <c r="O114" s="390" t="s">
        <v>350</v>
      </c>
      <c r="P114" s="390"/>
      <c r="Q114" s="390"/>
      <c r="R114" s="390"/>
      <c r="S114" s="390"/>
      <c r="T114" s="390"/>
      <c r="U114" s="390"/>
      <c r="V114" s="390"/>
      <c r="W114" s="141" t="e">
        <f>IF(O114="",0,VLOOKUP(O114,AH62:AI63,2))</f>
        <v>#N/A</v>
      </c>
      <c r="X114" s="142"/>
      <c r="AH114" s="117"/>
      <c r="AI114" s="117"/>
    </row>
    <row r="115" spans="3:36" ht="76.5" customHeight="1">
      <c r="C115" s="139">
        <f>1+C114</f>
        <v>2</v>
      </c>
      <c r="D115" s="389" t="s">
        <v>351</v>
      </c>
      <c r="E115" s="389"/>
      <c r="F115" s="389"/>
      <c r="G115" s="389"/>
      <c r="H115" s="389"/>
      <c r="I115" s="389"/>
      <c r="J115" s="389"/>
      <c r="K115" s="389"/>
      <c r="L115" s="389"/>
      <c r="M115" s="389"/>
      <c r="N115" s="389"/>
      <c r="O115" s="390" t="s">
        <v>352</v>
      </c>
      <c r="P115" s="390"/>
      <c r="Q115" s="390"/>
      <c r="R115" s="390"/>
      <c r="S115" s="390"/>
      <c r="T115" s="390"/>
      <c r="U115" s="390"/>
      <c r="V115" s="390"/>
      <c r="W115" s="141" t="e">
        <f>IF(O115="",0,VLOOKUP(O115,AH64:AI66,2))</f>
        <v>#N/A</v>
      </c>
      <c r="X115" s="143" t="s">
        <v>353</v>
      </c>
      <c r="AH115" s="116"/>
      <c r="AI115" s="119"/>
    </row>
    <row r="116" spans="3:36" ht="15" customHeight="1">
      <c r="C116" s="139">
        <f>1+C115</f>
        <v>3</v>
      </c>
      <c r="D116" s="389" t="s">
        <v>354</v>
      </c>
      <c r="E116" s="389"/>
      <c r="F116" s="389"/>
      <c r="G116" s="389"/>
      <c r="H116" s="389"/>
      <c r="I116" s="389"/>
      <c r="J116" s="389"/>
      <c r="K116" s="389"/>
      <c r="L116" s="389"/>
      <c r="M116" s="389"/>
      <c r="N116" s="389"/>
      <c r="O116" s="390" t="s">
        <v>355</v>
      </c>
      <c r="P116" s="390"/>
      <c r="Q116" s="390"/>
      <c r="R116" s="390"/>
      <c r="S116" s="390"/>
      <c r="T116" s="390"/>
      <c r="U116" s="390"/>
      <c r="V116" s="390"/>
      <c r="W116" s="141" t="e">
        <f>IF(O116="",0,VLOOKUP(O116,#REF!,2))</f>
        <v>#REF!</v>
      </c>
      <c r="X116" s="144"/>
      <c r="AH116" s="116"/>
      <c r="AI116" s="119"/>
    </row>
    <row r="117" spans="3:36" ht="15" customHeight="1">
      <c r="C117" s="139">
        <f>1+C116</f>
        <v>4</v>
      </c>
      <c r="D117" s="389" t="s">
        <v>356</v>
      </c>
      <c r="E117" s="389"/>
      <c r="F117" s="389"/>
      <c r="G117" s="389"/>
      <c r="H117" s="389"/>
      <c r="I117" s="389"/>
      <c r="J117" s="389"/>
      <c r="K117" s="389"/>
      <c r="L117" s="389"/>
      <c r="M117" s="389"/>
      <c r="N117" s="389"/>
      <c r="O117" s="390" t="s">
        <v>357</v>
      </c>
      <c r="P117" s="390"/>
      <c r="Q117" s="390"/>
      <c r="R117" s="390"/>
      <c r="S117" s="390"/>
      <c r="T117" s="390"/>
      <c r="U117" s="390"/>
      <c r="V117" s="390"/>
      <c r="W117" s="141">
        <f>IF(O117="",0,VLOOKUP(O117,AH70:AI71,2))</f>
        <v>20</v>
      </c>
      <c r="X117" s="142"/>
      <c r="AH117" s="116"/>
      <c r="AI117" s="119"/>
    </row>
    <row r="118" spans="3:36" ht="76.5" customHeight="1">
      <c r="C118" s="139">
        <f>1+C117</f>
        <v>5</v>
      </c>
      <c r="D118" s="391" t="s">
        <v>358</v>
      </c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0" t="s">
        <v>357</v>
      </c>
      <c r="P118" s="390"/>
      <c r="Q118" s="390"/>
      <c r="R118" s="390"/>
      <c r="S118" s="390"/>
      <c r="T118" s="390"/>
      <c r="U118" s="390"/>
      <c r="V118" s="390"/>
      <c r="W118" s="145" t="e">
        <f>IF(O118="",0,VLOOKUP(O118,AH77:AI80,2))</f>
        <v>#N/A</v>
      </c>
      <c r="X118" s="140" t="s">
        <v>359</v>
      </c>
      <c r="AH118" s="117"/>
      <c r="AI118" s="117"/>
    </row>
    <row r="119" spans="3:36" ht="15" customHeight="1">
      <c r="C119" s="139">
        <f>1+C118</f>
        <v>6</v>
      </c>
      <c r="D119" s="391" t="s">
        <v>360</v>
      </c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0" t="s">
        <v>357</v>
      </c>
      <c r="P119" s="390"/>
      <c r="Q119" s="390"/>
      <c r="R119" s="390"/>
      <c r="S119" s="390"/>
      <c r="T119" s="390"/>
      <c r="U119" s="390"/>
      <c r="V119" s="390"/>
      <c r="W119" s="141" t="e">
        <f>IF(O119="",0,VLOOKUP(O119,#REF!,2))</f>
        <v>#REF!</v>
      </c>
      <c r="X119" s="142"/>
      <c r="AH119" s="116"/>
      <c r="AI119" s="119"/>
    </row>
    <row r="120" spans="3:36" ht="76.5" customHeight="1">
      <c r="C120" s="139">
        <v>7</v>
      </c>
      <c r="D120" s="391" t="s">
        <v>361</v>
      </c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0" t="s">
        <v>362</v>
      </c>
      <c r="P120" s="390"/>
      <c r="Q120" s="390"/>
      <c r="R120" s="390"/>
      <c r="S120" s="390"/>
      <c r="T120" s="390"/>
      <c r="U120" s="390"/>
      <c r="V120" s="390"/>
      <c r="W120" s="141">
        <f>IF(O120="",0,VLOOKUP(O120,AH91:AI93,2))</f>
        <v>15</v>
      </c>
      <c r="X120" s="140" t="s">
        <v>363</v>
      </c>
      <c r="AH120" s="116"/>
      <c r="AI120" s="119"/>
    </row>
    <row r="121" spans="3:36" ht="89.25" customHeight="1">
      <c r="C121" s="139">
        <v>8</v>
      </c>
      <c r="D121" s="391" t="s">
        <v>364</v>
      </c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0" t="s">
        <v>362</v>
      </c>
      <c r="P121" s="390"/>
      <c r="Q121" s="390"/>
      <c r="R121" s="390"/>
      <c r="S121" s="390"/>
      <c r="T121" s="390"/>
      <c r="U121" s="390"/>
      <c r="V121" s="390"/>
      <c r="W121" s="141" t="e">
        <f>IF(O121="",0,VLOOKUP(O121,AH97:AI99,2))</f>
        <v>#N/A</v>
      </c>
      <c r="X121" s="140" t="s">
        <v>365</v>
      </c>
      <c r="AH121" s="116"/>
      <c r="AI121" s="119"/>
    </row>
    <row r="122" spans="3:36" ht="38.25" customHeight="1">
      <c r="C122" s="139">
        <v>9</v>
      </c>
      <c r="D122" s="391" t="s">
        <v>366</v>
      </c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0" t="s">
        <v>313</v>
      </c>
      <c r="P122" s="390"/>
      <c r="Q122" s="390"/>
      <c r="R122" s="390"/>
      <c r="S122" s="390"/>
      <c r="T122" s="390"/>
      <c r="U122" s="390"/>
      <c r="V122" s="390"/>
      <c r="W122" s="141" t="e">
        <f>IF(O122="",0,VLOOKUP(O122,AH103:AI104,2))</f>
        <v>#N/A</v>
      </c>
      <c r="X122" s="140" t="s">
        <v>367</v>
      </c>
      <c r="AH122" s="117"/>
      <c r="AI122" s="117"/>
    </row>
    <row r="123" spans="3:36" ht="51" customHeight="1">
      <c r="C123" s="146">
        <v>10</v>
      </c>
      <c r="D123" s="391" t="s">
        <v>368</v>
      </c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0" t="s">
        <v>314</v>
      </c>
      <c r="P123" s="390"/>
      <c r="Q123" s="390"/>
      <c r="R123" s="390"/>
      <c r="S123" s="390"/>
      <c r="T123" s="390"/>
      <c r="U123" s="390"/>
      <c r="V123" s="390"/>
      <c r="W123" s="141" t="e">
        <f>IF(O123="",0,VLOOKUP(O123,AH109:AI110,2))</f>
        <v>#N/A</v>
      </c>
      <c r="X123" s="140" t="s">
        <v>369</v>
      </c>
      <c r="AH123" s="116"/>
      <c r="AI123" s="119"/>
    </row>
    <row r="124" spans="3:36" ht="15" customHeight="1">
      <c r="C124" s="146">
        <v>11</v>
      </c>
      <c r="D124" s="391" t="s">
        <v>370</v>
      </c>
      <c r="E124" s="391"/>
      <c r="F124" s="391"/>
      <c r="G124" s="391"/>
      <c r="H124" s="391"/>
      <c r="I124" s="391"/>
      <c r="J124" s="391"/>
      <c r="K124" s="391"/>
      <c r="L124" s="391"/>
      <c r="M124" s="391"/>
      <c r="N124" s="391"/>
      <c r="O124" s="390" t="s">
        <v>313</v>
      </c>
      <c r="P124" s="390"/>
      <c r="Q124" s="390"/>
      <c r="R124" s="390"/>
      <c r="S124" s="390"/>
      <c r="T124" s="390"/>
      <c r="U124" s="390"/>
      <c r="V124" s="390"/>
      <c r="W124" s="141" t="e">
        <f>IF(O124="",0,VLOOKUP(O124,AH115:AI116,2))</f>
        <v>#N/A</v>
      </c>
      <c r="X124" s="142"/>
      <c r="AH124" s="116"/>
      <c r="AI124" s="119"/>
    </row>
    <row r="125" spans="3:36" ht="15" customHeight="1">
      <c r="C125" s="146">
        <v>12</v>
      </c>
      <c r="D125" s="391" t="s">
        <v>371</v>
      </c>
      <c r="E125" s="391"/>
      <c r="F125" s="391"/>
      <c r="G125" s="391"/>
      <c r="H125" s="391"/>
      <c r="I125" s="391"/>
      <c r="J125" s="391"/>
      <c r="K125" s="391"/>
      <c r="L125" s="391"/>
      <c r="M125" s="391"/>
      <c r="N125" s="391"/>
      <c r="O125" s="390" t="s">
        <v>313</v>
      </c>
      <c r="P125" s="390"/>
      <c r="Q125" s="390"/>
      <c r="R125" s="390"/>
      <c r="S125" s="390"/>
      <c r="T125" s="390"/>
      <c r="U125" s="390"/>
      <c r="V125" s="390"/>
      <c r="W125" s="141" t="e">
        <f>IF(O125="",0,VLOOKUP(O125,AH119:AI120,2))</f>
        <v>#N/A</v>
      </c>
      <c r="X125" s="142"/>
      <c r="AI125" s="119"/>
    </row>
    <row r="126" spans="3:36" ht="15" customHeight="1">
      <c r="C126" s="146">
        <v>13</v>
      </c>
      <c r="D126" s="391" t="s">
        <v>372</v>
      </c>
      <c r="E126" s="391"/>
      <c r="F126" s="391"/>
      <c r="G126" s="391"/>
      <c r="H126" s="391"/>
      <c r="I126" s="391"/>
      <c r="J126" s="391"/>
      <c r="K126" s="391"/>
      <c r="L126" s="391"/>
      <c r="M126" s="391"/>
      <c r="N126" s="391"/>
      <c r="O126" s="390" t="s">
        <v>314</v>
      </c>
      <c r="P126" s="390"/>
      <c r="Q126" s="390"/>
      <c r="R126" s="390"/>
      <c r="S126" s="390"/>
      <c r="T126" s="390"/>
      <c r="U126" s="390"/>
      <c r="V126" s="390"/>
      <c r="W126" s="141" t="e">
        <f>IF(O126="",0,VLOOKUP(O126,AH123:AI124,2))</f>
        <v>#N/A</v>
      </c>
      <c r="X126" s="140" t="s">
        <v>373</v>
      </c>
      <c r="AH126" s="117"/>
      <c r="AI126" s="117"/>
      <c r="AJ126" s="118"/>
    </row>
    <row r="127" spans="3:36" ht="38.25" customHeight="1">
      <c r="C127" s="146">
        <v>14</v>
      </c>
      <c r="D127" s="391" t="s">
        <v>374</v>
      </c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0" t="s">
        <v>314</v>
      </c>
      <c r="P127" s="390"/>
      <c r="Q127" s="390"/>
      <c r="R127" s="390"/>
      <c r="S127" s="390"/>
      <c r="T127" s="390"/>
      <c r="U127" s="390"/>
      <c r="V127" s="390"/>
      <c r="W127" s="141" t="e">
        <f>IF(O127="",0,VLOOKUP(O127,AH127:AI128,2))</f>
        <v>#N/A</v>
      </c>
      <c r="X127" s="140" t="s">
        <v>375</v>
      </c>
      <c r="AH127" s="116"/>
      <c r="AI127" s="119"/>
    </row>
    <row r="128" spans="3:36" ht="76.5" customHeight="1">
      <c r="C128" s="146">
        <v>15</v>
      </c>
      <c r="D128" s="391" t="s">
        <v>376</v>
      </c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0" t="s">
        <v>295</v>
      </c>
      <c r="P128" s="390"/>
      <c r="Q128" s="390"/>
      <c r="R128" s="390"/>
      <c r="S128" s="390"/>
      <c r="T128" s="390"/>
      <c r="U128" s="390"/>
      <c r="V128" s="390"/>
      <c r="W128" s="141" t="e">
        <f>IF(O128="",0,VLOOKUP(O128,AH131:AI133,2))</f>
        <v>#N/A</v>
      </c>
      <c r="X128" s="140" t="s">
        <v>377</v>
      </c>
      <c r="AH128" s="116"/>
      <c r="AI128" s="119"/>
    </row>
    <row r="129" spans="3:36" ht="15" customHeight="1">
      <c r="C129" s="146">
        <v>16</v>
      </c>
      <c r="D129" s="391" t="s">
        <v>378</v>
      </c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0" t="s">
        <v>379</v>
      </c>
      <c r="P129" s="390"/>
      <c r="Q129" s="390"/>
      <c r="R129" s="390"/>
      <c r="S129" s="390"/>
      <c r="T129" s="390"/>
      <c r="U129" s="390"/>
      <c r="V129" s="390"/>
      <c r="W129" s="141" t="e">
        <f>IF(O129="",0,VLOOKUP(O129,AH142:AI145,2))</f>
        <v>#N/A</v>
      </c>
      <c r="X129" s="140"/>
      <c r="AI129" s="119"/>
    </row>
    <row r="130" spans="3:36" ht="38.25" customHeight="1">
      <c r="C130" s="146">
        <v>17</v>
      </c>
      <c r="D130" s="391" t="s">
        <v>380</v>
      </c>
      <c r="E130" s="391"/>
      <c r="F130" s="391"/>
      <c r="G130" s="391"/>
      <c r="H130" s="391"/>
      <c r="I130" s="391"/>
      <c r="J130" s="391"/>
      <c r="K130" s="391"/>
      <c r="L130" s="391"/>
      <c r="M130" s="391"/>
      <c r="N130" s="391"/>
      <c r="O130" s="390" t="s">
        <v>313</v>
      </c>
      <c r="P130" s="390"/>
      <c r="Q130" s="390"/>
      <c r="R130" s="390"/>
      <c r="S130" s="390"/>
      <c r="T130" s="390"/>
      <c r="U130" s="390"/>
      <c r="V130" s="390"/>
      <c r="W130" s="141" t="e">
        <f>IF(O130="",0,VLOOKUP(O130,AH148:AI149,2))</f>
        <v>#N/A</v>
      </c>
      <c r="X130" s="140" t="s">
        <v>381</v>
      </c>
      <c r="AH130" s="117"/>
      <c r="AI130" s="117"/>
    </row>
    <row r="131" spans="3:36" ht="15" customHeight="1">
      <c r="C131" s="147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9"/>
      <c r="P131" s="149"/>
      <c r="Q131" s="149"/>
      <c r="R131" s="149"/>
      <c r="S131" s="149"/>
      <c r="T131" s="149"/>
      <c r="U131" s="149"/>
      <c r="V131" s="149"/>
      <c r="W131" s="150"/>
      <c r="AH131" s="116"/>
      <c r="AI131" s="119"/>
    </row>
    <row r="132" spans="3:36" ht="15" customHeight="1">
      <c r="C132" s="393"/>
      <c r="D132" s="393"/>
      <c r="E132" s="393"/>
      <c r="F132" s="151"/>
      <c r="G132" s="151"/>
      <c r="H132" s="151"/>
      <c r="I132" s="151"/>
      <c r="J132" s="151"/>
      <c r="K132" s="151"/>
      <c r="L132" s="151"/>
      <c r="M132" s="151"/>
      <c r="N132" s="151"/>
      <c r="O132" s="394" t="s">
        <v>382</v>
      </c>
      <c r="P132" s="394"/>
      <c r="Q132" s="394"/>
      <c r="R132" s="394"/>
      <c r="S132" s="394"/>
      <c r="T132" s="394"/>
      <c r="U132" s="394"/>
      <c r="V132" s="394"/>
      <c r="W132" s="152" t="e">
        <f>IF(SUM(W114:W130)&gt;100,"ALTA",IF(SUM(W114:W130)&lt;55,"BAJA","MEDIA"))</f>
        <v>#N/A</v>
      </c>
      <c r="AH132" s="116"/>
      <c r="AI132" s="119"/>
    </row>
    <row r="133" spans="3:36">
      <c r="AH133" s="116"/>
      <c r="AI133" s="119"/>
    </row>
    <row r="134" spans="3:36">
      <c r="AH134" s="116"/>
      <c r="AI134" s="119"/>
    </row>
    <row r="135" spans="3:36">
      <c r="C135" s="384" t="s">
        <v>293</v>
      </c>
      <c r="D135" s="384"/>
      <c r="E135" s="384"/>
      <c r="F135" s="384"/>
      <c r="G135" s="384"/>
      <c r="H135" s="384"/>
      <c r="I135" s="384"/>
      <c r="J135" s="384"/>
      <c r="K135" s="384"/>
      <c r="L135" s="384"/>
      <c r="M135" s="384"/>
      <c r="N135" s="384"/>
      <c r="O135" s="384"/>
      <c r="P135" s="384"/>
      <c r="Q135" s="384"/>
      <c r="R135" s="384"/>
      <c r="S135" s="384"/>
      <c r="T135" s="384"/>
      <c r="U135" s="384"/>
      <c r="V135" s="384"/>
      <c r="W135" s="384"/>
      <c r="AH135" s="120"/>
      <c r="AI135" s="120"/>
    </row>
    <row r="136" spans="3:36" ht="15" customHeight="1"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AH136" s="116"/>
      <c r="AI136" s="119"/>
    </row>
    <row r="137" spans="3:36"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2"/>
      <c r="P137" s="392"/>
      <c r="Q137" s="392"/>
      <c r="R137" s="392"/>
      <c r="S137" s="392"/>
      <c r="T137" s="392"/>
      <c r="U137" s="392"/>
      <c r="V137" s="392"/>
      <c r="W137" s="392"/>
      <c r="AH137" s="116"/>
      <c r="AI137" s="119"/>
    </row>
    <row r="138" spans="3:36" ht="15" customHeight="1">
      <c r="AH138" s="116"/>
      <c r="AI138" s="119"/>
    </row>
    <row r="139" spans="3:36">
      <c r="AH139" s="116"/>
      <c r="AI139" s="119"/>
    </row>
    <row r="140" spans="3:36" ht="15" customHeight="1">
      <c r="AI140" s="92"/>
    </row>
    <row r="141" spans="3:36" ht="15" customHeight="1">
      <c r="AH141" s="117"/>
      <c r="AI141" s="117"/>
      <c r="AJ141" s="118"/>
    </row>
    <row r="142" spans="3:36" ht="15" customHeight="1">
      <c r="AH142" s="116"/>
      <c r="AI142" s="119"/>
    </row>
    <row r="143" spans="3:36" ht="15" customHeight="1">
      <c r="AH143" s="116"/>
      <c r="AI143" s="119"/>
    </row>
    <row r="144" spans="3:36" ht="15" customHeight="1">
      <c r="AH144" s="116"/>
      <c r="AI144" s="119"/>
    </row>
    <row r="145" spans="34:35" ht="15" customHeight="1">
      <c r="AH145" s="116"/>
      <c r="AI145" s="119"/>
    </row>
    <row r="146" spans="34:35" ht="15" customHeight="1">
      <c r="AI146" s="92"/>
    </row>
    <row r="147" spans="34:35" ht="15" customHeight="1">
      <c r="AH147" s="117"/>
      <c r="AI147" s="117"/>
    </row>
    <row r="148" spans="34:35" ht="15" customHeight="1">
      <c r="AH148" s="116"/>
      <c r="AI148" s="119"/>
    </row>
    <row r="149" spans="34:35" ht="15" customHeight="1">
      <c r="AH149" s="116"/>
      <c r="AI149" s="119"/>
    </row>
    <row r="150" spans="34:35" ht="15" customHeight="1">
      <c r="AH150" s="116"/>
      <c r="AI150" s="92"/>
    </row>
    <row r="151" spans="34:35" ht="15" customHeight="1">
      <c r="AH151" s="116"/>
      <c r="AI151" s="92"/>
    </row>
    <row r="152" spans="34:35" ht="15" customHeight="1"/>
    <row r="153" spans="34:35" ht="15" customHeight="1"/>
    <row r="154" spans="34:35" ht="15" customHeight="1"/>
    <row r="155" spans="34:35" ht="409.5" hidden="1" customHeight="1"/>
    <row r="156" spans="34:35" ht="409.5" hidden="1" customHeight="1"/>
    <row r="157" spans="34:35" ht="409.5" hidden="1" customHeight="1"/>
    <row r="158" spans="34:35" ht="409.5" hidden="1" customHeight="1"/>
    <row r="159" spans="34:35" ht="409.5" hidden="1" customHeight="1"/>
    <row r="160" spans="34:35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</sheetData>
  <mergeCells count="87">
    <mergeCell ref="C136:W137"/>
    <mergeCell ref="D130:N130"/>
    <mergeCell ref="O130:V130"/>
    <mergeCell ref="C132:E132"/>
    <mergeCell ref="O132:V132"/>
    <mergeCell ref="C135:W135"/>
    <mergeCell ref="D127:N127"/>
    <mergeCell ref="O127:V127"/>
    <mergeCell ref="D128:N128"/>
    <mergeCell ref="O128:V128"/>
    <mergeCell ref="D129:N129"/>
    <mergeCell ref="O129:V129"/>
    <mergeCell ref="D124:N124"/>
    <mergeCell ref="O124:V124"/>
    <mergeCell ref="D125:N125"/>
    <mergeCell ref="O125:V125"/>
    <mergeCell ref="D126:N126"/>
    <mergeCell ref="O126:V126"/>
    <mergeCell ref="D121:N121"/>
    <mergeCell ref="O121:V121"/>
    <mergeCell ref="D122:N122"/>
    <mergeCell ref="O122:V122"/>
    <mergeCell ref="D123:N123"/>
    <mergeCell ref="O123:V123"/>
    <mergeCell ref="D118:N118"/>
    <mergeCell ref="O118:V118"/>
    <mergeCell ref="D119:N119"/>
    <mergeCell ref="O119:V119"/>
    <mergeCell ref="D120:N120"/>
    <mergeCell ref="O120:V120"/>
    <mergeCell ref="D115:N115"/>
    <mergeCell ref="O115:V115"/>
    <mergeCell ref="D116:N116"/>
    <mergeCell ref="O116:V116"/>
    <mergeCell ref="D117:N117"/>
    <mergeCell ref="O117:V117"/>
    <mergeCell ref="C31:W32"/>
    <mergeCell ref="D113:N113"/>
    <mergeCell ref="O113:V113"/>
    <mergeCell ref="D114:N114"/>
    <mergeCell ref="O114:V114"/>
    <mergeCell ref="D27:J27"/>
    <mergeCell ref="M27:O27"/>
    <mergeCell ref="D28:J28"/>
    <mergeCell ref="M28:O28"/>
    <mergeCell ref="C30:W30"/>
    <mergeCell ref="D24:J24"/>
    <mergeCell ref="M24:O24"/>
    <mergeCell ref="D25:J25"/>
    <mergeCell ref="M25:O25"/>
    <mergeCell ref="D26:J26"/>
    <mergeCell ref="M26:O26"/>
    <mergeCell ref="E20:L20"/>
    <mergeCell ref="M20:V20"/>
    <mergeCell ref="E21:L21"/>
    <mergeCell ref="M21:V21"/>
    <mergeCell ref="E22:L22"/>
    <mergeCell ref="M22:V22"/>
    <mergeCell ref="E17:L17"/>
    <mergeCell ref="M17:V17"/>
    <mergeCell ref="E18:L18"/>
    <mergeCell ref="M18:V18"/>
    <mergeCell ref="E19:L19"/>
    <mergeCell ref="M19:V19"/>
    <mergeCell ref="C13:X13"/>
    <mergeCell ref="E15:L15"/>
    <mergeCell ref="M15:V15"/>
    <mergeCell ref="E16:L16"/>
    <mergeCell ref="M16:V16"/>
    <mergeCell ref="C10:F10"/>
    <mergeCell ref="I10:J10"/>
    <mergeCell ref="L10:N11"/>
    <mergeCell ref="O10:W10"/>
    <mergeCell ref="O11:W11"/>
    <mergeCell ref="C4:D7"/>
    <mergeCell ref="E4:W4"/>
    <mergeCell ref="E5:W5"/>
    <mergeCell ref="E6:F6"/>
    <mergeCell ref="G6:J6"/>
    <mergeCell ref="K6:L6"/>
    <mergeCell ref="M6:N6"/>
    <mergeCell ref="O6:R6"/>
    <mergeCell ref="S6:W6"/>
    <mergeCell ref="E7:H7"/>
    <mergeCell ref="I7:N7"/>
    <mergeCell ref="O7:S7"/>
    <mergeCell ref="T7:W7"/>
  </mergeCells>
  <conditionalFormatting sqref="W132">
    <cfRule type="cellIs" dxfId="23" priority="2" operator="equal">
      <formula>"MEDIA"</formula>
    </cfRule>
    <cfRule type="cellIs" dxfId="22" priority="3" operator="equal">
      <formula>"ALTA"</formula>
    </cfRule>
    <cfRule type="cellIs" dxfId="21" priority="4" operator="equal">
      <formula>"BAJA"</formula>
    </cfRule>
  </conditionalFormatting>
  <conditionalFormatting sqref="M26:M27">
    <cfRule type="cellIs" dxfId="20" priority="5" operator="equal">
      <formula>"MEDIO"</formula>
    </cfRule>
    <cfRule type="cellIs" dxfId="19" priority="6" operator="equal">
      <formula>"ALTO"</formula>
    </cfRule>
    <cfRule type="cellIs" dxfId="18" priority="7" operator="equal">
      <formula>"BAJO"</formula>
    </cfRule>
  </conditionalFormatting>
  <conditionalFormatting sqref="M24">
    <cfRule type="cellIs" dxfId="17" priority="8" operator="equal">
      <formula>"MEDIO"</formula>
    </cfRule>
    <cfRule type="cellIs" dxfId="16" priority="9" operator="equal">
      <formula>"ALTO"</formula>
    </cfRule>
    <cfRule type="cellIs" dxfId="15" priority="10" operator="equal">
      <formula>"BAJO"</formula>
    </cfRule>
  </conditionalFormatting>
  <conditionalFormatting sqref="M28">
    <cfRule type="cellIs" dxfId="14" priority="11" operator="equal">
      <formula>"MEDIO"</formula>
    </cfRule>
    <cfRule type="cellIs" dxfId="13" priority="12" operator="equal">
      <formula>"ALTO"</formula>
    </cfRule>
    <cfRule type="cellIs" dxfId="12" priority="13" operator="equal">
      <formula>"BAJO"</formula>
    </cfRule>
  </conditionalFormatting>
  <dataValidations count="18">
    <dataValidation type="list" allowBlank="1" showInputMessage="1" showErrorMessage="1" sqref="O115:V115" xr:uid="{00000000-0002-0000-0300-000000000000}">
      <formula1>$AB$62:$AF$62</formula1>
      <formula2>0</formula2>
    </dataValidation>
    <dataValidation type="list" allowBlank="1" showInputMessage="1" showErrorMessage="1" sqref="O131" xr:uid="{00000000-0002-0000-0300-000001000000}">
      <formula1>$AH$87:$AH$88</formula1>
      <formula2>0</formula2>
    </dataValidation>
    <dataValidation type="list" allowBlank="1" showInputMessage="1" showErrorMessage="1" sqref="O129:V129" xr:uid="{00000000-0002-0000-0300-000002000000}">
      <formula1>$AH$142:$AH$145</formula1>
      <formula2>0</formula2>
    </dataValidation>
    <dataValidation type="list" allowBlank="1" showInputMessage="1" showErrorMessage="1" sqref="O116" xr:uid="{00000000-0002-0000-0300-000003000000}">
      <formula1>$AB$63:$AF$63</formula1>
      <formula2>0</formula2>
    </dataValidation>
    <dataValidation type="list" allowBlank="1" showInputMessage="1" showErrorMessage="1" sqref="O114" xr:uid="{00000000-0002-0000-0300-000004000000}">
      <formula1>$AB$61:$AC$61</formula1>
      <formula2>0</formula2>
    </dataValidation>
    <dataValidation type="list" allowBlank="1" showInputMessage="1" showErrorMessage="1" sqref="O117:V120" xr:uid="{00000000-0002-0000-0300-000005000000}">
      <formula1>#REF!</formula1>
      <formula2>0</formula2>
    </dataValidation>
    <dataValidation type="list" allowBlank="1" showInputMessage="1" showErrorMessage="1" sqref="O121:V121" xr:uid="{00000000-0002-0000-0300-000006000000}">
      <formula1>$AB$64:$AD$64</formula1>
      <formula2>0</formula2>
    </dataValidation>
    <dataValidation type="list" allowBlank="1" showInputMessage="1" showErrorMessage="1" sqref="O122:V122" xr:uid="{00000000-0002-0000-0300-000007000000}">
      <formula1>$AB$65:$AC$65</formula1>
      <formula2>0</formula2>
    </dataValidation>
    <dataValidation type="list" allowBlank="1" showInputMessage="1" showErrorMessage="1" sqref="O123:V123" xr:uid="{00000000-0002-0000-0300-000008000000}">
      <formula1>$AB$66:$AC$66</formula1>
      <formula2>0</formula2>
    </dataValidation>
    <dataValidation type="list" allowBlank="1" showInputMessage="1" showErrorMessage="1" sqref="O124:V124" xr:uid="{00000000-0002-0000-0300-000009000000}">
      <formula1>$AB$67:$AC$67</formula1>
      <formula2>0</formula2>
    </dataValidation>
    <dataValidation type="list" allowBlank="1" showInputMessage="1" showErrorMessage="1" sqref="O130:V130" xr:uid="{00000000-0002-0000-0300-00000A000000}">
      <formula1>$AB$69:$AC$69</formula1>
      <formula2>0</formula2>
    </dataValidation>
    <dataValidation type="list" allowBlank="1" showInputMessage="1" showErrorMessage="1" sqref="M21" xr:uid="{00000000-0002-0000-0300-00000B000000}">
      <formula1>M_R6</formula1>
      <formula2>0</formula2>
    </dataValidation>
    <dataValidation type="list" allowBlank="1" showInputMessage="1" showErrorMessage="1" sqref="M19" xr:uid="{00000000-0002-0000-0300-00000C000000}">
      <formula1>M_R4</formula1>
      <formula2>0</formula2>
    </dataValidation>
    <dataValidation type="list" allowBlank="1" showInputMessage="1" showErrorMessage="1" sqref="M18" xr:uid="{00000000-0002-0000-0300-00000D000000}">
      <formula1>M_R3</formula1>
      <formula2>0</formula2>
    </dataValidation>
    <dataValidation type="list" allowBlank="1" showInputMessage="1" showErrorMessage="1" sqref="M16" xr:uid="{00000000-0002-0000-0300-00000E000000}">
      <formula1>M_R1</formula1>
      <formula2>0</formula2>
    </dataValidation>
    <dataValidation type="list" allowBlank="1" showInputMessage="1" showErrorMessage="1" sqref="M17" xr:uid="{00000000-0002-0000-0300-00000F000000}">
      <formula1>M_R2</formula1>
      <formula2>0</formula2>
    </dataValidation>
    <dataValidation type="list" allowBlank="1" showInputMessage="1" showErrorMessage="1" sqref="M20" xr:uid="{00000000-0002-0000-0300-000010000000}">
      <formula1>M_R5</formula1>
      <formula2>0</formula2>
    </dataValidation>
    <dataValidation type="list" allowBlank="1" showInputMessage="1" showErrorMessage="1" sqref="M22" xr:uid="{00000000-0002-0000-0300-000011000000}">
      <formula1>M_R7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AMJ393"/>
  <sheetViews>
    <sheetView zoomScale="80" zoomScaleNormal="80" workbookViewId="0">
      <selection activeCell="N8" sqref="N8:T8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5.7109375" style="1" customWidth="1"/>
    <col min="4" max="4" width="10.28515625" style="1" customWidth="1"/>
    <col min="5" max="5" width="7.42578125" style="1" customWidth="1"/>
    <col min="6" max="6" width="8.85546875" style="1" customWidth="1"/>
    <col min="7" max="7" width="7.28515625" style="1" customWidth="1"/>
    <col min="8" max="8" width="6.140625" style="1" customWidth="1"/>
    <col min="9" max="9" width="2.42578125" style="1" customWidth="1"/>
    <col min="10" max="10" width="8.140625" style="1" customWidth="1"/>
    <col min="11" max="11" width="11.42578125" style="1"/>
    <col min="12" max="12" width="9" style="1" customWidth="1"/>
    <col min="13" max="13" width="1.85546875" style="1" customWidth="1"/>
    <col min="14" max="14" width="4.85546875" style="1" customWidth="1"/>
    <col min="15" max="15" width="7.85546875" style="1" customWidth="1"/>
    <col min="16" max="16" width="10.85546875" style="1" customWidth="1"/>
    <col min="17" max="18" width="7.7109375" style="1" customWidth="1"/>
    <col min="19" max="19" width="7.28515625" style="1" customWidth="1"/>
    <col min="20" max="20" width="6.28515625" style="1" customWidth="1"/>
    <col min="21" max="25" width="6.7109375" style="1" customWidth="1"/>
    <col min="26" max="42" width="11.42578125" style="1"/>
    <col min="43" max="43" width="14.42578125" style="1" customWidth="1"/>
    <col min="44" max="1024" width="11.42578125" style="1"/>
  </cols>
  <sheetData>
    <row r="2" spans="1:20" ht="18" customHeight="1">
      <c r="B2" s="360"/>
      <c r="C2" s="360"/>
      <c r="D2" s="361" t="s">
        <v>0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</row>
    <row r="3" spans="1:20" ht="18" customHeight="1">
      <c r="B3" s="360"/>
      <c r="C3" s="360"/>
      <c r="D3" s="361" t="s">
        <v>399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</row>
    <row r="4" spans="1:20" ht="12.75" customHeight="1">
      <c r="B4" s="360"/>
      <c r="C4" s="360"/>
      <c r="D4" s="364" t="s">
        <v>2</v>
      </c>
      <c r="E4" s="364"/>
      <c r="F4" s="363" t="s">
        <v>3</v>
      </c>
      <c r="G4" s="363"/>
      <c r="H4" s="364" t="s">
        <v>4</v>
      </c>
      <c r="I4" s="364"/>
      <c r="J4" s="364"/>
      <c r="K4" s="33">
        <v>10</v>
      </c>
      <c r="L4" s="365" t="s">
        <v>268</v>
      </c>
      <c r="M4" s="365"/>
      <c r="N4" s="365"/>
      <c r="O4" s="365"/>
      <c r="P4" s="357" t="s">
        <v>6</v>
      </c>
      <c r="Q4" s="357"/>
      <c r="R4" s="357"/>
      <c r="S4" s="357"/>
      <c r="T4" s="357"/>
    </row>
    <row r="5" spans="1:20" ht="12.75" customHeight="1">
      <c r="B5" s="360"/>
      <c r="C5" s="360"/>
      <c r="D5" s="366" t="s">
        <v>7</v>
      </c>
      <c r="E5" s="366"/>
      <c r="F5" s="366"/>
      <c r="G5" s="367">
        <v>42661</v>
      </c>
      <c r="H5" s="367"/>
      <c r="I5" s="367"/>
      <c r="J5" s="367"/>
      <c r="K5" s="364" t="s">
        <v>8</v>
      </c>
      <c r="L5" s="364"/>
      <c r="M5" s="364"/>
      <c r="N5" s="364"/>
      <c r="O5" s="364"/>
      <c r="P5" s="368">
        <v>43906</v>
      </c>
      <c r="Q5" s="368"/>
      <c r="R5" s="368"/>
      <c r="S5" s="368"/>
      <c r="T5" s="368"/>
    </row>
    <row r="6" spans="1:20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20" s="16" customFormat="1" ht="16.5" customHeight="1">
      <c r="A7" s="10"/>
      <c r="B7" s="320" t="s">
        <v>9</v>
      </c>
      <c r="C7" s="320"/>
      <c r="D7" s="320"/>
      <c r="E7" s="320"/>
      <c r="F7" s="11" t="s">
        <v>325</v>
      </c>
      <c r="G7" s="12" t="s">
        <v>326</v>
      </c>
      <c r="H7" s="369" t="s">
        <v>327</v>
      </c>
      <c r="I7" s="369"/>
      <c r="J7" s="15"/>
      <c r="K7" s="321" t="s">
        <v>10</v>
      </c>
      <c r="L7" s="321"/>
      <c r="M7" s="321"/>
      <c r="N7" s="322" t="s">
        <v>328</v>
      </c>
      <c r="O7" s="322"/>
      <c r="P7" s="322"/>
      <c r="Q7" s="322"/>
      <c r="R7" s="322"/>
      <c r="S7" s="322"/>
      <c r="T7" s="322"/>
    </row>
    <row r="8" spans="1:20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21"/>
      <c r="L8" s="321"/>
      <c r="M8" s="321"/>
      <c r="N8" s="322" t="s">
        <v>400</v>
      </c>
      <c r="O8" s="322"/>
      <c r="P8" s="322"/>
      <c r="Q8" s="322"/>
      <c r="R8" s="322"/>
      <c r="S8" s="322"/>
      <c r="T8" s="322"/>
    </row>
    <row r="10" spans="1:20" s="24" customFormat="1" ht="12.7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154"/>
    </row>
    <row r="11" spans="1:20" s="24" customFormat="1" ht="21.2" customHeight="1">
      <c r="B11" s="31"/>
      <c r="C11" s="328" t="s">
        <v>401</v>
      </c>
      <c r="D11" s="328"/>
      <c r="E11" s="399"/>
      <c r="F11" s="399"/>
      <c r="G11" s="399"/>
      <c r="H11" s="399"/>
      <c r="K11" s="400" t="s">
        <v>402</v>
      </c>
      <c r="L11" s="400"/>
      <c r="M11" s="400"/>
      <c r="N11" s="400"/>
      <c r="O11" s="400"/>
      <c r="P11" s="400"/>
      <c r="Q11" s="401"/>
      <c r="R11" s="401"/>
      <c r="S11" s="401"/>
      <c r="T11" s="36"/>
    </row>
    <row r="12" spans="1:20" s="24" customFormat="1" ht="21.75" customHeight="1">
      <c r="B12" s="31"/>
      <c r="K12" s="400" t="s">
        <v>403</v>
      </c>
      <c r="L12" s="400"/>
      <c r="M12" s="400"/>
      <c r="N12" s="400"/>
      <c r="O12" s="400"/>
      <c r="P12" s="400"/>
      <c r="Q12" s="401"/>
      <c r="R12" s="401"/>
      <c r="S12" s="401"/>
      <c r="T12" s="36"/>
    </row>
    <row r="13" spans="1:20" s="24" customFormat="1" ht="12.75">
      <c r="B13" s="31"/>
      <c r="T13" s="36"/>
    </row>
    <row r="14" spans="1:20" s="24" customFormat="1" ht="12.75">
      <c r="B14" s="31"/>
      <c r="C14" s="38"/>
      <c r="D14" s="38"/>
      <c r="E14" s="38"/>
      <c r="S14" s="40"/>
      <c r="T14" s="36"/>
    </row>
    <row r="15" spans="1:20" s="24" customFormat="1" ht="17.850000000000001" customHeight="1">
      <c r="B15" s="31"/>
      <c r="C15" s="350" t="s">
        <v>404</v>
      </c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6"/>
    </row>
    <row r="16" spans="1:20" s="24" customFormat="1" ht="12.75">
      <c r="B16" s="31"/>
      <c r="C16" s="354"/>
      <c r="D16" s="354"/>
      <c r="E16" s="354"/>
      <c r="F16" s="354"/>
      <c r="G16" s="354"/>
      <c r="H16" s="354"/>
      <c r="I16" s="354"/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6"/>
    </row>
    <row r="17" spans="2:20" s="24" customFormat="1" ht="12.75">
      <c r="B17" s="31"/>
      <c r="C17" s="354"/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6"/>
    </row>
    <row r="18" spans="2:20" s="24" customFormat="1" ht="12.75">
      <c r="B18" s="31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6"/>
    </row>
    <row r="19" spans="2:20" s="24" customFormat="1" ht="12.75">
      <c r="B19" s="31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6"/>
    </row>
    <row r="20" spans="2:20" s="24" customFormat="1" ht="12.75">
      <c r="B20" s="31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6"/>
    </row>
    <row r="21" spans="2:20" s="24" customFormat="1" ht="12.75">
      <c r="B21" s="31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6"/>
    </row>
    <row r="22" spans="2:20" s="24" customFormat="1" ht="12.75">
      <c r="B22" s="31"/>
      <c r="C22" s="354"/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6"/>
    </row>
    <row r="23" spans="2:20" s="24" customFormat="1" ht="12.75">
      <c r="B23" s="31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6"/>
    </row>
    <row r="24" spans="2:20" s="24" customFormat="1" ht="12.75">
      <c r="B24" s="31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6"/>
    </row>
    <row r="25" spans="2:20" s="24" customFormat="1" ht="12.75">
      <c r="B25" s="3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36"/>
    </row>
    <row r="26" spans="2:20" s="24" customFormat="1" ht="12.75">
      <c r="B26" s="31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36"/>
    </row>
    <row r="27" spans="2:20" s="24" customFormat="1" ht="33.75" customHeight="1">
      <c r="B27" s="31"/>
      <c r="C27" s="350" t="s">
        <v>405</v>
      </c>
      <c r="D27" s="350"/>
      <c r="E27" s="350"/>
      <c r="F27" s="350"/>
      <c r="G27" s="350"/>
      <c r="H27" s="350"/>
      <c r="I27" s="44"/>
      <c r="J27" s="350" t="s">
        <v>406</v>
      </c>
      <c r="K27" s="350"/>
      <c r="L27" s="350"/>
      <c r="M27" s="39"/>
      <c r="N27" s="350" t="s">
        <v>407</v>
      </c>
      <c r="O27" s="350"/>
      <c r="P27" s="350"/>
      <c r="Q27" s="350"/>
      <c r="R27" s="350"/>
      <c r="S27" s="350"/>
      <c r="T27" s="36"/>
    </row>
    <row r="28" spans="2:20" s="24" customFormat="1" ht="37.5" customHeight="1">
      <c r="B28" s="31"/>
      <c r="C28" s="354"/>
      <c r="D28" s="354"/>
      <c r="E28" s="354"/>
      <c r="F28" s="354"/>
      <c r="G28" s="354"/>
      <c r="H28" s="354"/>
      <c r="I28" s="155"/>
      <c r="J28" s="402"/>
      <c r="K28" s="402"/>
      <c r="L28" s="402"/>
      <c r="N28" s="156">
        <v>1</v>
      </c>
      <c r="O28" s="403"/>
      <c r="P28" s="403"/>
      <c r="Q28" s="403"/>
      <c r="R28" s="403"/>
      <c r="S28" s="403"/>
      <c r="T28" s="36"/>
    </row>
    <row r="29" spans="2:20" s="24" customFormat="1" ht="37.5" customHeight="1">
      <c r="B29" s="31"/>
      <c r="C29" s="354"/>
      <c r="D29" s="354"/>
      <c r="E29" s="354"/>
      <c r="F29" s="354"/>
      <c r="G29" s="354"/>
      <c r="H29" s="354"/>
      <c r="I29" s="155"/>
      <c r="J29" s="402"/>
      <c r="K29" s="402"/>
      <c r="L29" s="402"/>
      <c r="N29" s="156">
        <v>2</v>
      </c>
      <c r="O29" s="403"/>
      <c r="P29" s="403"/>
      <c r="Q29" s="403"/>
      <c r="R29" s="403"/>
      <c r="S29" s="403"/>
      <c r="T29" s="36"/>
    </row>
    <row r="30" spans="2:20" s="24" customFormat="1" ht="37.5" customHeight="1">
      <c r="B30" s="31"/>
      <c r="C30" s="354"/>
      <c r="D30" s="354"/>
      <c r="E30" s="354"/>
      <c r="F30" s="354"/>
      <c r="G30" s="354"/>
      <c r="H30" s="354"/>
      <c r="I30" s="155"/>
      <c r="J30" s="402"/>
      <c r="K30" s="402"/>
      <c r="L30" s="402"/>
      <c r="N30" s="156">
        <v>3</v>
      </c>
      <c r="O30" s="403"/>
      <c r="P30" s="403"/>
      <c r="Q30" s="403"/>
      <c r="R30" s="403"/>
      <c r="S30" s="403"/>
      <c r="T30" s="36"/>
    </row>
    <row r="31" spans="2:20" s="24" customFormat="1" ht="37.5" customHeight="1">
      <c r="B31" s="31"/>
      <c r="C31" s="354"/>
      <c r="D31" s="354"/>
      <c r="E31" s="354"/>
      <c r="F31" s="354"/>
      <c r="G31" s="354"/>
      <c r="H31" s="354"/>
      <c r="I31" s="155"/>
      <c r="J31" s="402"/>
      <c r="K31" s="402"/>
      <c r="L31" s="402"/>
      <c r="N31" s="156">
        <v>4</v>
      </c>
      <c r="O31" s="403"/>
      <c r="P31" s="403"/>
      <c r="Q31" s="403"/>
      <c r="R31" s="403"/>
      <c r="S31" s="403"/>
      <c r="T31" s="36"/>
    </row>
    <row r="32" spans="2:20" s="24" customFormat="1" ht="37.5" customHeight="1">
      <c r="B32" s="31"/>
      <c r="C32" s="354"/>
      <c r="D32" s="354"/>
      <c r="E32" s="354"/>
      <c r="F32" s="354"/>
      <c r="G32" s="354"/>
      <c r="H32" s="354"/>
      <c r="I32" s="155"/>
      <c r="J32" s="402"/>
      <c r="K32" s="402"/>
      <c r="L32" s="402"/>
      <c r="N32" s="156">
        <v>5</v>
      </c>
      <c r="O32" s="403"/>
      <c r="P32" s="403"/>
      <c r="Q32" s="403"/>
      <c r="R32" s="403"/>
      <c r="S32" s="403"/>
      <c r="T32" s="36"/>
    </row>
    <row r="33" spans="2:20" s="24" customFormat="1" ht="37.5" customHeight="1">
      <c r="B33" s="31"/>
      <c r="C33" s="354"/>
      <c r="D33" s="354"/>
      <c r="E33" s="354"/>
      <c r="F33" s="354"/>
      <c r="G33" s="354"/>
      <c r="H33" s="354"/>
      <c r="I33" s="155"/>
      <c r="J33" s="402"/>
      <c r="K33" s="402"/>
      <c r="L33" s="402"/>
      <c r="N33" s="156">
        <v>6</v>
      </c>
      <c r="O33" s="403"/>
      <c r="P33" s="403"/>
      <c r="Q33" s="403"/>
      <c r="R33" s="403"/>
      <c r="S33" s="403"/>
      <c r="T33" s="36"/>
    </row>
    <row r="34" spans="2:20" s="24" customFormat="1" ht="37.5" customHeight="1">
      <c r="B34" s="31"/>
      <c r="C34" s="354"/>
      <c r="D34" s="354"/>
      <c r="E34" s="354"/>
      <c r="F34" s="354"/>
      <c r="G34" s="354"/>
      <c r="H34" s="354"/>
      <c r="I34" s="155"/>
      <c r="J34" s="402"/>
      <c r="K34" s="402"/>
      <c r="L34" s="402"/>
      <c r="N34" s="156">
        <v>7</v>
      </c>
      <c r="O34" s="403"/>
      <c r="P34" s="403"/>
      <c r="Q34" s="403"/>
      <c r="R34" s="403"/>
      <c r="S34" s="403"/>
      <c r="T34" s="36"/>
    </row>
    <row r="35" spans="2:20" s="24" customFormat="1" ht="12.75">
      <c r="B35" s="31"/>
      <c r="T35" s="36"/>
    </row>
    <row r="36" spans="2:20" s="24" customFormat="1" ht="12.75">
      <c r="B36" s="31"/>
      <c r="T36" s="36"/>
    </row>
    <row r="37" spans="2:20" s="24" customFormat="1" ht="11.25" customHeight="1">
      <c r="B37" s="31"/>
      <c r="C37" s="350" t="s">
        <v>408</v>
      </c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6"/>
    </row>
    <row r="38" spans="2:20" s="24" customFormat="1" ht="24.95" customHeight="1">
      <c r="B38" s="31"/>
      <c r="C38" s="157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36"/>
    </row>
    <row r="39" spans="2:20" s="24" customFormat="1" ht="24.95" customHeight="1">
      <c r="B39" s="31"/>
      <c r="C39" s="157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36"/>
    </row>
    <row r="40" spans="2:20" s="24" customFormat="1" ht="24.95" customHeight="1">
      <c r="B40" s="31"/>
      <c r="C40" s="157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36"/>
    </row>
    <row r="41" spans="2:20" s="24" customFormat="1" ht="24.95" customHeight="1">
      <c r="B41" s="31"/>
      <c r="C41" s="157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36"/>
    </row>
    <row r="42" spans="2:20" s="24" customFormat="1" ht="24.95" customHeight="1">
      <c r="B42" s="31"/>
      <c r="C42" s="157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36"/>
    </row>
    <row r="43" spans="2:20" s="24" customFormat="1" ht="24.95" customHeight="1">
      <c r="B43" s="31"/>
      <c r="C43" s="157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36"/>
    </row>
    <row r="44" spans="2:20" s="24" customFormat="1" ht="24.95" customHeight="1">
      <c r="B44" s="31"/>
      <c r="C44" s="157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36"/>
    </row>
    <row r="45" spans="2:20" s="24" customFormat="1" ht="24.95" customHeight="1">
      <c r="B45" s="31"/>
      <c r="C45" s="157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36"/>
    </row>
    <row r="46" spans="2:20" s="24" customFormat="1" ht="24.95" customHeight="1">
      <c r="B46" s="31"/>
      <c r="C46" s="157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36"/>
    </row>
    <row r="47" spans="2:20" s="24" customFormat="1" ht="24.95" customHeight="1">
      <c r="B47" s="31"/>
      <c r="C47" s="157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36"/>
    </row>
    <row r="48" spans="2:20" s="24" customFormat="1" ht="12.75">
      <c r="B48" s="31"/>
      <c r="T48" s="36"/>
    </row>
    <row r="49" spans="2:20" s="24" customFormat="1" ht="12.75"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</row>
    <row r="50" spans="2:20" s="24" customFormat="1" ht="12.75">
      <c r="B50" s="158" t="s">
        <v>89</v>
      </c>
    </row>
    <row r="51" spans="2:20" s="24" customFormat="1" ht="12.75"/>
    <row r="52" spans="2:20" s="24" customFormat="1" ht="12.75"/>
    <row r="53" spans="2:20" s="24" customFormat="1" ht="12.75"/>
    <row r="54" spans="2:20" s="24" customFormat="1" ht="12.75"/>
    <row r="55" spans="2:20" s="24" customFormat="1" ht="12.75"/>
    <row r="56" spans="2:20" s="24" customFormat="1" ht="12.75"/>
    <row r="57" spans="2:20" s="24" customFormat="1" ht="12.75"/>
    <row r="58" spans="2:20" s="24" customFormat="1" ht="12.75"/>
    <row r="59" spans="2:20" s="24" customFormat="1" ht="12.75"/>
    <row r="60" spans="2:20" s="24" customFormat="1" ht="12.75"/>
    <row r="61" spans="2:20" s="24" customFormat="1" ht="12.75"/>
    <row r="62" spans="2:20" s="24" customFormat="1" ht="12.75"/>
    <row r="63" spans="2:20" s="24" customFormat="1" ht="12.75"/>
    <row r="64" spans="2:20" s="24" customFormat="1" ht="12.75"/>
    <row r="65" s="24" customFormat="1" ht="12.75"/>
    <row r="66" s="24" customFormat="1" ht="12.75"/>
    <row r="67" s="24" customFormat="1" ht="12.75"/>
    <row r="68" s="24" customFormat="1" ht="12.75"/>
    <row r="69" s="24" customFormat="1" ht="12.75"/>
    <row r="70" s="24" customFormat="1" ht="12.75"/>
    <row r="71" s="24" customFormat="1" ht="12.75"/>
    <row r="72" s="24" customFormat="1" ht="12.75"/>
    <row r="73" s="24" customFormat="1" ht="12.75"/>
    <row r="74" s="24" customFormat="1" ht="12.75"/>
    <row r="75" s="24" customFormat="1" ht="12.75"/>
    <row r="76" s="24" customFormat="1" ht="12.75"/>
    <row r="77" s="24" customFormat="1" ht="12.75"/>
    <row r="78" s="24" customFormat="1" ht="12.75"/>
    <row r="79" s="24" customFormat="1" ht="12.75"/>
    <row r="80" s="24" customFormat="1" ht="12.75"/>
    <row r="81" s="24" customFormat="1" ht="12.75"/>
    <row r="82" s="24" customFormat="1" ht="12.75"/>
    <row r="83" s="24" customFormat="1" ht="12.75"/>
    <row r="84" s="24" customFormat="1" ht="12.75"/>
    <row r="85" s="24" customFormat="1" ht="12.75"/>
    <row r="86" s="24" customFormat="1" ht="12.75"/>
    <row r="87" s="24" customFormat="1" ht="12.75"/>
    <row r="88" s="24" customFormat="1" ht="12.75"/>
    <row r="89" s="24" customFormat="1" ht="12.75"/>
    <row r="90" s="24" customFormat="1" ht="12.75"/>
    <row r="91" s="24" customFormat="1" ht="12.75"/>
    <row r="92" s="24" customFormat="1" ht="12.75"/>
    <row r="93" s="24" customFormat="1" ht="12.75"/>
    <row r="94" s="24" customFormat="1" ht="12.75"/>
    <row r="95" s="24" customFormat="1" ht="12.75"/>
    <row r="96" s="24" customFormat="1" ht="12.75"/>
    <row r="97" s="24" customFormat="1" ht="12.75"/>
    <row r="98" s="24" customFormat="1" ht="12.75"/>
    <row r="99" s="24" customFormat="1" ht="12.75"/>
    <row r="100" s="24" customFormat="1" ht="12.75"/>
    <row r="101" s="24" customFormat="1" ht="12.75"/>
    <row r="102" s="24" customFormat="1" ht="12.75"/>
    <row r="103" s="24" customFormat="1" ht="12.75"/>
    <row r="104" s="24" customFormat="1" ht="12.75"/>
    <row r="105" s="24" customFormat="1" ht="12.75"/>
    <row r="106" s="24" customFormat="1" ht="12.75"/>
    <row r="107" s="24" customFormat="1" ht="12.75"/>
    <row r="108" s="24" customFormat="1" ht="12.75"/>
    <row r="109" s="24" customFormat="1" ht="12.75"/>
    <row r="110" s="24" customFormat="1" ht="12.75"/>
    <row r="111" s="24" customFormat="1" ht="12.75"/>
    <row r="112" s="24" customFormat="1" ht="12.75"/>
    <row r="113" s="24" customFormat="1" ht="12.75"/>
    <row r="114" s="24" customFormat="1" ht="12.75"/>
    <row r="115" s="24" customFormat="1" ht="12.75"/>
    <row r="116" s="24" customFormat="1" ht="12.75"/>
    <row r="117" s="24" customFormat="1" ht="12.75"/>
    <row r="118" s="24" customFormat="1" ht="12.75"/>
    <row r="119" s="24" customFormat="1" ht="12.75"/>
    <row r="120" s="24" customFormat="1" ht="12.75"/>
    <row r="121" s="24" customFormat="1" ht="12.75"/>
    <row r="122" s="24" customFormat="1" ht="12.75"/>
    <row r="123" s="24" customFormat="1" ht="12.75"/>
    <row r="124" s="24" customFormat="1" ht="12.75"/>
    <row r="125" s="24" customFormat="1" ht="12.75"/>
    <row r="126" s="24" customFormat="1" ht="12.75"/>
    <row r="127" s="24" customFormat="1" ht="12.75"/>
    <row r="128" s="24" customFormat="1" ht="12.75"/>
    <row r="129" s="24" customFormat="1" ht="12.75"/>
    <row r="130" s="24" customFormat="1" ht="12.75"/>
    <row r="131" s="24" customFormat="1" ht="12.75"/>
    <row r="132" s="24" customFormat="1" ht="12.75"/>
    <row r="133" s="24" customFormat="1" ht="12.75"/>
    <row r="134" s="24" customFormat="1" ht="12.75"/>
    <row r="135" s="24" customFormat="1" ht="12.75"/>
    <row r="136" s="24" customFormat="1" ht="12.75"/>
    <row r="137" s="24" customFormat="1" ht="12.75"/>
    <row r="138" s="24" customFormat="1" ht="12.75"/>
    <row r="139" s="24" customFormat="1" ht="12.75"/>
    <row r="140" s="24" customFormat="1" ht="12.75"/>
    <row r="141" s="24" customFormat="1" ht="12.75"/>
    <row r="142" s="24" customFormat="1" ht="12.75"/>
    <row r="143" s="24" customFormat="1" ht="12.75"/>
    <row r="144" s="24" customFormat="1" ht="12.75"/>
    <row r="145" s="24" customFormat="1" ht="12.75"/>
    <row r="146" s="24" customFormat="1" ht="12.75"/>
    <row r="147" s="24" customFormat="1" ht="12.75"/>
    <row r="148" s="24" customFormat="1" ht="12.75"/>
    <row r="149" s="24" customFormat="1" ht="12.75"/>
    <row r="150" s="24" customFormat="1" ht="12.75"/>
    <row r="151" s="24" customFormat="1" ht="12.75"/>
    <row r="152" s="24" customFormat="1" ht="12.75"/>
    <row r="153" s="24" customFormat="1" ht="12.75"/>
    <row r="154" s="24" customFormat="1" ht="12.75"/>
    <row r="155" s="24" customFormat="1" ht="12.75"/>
    <row r="156" s="24" customFormat="1" ht="12.75"/>
    <row r="157" s="24" customFormat="1" ht="12.75"/>
    <row r="158" s="24" customFormat="1" ht="12.75"/>
    <row r="159" s="24" customFormat="1" ht="12.75"/>
    <row r="160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pans="40:44" s="24" customFormat="1" ht="12.75"/>
    <row r="290" spans="40:44" s="24" customFormat="1" ht="12.75"/>
    <row r="291" spans="40:44" s="24" customFormat="1" ht="12.75"/>
    <row r="292" spans="40:44" s="24" customFormat="1" ht="12.75"/>
    <row r="293" spans="40:44" s="24" customFormat="1" ht="12.75"/>
    <row r="294" spans="40:44" s="24" customFormat="1" ht="12.75"/>
    <row r="295" spans="40:44" s="24" customFormat="1" ht="12.75"/>
    <row r="296" spans="40:44" s="24" customFormat="1" ht="12.75"/>
    <row r="297" spans="40:44" s="24" customFormat="1" ht="12.75">
      <c r="AN297" s="84">
        <v>1</v>
      </c>
      <c r="AO297" s="84">
        <v>1</v>
      </c>
      <c r="AP297" s="84">
        <v>2010</v>
      </c>
      <c r="AQ297" s="24" t="s">
        <v>101</v>
      </c>
      <c r="AR297" s="24" t="s">
        <v>104</v>
      </c>
    </row>
    <row r="298" spans="40:44" s="24" customFormat="1" ht="12.75">
      <c r="AN298" s="84">
        <v>2</v>
      </c>
      <c r="AO298" s="84">
        <v>2</v>
      </c>
      <c r="AP298" s="84">
        <v>2011</v>
      </c>
      <c r="AQ298" s="24" t="s">
        <v>409</v>
      </c>
      <c r="AR298" s="24" t="s">
        <v>117</v>
      </c>
    </row>
    <row r="299" spans="40:44" s="24" customFormat="1" ht="12.75">
      <c r="AN299" s="84">
        <v>3</v>
      </c>
      <c r="AO299" s="84">
        <v>3</v>
      </c>
      <c r="AP299" s="84">
        <v>2012</v>
      </c>
      <c r="AQ299" s="24" t="s">
        <v>410</v>
      </c>
      <c r="AR299" s="24" t="s">
        <v>131</v>
      </c>
    </row>
    <row r="300" spans="40:44" s="24" customFormat="1" ht="12.75">
      <c r="AN300" s="84">
        <v>4</v>
      </c>
      <c r="AO300" s="84">
        <v>4</v>
      </c>
      <c r="AP300" s="84"/>
      <c r="AR300" s="24" t="s">
        <v>143</v>
      </c>
    </row>
    <row r="301" spans="40:44" s="24" customFormat="1" ht="12.75">
      <c r="AN301" s="84">
        <v>5</v>
      </c>
      <c r="AO301" s="84">
        <v>5</v>
      </c>
      <c r="AP301" s="84"/>
      <c r="AR301" s="24" t="s">
        <v>154</v>
      </c>
    </row>
    <row r="302" spans="40:44" s="24" customFormat="1" ht="12.75">
      <c r="AN302" s="84">
        <v>6</v>
      </c>
      <c r="AO302" s="84">
        <v>6</v>
      </c>
      <c r="AP302" s="84"/>
      <c r="AR302" s="24" t="s">
        <v>164</v>
      </c>
    </row>
    <row r="303" spans="40:44" s="24" customFormat="1" ht="12.75">
      <c r="AN303" s="84">
        <v>7</v>
      </c>
      <c r="AO303" s="84">
        <v>7</v>
      </c>
      <c r="AP303" s="84"/>
      <c r="AR303" s="24" t="s">
        <v>92</v>
      </c>
    </row>
    <row r="304" spans="40:44" s="24" customFormat="1" ht="12.75">
      <c r="AN304" s="84">
        <v>8</v>
      </c>
      <c r="AO304" s="84">
        <v>8</v>
      </c>
      <c r="AP304" s="84"/>
    </row>
    <row r="305" spans="40:42" s="24" customFormat="1" ht="12.75">
      <c r="AN305" s="84">
        <v>9</v>
      </c>
      <c r="AO305" s="84">
        <v>9</v>
      </c>
      <c r="AP305" s="84"/>
    </row>
    <row r="306" spans="40:42" s="24" customFormat="1" ht="12.75">
      <c r="AN306" s="84">
        <v>10</v>
      </c>
      <c r="AO306" s="84">
        <v>10</v>
      </c>
      <c r="AP306" s="84"/>
    </row>
    <row r="307" spans="40:42" s="24" customFormat="1" ht="12.75">
      <c r="AN307" s="84">
        <v>11</v>
      </c>
      <c r="AO307" s="84">
        <v>11</v>
      </c>
      <c r="AP307" s="84"/>
    </row>
    <row r="308" spans="40:42" s="24" customFormat="1" ht="12.75">
      <c r="AN308" s="84">
        <v>12</v>
      </c>
      <c r="AO308" s="84">
        <v>12</v>
      </c>
      <c r="AP308" s="84"/>
    </row>
    <row r="309" spans="40:42" s="24" customFormat="1" ht="12.75">
      <c r="AN309" s="84">
        <v>13</v>
      </c>
      <c r="AO309" s="84"/>
      <c r="AP309" s="84"/>
    </row>
    <row r="310" spans="40:42" s="24" customFormat="1" ht="12.75">
      <c r="AN310" s="84">
        <v>14</v>
      </c>
      <c r="AO310" s="84"/>
      <c r="AP310" s="84"/>
    </row>
    <row r="311" spans="40:42" s="24" customFormat="1" ht="12.75">
      <c r="AN311" s="84">
        <v>15</v>
      </c>
      <c r="AO311" s="84"/>
      <c r="AP311" s="84"/>
    </row>
    <row r="312" spans="40:42" s="24" customFormat="1" ht="12.75">
      <c r="AN312" s="84">
        <v>16</v>
      </c>
      <c r="AO312" s="84"/>
      <c r="AP312" s="84"/>
    </row>
    <row r="313" spans="40:42" s="24" customFormat="1" ht="12.75">
      <c r="AN313" s="84">
        <v>17</v>
      </c>
    </row>
    <row r="314" spans="40:42" s="24" customFormat="1" ht="12.75">
      <c r="AN314" s="84">
        <v>18</v>
      </c>
    </row>
    <row r="315" spans="40:42" s="24" customFormat="1" ht="12.75">
      <c r="AN315" s="84">
        <v>19</v>
      </c>
    </row>
    <row r="316" spans="40:42" s="24" customFormat="1" ht="12.75">
      <c r="AN316" s="84">
        <v>20</v>
      </c>
    </row>
    <row r="317" spans="40:42" s="24" customFormat="1" ht="12.75">
      <c r="AN317" s="84">
        <v>21</v>
      </c>
    </row>
    <row r="318" spans="40:42" s="24" customFormat="1" ht="12.75">
      <c r="AN318" s="84">
        <v>22</v>
      </c>
    </row>
    <row r="319" spans="40:42" s="24" customFormat="1" ht="12.75">
      <c r="AN319" s="84">
        <v>23</v>
      </c>
    </row>
    <row r="320" spans="40:42" s="24" customFormat="1" ht="12.75">
      <c r="AN320" s="84">
        <v>24</v>
      </c>
    </row>
    <row r="321" spans="40:40" s="24" customFormat="1" ht="12.75">
      <c r="AN321" s="84">
        <v>25</v>
      </c>
    </row>
    <row r="322" spans="40:40" s="24" customFormat="1" ht="12.75">
      <c r="AN322" s="84">
        <v>26</v>
      </c>
    </row>
    <row r="323" spans="40:40" s="24" customFormat="1" ht="12.75">
      <c r="AN323" s="84">
        <v>27</v>
      </c>
    </row>
    <row r="324" spans="40:40" s="24" customFormat="1" ht="12.75">
      <c r="AN324" s="84">
        <v>28</v>
      </c>
    </row>
    <row r="325" spans="40:40" s="24" customFormat="1" ht="12.75">
      <c r="AN325" s="84">
        <v>29</v>
      </c>
    </row>
    <row r="326" spans="40:40" s="24" customFormat="1" ht="12.75">
      <c r="AN326" s="84">
        <v>30</v>
      </c>
    </row>
    <row r="327" spans="40:40" s="24" customFormat="1" ht="12.75">
      <c r="AN327" s="84">
        <v>31</v>
      </c>
    </row>
    <row r="328" spans="40:40" s="24" customFormat="1" ht="12.75"/>
    <row r="329" spans="40:40" s="24" customFormat="1" ht="12.75"/>
    <row r="330" spans="40:40" s="24" customFormat="1" ht="12.75"/>
    <row r="331" spans="40:40" s="24" customFormat="1" ht="12.75"/>
    <row r="332" spans="40:40" s="24" customFormat="1" ht="12.75"/>
    <row r="333" spans="40:40" s="24" customFormat="1" ht="12.75"/>
    <row r="334" spans="40:40" s="24" customFormat="1" ht="12.75"/>
    <row r="335" spans="40:40" s="24" customFormat="1" ht="12.75"/>
    <row r="336" spans="40:40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="24" customFormat="1" ht="12.75"/>
    <row r="386" s="24" customFormat="1" ht="12.75"/>
    <row r="387" s="24" customFormat="1" ht="12.75"/>
    <row r="388" s="24" customFormat="1" ht="12.75"/>
    <row r="389" s="24" customFormat="1" ht="12.75"/>
    <row r="390" s="24" customFormat="1" ht="12.75"/>
    <row r="391" s="24" customFormat="1" ht="12.75"/>
    <row r="392" s="24" customFormat="1" ht="12.75"/>
    <row r="393" s="24" customFormat="1" ht="12.75"/>
  </sheetData>
  <mergeCells count="60">
    <mergeCell ref="D44:S44"/>
    <mergeCell ref="D45:S45"/>
    <mergeCell ref="D46:S46"/>
    <mergeCell ref="D47:S47"/>
    <mergeCell ref="D39:S39"/>
    <mergeCell ref="D40:S40"/>
    <mergeCell ref="D41:S41"/>
    <mergeCell ref="D42:S42"/>
    <mergeCell ref="D43:S43"/>
    <mergeCell ref="C34:H34"/>
    <mergeCell ref="J34:L34"/>
    <mergeCell ref="O34:S34"/>
    <mergeCell ref="C37:S37"/>
    <mergeCell ref="D38:S38"/>
    <mergeCell ref="C32:H32"/>
    <mergeCell ref="J32:L32"/>
    <mergeCell ref="O32:S32"/>
    <mergeCell ref="C33:H33"/>
    <mergeCell ref="J33:L33"/>
    <mergeCell ref="O33:S33"/>
    <mergeCell ref="C30:H30"/>
    <mergeCell ref="J30:L30"/>
    <mergeCell ref="O30:S30"/>
    <mergeCell ref="C31:H31"/>
    <mergeCell ref="J31:L31"/>
    <mergeCell ref="O31:S31"/>
    <mergeCell ref="C28:H28"/>
    <mergeCell ref="J28:L28"/>
    <mergeCell ref="O28:S28"/>
    <mergeCell ref="C29:H29"/>
    <mergeCell ref="J29:L29"/>
    <mergeCell ref="O29:S29"/>
    <mergeCell ref="C15:S15"/>
    <mergeCell ref="C16:S24"/>
    <mergeCell ref="C27:H27"/>
    <mergeCell ref="J27:L27"/>
    <mergeCell ref="N27:S27"/>
    <mergeCell ref="C11:D11"/>
    <mergeCell ref="E11:H11"/>
    <mergeCell ref="K11:P11"/>
    <mergeCell ref="Q11:S11"/>
    <mergeCell ref="K12:P12"/>
    <mergeCell ref="Q12:S12"/>
    <mergeCell ref="B7:E7"/>
    <mergeCell ref="H7:I7"/>
    <mergeCell ref="K7:M8"/>
    <mergeCell ref="N7:T7"/>
    <mergeCell ref="N8:T8"/>
    <mergeCell ref="B2:C5"/>
    <mergeCell ref="D2:T2"/>
    <mergeCell ref="D3:T3"/>
    <mergeCell ref="D4:E4"/>
    <mergeCell ref="F4:G4"/>
    <mergeCell ref="H4:J4"/>
    <mergeCell ref="L4:O4"/>
    <mergeCell ref="P4:T4"/>
    <mergeCell ref="D5:F5"/>
    <mergeCell ref="G5:J5"/>
    <mergeCell ref="K5:O5"/>
    <mergeCell ref="P5:T5"/>
  </mergeCells>
  <printOptions horizontalCentered="1" verticalCentered="1"/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0:B37"/>
  <sheetViews>
    <sheetView showGridLines="0" tabSelected="1" zoomScale="80" zoomScaleNormal="80" workbookViewId="0">
      <selection activeCell="B37" sqref="A10:B37"/>
    </sheetView>
  </sheetViews>
  <sheetFormatPr baseColWidth="10" defaultColWidth="10.7109375" defaultRowHeight="15"/>
  <cols>
    <col min="1" max="1" width="64.28515625" customWidth="1"/>
    <col min="2" max="2" width="71.42578125" customWidth="1"/>
  </cols>
  <sheetData>
    <row r="10" spans="1:2" ht="25.5" customHeight="1">
      <c r="A10" s="406" t="s">
        <v>411</v>
      </c>
      <c r="B10" s="406"/>
    </row>
    <row r="11" spans="1:2" ht="15" customHeight="1">
      <c r="A11" s="407" t="s">
        <v>412</v>
      </c>
      <c r="B11" s="159" t="str">
        <f>+'Solicitud de Cambio'!$J$31</f>
        <v>Internet</v>
      </c>
    </row>
    <row r="12" spans="1:2">
      <c r="A12" s="407"/>
      <c r="B12" s="159" t="str">
        <f>+'Solicitud de Cambio'!$J$33</f>
        <v>GoAnyWhere</v>
      </c>
    </row>
    <row r="13" spans="1:2">
      <c r="A13" s="160" t="s">
        <v>413</v>
      </c>
      <c r="B13" s="161">
        <f>+'Solicitud de Cambio'!$J$24</f>
        <v>0</v>
      </c>
    </row>
    <row r="14" spans="1:2">
      <c r="A14" s="408" t="s">
        <v>414</v>
      </c>
      <c r="B14" s="409" t="str">
        <f>'Matriz Eval. de Impacto'!L12</f>
        <v>RQ35314</v>
      </c>
    </row>
    <row r="15" spans="1:2">
      <c r="A15" s="408"/>
      <c r="B15" s="409"/>
    </row>
    <row r="16" spans="1:2">
      <c r="A16" s="162" t="s">
        <v>415</v>
      </c>
      <c r="B16" s="163">
        <f>+Año</f>
        <v>43858</v>
      </c>
    </row>
    <row r="17" spans="1:2" ht="127.5" customHeight="1">
      <c r="A17" s="160" t="s">
        <v>416</v>
      </c>
      <c r="B17" s="164" t="str">
        <f>+'Matriz Eval. de Impacto'!$B$19</f>
        <v>Mejorar la seguridad de implementación de la transmisión de flujos según las definiciones de arquitectura de Banco de Bogotá y Aval Soluciones Digitales, utilizando la plataforma GAW y cifrando los archivos.</v>
      </c>
    </row>
    <row r="18" spans="1:2" ht="112.7" customHeight="1">
      <c r="A18" s="160" t="s">
        <v>417</v>
      </c>
      <c r="B18" s="165" t="str">
        <f>+'Matriz Eval. de Impacto'!$B$25</f>
        <v>Transmitir el archivo de conciliación para dale que genera la Transmisión de Archivos (AWS - GAW - BBOG) para las Transferencias Inmediatas a través de xCom hacia Banco de Bogotá.</v>
      </c>
    </row>
    <row r="19" spans="1:2" ht="26.45" customHeight="1">
      <c r="A19" s="404" t="s">
        <v>418</v>
      </c>
      <c r="B19" s="166" t="str">
        <f>+'Solicitud de Cambio'!$C$40</f>
        <v xml:space="preserve">Flujo GAW </v>
      </c>
    </row>
    <row r="20" spans="1:2" ht="26.45" customHeight="1">
      <c r="A20" s="404"/>
      <c r="B20" s="167">
        <f>+'Solicitud de Cambio'!$C$41</f>
        <v>0</v>
      </c>
    </row>
    <row r="21" spans="1:2" ht="26.45" customHeight="1">
      <c r="A21" s="404"/>
      <c r="B21" s="167">
        <f>+'Solicitud de Cambio'!$C$42</f>
        <v>0</v>
      </c>
    </row>
    <row r="22" spans="1:2" ht="26.45" customHeight="1">
      <c r="A22" s="404"/>
      <c r="B22" s="167" t="str">
        <f>+'Solicitud de Cambio'!$C$43</f>
        <v>TIEMPO DE INDISPONIBILIDAD</v>
      </c>
    </row>
    <row r="23" spans="1:2" ht="26.45" customHeight="1">
      <c r="A23" s="404"/>
      <c r="B23" s="168">
        <f>+'Solicitud de Cambio'!$C$44</f>
        <v>0</v>
      </c>
    </row>
    <row r="24" spans="1:2">
      <c r="A24" s="404" t="s">
        <v>419</v>
      </c>
      <c r="B24" s="169">
        <f>+'Solicitud de Cambio'!$Q$18</f>
        <v>44035</v>
      </c>
    </row>
    <row r="25" spans="1:2">
      <c r="A25" s="404"/>
      <c r="B25" s="170">
        <f>+'Solicitud de Cambio'!$Q$20</f>
        <v>0.83333333333333304</v>
      </c>
    </row>
    <row r="26" spans="1:2">
      <c r="A26" s="160" t="s">
        <v>420</v>
      </c>
      <c r="B26" s="171" t="str">
        <f>'Matriz Eval. de Mitiga.'!$M$26</f>
        <v>BAJO</v>
      </c>
    </row>
    <row r="27" spans="1:2">
      <c r="A27" s="160" t="s">
        <v>421</v>
      </c>
      <c r="B27" s="171" t="str">
        <f>'Matriz Eval. de Mitiga.'!$M$28</f>
        <v>BAJO</v>
      </c>
    </row>
    <row r="28" spans="1:2">
      <c r="A28" s="405" t="s">
        <v>422</v>
      </c>
      <c r="B28" s="405"/>
    </row>
    <row r="29" spans="1:2" ht="18.75" customHeight="1">
      <c r="A29" s="172" t="str">
        <f>+'Solicitud de Cambio'!$C$89</f>
        <v>Ejecución flujos GAW</v>
      </c>
      <c r="B29" s="173" t="str">
        <f>+'Solicitud de Cambio'!$O$89</f>
        <v>Henry Peña</v>
      </c>
    </row>
    <row r="30" spans="1:2" ht="18.75" customHeight="1">
      <c r="A30" s="172" t="str">
        <f>+'Solicitud de Cambio'!$C$90</f>
        <v>Se valida la transmision del archivo al banco</v>
      </c>
      <c r="B30" s="173" t="str">
        <f>+'Solicitud de Cambio'!$O$90</f>
        <v>Angela Andrea Bustos / Andres Felipe Alonso</v>
      </c>
    </row>
    <row r="31" spans="1:2" ht="18.75" customHeight="1">
      <c r="A31" s="172">
        <f>+'Solicitud de Cambio'!$C$91</f>
        <v>0</v>
      </c>
      <c r="B31" s="173">
        <f>+'Solicitud de Cambio'!$O$91</f>
        <v>0</v>
      </c>
    </row>
    <row r="32" spans="1:2" ht="18.75" customHeight="1">
      <c r="A32" s="172">
        <f>+'Solicitud de Cambio'!$C$92</f>
        <v>0</v>
      </c>
      <c r="B32" s="174">
        <f>+'Solicitud de Cambio'!$O$92</f>
        <v>0</v>
      </c>
    </row>
    <row r="33" spans="1:2" ht="18.75" customHeight="1">
      <c r="A33" s="175">
        <f>+'Solicitud de Cambio'!$C$93</f>
        <v>0</v>
      </c>
      <c r="B33" s="174">
        <f>+'Solicitud de Cambio'!$O$93</f>
        <v>0</v>
      </c>
    </row>
    <row r="34" spans="1:2" ht="18.75" customHeight="1">
      <c r="A34" s="172">
        <f>+'Solicitud de Cambio'!$C$94</f>
        <v>0</v>
      </c>
      <c r="B34" s="174">
        <f>+'Solicitud de Cambio'!$O$94</f>
        <v>0</v>
      </c>
    </row>
    <row r="35" spans="1:2" ht="18.75" customHeight="1">
      <c r="A35" s="175">
        <f>+'Solicitud de Cambio'!$C$95</f>
        <v>0</v>
      </c>
      <c r="B35" s="174">
        <f>+'Solicitud de Cambio'!$O$95</f>
        <v>0</v>
      </c>
    </row>
    <row r="36" spans="1:2" ht="18.75" customHeight="1">
      <c r="A36" s="172">
        <f>+'Solicitud de Cambio'!$C$96</f>
        <v>0</v>
      </c>
      <c r="B36" s="174">
        <f>+'Solicitud de Cambio'!$O$96</f>
        <v>0</v>
      </c>
    </row>
    <row r="37" spans="1:2" ht="55.5" customHeight="1">
      <c r="A37" s="176" t="s">
        <v>423</v>
      </c>
      <c r="B37" s="177" t="str">
        <f>+'Solicitud de Cambio'!$C$48</f>
        <v>No se Transmitira los archivos propios de la operación de ASD (EP747-DALE-DDD.txt.gpg, RES_DIFERENCIASYYYYMMDD.csv.gpg, DET_DIF_VISAYYYYMMDD.csv.gpg, DET_DIF_DALEYYYYMMDD.csv.gpg, ) para la plataforma dale! hacia el Banco de Bogotá.</v>
      </c>
    </row>
  </sheetData>
  <mergeCells count="7">
    <mergeCell ref="A24:A25"/>
    <mergeCell ref="A28:B28"/>
    <mergeCell ref="A10:B10"/>
    <mergeCell ref="A11:A12"/>
    <mergeCell ref="A14:A15"/>
    <mergeCell ref="B14:B15"/>
    <mergeCell ref="A19:A23"/>
  </mergeCells>
  <conditionalFormatting sqref="B26">
    <cfRule type="cellIs" dxfId="11" priority="2" operator="equal">
      <formula>"MEDIO"</formula>
    </cfRule>
    <cfRule type="cellIs" dxfId="10" priority="3" operator="equal">
      <formula>"ALTO"</formula>
    </cfRule>
    <cfRule type="cellIs" dxfId="9" priority="4" operator="equal">
      <formula>"BAJO"</formula>
    </cfRule>
  </conditionalFormatting>
  <conditionalFormatting sqref="B27">
    <cfRule type="cellIs" dxfId="8" priority="5" operator="equal">
      <formula>"MEDIO"</formula>
    </cfRule>
    <cfRule type="cellIs" dxfId="7" priority="6" operator="equal">
      <formula>"ALTO"</formula>
    </cfRule>
    <cfRule type="cellIs" dxfId="6" priority="7" operator="equal">
      <formula>"BAJO"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CA107"/>
  <sheetViews>
    <sheetView showGridLines="0" topLeftCell="B31" zoomScale="60" zoomScaleNormal="60" workbookViewId="0">
      <selection activeCell="C27" sqref="C27:I28"/>
    </sheetView>
  </sheetViews>
  <sheetFormatPr baseColWidth="10" defaultColWidth="10.7109375" defaultRowHeight="15"/>
  <cols>
    <col min="1" max="1" width="4.28515625" style="178" customWidth="1"/>
    <col min="2" max="2" width="29.42578125" customWidth="1"/>
    <col min="3" max="3" width="23.42578125" customWidth="1"/>
    <col min="4" max="4" width="34.42578125" customWidth="1"/>
    <col min="5" max="5" width="31.140625" customWidth="1"/>
    <col min="6" max="6" width="21.42578125" customWidth="1"/>
    <col min="7" max="7" width="13.140625" customWidth="1"/>
    <col min="9" max="9" width="24.140625" customWidth="1"/>
    <col min="10" max="10" width="7.42578125" style="178" customWidth="1"/>
    <col min="11" max="11" width="6.28515625" style="178" customWidth="1"/>
    <col min="12" max="12" width="12.140625" style="178" customWidth="1"/>
    <col min="13" max="13" width="18" style="178" customWidth="1"/>
    <col min="14" max="14" width="11.42578125" style="178" customWidth="1"/>
    <col min="15" max="15" width="28.42578125" style="178" customWidth="1"/>
    <col min="16" max="16" width="26.85546875" style="178" customWidth="1"/>
    <col min="17" max="20" width="11.42578125" style="178" customWidth="1"/>
    <col min="21" max="21" width="36" style="178" customWidth="1"/>
    <col min="22" max="24" width="11.42578125" style="178" customWidth="1"/>
    <col min="77" max="79" width="11.42578125" hidden="1" customWidth="1"/>
  </cols>
  <sheetData>
    <row r="1" spans="1:19" s="180" customFormat="1" ht="19.5" customHeight="1">
      <c r="A1" s="179"/>
      <c r="B1" s="360"/>
      <c r="C1" s="361" t="s">
        <v>0</v>
      </c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</row>
    <row r="2" spans="1:19" s="180" customFormat="1" ht="19.5" customHeight="1">
      <c r="A2" s="179"/>
      <c r="B2" s="360"/>
      <c r="C2" s="361" t="s">
        <v>424</v>
      </c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19" s="180" customFormat="1" ht="18" customHeight="1">
      <c r="A3" s="179"/>
      <c r="B3" s="360"/>
      <c r="C3" s="364" t="s">
        <v>2</v>
      </c>
      <c r="D3" s="364"/>
      <c r="E3" s="181" t="s">
        <v>3</v>
      </c>
      <c r="F3" s="364" t="s">
        <v>4</v>
      </c>
      <c r="G3" s="364"/>
      <c r="H3" s="360">
        <v>10</v>
      </c>
      <c r="I3" s="360"/>
      <c r="J3" s="365" t="s">
        <v>268</v>
      </c>
      <c r="K3" s="365"/>
      <c r="L3" s="365"/>
      <c r="M3" s="365"/>
      <c r="N3" s="357" t="s">
        <v>6</v>
      </c>
      <c r="O3" s="357"/>
      <c r="P3" s="357"/>
      <c r="Q3" s="357"/>
      <c r="R3" s="357"/>
    </row>
    <row r="4" spans="1:19" s="180" customFormat="1" ht="20.25" customHeight="1">
      <c r="A4" s="179"/>
      <c r="B4" s="360"/>
      <c r="C4" s="366" t="s">
        <v>7</v>
      </c>
      <c r="D4" s="366"/>
      <c r="E4" s="367">
        <v>42661</v>
      </c>
      <c r="F4" s="367"/>
      <c r="G4" s="367"/>
      <c r="H4" s="367"/>
      <c r="I4" s="367"/>
      <c r="J4" s="364" t="s">
        <v>8</v>
      </c>
      <c r="K4" s="364"/>
      <c r="L4" s="364"/>
      <c r="M4" s="364"/>
      <c r="N4" s="368">
        <v>43906</v>
      </c>
      <c r="O4" s="368"/>
      <c r="P4" s="368"/>
      <c r="Q4" s="368"/>
      <c r="R4" s="368"/>
    </row>
    <row r="5" spans="1:19" s="180" customFormat="1" ht="19.5" customHeight="1">
      <c r="A5" s="179"/>
      <c r="B5" s="182"/>
      <c r="C5" s="182"/>
      <c r="D5" s="182"/>
      <c r="E5" s="182"/>
      <c r="F5" s="182"/>
      <c r="G5" s="182"/>
      <c r="H5" s="182"/>
      <c r="I5" s="182"/>
    </row>
    <row r="6" spans="1:19" s="180" customFormat="1" ht="19.5" customHeight="1">
      <c r="A6" s="179"/>
      <c r="B6" s="410" t="s">
        <v>9</v>
      </c>
      <c r="C6" s="410"/>
      <c r="D6" s="183" t="str">
        <f>CONCATENATE('Solicitud de Cambio'!F7,"/",'Solicitud de Cambio'!G7,"/","/",'Solicitud de Cambio'!H7)</f>
        <v>28/1//2020</v>
      </c>
      <c r="E6" s="184" t="s">
        <v>10</v>
      </c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</row>
    <row r="7" spans="1:19" s="180" customFormat="1" ht="59.1" customHeight="1">
      <c r="A7" s="179"/>
      <c r="B7" s="185"/>
      <c r="C7" s="186"/>
      <c r="D7" s="187"/>
      <c r="E7" s="187"/>
      <c r="F7" s="188"/>
      <c r="G7" s="188"/>
      <c r="H7" s="188"/>
      <c r="I7" s="188"/>
    </row>
    <row r="8" spans="1:19" s="180" customFormat="1" ht="20.25" customHeight="1">
      <c r="A8" s="412"/>
      <c r="B8" s="189" t="s">
        <v>425</v>
      </c>
      <c r="C8" s="413" t="s">
        <v>426</v>
      </c>
      <c r="D8" s="413"/>
      <c r="E8" s="413"/>
      <c r="F8" s="413"/>
      <c r="G8" s="413"/>
      <c r="H8" s="413"/>
      <c r="I8" s="413"/>
      <c r="J8" s="414" t="s">
        <v>427</v>
      </c>
      <c r="K8" s="414"/>
      <c r="L8" s="414"/>
      <c r="M8" s="414"/>
      <c r="N8" s="414"/>
      <c r="O8" s="190" t="s">
        <v>428</v>
      </c>
      <c r="P8" s="415" t="s">
        <v>37</v>
      </c>
      <c r="Q8" s="415"/>
      <c r="R8" s="415"/>
    </row>
    <row r="9" spans="1:19" ht="20.25">
      <c r="A9" s="412"/>
      <c r="B9" s="191" t="str">
        <f>+'Solicitud de Cambio'!$G$22</f>
        <v>NECAB</v>
      </c>
      <c r="C9" s="416" t="str">
        <f>'Matriz Eval. de Impacto'!$B$19</f>
        <v>Mejorar la seguridad de implementación de la transmisión de flujos según las definiciones de arquitectura de Banco de Bogotá y Aval Soluciones Digitales, utilizando la plataforma GAW y cifrando los archivos.</v>
      </c>
      <c r="D9" s="416"/>
      <c r="E9" s="416"/>
      <c r="F9" s="416"/>
      <c r="G9" s="416"/>
      <c r="H9" s="416"/>
      <c r="I9" s="416"/>
      <c r="J9" s="417" t="str">
        <f>'Matriz Eval. de Impacto'!$B$16</f>
        <v>Requerimiento Interno</v>
      </c>
      <c r="K9" s="417"/>
      <c r="L9" s="417"/>
      <c r="M9" s="417"/>
      <c r="N9" s="417"/>
      <c r="O9" s="418" t="str">
        <f>'Matriz Eval. de Impacto'!L12</f>
        <v>RQ35314</v>
      </c>
      <c r="P9" s="415"/>
      <c r="Q9" s="415"/>
      <c r="R9" s="415"/>
    </row>
    <row r="10" spans="1:19" ht="55.5" customHeight="1">
      <c r="A10" s="412"/>
      <c r="B10" s="192" t="s">
        <v>429</v>
      </c>
      <c r="C10" s="416"/>
      <c r="D10" s="416"/>
      <c r="E10" s="416"/>
      <c r="F10" s="416"/>
      <c r="G10" s="416"/>
      <c r="H10" s="416"/>
      <c r="I10" s="416"/>
      <c r="J10" s="419" t="s">
        <v>412</v>
      </c>
      <c r="K10" s="419"/>
      <c r="L10" s="419"/>
      <c r="M10" s="419"/>
      <c r="N10" s="419"/>
      <c r="O10" s="418"/>
      <c r="P10" s="415"/>
      <c r="Q10" s="415"/>
      <c r="R10" s="415"/>
    </row>
    <row r="11" spans="1:19" ht="54" customHeight="1">
      <c r="A11" s="412"/>
      <c r="B11" s="420">
        <f>+'Solicitud de Cambio'!$J$24</f>
        <v>0</v>
      </c>
      <c r="C11" s="416"/>
      <c r="D11" s="416"/>
      <c r="E11" s="416"/>
      <c r="F11" s="416"/>
      <c r="G11" s="416"/>
      <c r="H11" s="416"/>
      <c r="I11" s="416"/>
      <c r="J11" s="421" t="str">
        <f>+'Solicitud de Cambio'!$J$31</f>
        <v>Internet</v>
      </c>
      <c r="K11" s="421"/>
      <c r="L11" s="421"/>
      <c r="M11" s="421"/>
      <c r="N11" s="421"/>
      <c r="O11" s="418"/>
      <c r="P11" s="422" t="str">
        <f>'Solicitud de Cambio'!$K$35</f>
        <v>No</v>
      </c>
      <c r="Q11" s="422"/>
      <c r="R11" s="422"/>
    </row>
    <row r="12" spans="1:19" ht="63" customHeight="1">
      <c r="A12" s="412"/>
      <c r="B12" s="420"/>
      <c r="C12" s="416"/>
      <c r="D12" s="416"/>
      <c r="E12" s="416"/>
      <c r="F12" s="416"/>
      <c r="G12" s="416"/>
      <c r="H12" s="416"/>
      <c r="I12" s="416"/>
      <c r="J12" s="421" t="str">
        <f>+'Solicitud de Cambio'!$J$33</f>
        <v>GoAnyWhere</v>
      </c>
      <c r="K12" s="421"/>
      <c r="L12" s="421"/>
      <c r="M12" s="421"/>
      <c r="N12" s="421"/>
      <c r="O12" s="418"/>
      <c r="P12" s="422"/>
      <c r="Q12" s="422"/>
      <c r="R12" s="422"/>
    </row>
    <row r="13" spans="1:19" ht="64.5" customHeight="1">
      <c r="A13" s="412"/>
      <c r="B13" s="194" t="s">
        <v>430</v>
      </c>
      <c r="C13" s="416"/>
      <c r="D13" s="416"/>
      <c r="E13" s="416"/>
      <c r="F13" s="416"/>
      <c r="G13" s="416"/>
      <c r="H13" s="416"/>
      <c r="I13" s="416"/>
      <c r="J13" s="419" t="s">
        <v>431</v>
      </c>
      <c r="K13" s="419"/>
      <c r="L13" s="419"/>
      <c r="M13" s="419"/>
      <c r="N13" s="419"/>
      <c r="O13" s="193" t="s">
        <v>36</v>
      </c>
      <c r="P13" s="195" t="s">
        <v>38</v>
      </c>
      <c r="Q13" s="423" t="s">
        <v>40</v>
      </c>
      <c r="R13" s="423"/>
    </row>
    <row r="14" spans="1:19" ht="21.2" customHeight="1">
      <c r="A14" s="412"/>
      <c r="B14" s="424" t="str">
        <f>'Matriz Eval. de Impacto'!$L$13</f>
        <v>Angela Andrea Bustos</v>
      </c>
      <c r="C14" s="416"/>
      <c r="D14" s="416"/>
      <c r="E14" s="416"/>
      <c r="F14" s="416"/>
      <c r="G14" s="416"/>
      <c r="H14" s="416"/>
      <c r="I14" s="416"/>
      <c r="J14" s="425" t="str">
        <f>'Matriz Eval. de Impacto'!B31</f>
        <v>Banco Bogota</v>
      </c>
      <c r="K14" s="425"/>
      <c r="L14" s="425"/>
      <c r="M14" s="425"/>
      <c r="N14" s="425"/>
      <c r="O14" s="426" t="str">
        <f>'Solicitud de Cambio'!$E$35</f>
        <v>No</v>
      </c>
      <c r="P14" s="426" t="str">
        <f>'Solicitud de Cambio'!$Q$35</f>
        <v>No</v>
      </c>
      <c r="Q14" s="422" t="str">
        <f>'Solicitud de Cambio'!$K$37</f>
        <v>No</v>
      </c>
      <c r="R14" s="422"/>
      <c r="S14" s="196"/>
    </row>
    <row r="15" spans="1:19" ht="21.2" customHeight="1">
      <c r="A15" s="412"/>
      <c r="B15" s="424"/>
      <c r="C15" s="427" t="s">
        <v>417</v>
      </c>
      <c r="D15" s="427"/>
      <c r="E15" s="427"/>
      <c r="F15" s="427"/>
      <c r="G15" s="427"/>
      <c r="H15" s="427"/>
      <c r="I15" s="427"/>
      <c r="J15" s="425"/>
      <c r="K15" s="425"/>
      <c r="L15" s="425"/>
      <c r="M15" s="425"/>
      <c r="N15" s="425"/>
      <c r="O15" s="426"/>
      <c r="P15" s="426"/>
      <c r="Q15" s="426"/>
      <c r="R15" s="422"/>
    </row>
    <row r="16" spans="1:19" ht="21.2" customHeight="1">
      <c r="A16" s="412"/>
      <c r="B16" s="424"/>
      <c r="C16" s="428" t="str">
        <f>'Matriz Eval. de Impacto'!$B$25</f>
        <v>Transmitir el archivo de conciliación para dale que genera la Transmisión de Archivos (AWS - GAW - BBOG) para las Transferencias Inmediatas a través de xCom hacia Banco de Bogotá.</v>
      </c>
      <c r="D16" s="428"/>
      <c r="E16" s="428"/>
      <c r="F16" s="428"/>
      <c r="G16" s="428"/>
      <c r="H16" s="428"/>
      <c r="I16" s="428"/>
      <c r="J16" s="425"/>
      <c r="K16" s="425"/>
      <c r="L16" s="425"/>
      <c r="M16" s="425"/>
      <c r="N16" s="425"/>
      <c r="O16" s="426"/>
      <c r="P16" s="426"/>
      <c r="Q16" s="426"/>
      <c r="R16" s="422"/>
    </row>
    <row r="17" spans="1:78" ht="20.25">
      <c r="A17" s="412"/>
      <c r="B17" s="192" t="s">
        <v>432</v>
      </c>
      <c r="C17" s="428"/>
      <c r="D17" s="428"/>
      <c r="E17" s="428"/>
      <c r="F17" s="428"/>
      <c r="G17" s="428"/>
      <c r="H17" s="428"/>
      <c r="I17" s="428"/>
      <c r="J17" s="425"/>
      <c r="K17" s="425"/>
      <c r="L17" s="425"/>
      <c r="M17" s="425"/>
      <c r="N17" s="425"/>
      <c r="O17" s="426"/>
      <c r="P17" s="426"/>
      <c r="Q17" s="426"/>
      <c r="R17" s="422"/>
    </row>
    <row r="18" spans="1:78" ht="82.5" customHeight="1">
      <c r="A18" s="412"/>
      <c r="B18" s="197">
        <f>'Solicitud de Cambio'!$P$13</f>
        <v>0</v>
      </c>
      <c r="C18" s="428"/>
      <c r="D18" s="428"/>
      <c r="E18" s="428"/>
      <c r="F18" s="428"/>
      <c r="G18" s="428"/>
      <c r="H18" s="428"/>
      <c r="I18" s="428"/>
      <c r="J18" s="429" t="s">
        <v>433</v>
      </c>
      <c r="K18" s="429"/>
      <c r="L18" s="429"/>
      <c r="M18" s="429"/>
      <c r="N18" s="429"/>
      <c r="O18" s="429"/>
      <c r="P18" s="198" t="s">
        <v>39</v>
      </c>
      <c r="Q18" s="423" t="s">
        <v>434</v>
      </c>
      <c r="R18" s="423"/>
    </row>
    <row r="19" spans="1:78" ht="20.25" customHeight="1">
      <c r="A19" s="412"/>
      <c r="B19" s="199" t="s">
        <v>435</v>
      </c>
      <c r="C19" s="428"/>
      <c r="D19" s="428"/>
      <c r="E19" s="428"/>
      <c r="F19" s="428"/>
      <c r="G19" s="428"/>
      <c r="H19" s="428"/>
      <c r="I19" s="428"/>
      <c r="J19" s="430" t="str">
        <f>+CONCATENATE('Solicitud de Cambio'!$C$40," ",'Solicitud de Cambio'!$C$41," ",'Solicitud de Cambio'!$C$42," ")</f>
        <v xml:space="preserve">Flujo GAW    </v>
      </c>
      <c r="K19" s="430"/>
      <c r="L19" s="430"/>
      <c r="M19" s="430"/>
      <c r="N19" s="430"/>
      <c r="O19" s="430"/>
      <c r="P19" s="430" t="str">
        <f>'Solicitud de Cambio'!E37</f>
        <v>No</v>
      </c>
      <c r="Q19" s="431" t="str">
        <f>'Solicitud de Cambio'!Q37</f>
        <v>No</v>
      </c>
      <c r="R19" s="431"/>
    </row>
    <row r="20" spans="1:78" ht="31.7" customHeight="1">
      <c r="A20" s="412"/>
      <c r="B20" s="200" t="str">
        <f>'Solicitud de Cambio'!G20</f>
        <v>No</v>
      </c>
      <c r="C20" s="428"/>
      <c r="D20" s="428"/>
      <c r="E20" s="428"/>
      <c r="F20" s="428"/>
      <c r="G20" s="428"/>
      <c r="H20" s="428"/>
      <c r="I20" s="428"/>
      <c r="J20" s="430"/>
      <c r="K20" s="430"/>
      <c r="L20" s="430"/>
      <c r="M20" s="430"/>
      <c r="N20" s="430"/>
      <c r="O20" s="430"/>
      <c r="P20" s="430"/>
      <c r="Q20" s="431"/>
      <c r="R20" s="431"/>
    </row>
    <row r="21" spans="1:78" ht="45" customHeight="1">
      <c r="A21" s="412"/>
      <c r="B21" s="201" t="s">
        <v>436</v>
      </c>
      <c r="C21" s="428"/>
      <c r="D21" s="428"/>
      <c r="E21" s="428"/>
      <c r="F21" s="428"/>
      <c r="G21" s="428"/>
      <c r="H21" s="428"/>
      <c r="I21" s="428"/>
      <c r="J21" s="430"/>
      <c r="K21" s="430"/>
      <c r="L21" s="430"/>
      <c r="M21" s="430"/>
      <c r="N21" s="430"/>
      <c r="O21" s="430"/>
      <c r="P21" s="430"/>
      <c r="Q21" s="431"/>
      <c r="R21" s="431"/>
    </row>
    <row r="22" spans="1:78" ht="43.5" customHeight="1">
      <c r="A22" s="412"/>
      <c r="B22" s="202" t="str">
        <f>'Matriz Eval. de Mitiga.'!$M$26</f>
        <v>BAJO</v>
      </c>
      <c r="C22" s="432" t="s">
        <v>437</v>
      </c>
      <c r="D22" s="432"/>
      <c r="E22" s="432"/>
      <c r="F22" s="432"/>
      <c r="G22" s="432"/>
      <c r="H22" s="432"/>
      <c r="I22" s="432"/>
      <c r="J22" s="433" t="s">
        <v>438</v>
      </c>
      <c r="K22" s="433"/>
      <c r="L22" s="433"/>
      <c r="M22" s="433"/>
      <c r="N22" s="433"/>
      <c r="O22" s="423" t="s">
        <v>439</v>
      </c>
      <c r="P22" s="423"/>
      <c r="Q22" s="423"/>
      <c r="R22" s="423"/>
    </row>
    <row r="23" spans="1:78" ht="42" customHeight="1">
      <c r="A23" s="412"/>
      <c r="B23" s="201" t="s">
        <v>440</v>
      </c>
      <c r="C23" s="434" t="str">
        <f>+CONCATENATE("1 ",'Solicitud de Cambio'!$C$89,"--",'Solicitud de Cambio'!$O$89,"
","2 ",'Solicitud de Cambio'!$C$90,"--",'Solicitud de Cambio'!$O$90,"
","3 ",'Solicitud de Cambio'!$C$91,"--",'Solicitud de Cambio'!$O$91,"
","4 ",'Solicitud de Cambio'!$C$92,"--",'Solicitud de Cambio'!$O$92,"
","5 ",'Solicitud de Cambio'!$C$93,"--",'Solicitud de Cambio'!$O$93,"
","6 ",'Solicitud de Cambio'!$C$94,"--",'Solicitud de Cambio'!$O$94)</f>
        <v>1 Ejecución flujos GAW--Henry Peña
2 Se valida la transmision del archivo al banco--Angela Andrea Bustos / Andres Felipe Alonso
3 --
4 --
5 --
6 --</v>
      </c>
      <c r="D23" s="434"/>
      <c r="E23" s="434"/>
      <c r="F23" s="434"/>
      <c r="G23" s="434"/>
      <c r="H23" s="434"/>
      <c r="I23" s="434"/>
      <c r="J23" s="435" t="s">
        <v>441</v>
      </c>
      <c r="K23" s="435"/>
      <c r="L23" s="435"/>
      <c r="M23" s="435" t="s">
        <v>442</v>
      </c>
      <c r="N23" s="435"/>
      <c r="O23" s="436" t="s">
        <v>438</v>
      </c>
      <c r="P23" s="436"/>
      <c r="Q23" s="437" t="s">
        <v>443</v>
      </c>
      <c r="R23" s="437"/>
    </row>
    <row r="24" spans="1:78" ht="37.5" customHeight="1">
      <c r="A24" s="412"/>
      <c r="B24" s="202" t="str">
        <f>'Matriz Eval. de Mitiga.'!$M$28</f>
        <v>BAJO</v>
      </c>
      <c r="C24" s="434"/>
      <c r="D24" s="434"/>
      <c r="E24" s="434"/>
      <c r="F24" s="434"/>
      <c r="G24" s="434"/>
      <c r="H24" s="434"/>
      <c r="I24" s="434"/>
      <c r="J24" s="430" t="str">
        <f>+CONCATENATE('Solicitud de Cambio'!$C$44,"")</f>
        <v>0</v>
      </c>
      <c r="K24" s="430"/>
      <c r="L24" s="430"/>
      <c r="M24" s="430" t="str">
        <f>+CONCATENATE('Solicitud de Cambio'!$C$46,"")</f>
        <v>90</v>
      </c>
      <c r="N24" s="430"/>
      <c r="O24" s="426">
        <f>'Solicitud de Cambio'!$C$53</f>
        <v>60</v>
      </c>
      <c r="P24" s="426"/>
      <c r="Q24" s="438">
        <f>'Solicitud de Cambio'!$C$55</f>
        <v>0.89583333333333337</v>
      </c>
      <c r="R24" s="438"/>
    </row>
    <row r="25" spans="1:78" ht="57" customHeight="1">
      <c r="A25" s="412"/>
      <c r="B25" s="201" t="s">
        <v>444</v>
      </c>
      <c r="C25" s="434"/>
      <c r="D25" s="434"/>
      <c r="E25" s="434"/>
      <c r="F25" s="434"/>
      <c r="G25" s="434"/>
      <c r="H25" s="434"/>
      <c r="I25" s="434"/>
      <c r="J25" s="439" t="s">
        <v>423</v>
      </c>
      <c r="K25" s="439"/>
      <c r="L25" s="439"/>
      <c r="M25" s="439"/>
      <c r="N25" s="439"/>
      <c r="O25" s="423" t="s">
        <v>445</v>
      </c>
      <c r="P25" s="423"/>
      <c r="Q25" s="423"/>
      <c r="R25" s="423"/>
    </row>
    <row r="26" spans="1:78" ht="43.5" customHeight="1">
      <c r="A26" s="412"/>
      <c r="B26" s="440">
        <f>'Solicitud de Cambio'!$Q$18</f>
        <v>44035</v>
      </c>
      <c r="C26" s="439" t="s">
        <v>446</v>
      </c>
      <c r="D26" s="439"/>
      <c r="E26" s="439"/>
      <c r="F26" s="439"/>
      <c r="G26" s="439"/>
      <c r="H26" s="439"/>
      <c r="I26" s="439"/>
      <c r="J26" s="441" t="str">
        <f>'Solicitud de Cambio'!$C$48</f>
        <v>No se Transmitira los archivos propios de la operación de ASD (EP747-DALE-DDD.txt.gpg, RES_DIFERENCIASYYYYMMDD.csv.gpg, DET_DIF_VISAYYYYMMDD.csv.gpg, DET_DIF_DALEYYYYMMDD.csv.gpg, ) para la plataforma dale! hacia el Banco de Bogotá.</v>
      </c>
      <c r="K26" s="441"/>
      <c r="L26" s="441"/>
      <c r="M26" s="441"/>
      <c r="N26" s="441"/>
      <c r="O26" s="442" t="str">
        <f>'Matriz Eval. de Impacto'!$M$16</f>
        <v>Banco Bogota</v>
      </c>
      <c r="P26" s="442"/>
      <c r="Q26" s="442"/>
      <c r="R26" s="442"/>
      <c r="BZ26" t="s">
        <v>105</v>
      </c>
    </row>
    <row r="27" spans="1:78" ht="51" customHeight="1">
      <c r="A27" s="412"/>
      <c r="B27" s="440"/>
      <c r="C27" s="443" t="str">
        <f>+CONCATENATE("1 ",'Solicitud de Cambio'!$C$110,"--",'Solicitud de Cambio'!$M$110,"
","2 ",'Solicitud de Cambio'!$C$111,"--",'Solicitud de Cambio'!$M$111,"
","3 ",'Solicitud de Cambio'!$C$112,"--",'Solicitud de Cambio'!$M$112,"
","4 ",'Solicitud de Cambio'!$C$113,"--",'Solicitud de Cambio'!$M$113,"
","5 ",'Solicitud de Cambio'!$C$114,"--",'Solicitud de Cambio'!$M$114)</f>
        <v>1 Ejecución flujos GAW--Henry Peña
2 Validación de flujos y ejecuciones--Angela Andrea Bustos / Andres Felipe Alonso
3 --
4 --
5 --</v>
      </c>
      <c r="D27" s="443"/>
      <c r="E27" s="443"/>
      <c r="F27" s="443"/>
      <c r="G27" s="443"/>
      <c r="H27" s="443"/>
      <c r="I27" s="443"/>
      <c r="J27" s="441"/>
      <c r="K27" s="441"/>
      <c r="L27" s="441"/>
      <c r="M27" s="441"/>
      <c r="N27" s="441"/>
      <c r="O27" s="442"/>
      <c r="P27" s="442"/>
      <c r="Q27" s="442"/>
      <c r="R27" s="442"/>
      <c r="BZ27" t="s">
        <v>22</v>
      </c>
    </row>
    <row r="28" spans="1:78" ht="51" customHeight="1">
      <c r="A28" s="412"/>
      <c r="B28" s="203">
        <f>'Solicitud de Cambio'!$Q$20</f>
        <v>0.83333333333333304</v>
      </c>
      <c r="C28" s="443"/>
      <c r="D28" s="443"/>
      <c r="E28" s="443"/>
      <c r="F28" s="443"/>
      <c r="G28" s="443"/>
      <c r="H28" s="443"/>
      <c r="I28" s="443"/>
      <c r="J28" s="441"/>
      <c r="K28" s="441"/>
      <c r="L28" s="441"/>
      <c r="M28" s="441"/>
      <c r="N28" s="441"/>
      <c r="O28" s="423" t="s">
        <v>447</v>
      </c>
      <c r="P28" s="423"/>
      <c r="Q28" s="423"/>
      <c r="R28" s="423"/>
    </row>
    <row r="29" spans="1:78" ht="44.25" customHeight="1">
      <c r="A29" s="412"/>
      <c r="B29" s="444" t="s">
        <v>448</v>
      </c>
      <c r="C29" s="439" t="s">
        <v>449</v>
      </c>
      <c r="D29" s="439"/>
      <c r="E29" s="439"/>
      <c r="F29" s="439"/>
      <c r="G29" s="439"/>
      <c r="H29" s="439"/>
      <c r="I29" s="439"/>
      <c r="J29" s="441"/>
      <c r="K29" s="441"/>
      <c r="L29" s="441"/>
      <c r="M29" s="441"/>
      <c r="N29" s="441"/>
      <c r="O29" s="445">
        <f>'Matriz Eval. de Impacto'!$B$35</f>
        <v>0</v>
      </c>
      <c r="P29" s="445"/>
      <c r="Q29" s="445"/>
      <c r="R29" s="445"/>
    </row>
    <row r="30" spans="1:78" ht="44.25" customHeight="1">
      <c r="A30" s="412"/>
      <c r="B30" s="444"/>
      <c r="C30" s="446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  <c r="D30" s="446"/>
      <c r="E30" s="446"/>
      <c r="F30" s="446"/>
      <c r="G30" s="446"/>
      <c r="H30" s="446"/>
      <c r="I30" s="446"/>
      <c r="J30" s="447" t="s">
        <v>450</v>
      </c>
      <c r="K30" s="447"/>
      <c r="L30" s="447"/>
      <c r="M30" s="448">
        <f>'Solicitud de Cambio'!$P$22</f>
        <v>1</v>
      </c>
      <c r="N30" s="448"/>
      <c r="O30" s="445"/>
      <c r="P30" s="445"/>
      <c r="Q30" s="445"/>
      <c r="R30" s="445"/>
    </row>
    <row r="31" spans="1:78" ht="216" customHeight="1">
      <c r="A31" s="412"/>
      <c r="B31" s="204">
        <f>+Año</f>
        <v>43858</v>
      </c>
      <c r="C31" s="446"/>
      <c r="D31" s="446"/>
      <c r="E31" s="446"/>
      <c r="F31" s="446"/>
      <c r="G31" s="446"/>
      <c r="H31" s="446"/>
      <c r="I31" s="446"/>
      <c r="J31" s="447"/>
      <c r="K31" s="447"/>
      <c r="L31" s="447"/>
      <c r="M31" s="448"/>
      <c r="N31" s="448"/>
      <c r="O31" s="445"/>
      <c r="P31" s="445"/>
      <c r="Q31" s="445"/>
      <c r="R31" s="445"/>
      <c r="U31" s="205"/>
    </row>
    <row r="32" spans="1:78" ht="34.5" customHeight="1">
      <c r="B32" s="206"/>
      <c r="C32" s="207"/>
      <c r="D32" s="207"/>
      <c r="E32" s="207"/>
      <c r="F32" s="207"/>
      <c r="G32" s="208"/>
      <c r="H32" s="208"/>
      <c r="I32" s="208"/>
    </row>
    <row r="33" spans="2:9" ht="51" customHeight="1">
      <c r="C33" s="178"/>
      <c r="D33" s="178"/>
      <c r="E33" s="178"/>
      <c r="F33" s="178"/>
      <c r="G33" s="178"/>
      <c r="H33" s="178"/>
      <c r="I33" s="178"/>
    </row>
    <row r="34" spans="2:9" ht="38.25" customHeight="1">
      <c r="C34" s="178"/>
      <c r="D34" s="178"/>
      <c r="E34" s="178"/>
      <c r="F34" s="178"/>
      <c r="G34" s="178"/>
      <c r="H34" s="178"/>
      <c r="I34" s="178"/>
    </row>
    <row r="35" spans="2:9" ht="39.75" customHeight="1">
      <c r="C35" s="178"/>
      <c r="D35" s="178"/>
      <c r="E35" s="178"/>
      <c r="F35" s="178"/>
      <c r="G35" s="178"/>
      <c r="H35" s="178"/>
      <c r="I35" s="178"/>
    </row>
    <row r="36" spans="2:9" ht="20.25" customHeight="1">
      <c r="C36" s="178"/>
      <c r="D36" s="178"/>
      <c r="E36" s="178"/>
      <c r="F36" s="178"/>
      <c r="G36" s="178"/>
      <c r="H36" s="178"/>
      <c r="I36" s="178"/>
    </row>
    <row r="37" spans="2:9" ht="33.75" customHeight="1">
      <c r="B37" s="178"/>
      <c r="C37" s="178"/>
      <c r="D37" s="178"/>
      <c r="E37" s="178"/>
      <c r="F37" s="178"/>
      <c r="G37" s="178"/>
      <c r="H37" s="178"/>
      <c r="I37" s="178"/>
    </row>
    <row r="38" spans="2:9" s="178" customFormat="1" ht="15" customHeight="1"/>
    <row r="39" spans="2:9" s="178" customFormat="1"/>
    <row r="40" spans="2:9" s="178" customFormat="1"/>
    <row r="41" spans="2:9" s="178" customFormat="1"/>
    <row r="42" spans="2:9" s="178" customFormat="1"/>
    <row r="43" spans="2:9" s="178" customFormat="1"/>
    <row r="44" spans="2:9" s="178" customFormat="1"/>
    <row r="45" spans="2:9" s="178" customFormat="1"/>
    <row r="46" spans="2:9" s="178" customFormat="1"/>
    <row r="47" spans="2:9" s="178" customFormat="1"/>
    <row r="48" spans="2:9" s="178" customFormat="1"/>
    <row r="49" s="178" customFormat="1"/>
    <row r="50" s="178" customFormat="1"/>
    <row r="51" s="178" customFormat="1"/>
    <row r="52" s="178" customFormat="1"/>
    <row r="53" s="178" customFormat="1"/>
    <row r="54" s="178" customFormat="1"/>
    <row r="55" s="178" customFormat="1"/>
    <row r="56" s="178" customFormat="1"/>
    <row r="57" s="178" customFormat="1"/>
    <row r="58" s="178" customFormat="1"/>
    <row r="59" s="178" customFormat="1"/>
    <row r="60" s="178" customFormat="1"/>
    <row r="61" s="178" customFormat="1"/>
    <row r="62" s="178" customFormat="1"/>
    <row r="63" s="178" customFormat="1"/>
    <row r="64" s="178" customFormat="1"/>
    <row r="65" s="178" customFormat="1"/>
    <row r="66" s="178" customFormat="1"/>
    <row r="67" s="178" customFormat="1"/>
    <row r="68" s="178" customFormat="1"/>
    <row r="69" s="178" customFormat="1"/>
    <row r="70" s="178" customFormat="1"/>
    <row r="71" s="178" customFormat="1"/>
    <row r="72" s="178" customFormat="1"/>
    <row r="73" s="178" customFormat="1"/>
    <row r="74" s="178" customFormat="1"/>
    <row r="75" s="178" customFormat="1"/>
    <row r="76" s="178" customFormat="1"/>
    <row r="77" s="178" customFormat="1"/>
    <row r="78" s="178" customFormat="1"/>
    <row r="79" s="178" customFormat="1"/>
    <row r="80" s="178" customFormat="1"/>
    <row r="81" s="178" customFormat="1"/>
    <row r="82" s="178" customFormat="1"/>
    <row r="83" s="178" customFormat="1"/>
    <row r="84" s="178" customFormat="1"/>
    <row r="85" s="178" customFormat="1"/>
    <row r="86" s="178" customFormat="1"/>
    <row r="87" s="178" customFormat="1"/>
    <row r="88" s="178" customFormat="1"/>
    <row r="89" s="178" customFormat="1"/>
    <row r="90" s="178" customFormat="1"/>
    <row r="91" s="178" customFormat="1"/>
    <row r="92" s="178" customFormat="1"/>
    <row r="93" s="178" customFormat="1"/>
    <row r="94" s="178" customFormat="1"/>
    <row r="95" s="178" customFormat="1"/>
    <row r="96" s="178" customFormat="1"/>
    <row r="97" s="178" customFormat="1"/>
    <row r="98" s="178" customFormat="1"/>
    <row r="99" s="178" customFormat="1"/>
    <row r="100" s="178" customFormat="1"/>
    <row r="101" s="178" customFormat="1"/>
    <row r="102" s="178" customFormat="1"/>
    <row r="103" s="178" customFormat="1"/>
    <row r="104" s="178" customFormat="1"/>
    <row r="105" s="178" customFormat="1"/>
    <row r="106" s="178" customFormat="1"/>
    <row r="107" s="178" customFormat="1"/>
  </sheetData>
  <mergeCells count="66">
    <mergeCell ref="B26:B27"/>
    <mergeCell ref="C26:I26"/>
    <mergeCell ref="J26:N29"/>
    <mergeCell ref="O26:R27"/>
    <mergeCell ref="C27:I28"/>
    <mergeCell ref="O28:R28"/>
    <mergeCell ref="B29:B30"/>
    <mergeCell ref="C29:I29"/>
    <mergeCell ref="O29:R31"/>
    <mergeCell ref="C30:I31"/>
    <mergeCell ref="J30:L31"/>
    <mergeCell ref="M30:N31"/>
    <mergeCell ref="C22:I22"/>
    <mergeCell ref="J22:N22"/>
    <mergeCell ref="O22:R22"/>
    <mergeCell ref="C23:I25"/>
    <mergeCell ref="J23:L23"/>
    <mergeCell ref="M23:N23"/>
    <mergeCell ref="O23:P23"/>
    <mergeCell ref="Q23:R23"/>
    <mergeCell ref="J24:L24"/>
    <mergeCell ref="M24:N24"/>
    <mergeCell ref="O24:P24"/>
    <mergeCell ref="Q24:R24"/>
    <mergeCell ref="J25:N25"/>
    <mergeCell ref="O25:R25"/>
    <mergeCell ref="B14:B16"/>
    <mergeCell ref="J14:N17"/>
    <mergeCell ref="O14:O17"/>
    <mergeCell ref="P14:P17"/>
    <mergeCell ref="Q14:R17"/>
    <mergeCell ref="C15:I15"/>
    <mergeCell ref="C16:I21"/>
    <mergeCell ref="J18:O18"/>
    <mergeCell ref="Q18:R18"/>
    <mergeCell ref="J19:O21"/>
    <mergeCell ref="P19:P21"/>
    <mergeCell ref="Q19:R21"/>
    <mergeCell ref="B6:C6"/>
    <mergeCell ref="F6:R6"/>
    <mergeCell ref="A8:A31"/>
    <mergeCell ref="C8:I8"/>
    <mergeCell ref="J8:N8"/>
    <mergeCell ref="P8:R10"/>
    <mergeCell ref="C9:I14"/>
    <mergeCell ref="J9:N9"/>
    <mergeCell ref="O9:O12"/>
    <mergeCell ref="J10:N10"/>
    <mergeCell ref="B11:B12"/>
    <mergeCell ref="J11:N11"/>
    <mergeCell ref="P11:R12"/>
    <mergeCell ref="J12:N12"/>
    <mergeCell ref="J13:N13"/>
    <mergeCell ref="Q13:R13"/>
    <mergeCell ref="B1:B4"/>
    <mergeCell ref="C1:R1"/>
    <mergeCell ref="C2:R2"/>
    <mergeCell ref="C3:D3"/>
    <mergeCell ref="F3:G3"/>
    <mergeCell ref="H3:I3"/>
    <mergeCell ref="J3:M3"/>
    <mergeCell ref="N3:R3"/>
    <mergeCell ref="C4:D4"/>
    <mergeCell ref="E4:I4"/>
    <mergeCell ref="J4:M4"/>
    <mergeCell ref="N4:R4"/>
  </mergeCells>
  <conditionalFormatting sqref="B22">
    <cfRule type="cellIs" dxfId="5" priority="2" operator="equal">
      <formula>"MEDIO"</formula>
    </cfRule>
    <cfRule type="cellIs" dxfId="4" priority="3" operator="equal">
      <formula>"ALTO"</formula>
    </cfRule>
    <cfRule type="cellIs" dxfId="3" priority="4" operator="equal">
      <formula>"BAJO"</formula>
    </cfRule>
  </conditionalFormatting>
  <conditionalFormatting sqref="B24">
    <cfRule type="cellIs" dxfId="2" priority="5" operator="equal">
      <formula>"MEDIO"</formula>
    </cfRule>
    <cfRule type="cellIs" dxfId="1" priority="6" operator="equal">
      <formula>"ALTO"</formula>
    </cfRule>
    <cfRule type="cellIs" dxfId="0" priority="7" operator="equal">
      <formula>"BAJO"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"/>
  <sheetViews>
    <sheetView showGridLines="0" topLeftCell="H1" zoomScale="80" zoomScaleNormal="80" workbookViewId="0">
      <selection activeCell="T9" sqref="T9"/>
    </sheetView>
  </sheetViews>
  <sheetFormatPr baseColWidth="10" defaultColWidth="10.7109375" defaultRowHeight="15"/>
  <cols>
    <col min="1" max="2" width="3" customWidth="1"/>
    <col min="3" max="3" width="7.42578125" customWidth="1"/>
    <col min="4" max="4" width="10" customWidth="1"/>
    <col min="5" max="5" width="9.28515625" customWidth="1"/>
    <col min="6" max="6" width="10.85546875" customWidth="1"/>
    <col min="7" max="7" width="53.28515625" customWidth="1"/>
    <col min="8" max="8" width="12.85546875" customWidth="1"/>
    <col min="9" max="9" width="9" customWidth="1"/>
    <col min="10" max="10" width="18.42578125" customWidth="1"/>
    <col min="11" max="11" width="12.85546875" customWidth="1"/>
    <col min="12" max="12" width="14" customWidth="1"/>
    <col min="13" max="13" width="30.140625" customWidth="1"/>
    <col min="14" max="14" width="13.42578125" customWidth="1"/>
    <col min="15" max="15" width="13.85546875" customWidth="1"/>
    <col min="16" max="16" width="12.42578125" customWidth="1"/>
    <col min="17" max="17" width="14.42578125" customWidth="1"/>
    <col min="18" max="18" width="18" customWidth="1"/>
  </cols>
  <sheetData>
    <row r="1" spans="1:18" ht="18" customHeight="1">
      <c r="A1" s="454"/>
      <c r="B1" s="454"/>
      <c r="C1" s="454"/>
      <c r="D1" s="361" t="s">
        <v>0</v>
      </c>
      <c r="E1" s="361"/>
      <c r="F1" s="361"/>
      <c r="G1" s="361"/>
      <c r="H1" s="361"/>
      <c r="I1" s="361"/>
      <c r="J1" s="361"/>
      <c r="K1" s="361"/>
      <c r="L1" s="361"/>
    </row>
    <row r="2" spans="1:18" ht="18" customHeight="1">
      <c r="A2" s="454"/>
      <c r="B2" s="454"/>
      <c r="C2" s="454"/>
      <c r="D2" s="361" t="s">
        <v>451</v>
      </c>
      <c r="E2" s="361"/>
      <c r="F2" s="361"/>
      <c r="G2" s="361"/>
      <c r="H2" s="361"/>
      <c r="I2" s="361"/>
      <c r="J2" s="361"/>
      <c r="K2" s="361"/>
      <c r="L2" s="361"/>
    </row>
    <row r="3" spans="1:18" ht="28.5" customHeight="1">
      <c r="A3" s="454"/>
      <c r="B3" s="454"/>
      <c r="C3" s="454"/>
      <c r="D3" s="455" t="s">
        <v>2</v>
      </c>
      <c r="E3" s="455"/>
      <c r="F3" s="181" t="s">
        <v>3</v>
      </c>
      <c r="G3" s="100" t="s">
        <v>4</v>
      </c>
      <c r="H3" s="209">
        <v>10</v>
      </c>
      <c r="I3" s="360" t="s">
        <v>452</v>
      </c>
      <c r="J3" s="360"/>
      <c r="K3" s="456" t="s">
        <v>6</v>
      </c>
      <c r="L3" s="456"/>
      <c r="M3" s="210"/>
      <c r="N3" s="210"/>
      <c r="O3" s="449"/>
      <c r="P3" s="449"/>
      <c r="Q3" s="449"/>
      <c r="R3" s="449"/>
    </row>
    <row r="4" spans="1:18">
      <c r="A4" s="454"/>
      <c r="B4" s="454"/>
      <c r="C4" s="454"/>
      <c r="D4" s="450" t="s">
        <v>7</v>
      </c>
      <c r="E4" s="450"/>
      <c r="F4" s="450"/>
      <c r="G4" s="211">
        <v>42661</v>
      </c>
      <c r="H4" s="451" t="s">
        <v>8</v>
      </c>
      <c r="I4" s="451"/>
      <c r="J4" s="451"/>
      <c r="K4" s="452">
        <v>43906</v>
      </c>
      <c r="L4" s="452"/>
    </row>
    <row r="6" spans="1:18" ht="19.7" customHeight="1"/>
    <row r="8" spans="1:18" ht="33.75" customHeight="1">
      <c r="A8" s="453" t="s">
        <v>453</v>
      </c>
      <c r="B8" s="453"/>
      <c r="C8" s="214" t="s">
        <v>454</v>
      </c>
      <c r="D8" s="213" t="s">
        <v>455</v>
      </c>
      <c r="E8" s="213" t="s">
        <v>456</v>
      </c>
      <c r="F8" s="213" t="s">
        <v>457</v>
      </c>
      <c r="G8" s="213" t="s">
        <v>54</v>
      </c>
      <c r="H8" s="213" t="s">
        <v>458</v>
      </c>
      <c r="I8" s="215" t="s">
        <v>25</v>
      </c>
      <c r="J8" s="215" t="s">
        <v>413</v>
      </c>
      <c r="K8" s="215" t="s">
        <v>427</v>
      </c>
      <c r="L8" s="213" t="str">
        <f>+'Present. del cambio'!$J$13</f>
        <v>Clientes Beneficiados:</v>
      </c>
      <c r="M8" s="213" t="str">
        <f>+'Present. del cambio'!$J$18</f>
        <v>Servicios Afectados con el Cambio</v>
      </c>
      <c r="N8" s="213" t="s">
        <v>459</v>
      </c>
      <c r="O8" s="213" t="s">
        <v>460</v>
      </c>
      <c r="P8" s="213" t="s">
        <v>461</v>
      </c>
      <c r="Q8" s="213" t="s">
        <v>462</v>
      </c>
      <c r="R8" s="213" t="s">
        <v>463</v>
      </c>
    </row>
    <row r="9" spans="1:18" ht="188.25" customHeight="1">
      <c r="A9" s="216" t="str">
        <f>+'Present. del cambio'!$J$11</f>
        <v>Internet</v>
      </c>
      <c r="B9" s="217" t="str">
        <f>+'Present. del cambio'!J12</f>
        <v>GoAnyWhere</v>
      </c>
      <c r="C9" s="218" t="str">
        <f>+'Present. del cambio'!$B$14</f>
        <v>Angela Andrea Bustos</v>
      </c>
      <c r="D9" s="219" t="str">
        <f>+CONCATENATE('Present. del cambio'!B18," 
",'Present. del cambio'!$O$9)</f>
        <v>0 
RQ35314</v>
      </c>
      <c r="E9" s="220" t="str">
        <f>+'Present. del cambio'!O26</f>
        <v>Banco Bogota</v>
      </c>
      <c r="F9" s="219" t="str">
        <f>+CONCATENATE("Impacto: ",'Present. del cambio'!B22,"
","Riesgo: ",'Present. del cambio'!B24)</f>
        <v>Impacto: BAJO
Riesgo: BAJO</v>
      </c>
      <c r="G9" s="221" t="str">
        <f>+CONCATENATE("Necesidad: ",'Present. del cambio'!$C$9,"
","Descripción: ",'Present. del cambio'!$C$16)</f>
        <v>Necesidad: Mejorar la seguridad de implementación de la transmisión de flujos según las definiciones de arquitectura de Banco de Bogotá y Aval Soluciones Digitales, utilizando la plataforma GAW y cifrando los archivos.
Descripción: Transmitir el archivo de conciliación para dale que genera la Transmisión de Archivos (AWS - GAW - BBOG) para las Transferencias Inmediatas a través de xCom hacia Banco de Bogotá.</v>
      </c>
      <c r="H9" s="222">
        <f>+'Present. del cambio'!$B$26+'Present. del cambio'!$B$28</f>
        <v>44035.833333333336</v>
      </c>
      <c r="I9" s="223" t="str">
        <f>+'Present. del cambio'!$B$9</f>
        <v>NECAB</v>
      </c>
      <c r="J9" s="224">
        <f>+'Present. del cambio'!B11</f>
        <v>0</v>
      </c>
      <c r="K9" s="224" t="str">
        <f>+'Present. del cambio'!J9</f>
        <v>Requerimiento Interno</v>
      </c>
      <c r="L9" s="225" t="str">
        <f>+'Present. del cambio'!$J$14</f>
        <v>Banco Bogota</v>
      </c>
      <c r="M9" s="226" t="str">
        <f>+'Present. del cambio'!$J$19</f>
        <v xml:space="preserve">Flujo GAW    </v>
      </c>
      <c r="N9" s="227" t="str">
        <f>+CONCATENATE('Solicitud de Cambio'!$C$44,"")</f>
        <v>0</v>
      </c>
      <c r="O9" s="227" t="str">
        <f>+CONCATENATE('Solicitud de Cambio'!$C$46,"")</f>
        <v>90</v>
      </c>
      <c r="P9" s="212">
        <f>'Solicitud de Cambio'!Año</f>
        <v>43858</v>
      </c>
      <c r="Q9" s="228">
        <f>'Solicitud de Cambio'!P22</f>
        <v>1</v>
      </c>
      <c r="R9" s="229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</row>
    <row r="10" spans="1:18" ht="15" customHeight="1">
      <c r="H10" s="230"/>
    </row>
    <row r="11" spans="1:18">
      <c r="H11" s="231"/>
    </row>
    <row r="12" spans="1:18">
      <c r="G12" s="232"/>
      <c r="I12" s="233"/>
      <c r="J12" s="230"/>
    </row>
    <row r="13" spans="1:18">
      <c r="G13" s="234"/>
    </row>
    <row r="14" spans="1:18" ht="135" customHeight="1">
      <c r="R14" s="235"/>
    </row>
  </sheetData>
  <mergeCells count="11">
    <mergeCell ref="O3:R3"/>
    <mergeCell ref="D4:F4"/>
    <mergeCell ref="H4:J4"/>
    <mergeCell ref="K4:L4"/>
    <mergeCell ref="A8:B8"/>
    <mergeCell ref="A1:C4"/>
    <mergeCell ref="D1:L1"/>
    <mergeCell ref="D2:L2"/>
    <mergeCell ref="D3:E3"/>
    <mergeCell ref="I3:J3"/>
    <mergeCell ref="K3:L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120"/>
  <sheetViews>
    <sheetView zoomScaleNormal="100" workbookViewId="0">
      <selection activeCell="J22" sqref="J22"/>
    </sheetView>
  </sheetViews>
  <sheetFormatPr baseColWidth="10" defaultColWidth="10.7109375" defaultRowHeight="15"/>
  <cols>
    <col min="1" max="1" width="1.28515625" customWidth="1"/>
    <col min="2" max="2" width="65" style="236" customWidth="1"/>
    <col min="3" max="3" width="7" style="236" customWidth="1"/>
    <col min="4" max="4" width="10.42578125" style="236" customWidth="1"/>
    <col min="5" max="5" width="1.28515625" style="236" customWidth="1"/>
    <col min="6" max="6" width="70.85546875" style="236" customWidth="1"/>
    <col min="7" max="7" width="7" style="237" customWidth="1"/>
    <col min="8" max="8" width="8" style="237" customWidth="1"/>
    <col min="9" max="9" width="1.28515625" style="236" customWidth="1"/>
    <col min="10" max="10" width="16.85546875" style="236" customWidth="1"/>
    <col min="11" max="11" width="7" style="236" customWidth="1"/>
    <col min="12" max="12" width="8" style="236" customWidth="1"/>
    <col min="13" max="13" width="11.42578125" style="236" customWidth="1"/>
    <col min="14" max="14" width="13.28515625" style="236" hidden="1" customWidth="1"/>
    <col min="15" max="16" width="9.140625" style="236" hidden="1" customWidth="1"/>
    <col min="17" max="17" width="10" style="236" hidden="1" customWidth="1"/>
    <col min="18" max="18" width="12.28515625" style="236" hidden="1" customWidth="1"/>
    <col min="19" max="19" width="10" style="236" hidden="1" customWidth="1"/>
    <col min="20" max="20" width="18.42578125" style="236" hidden="1" customWidth="1"/>
    <col min="21" max="21" width="9.140625" hidden="1" customWidth="1"/>
    <col min="22" max="26" width="22.42578125" customWidth="1"/>
  </cols>
  <sheetData>
    <row r="1" spans="2:21">
      <c r="B1" s="238" t="s">
        <v>420</v>
      </c>
      <c r="C1" s="239">
        <f>SUM(G3,C3,C10,G31,G10,G21,G18,G26,G13)</f>
        <v>35</v>
      </c>
      <c r="D1" s="240">
        <f>SUM('Matriz Eval. de Impacto'!$V$41:$V$49)</f>
        <v>9</v>
      </c>
    </row>
    <row r="2" spans="2:21" ht="15.75" customHeight="1">
      <c r="B2" s="241" t="s">
        <v>464</v>
      </c>
      <c r="C2" s="242"/>
      <c r="D2" s="243"/>
      <c r="E2" s="244"/>
      <c r="F2" s="459" t="s">
        <v>465</v>
      </c>
      <c r="G2" s="459"/>
      <c r="H2" s="459"/>
      <c r="J2" s="245" t="s">
        <v>466</v>
      </c>
      <c r="K2" s="246">
        <v>0.5</v>
      </c>
      <c r="L2" s="247">
        <f>K2*$C$1</f>
        <v>17.5</v>
      </c>
      <c r="N2" s="460" t="s">
        <v>467</v>
      </c>
      <c r="O2" s="461" t="s">
        <v>420</v>
      </c>
      <c r="P2" s="461"/>
      <c r="Q2" s="461"/>
      <c r="R2" s="461"/>
      <c r="S2" s="461"/>
    </row>
    <row r="3" spans="2:21">
      <c r="B3" s="248" t="s">
        <v>468</v>
      </c>
      <c r="C3" s="249">
        <v>5</v>
      </c>
      <c r="D3" s="249" t="s">
        <v>298</v>
      </c>
      <c r="F3" s="248" t="s">
        <v>469</v>
      </c>
      <c r="G3" s="249">
        <v>5</v>
      </c>
      <c r="H3" s="249" t="s">
        <v>298</v>
      </c>
      <c r="J3" s="250" t="s">
        <v>470</v>
      </c>
      <c r="K3" s="251">
        <v>0.25</v>
      </c>
      <c r="L3" s="252">
        <f>K3*$C$1</f>
        <v>8.75</v>
      </c>
      <c r="N3" s="460"/>
      <c r="O3" s="253" t="s">
        <v>471</v>
      </c>
      <c r="P3" s="253" t="s">
        <v>472</v>
      </c>
      <c r="Q3" s="253" t="s">
        <v>473</v>
      </c>
      <c r="R3" s="253" t="s">
        <v>474</v>
      </c>
      <c r="S3" s="253" t="s">
        <v>475</v>
      </c>
    </row>
    <row r="4" spans="2:21">
      <c r="B4" s="254" t="s">
        <v>476</v>
      </c>
      <c r="C4" s="255">
        <v>0</v>
      </c>
      <c r="D4" s="256">
        <f t="shared" ref="D4:D9" si="0">0.1*C4*$C$3</f>
        <v>0</v>
      </c>
      <c r="F4" s="254" t="s">
        <v>476</v>
      </c>
      <c r="G4" s="255">
        <v>0</v>
      </c>
      <c r="H4" s="256">
        <f t="shared" ref="H4:H9" si="1">0.1*G4*$G$3</f>
        <v>0</v>
      </c>
      <c r="J4" s="257" t="s">
        <v>477</v>
      </c>
      <c r="K4" s="258">
        <v>0</v>
      </c>
      <c r="L4" s="259">
        <f>0.1*K4*$C$1</f>
        <v>0</v>
      </c>
      <c r="N4" s="260" t="s">
        <v>475</v>
      </c>
      <c r="O4" s="261" t="s">
        <v>478</v>
      </c>
      <c r="P4" s="262" t="s">
        <v>479</v>
      </c>
      <c r="Q4" s="263" t="s">
        <v>480</v>
      </c>
      <c r="R4" s="263" t="s">
        <v>480</v>
      </c>
      <c r="S4" s="263" t="s">
        <v>480</v>
      </c>
    </row>
    <row r="5" spans="2:21">
      <c r="B5" s="254" t="s">
        <v>481</v>
      </c>
      <c r="C5" s="255">
        <v>2</v>
      </c>
      <c r="D5" s="256">
        <f t="shared" si="0"/>
        <v>1</v>
      </c>
      <c r="F5" s="254" t="s">
        <v>482</v>
      </c>
      <c r="G5" s="255">
        <v>2</v>
      </c>
      <c r="H5" s="256">
        <f t="shared" si="1"/>
        <v>1</v>
      </c>
      <c r="N5" s="260" t="s">
        <v>474</v>
      </c>
      <c r="O5" s="261" t="s">
        <v>478</v>
      </c>
      <c r="P5" s="262" t="s">
        <v>479</v>
      </c>
      <c r="Q5" s="262" t="s">
        <v>479</v>
      </c>
      <c r="R5" s="263" t="s">
        <v>480</v>
      </c>
      <c r="S5" s="263" t="s">
        <v>480</v>
      </c>
    </row>
    <row r="6" spans="2:21">
      <c r="B6" s="254" t="s">
        <v>483</v>
      </c>
      <c r="C6" s="255">
        <v>4</v>
      </c>
      <c r="D6" s="256">
        <f t="shared" si="0"/>
        <v>2</v>
      </c>
      <c r="F6" s="254" t="s">
        <v>484</v>
      </c>
      <c r="G6" s="255">
        <v>4</v>
      </c>
      <c r="H6" s="256">
        <f t="shared" si="1"/>
        <v>2</v>
      </c>
      <c r="J6" s="264" t="s">
        <v>485</v>
      </c>
      <c r="K6" s="265" t="s">
        <v>421</v>
      </c>
      <c r="N6" s="260" t="s">
        <v>473</v>
      </c>
      <c r="O6" s="266" t="s">
        <v>292</v>
      </c>
      <c r="P6" s="261" t="s">
        <v>478</v>
      </c>
      <c r="Q6" s="262" t="s">
        <v>479</v>
      </c>
      <c r="R6" s="263" t="s">
        <v>480</v>
      </c>
      <c r="S6" s="263" t="s">
        <v>480</v>
      </c>
    </row>
    <row r="7" spans="2:21">
      <c r="B7" s="254" t="s">
        <v>486</v>
      </c>
      <c r="C7" s="255">
        <v>6</v>
      </c>
      <c r="D7" s="256">
        <f t="shared" si="0"/>
        <v>3.0000000000000004</v>
      </c>
      <c r="F7" s="254" t="s">
        <v>487</v>
      </c>
      <c r="G7" s="255">
        <v>6</v>
      </c>
      <c r="H7" s="256">
        <f t="shared" si="1"/>
        <v>3.0000000000000004</v>
      </c>
      <c r="J7" s="267" t="s">
        <v>488</v>
      </c>
      <c r="K7" s="268" t="s">
        <v>489</v>
      </c>
      <c r="N7" s="260" t="s">
        <v>472</v>
      </c>
      <c r="O7" s="269" t="s">
        <v>292</v>
      </c>
      <c r="P7" s="269" t="s">
        <v>292</v>
      </c>
      <c r="Q7" s="261" t="s">
        <v>478</v>
      </c>
      <c r="R7" s="262" t="s">
        <v>479</v>
      </c>
      <c r="S7" s="263" t="s">
        <v>480</v>
      </c>
    </row>
    <row r="8" spans="2:21">
      <c r="B8" s="254" t="s">
        <v>490</v>
      </c>
      <c r="C8" s="255">
        <v>8</v>
      </c>
      <c r="D8" s="256">
        <f t="shared" si="0"/>
        <v>4</v>
      </c>
      <c r="F8" s="254" t="s">
        <v>491</v>
      </c>
      <c r="G8" s="255">
        <v>8</v>
      </c>
      <c r="H8" s="256">
        <f t="shared" si="1"/>
        <v>4</v>
      </c>
      <c r="J8" s="267" t="s">
        <v>492</v>
      </c>
      <c r="K8" s="268" t="s">
        <v>489</v>
      </c>
      <c r="N8" s="260" t="s">
        <v>471</v>
      </c>
      <c r="O8" s="269" t="s">
        <v>292</v>
      </c>
      <c r="P8" s="269" t="s">
        <v>292</v>
      </c>
      <c r="Q8" s="269" t="s">
        <v>292</v>
      </c>
      <c r="R8" s="261" t="s">
        <v>478</v>
      </c>
      <c r="S8" s="262" t="s">
        <v>479</v>
      </c>
    </row>
    <row r="9" spans="2:21">
      <c r="B9" s="254" t="s">
        <v>493</v>
      </c>
      <c r="C9" s="255">
        <v>10</v>
      </c>
      <c r="D9" s="256">
        <f t="shared" si="0"/>
        <v>5</v>
      </c>
      <c r="F9" s="254" t="s">
        <v>494</v>
      </c>
      <c r="G9" s="255">
        <v>10</v>
      </c>
      <c r="H9" s="256">
        <f t="shared" si="1"/>
        <v>5</v>
      </c>
      <c r="J9" s="270" t="s">
        <v>495</v>
      </c>
      <c r="K9" s="268" t="s">
        <v>496</v>
      </c>
    </row>
    <row r="10" spans="2:21">
      <c r="B10" s="248" t="s">
        <v>497</v>
      </c>
      <c r="C10" s="249">
        <v>5</v>
      </c>
      <c r="D10" s="249" t="s">
        <v>298</v>
      </c>
      <c r="F10" s="248" t="s">
        <v>498</v>
      </c>
      <c r="G10" s="249">
        <v>4</v>
      </c>
      <c r="H10" s="249"/>
      <c r="J10" s="267" t="s">
        <v>499</v>
      </c>
      <c r="K10" s="268" t="s">
        <v>489</v>
      </c>
      <c r="N10" s="245" t="s">
        <v>471</v>
      </c>
      <c r="O10" s="271">
        <v>0</v>
      </c>
      <c r="P10" s="247">
        <f>O10*$C$1</f>
        <v>0</v>
      </c>
      <c r="R10" s="272" t="s">
        <v>467</v>
      </c>
      <c r="S10" s="272" t="s">
        <v>420</v>
      </c>
      <c r="U10" s="236"/>
    </row>
    <row r="11" spans="2:21">
      <c r="B11" s="254" t="s">
        <v>500</v>
      </c>
      <c r="C11" s="255">
        <v>10</v>
      </c>
      <c r="D11" s="256">
        <f t="shared" ref="D11:D42" si="2">0.1*C11*$C$10</f>
        <v>5</v>
      </c>
      <c r="F11" s="254" t="s">
        <v>22</v>
      </c>
      <c r="G11" s="255">
        <v>0</v>
      </c>
      <c r="H11" s="256">
        <f>0.1*G11*$G$10</f>
        <v>0</v>
      </c>
      <c r="J11" s="267" t="s">
        <v>501</v>
      </c>
      <c r="K11" s="268" t="s">
        <v>496</v>
      </c>
      <c r="N11" s="250" t="s">
        <v>502</v>
      </c>
      <c r="O11" s="273">
        <v>0.25</v>
      </c>
      <c r="P11" s="252">
        <f>O11*$C$1</f>
        <v>8.75</v>
      </c>
      <c r="R11" s="274" t="s">
        <v>475</v>
      </c>
      <c r="S11" s="274" t="s">
        <v>475</v>
      </c>
      <c r="T11" s="254" t="str">
        <f t="shared" ref="T11:T35" si="3">R11&amp;S11</f>
        <v>SuperiorSuperior</v>
      </c>
      <c r="U11" s="254" t="s">
        <v>480</v>
      </c>
    </row>
    <row r="12" spans="2:21">
      <c r="B12" s="254" t="s">
        <v>503</v>
      </c>
      <c r="C12" s="255">
        <v>10</v>
      </c>
      <c r="D12" s="256">
        <f t="shared" si="2"/>
        <v>5</v>
      </c>
      <c r="F12" s="254" t="s">
        <v>504</v>
      </c>
      <c r="G12" s="255">
        <v>10</v>
      </c>
      <c r="H12" s="256">
        <f>0.1*G12*$G$10</f>
        <v>4</v>
      </c>
      <c r="J12" s="270" t="s">
        <v>505</v>
      </c>
      <c r="K12" s="268" t="s">
        <v>506</v>
      </c>
      <c r="N12" s="250" t="s">
        <v>473</v>
      </c>
      <c r="O12" s="275">
        <v>0.375</v>
      </c>
      <c r="P12" s="252">
        <f>O12*$C$1</f>
        <v>13.125</v>
      </c>
      <c r="R12" s="274" t="s">
        <v>474</v>
      </c>
      <c r="S12" s="274" t="s">
        <v>475</v>
      </c>
      <c r="T12" s="254" t="str">
        <f t="shared" si="3"/>
        <v>MayorSuperior</v>
      </c>
      <c r="U12" s="254" t="s">
        <v>480</v>
      </c>
    </row>
    <row r="13" spans="2:21">
      <c r="B13" s="254" t="s">
        <v>507</v>
      </c>
      <c r="C13" s="255">
        <v>10</v>
      </c>
      <c r="D13" s="256">
        <f t="shared" si="2"/>
        <v>5</v>
      </c>
      <c r="F13" s="276" t="s">
        <v>508</v>
      </c>
      <c r="G13" s="277">
        <v>3</v>
      </c>
      <c r="H13" s="278" t="s">
        <v>298</v>
      </c>
      <c r="J13" s="267" t="s">
        <v>509</v>
      </c>
      <c r="K13" s="268" t="s">
        <v>496</v>
      </c>
      <c r="N13" s="250" t="s">
        <v>474</v>
      </c>
      <c r="O13" s="273">
        <v>0.5</v>
      </c>
      <c r="P13" s="252">
        <f>O13*$C$1</f>
        <v>17.5</v>
      </c>
      <c r="R13" s="274" t="s">
        <v>473</v>
      </c>
      <c r="S13" s="274" t="s">
        <v>475</v>
      </c>
      <c r="T13" s="254" t="str">
        <f t="shared" si="3"/>
        <v>ImportanteSuperior</v>
      </c>
      <c r="U13" s="254" t="s">
        <v>480</v>
      </c>
    </row>
    <row r="14" spans="2:21">
      <c r="B14" s="254" t="s">
        <v>510</v>
      </c>
      <c r="C14" s="255">
        <v>10</v>
      </c>
      <c r="D14" s="256">
        <f t="shared" si="2"/>
        <v>5</v>
      </c>
      <c r="F14" s="279" t="s">
        <v>511</v>
      </c>
      <c r="G14" s="256">
        <v>0</v>
      </c>
      <c r="H14" s="256">
        <f>0.1*G14*$G$13</f>
        <v>0</v>
      </c>
      <c r="J14" s="267" t="s">
        <v>512</v>
      </c>
      <c r="K14" s="268" t="s">
        <v>506</v>
      </c>
      <c r="N14" s="257" t="s">
        <v>475</v>
      </c>
      <c r="O14" s="280">
        <v>0.6</v>
      </c>
      <c r="P14" s="259">
        <f>O14*$C$1</f>
        <v>21</v>
      </c>
      <c r="R14" s="274" t="s">
        <v>472</v>
      </c>
      <c r="S14" s="274" t="s">
        <v>475</v>
      </c>
      <c r="T14" s="254" t="str">
        <f t="shared" si="3"/>
        <v>MenorSuperior</v>
      </c>
      <c r="U14" s="254" t="s">
        <v>480</v>
      </c>
    </row>
    <row r="15" spans="2:21">
      <c r="B15" s="254" t="s">
        <v>513</v>
      </c>
      <c r="C15" s="255">
        <v>10</v>
      </c>
      <c r="D15" s="256">
        <f t="shared" si="2"/>
        <v>5</v>
      </c>
      <c r="F15" s="279" t="s">
        <v>514</v>
      </c>
      <c r="G15" s="256">
        <v>10</v>
      </c>
      <c r="H15" s="256">
        <f>0.1*G15*$G$13</f>
        <v>3</v>
      </c>
      <c r="J15" s="270" t="s">
        <v>515</v>
      </c>
      <c r="K15" s="268" t="s">
        <v>506</v>
      </c>
      <c r="R15" s="274" t="s">
        <v>471</v>
      </c>
      <c r="S15" s="274" t="s">
        <v>475</v>
      </c>
      <c r="T15" s="254" t="str">
        <f t="shared" si="3"/>
        <v>InferiorSuperior</v>
      </c>
      <c r="U15" s="254" t="s">
        <v>479</v>
      </c>
    </row>
    <row r="16" spans="2:21">
      <c r="B16" s="254" t="s">
        <v>516</v>
      </c>
      <c r="C16" s="255">
        <v>10</v>
      </c>
      <c r="D16" s="256">
        <f t="shared" si="2"/>
        <v>5</v>
      </c>
      <c r="R16" s="274" t="s">
        <v>475</v>
      </c>
      <c r="S16" s="274" t="s">
        <v>474</v>
      </c>
      <c r="T16" s="254" t="str">
        <f t="shared" si="3"/>
        <v>SuperiorMayor</v>
      </c>
      <c r="U16" s="254" t="s">
        <v>480</v>
      </c>
    </row>
    <row r="17" spans="2:21" ht="15.75" customHeight="1">
      <c r="B17" s="254" t="s">
        <v>517</v>
      </c>
      <c r="C17" s="255">
        <v>10</v>
      </c>
      <c r="D17" s="256">
        <f t="shared" si="2"/>
        <v>5</v>
      </c>
      <c r="F17" s="459" t="s">
        <v>518</v>
      </c>
      <c r="G17" s="459"/>
      <c r="H17" s="459"/>
      <c r="R17" s="274" t="s">
        <v>474</v>
      </c>
      <c r="S17" s="274" t="s">
        <v>474</v>
      </c>
      <c r="T17" s="254" t="str">
        <f t="shared" si="3"/>
        <v>MayorMayor</v>
      </c>
      <c r="U17" s="254" t="s">
        <v>480</v>
      </c>
    </row>
    <row r="18" spans="2:21">
      <c r="B18" s="254" t="s">
        <v>519</v>
      </c>
      <c r="C18" s="255">
        <v>10</v>
      </c>
      <c r="D18" s="256">
        <f t="shared" si="2"/>
        <v>5</v>
      </c>
      <c r="F18" s="281" t="s">
        <v>520</v>
      </c>
      <c r="G18" s="249">
        <v>2</v>
      </c>
      <c r="H18" s="282" t="s">
        <v>298</v>
      </c>
      <c r="R18" s="274" t="s">
        <v>473</v>
      </c>
      <c r="S18" s="274" t="s">
        <v>474</v>
      </c>
      <c r="T18" s="254" t="str">
        <f t="shared" si="3"/>
        <v>ImportanteMayor</v>
      </c>
      <c r="U18" s="254" t="s">
        <v>480</v>
      </c>
    </row>
    <row r="19" spans="2:21">
      <c r="B19" s="254" t="s">
        <v>521</v>
      </c>
      <c r="C19" s="255">
        <v>10</v>
      </c>
      <c r="D19" s="256">
        <f t="shared" si="2"/>
        <v>5</v>
      </c>
      <c r="F19" s="283" t="s">
        <v>22</v>
      </c>
      <c r="G19" s="256">
        <v>0</v>
      </c>
      <c r="H19" s="256">
        <f>0.1*G19*$G$18</f>
        <v>0</v>
      </c>
      <c r="R19" s="274" t="s">
        <v>472</v>
      </c>
      <c r="S19" s="274" t="s">
        <v>474</v>
      </c>
      <c r="T19" s="254" t="str">
        <f t="shared" si="3"/>
        <v>MenorMayor</v>
      </c>
      <c r="U19" s="254" t="s">
        <v>479</v>
      </c>
    </row>
    <row r="20" spans="2:21">
      <c r="B20" s="254" t="s">
        <v>522</v>
      </c>
      <c r="C20" s="255">
        <v>10</v>
      </c>
      <c r="D20" s="256">
        <f t="shared" si="2"/>
        <v>5</v>
      </c>
      <c r="F20" s="284" t="s">
        <v>504</v>
      </c>
      <c r="G20" s="255">
        <v>10</v>
      </c>
      <c r="H20" s="256">
        <f>0.1*G20*$G$18</f>
        <v>2</v>
      </c>
      <c r="R20" s="274" t="s">
        <v>471</v>
      </c>
      <c r="S20" s="274" t="s">
        <v>474</v>
      </c>
      <c r="T20" s="254" t="str">
        <f t="shared" si="3"/>
        <v>InferiorMayor</v>
      </c>
      <c r="U20" s="254" t="s">
        <v>478</v>
      </c>
    </row>
    <row r="21" spans="2:21">
      <c r="B21" s="254" t="s">
        <v>523</v>
      </c>
      <c r="C21" s="255">
        <v>10</v>
      </c>
      <c r="D21" s="256">
        <f t="shared" si="2"/>
        <v>5</v>
      </c>
      <c r="F21" s="281" t="s">
        <v>524</v>
      </c>
      <c r="G21" s="249">
        <v>2</v>
      </c>
      <c r="H21" s="282" t="s">
        <v>298</v>
      </c>
      <c r="R21" s="274" t="s">
        <v>475</v>
      </c>
      <c r="S21" s="274" t="s">
        <v>473</v>
      </c>
      <c r="T21" s="254" t="str">
        <f t="shared" si="3"/>
        <v>SuperiorImportante</v>
      </c>
      <c r="U21" s="254" t="s">
        <v>480</v>
      </c>
    </row>
    <row r="22" spans="2:21">
      <c r="B22" s="254" t="s">
        <v>525</v>
      </c>
      <c r="C22" s="255">
        <v>10</v>
      </c>
      <c r="D22" s="256">
        <f t="shared" si="2"/>
        <v>5</v>
      </c>
      <c r="F22" s="283" t="s">
        <v>22</v>
      </c>
      <c r="G22" s="256">
        <v>0</v>
      </c>
      <c r="H22" s="256">
        <f>0.1*G22*$G$21</f>
        <v>0</v>
      </c>
      <c r="R22" s="274" t="s">
        <v>474</v>
      </c>
      <c r="S22" s="274" t="s">
        <v>473</v>
      </c>
      <c r="T22" s="254" t="str">
        <f t="shared" si="3"/>
        <v>MayorImportante</v>
      </c>
      <c r="U22" s="254" t="s">
        <v>479</v>
      </c>
    </row>
    <row r="23" spans="2:21">
      <c r="B23" s="254" t="s">
        <v>526</v>
      </c>
      <c r="C23" s="255">
        <v>10</v>
      </c>
      <c r="D23" s="256">
        <f t="shared" si="2"/>
        <v>5</v>
      </c>
      <c r="F23" s="284" t="s">
        <v>504</v>
      </c>
      <c r="G23" s="255">
        <v>10</v>
      </c>
      <c r="H23" s="256">
        <f>0.1*G23*$G$21</f>
        <v>2</v>
      </c>
      <c r="R23" s="274" t="s">
        <v>473</v>
      </c>
      <c r="S23" s="274" t="s">
        <v>473</v>
      </c>
      <c r="T23" s="254" t="str">
        <f t="shared" si="3"/>
        <v>ImportanteImportante</v>
      </c>
      <c r="U23" s="254" t="s">
        <v>479</v>
      </c>
    </row>
    <row r="24" spans="2:21">
      <c r="B24" s="254" t="s">
        <v>527</v>
      </c>
      <c r="C24" s="255">
        <v>10</v>
      </c>
      <c r="D24" s="256">
        <f t="shared" si="2"/>
        <v>5</v>
      </c>
      <c r="R24" s="274" t="s">
        <v>472</v>
      </c>
      <c r="S24" s="274" t="s">
        <v>473</v>
      </c>
      <c r="T24" s="254" t="str">
        <f t="shared" si="3"/>
        <v>MenorImportante</v>
      </c>
      <c r="U24" s="254" t="s">
        <v>478</v>
      </c>
    </row>
    <row r="25" spans="2:21" ht="15.75" customHeight="1">
      <c r="B25" s="254" t="s">
        <v>528</v>
      </c>
      <c r="C25" s="255">
        <v>10</v>
      </c>
      <c r="D25" s="256">
        <f t="shared" si="2"/>
        <v>5</v>
      </c>
      <c r="F25" s="457" t="s">
        <v>529</v>
      </c>
      <c r="G25" s="457"/>
      <c r="H25" s="457"/>
      <c r="R25" s="274" t="s">
        <v>471</v>
      </c>
      <c r="S25" s="274" t="s">
        <v>473</v>
      </c>
      <c r="T25" s="254" t="str">
        <f t="shared" si="3"/>
        <v>InferiorImportante</v>
      </c>
      <c r="U25" s="254" t="s">
        <v>292</v>
      </c>
    </row>
    <row r="26" spans="2:21">
      <c r="B26" s="254" t="s">
        <v>530</v>
      </c>
      <c r="C26" s="255">
        <v>10</v>
      </c>
      <c r="D26" s="256">
        <f t="shared" si="2"/>
        <v>5</v>
      </c>
      <c r="F26" s="281" t="s">
        <v>531</v>
      </c>
      <c r="G26" s="249">
        <v>4</v>
      </c>
      <c r="H26" s="282" t="s">
        <v>298</v>
      </c>
      <c r="R26" s="274" t="s">
        <v>475</v>
      </c>
      <c r="S26" s="274" t="s">
        <v>472</v>
      </c>
      <c r="T26" s="254" t="str">
        <f t="shared" si="3"/>
        <v>SuperiorMenor</v>
      </c>
      <c r="U26" s="254" t="s">
        <v>479</v>
      </c>
    </row>
    <row r="27" spans="2:21">
      <c r="B27" s="254" t="s">
        <v>532</v>
      </c>
      <c r="C27" s="255">
        <v>10</v>
      </c>
      <c r="D27" s="256">
        <f t="shared" si="2"/>
        <v>5</v>
      </c>
      <c r="F27" s="283" t="s">
        <v>22</v>
      </c>
      <c r="G27" s="256">
        <v>0</v>
      </c>
      <c r="H27" s="256">
        <f>0.1*G27*$G$26</f>
        <v>0</v>
      </c>
      <c r="R27" s="274" t="s">
        <v>474</v>
      </c>
      <c r="S27" s="274" t="s">
        <v>472</v>
      </c>
      <c r="T27" s="254" t="str">
        <f t="shared" si="3"/>
        <v>MayorMenor</v>
      </c>
      <c r="U27" s="254" t="s">
        <v>479</v>
      </c>
    </row>
    <row r="28" spans="2:21">
      <c r="B28" s="254" t="s">
        <v>533</v>
      </c>
      <c r="C28" s="255">
        <v>10</v>
      </c>
      <c r="D28" s="256">
        <f t="shared" si="2"/>
        <v>5</v>
      </c>
      <c r="F28" s="283" t="s">
        <v>504</v>
      </c>
      <c r="G28" s="256">
        <v>10</v>
      </c>
      <c r="H28" s="256">
        <f>0.1*G28*$G$26</f>
        <v>4</v>
      </c>
      <c r="R28" s="274" t="s">
        <v>473</v>
      </c>
      <c r="S28" s="274" t="s">
        <v>472</v>
      </c>
      <c r="T28" s="254" t="str">
        <f t="shared" si="3"/>
        <v>ImportanteMenor</v>
      </c>
      <c r="U28" s="254" t="s">
        <v>478</v>
      </c>
    </row>
    <row r="29" spans="2:21">
      <c r="B29" s="254" t="s">
        <v>534</v>
      </c>
      <c r="C29" s="255">
        <v>8</v>
      </c>
      <c r="D29" s="256">
        <f t="shared" si="2"/>
        <v>4</v>
      </c>
      <c r="R29" s="274" t="s">
        <v>472</v>
      </c>
      <c r="S29" s="274" t="s">
        <v>472</v>
      </c>
      <c r="T29" s="254" t="str">
        <f t="shared" si="3"/>
        <v>MenorMenor</v>
      </c>
      <c r="U29" s="254" t="s">
        <v>292</v>
      </c>
    </row>
    <row r="30" spans="2:21" ht="15.75" customHeight="1">
      <c r="B30" s="254" t="s">
        <v>535</v>
      </c>
      <c r="C30" s="255">
        <v>8</v>
      </c>
      <c r="D30" s="256">
        <f t="shared" si="2"/>
        <v>4</v>
      </c>
      <c r="F30" s="457" t="s">
        <v>536</v>
      </c>
      <c r="G30" s="457"/>
      <c r="H30" s="457"/>
      <c r="R30" s="274" t="s">
        <v>471</v>
      </c>
      <c r="S30" s="274" t="s">
        <v>472</v>
      </c>
      <c r="T30" s="254" t="str">
        <f t="shared" si="3"/>
        <v>InferiorMenor</v>
      </c>
      <c r="U30" s="254" t="s">
        <v>292</v>
      </c>
    </row>
    <row r="31" spans="2:21">
      <c r="B31" s="254" t="s">
        <v>537</v>
      </c>
      <c r="C31" s="255">
        <v>8</v>
      </c>
      <c r="D31" s="256">
        <f t="shared" si="2"/>
        <v>4</v>
      </c>
      <c r="F31" s="248" t="s">
        <v>538</v>
      </c>
      <c r="G31" s="249">
        <v>5</v>
      </c>
      <c r="H31" s="249" t="s">
        <v>298</v>
      </c>
      <c r="R31" s="274" t="s">
        <v>475</v>
      </c>
      <c r="S31" s="274" t="s">
        <v>471</v>
      </c>
      <c r="T31" s="254" t="str">
        <f t="shared" si="3"/>
        <v>SuperiorInferior</v>
      </c>
      <c r="U31" s="254" t="s">
        <v>478</v>
      </c>
    </row>
    <row r="32" spans="2:21">
      <c r="B32" s="254" t="s">
        <v>539</v>
      </c>
      <c r="C32" s="255">
        <v>8</v>
      </c>
      <c r="D32" s="256">
        <f t="shared" si="2"/>
        <v>4</v>
      </c>
      <c r="F32" s="283" t="s">
        <v>476</v>
      </c>
      <c r="G32" s="256">
        <v>0</v>
      </c>
      <c r="H32" s="256">
        <f t="shared" ref="H32:H37" si="4">0.1*G32*$G$31</f>
        <v>0</v>
      </c>
      <c r="R32" s="274" t="s">
        <v>474</v>
      </c>
      <c r="S32" s="274" t="s">
        <v>471</v>
      </c>
      <c r="T32" s="254" t="str">
        <f t="shared" si="3"/>
        <v>MayorInferior</v>
      </c>
      <c r="U32" s="254" t="s">
        <v>478</v>
      </c>
    </row>
    <row r="33" spans="2:21">
      <c r="B33" s="254" t="s">
        <v>540</v>
      </c>
      <c r="C33" s="255">
        <v>8</v>
      </c>
      <c r="D33" s="256">
        <f t="shared" si="2"/>
        <v>4</v>
      </c>
      <c r="F33" s="283" t="s">
        <v>541</v>
      </c>
      <c r="G33" s="256">
        <v>2</v>
      </c>
      <c r="H33" s="256">
        <f t="shared" si="4"/>
        <v>1</v>
      </c>
      <c r="R33" s="274" t="s">
        <v>473</v>
      </c>
      <c r="S33" s="274" t="s">
        <v>471</v>
      </c>
      <c r="T33" s="254" t="str">
        <f t="shared" si="3"/>
        <v>ImportanteInferior</v>
      </c>
      <c r="U33" s="254" t="s">
        <v>292</v>
      </c>
    </row>
    <row r="34" spans="2:21">
      <c r="B34" s="254" t="s">
        <v>542</v>
      </c>
      <c r="C34" s="255">
        <v>8</v>
      </c>
      <c r="D34" s="256">
        <f t="shared" si="2"/>
        <v>4</v>
      </c>
      <c r="F34" s="283" t="s">
        <v>543</v>
      </c>
      <c r="G34" s="256">
        <v>4</v>
      </c>
      <c r="H34" s="256">
        <f t="shared" si="4"/>
        <v>2</v>
      </c>
      <c r="R34" s="274" t="s">
        <v>472</v>
      </c>
      <c r="S34" s="274" t="s">
        <v>471</v>
      </c>
      <c r="T34" s="254" t="str">
        <f t="shared" si="3"/>
        <v>MenorInferior</v>
      </c>
      <c r="U34" s="254" t="s">
        <v>292</v>
      </c>
    </row>
    <row r="35" spans="2:21">
      <c r="B35" s="254" t="s">
        <v>544</v>
      </c>
      <c r="C35" s="255">
        <v>8</v>
      </c>
      <c r="D35" s="256">
        <f t="shared" si="2"/>
        <v>4</v>
      </c>
      <c r="F35" s="283" t="s">
        <v>545</v>
      </c>
      <c r="G35" s="256">
        <v>6</v>
      </c>
      <c r="H35" s="256">
        <f t="shared" si="4"/>
        <v>3.0000000000000004</v>
      </c>
      <c r="R35" s="274" t="s">
        <v>471</v>
      </c>
      <c r="S35" s="274" t="s">
        <v>471</v>
      </c>
      <c r="T35" s="254" t="str">
        <f t="shared" si="3"/>
        <v>InferiorInferior</v>
      </c>
      <c r="U35" s="254" t="s">
        <v>292</v>
      </c>
    </row>
    <row r="36" spans="2:21">
      <c r="B36" s="254" t="s">
        <v>546</v>
      </c>
      <c r="C36" s="255">
        <v>8</v>
      </c>
      <c r="D36" s="256">
        <f t="shared" si="2"/>
        <v>4</v>
      </c>
      <c r="F36" s="283" t="s">
        <v>547</v>
      </c>
      <c r="G36" s="256">
        <v>8</v>
      </c>
      <c r="H36" s="256">
        <f t="shared" si="4"/>
        <v>4</v>
      </c>
    </row>
    <row r="37" spans="2:21">
      <c r="B37" s="254" t="s">
        <v>548</v>
      </c>
      <c r="C37" s="255">
        <v>8</v>
      </c>
      <c r="D37" s="256">
        <f t="shared" si="2"/>
        <v>4</v>
      </c>
      <c r="F37" s="284" t="s">
        <v>549</v>
      </c>
      <c r="G37" s="255">
        <v>10</v>
      </c>
      <c r="H37" s="256">
        <f t="shared" si="4"/>
        <v>5</v>
      </c>
    </row>
    <row r="38" spans="2:21">
      <c r="B38" s="254" t="s">
        <v>550</v>
      </c>
      <c r="C38" s="255">
        <v>8</v>
      </c>
      <c r="D38" s="256">
        <f t="shared" si="2"/>
        <v>4</v>
      </c>
    </row>
    <row r="39" spans="2:21">
      <c r="B39" s="254" t="s">
        <v>551</v>
      </c>
      <c r="C39" s="255">
        <v>8</v>
      </c>
      <c r="D39" s="256">
        <f t="shared" si="2"/>
        <v>4</v>
      </c>
      <c r="G39" s="236"/>
      <c r="H39" s="236"/>
    </row>
    <row r="40" spans="2:21">
      <c r="B40" s="254" t="s">
        <v>552</v>
      </c>
      <c r="C40" s="255">
        <v>8</v>
      </c>
      <c r="D40" s="256">
        <f t="shared" si="2"/>
        <v>4</v>
      </c>
      <c r="G40" s="236"/>
      <c r="H40" s="236"/>
    </row>
    <row r="41" spans="2:21">
      <c r="B41" s="254" t="s">
        <v>553</v>
      </c>
      <c r="C41" s="255">
        <v>8</v>
      </c>
      <c r="D41" s="256">
        <f t="shared" si="2"/>
        <v>4</v>
      </c>
      <c r="G41" s="236"/>
      <c r="H41" s="236"/>
    </row>
    <row r="42" spans="2:21">
      <c r="B42" s="254" t="s">
        <v>554</v>
      </c>
      <c r="C42" s="255">
        <v>8</v>
      </c>
      <c r="D42" s="256">
        <f t="shared" si="2"/>
        <v>4</v>
      </c>
      <c r="G42" s="236"/>
      <c r="H42" s="236"/>
    </row>
    <row r="43" spans="2:21">
      <c r="B43" s="254" t="s">
        <v>555</v>
      </c>
      <c r="C43" s="255">
        <v>8</v>
      </c>
      <c r="D43" s="256">
        <f t="shared" ref="D43:D74" si="5">0.1*C43*$C$10</f>
        <v>4</v>
      </c>
    </row>
    <row r="44" spans="2:21">
      <c r="B44" s="254" t="s">
        <v>226</v>
      </c>
      <c r="C44" s="255">
        <v>8</v>
      </c>
      <c r="D44" s="256">
        <f t="shared" si="5"/>
        <v>4</v>
      </c>
    </row>
    <row r="45" spans="2:21">
      <c r="B45" s="254" t="s">
        <v>556</v>
      </c>
      <c r="C45" s="255">
        <v>8</v>
      </c>
      <c r="D45" s="256">
        <f t="shared" si="5"/>
        <v>4</v>
      </c>
    </row>
    <row r="46" spans="2:21">
      <c r="B46" s="254" t="s">
        <v>557</v>
      </c>
      <c r="C46" s="255">
        <v>8</v>
      </c>
      <c r="D46" s="256">
        <f t="shared" si="5"/>
        <v>4</v>
      </c>
    </row>
    <row r="47" spans="2:21">
      <c r="B47" s="254" t="s">
        <v>558</v>
      </c>
      <c r="C47" s="255">
        <v>8</v>
      </c>
      <c r="D47" s="256">
        <f t="shared" si="5"/>
        <v>4</v>
      </c>
    </row>
    <row r="48" spans="2:21">
      <c r="B48" s="254" t="s">
        <v>559</v>
      </c>
      <c r="C48" s="255">
        <v>6</v>
      </c>
      <c r="D48" s="256">
        <f t="shared" si="5"/>
        <v>3.0000000000000004</v>
      </c>
    </row>
    <row r="49" spans="2:4">
      <c r="B49" s="254" t="s">
        <v>560</v>
      </c>
      <c r="C49" s="255">
        <v>6</v>
      </c>
      <c r="D49" s="256">
        <f t="shared" si="5"/>
        <v>3.0000000000000004</v>
      </c>
    </row>
    <row r="50" spans="2:4">
      <c r="B50" s="254" t="s">
        <v>561</v>
      </c>
      <c r="C50" s="255">
        <v>6</v>
      </c>
      <c r="D50" s="256">
        <f t="shared" si="5"/>
        <v>3.0000000000000004</v>
      </c>
    </row>
    <row r="51" spans="2:4">
      <c r="B51" s="254" t="s">
        <v>562</v>
      </c>
      <c r="C51" s="255">
        <v>6</v>
      </c>
      <c r="D51" s="256">
        <f t="shared" si="5"/>
        <v>3.0000000000000004</v>
      </c>
    </row>
    <row r="52" spans="2:4">
      <c r="B52" s="254" t="s">
        <v>563</v>
      </c>
      <c r="C52" s="255">
        <v>6</v>
      </c>
      <c r="D52" s="256">
        <f t="shared" si="5"/>
        <v>3.0000000000000004</v>
      </c>
    </row>
    <row r="53" spans="2:4">
      <c r="B53" s="254" t="s">
        <v>564</v>
      </c>
      <c r="C53" s="255">
        <v>6</v>
      </c>
      <c r="D53" s="256">
        <f t="shared" si="5"/>
        <v>3.0000000000000004</v>
      </c>
    </row>
    <row r="54" spans="2:4">
      <c r="B54" s="254" t="s">
        <v>214</v>
      </c>
      <c r="C54" s="255">
        <v>6</v>
      </c>
      <c r="D54" s="256">
        <f t="shared" si="5"/>
        <v>3.0000000000000004</v>
      </c>
    </row>
    <row r="55" spans="2:4">
      <c r="B55" s="254" t="s">
        <v>565</v>
      </c>
      <c r="C55" s="255">
        <v>6</v>
      </c>
      <c r="D55" s="256">
        <f t="shared" si="5"/>
        <v>3.0000000000000004</v>
      </c>
    </row>
    <row r="56" spans="2:4">
      <c r="B56" s="254" t="s">
        <v>566</v>
      </c>
      <c r="C56" s="255">
        <v>6</v>
      </c>
      <c r="D56" s="256">
        <f t="shared" si="5"/>
        <v>3.0000000000000004</v>
      </c>
    </row>
    <row r="57" spans="2:4">
      <c r="B57" s="254" t="s">
        <v>567</v>
      </c>
      <c r="C57" s="255">
        <v>6</v>
      </c>
      <c r="D57" s="256">
        <f t="shared" si="5"/>
        <v>3.0000000000000004</v>
      </c>
    </row>
    <row r="58" spans="2:4">
      <c r="B58" s="254" t="s">
        <v>568</v>
      </c>
      <c r="C58" s="255">
        <v>4</v>
      </c>
      <c r="D58" s="256">
        <f t="shared" si="5"/>
        <v>2</v>
      </c>
    </row>
    <row r="59" spans="2:4">
      <c r="B59" s="254" t="s">
        <v>569</v>
      </c>
      <c r="C59" s="255">
        <v>4</v>
      </c>
      <c r="D59" s="256">
        <f t="shared" si="5"/>
        <v>2</v>
      </c>
    </row>
    <row r="60" spans="2:4">
      <c r="B60" s="254" t="s">
        <v>570</v>
      </c>
      <c r="C60" s="255">
        <v>4</v>
      </c>
      <c r="D60" s="256">
        <f t="shared" si="5"/>
        <v>2</v>
      </c>
    </row>
    <row r="61" spans="2:4">
      <c r="B61" s="254" t="s">
        <v>571</v>
      </c>
      <c r="C61" s="255">
        <v>4</v>
      </c>
      <c r="D61" s="256">
        <f t="shared" si="5"/>
        <v>2</v>
      </c>
    </row>
    <row r="62" spans="2:4">
      <c r="B62" s="254" t="s">
        <v>572</v>
      </c>
      <c r="C62" s="255">
        <v>4</v>
      </c>
      <c r="D62" s="256">
        <f t="shared" si="5"/>
        <v>2</v>
      </c>
    </row>
    <row r="63" spans="2:4">
      <c r="B63" s="254" t="s">
        <v>573</v>
      </c>
      <c r="C63" s="255">
        <v>4</v>
      </c>
      <c r="D63" s="256">
        <f t="shared" si="5"/>
        <v>2</v>
      </c>
    </row>
    <row r="64" spans="2:4">
      <c r="B64" s="254" t="s">
        <v>574</v>
      </c>
      <c r="C64" s="255">
        <v>4</v>
      </c>
      <c r="D64" s="256">
        <f t="shared" si="5"/>
        <v>2</v>
      </c>
    </row>
    <row r="65" spans="2:8">
      <c r="B65" s="254" t="s">
        <v>575</v>
      </c>
      <c r="C65" s="255">
        <v>4</v>
      </c>
      <c r="D65" s="256">
        <f t="shared" si="5"/>
        <v>2</v>
      </c>
    </row>
    <row r="66" spans="2:8">
      <c r="B66" s="254" t="s">
        <v>576</v>
      </c>
      <c r="C66" s="255">
        <v>4</v>
      </c>
      <c r="D66" s="256">
        <f t="shared" si="5"/>
        <v>2</v>
      </c>
    </row>
    <row r="67" spans="2:8">
      <c r="B67" s="254" t="s">
        <v>577</v>
      </c>
      <c r="C67" s="255">
        <v>4</v>
      </c>
      <c r="D67" s="256">
        <f t="shared" si="5"/>
        <v>2</v>
      </c>
    </row>
    <row r="68" spans="2:8">
      <c r="B68" s="254" t="s">
        <v>578</v>
      </c>
      <c r="C68" s="255">
        <v>4</v>
      </c>
      <c r="D68" s="256">
        <f t="shared" si="5"/>
        <v>2</v>
      </c>
    </row>
    <row r="69" spans="2:8">
      <c r="B69" s="254" t="s">
        <v>579</v>
      </c>
      <c r="C69" s="255">
        <v>4</v>
      </c>
      <c r="D69" s="256">
        <f t="shared" si="5"/>
        <v>2</v>
      </c>
    </row>
    <row r="70" spans="2:8">
      <c r="B70" s="254" t="s">
        <v>580</v>
      </c>
      <c r="C70" s="255">
        <v>4</v>
      </c>
      <c r="D70" s="256">
        <f t="shared" si="5"/>
        <v>2</v>
      </c>
    </row>
    <row r="71" spans="2:8">
      <c r="B71" s="254" t="s">
        <v>581</v>
      </c>
      <c r="C71" s="255">
        <v>4</v>
      </c>
      <c r="D71" s="256">
        <f t="shared" si="5"/>
        <v>2</v>
      </c>
    </row>
    <row r="72" spans="2:8">
      <c r="B72" s="254" t="s">
        <v>582</v>
      </c>
      <c r="C72" s="255">
        <v>4</v>
      </c>
      <c r="D72" s="256">
        <f t="shared" si="5"/>
        <v>2</v>
      </c>
    </row>
    <row r="73" spans="2:8">
      <c r="B73" s="254" t="s">
        <v>583</v>
      </c>
      <c r="C73" s="255">
        <v>2</v>
      </c>
      <c r="D73" s="256">
        <f t="shared" si="5"/>
        <v>1</v>
      </c>
    </row>
    <row r="74" spans="2:8">
      <c r="B74" s="254" t="s">
        <v>584</v>
      </c>
      <c r="C74" s="255">
        <v>2</v>
      </c>
      <c r="D74" s="256">
        <f t="shared" si="5"/>
        <v>1</v>
      </c>
    </row>
    <row r="75" spans="2:8">
      <c r="B75" s="254" t="s">
        <v>585</v>
      </c>
      <c r="C75" s="255">
        <v>2</v>
      </c>
      <c r="D75" s="256">
        <f t="shared" ref="D75:D84" si="6">0.1*C75*$C$10</f>
        <v>1</v>
      </c>
    </row>
    <row r="76" spans="2:8">
      <c r="B76" s="254" t="s">
        <v>586</v>
      </c>
      <c r="C76" s="255">
        <v>2</v>
      </c>
      <c r="D76" s="256">
        <f t="shared" si="6"/>
        <v>1</v>
      </c>
    </row>
    <row r="77" spans="2:8">
      <c r="B77" s="254" t="s">
        <v>587</v>
      </c>
      <c r="C77" s="255">
        <v>2</v>
      </c>
      <c r="D77" s="256">
        <f t="shared" si="6"/>
        <v>1</v>
      </c>
    </row>
    <row r="78" spans="2:8">
      <c r="B78" s="254" t="s">
        <v>588</v>
      </c>
      <c r="C78" s="255">
        <v>2</v>
      </c>
      <c r="D78" s="256">
        <f t="shared" si="6"/>
        <v>1</v>
      </c>
      <c r="F78" s="285" t="s">
        <v>589</v>
      </c>
      <c r="G78" s="286">
        <f>SUM(G79,G84,G88,G93,G98,G106,G111,G116,G101)</f>
        <v>29</v>
      </c>
      <c r="H78" s="240">
        <f>SUM('Matriz Eval. de Probabil.'!$V$15:$V$23)</f>
        <v>5.7000000000000011</v>
      </c>
    </row>
    <row r="79" spans="2:8">
      <c r="B79" s="254" t="s">
        <v>590</v>
      </c>
      <c r="C79" s="255">
        <v>2</v>
      </c>
      <c r="D79" s="256">
        <f t="shared" si="6"/>
        <v>1</v>
      </c>
      <c r="F79" s="276" t="s">
        <v>591</v>
      </c>
      <c r="G79" s="277">
        <v>5</v>
      </c>
      <c r="H79" s="278" t="s">
        <v>298</v>
      </c>
    </row>
    <row r="80" spans="2:8">
      <c r="B80" s="254" t="s">
        <v>592</v>
      </c>
      <c r="C80" s="255">
        <v>2</v>
      </c>
      <c r="D80" s="256">
        <f t="shared" si="6"/>
        <v>1</v>
      </c>
      <c r="F80" s="287" t="s">
        <v>593</v>
      </c>
      <c r="G80" s="256">
        <v>0</v>
      </c>
      <c r="H80" s="288">
        <f>0.1*G80*$G$79</f>
        <v>0</v>
      </c>
    </row>
    <row r="81" spans="2:12">
      <c r="B81" s="254" t="s">
        <v>594</v>
      </c>
      <c r="C81" s="255">
        <v>2</v>
      </c>
      <c r="D81" s="256">
        <f t="shared" si="6"/>
        <v>1</v>
      </c>
      <c r="F81" s="287" t="s">
        <v>595</v>
      </c>
      <c r="G81" s="256">
        <v>3</v>
      </c>
      <c r="H81" s="288">
        <f>0.1*G81*$G$79</f>
        <v>1.5000000000000002</v>
      </c>
    </row>
    <row r="82" spans="2:12">
      <c r="B82" s="254" t="s">
        <v>596</v>
      </c>
      <c r="C82" s="255">
        <v>2</v>
      </c>
      <c r="D82" s="256">
        <f t="shared" si="6"/>
        <v>1</v>
      </c>
      <c r="F82" s="287" t="s">
        <v>597</v>
      </c>
      <c r="G82" s="256">
        <v>6</v>
      </c>
      <c r="H82" s="288">
        <f>0.1*G82*$G$79</f>
        <v>3.0000000000000004</v>
      </c>
    </row>
    <row r="83" spans="2:12">
      <c r="B83" s="254" t="s">
        <v>598</v>
      </c>
      <c r="C83" s="255">
        <v>2</v>
      </c>
      <c r="D83" s="256">
        <f t="shared" si="6"/>
        <v>1</v>
      </c>
      <c r="F83" s="289" t="s">
        <v>599</v>
      </c>
      <c r="G83" s="256">
        <v>10</v>
      </c>
      <c r="H83" s="288">
        <f>0.1*G83*$G$79</f>
        <v>5</v>
      </c>
    </row>
    <row r="84" spans="2:12">
      <c r="B84" s="254" t="s">
        <v>600</v>
      </c>
      <c r="C84" s="255">
        <v>2</v>
      </c>
      <c r="D84" s="256">
        <f t="shared" si="6"/>
        <v>1</v>
      </c>
      <c r="F84" s="276" t="s">
        <v>601</v>
      </c>
      <c r="G84" s="277">
        <v>3</v>
      </c>
      <c r="H84" s="278" t="s">
        <v>298</v>
      </c>
    </row>
    <row r="85" spans="2:12">
      <c r="F85" s="290" t="s">
        <v>602</v>
      </c>
      <c r="G85" s="256">
        <v>0</v>
      </c>
      <c r="H85" s="288">
        <f>0.1*G85*$G$84</f>
        <v>0</v>
      </c>
    </row>
    <row r="86" spans="2:12">
      <c r="C86" s="291">
        <f>SUMIF(D88:D116,"Preventivo",C88:C116)+SUMIF(D88:D116,"Ambos",C88:C116)</f>
        <v>8</v>
      </c>
      <c r="D86" s="292">
        <f>SUMIF('Matriz Eval. de Mitiga.'!A16:A22, "Preventivo",'Matriz Eval. de Mitiga.'!W16:W22)+SUMIF('Matriz Eval. de Mitiga.'!A16:A22, "Ambos",'Matriz Eval. de Mitiga.'!W16:W22)</f>
        <v>3.6</v>
      </c>
      <c r="F86" s="290" t="s">
        <v>603</v>
      </c>
      <c r="G86" s="256">
        <v>5</v>
      </c>
      <c r="H86" s="288">
        <f>0.1*G86*$G$84</f>
        <v>1.5</v>
      </c>
      <c r="J86" s="245" t="s">
        <v>604</v>
      </c>
      <c r="K86" s="246">
        <v>0.5</v>
      </c>
      <c r="L86" s="247">
        <f>K86*$G$78</f>
        <v>14.5</v>
      </c>
    </row>
    <row r="87" spans="2:12">
      <c r="B87" s="285" t="s">
        <v>605</v>
      </c>
      <c r="C87" s="293">
        <f>SUMIF(D88:D116,"Correctivo",C88:C116)+SUMIF(D88:D116,"Ambos",C88:C116)</f>
        <v>12</v>
      </c>
      <c r="D87" s="294">
        <f>SUMIF('Matriz Eval. de Mitiga.'!A16:A22, "Correctivo",'Matriz Eval. de Mitiga.'!W16:W22)+SUMIF('Matriz Eval. de Mitiga.'!A16:A22, "Ambos",'Matriz Eval. de Mitiga.'!W16:W22)</f>
        <v>6</v>
      </c>
      <c r="F87" s="290" t="s">
        <v>606</v>
      </c>
      <c r="G87" s="255">
        <v>10</v>
      </c>
      <c r="H87" s="288">
        <f>0.1*G87*$G$84</f>
        <v>3</v>
      </c>
      <c r="J87" s="250" t="s">
        <v>607</v>
      </c>
      <c r="K87" s="251">
        <v>0.25</v>
      </c>
      <c r="L87" s="252">
        <f>K87*$G$78</f>
        <v>7.25</v>
      </c>
    </row>
    <row r="88" spans="2:12">
      <c r="B88" s="276" t="s">
        <v>608</v>
      </c>
      <c r="C88" s="277">
        <v>2</v>
      </c>
      <c r="D88" s="278" t="s">
        <v>385</v>
      </c>
      <c r="F88" s="276" t="s">
        <v>609</v>
      </c>
      <c r="G88" s="277">
        <v>3</v>
      </c>
      <c r="H88" s="278" t="s">
        <v>298</v>
      </c>
      <c r="J88" s="257" t="s">
        <v>610</v>
      </c>
      <c r="K88" s="258">
        <v>0</v>
      </c>
      <c r="L88" s="259">
        <f>K88*$G$78</f>
        <v>0</v>
      </c>
    </row>
    <row r="89" spans="2:12">
      <c r="B89" s="295" t="s">
        <v>504</v>
      </c>
      <c r="C89" s="296">
        <v>10</v>
      </c>
      <c r="D89" s="297">
        <f>0.1*C89*$C$88</f>
        <v>2</v>
      </c>
      <c r="F89" s="298" t="s">
        <v>611</v>
      </c>
      <c r="G89" s="256">
        <v>0</v>
      </c>
      <c r="H89" s="288">
        <f>0.1*G89*$G$88</f>
        <v>0</v>
      </c>
    </row>
    <row r="90" spans="2:12">
      <c r="B90" s="299" t="s">
        <v>22</v>
      </c>
      <c r="C90" s="300">
        <v>0</v>
      </c>
      <c r="D90" s="297">
        <f>0.1*C90*$C$88</f>
        <v>0</v>
      </c>
      <c r="F90" s="298" t="s">
        <v>612</v>
      </c>
      <c r="G90" s="256">
        <v>3</v>
      </c>
      <c r="H90" s="288">
        <f>0.1*G90*$G$88</f>
        <v>0.90000000000000013</v>
      </c>
    </row>
    <row r="91" spans="2:12">
      <c r="B91" s="276" t="s">
        <v>613</v>
      </c>
      <c r="C91" s="277">
        <v>1</v>
      </c>
      <c r="D91" s="278" t="s">
        <v>387</v>
      </c>
      <c r="F91" s="298" t="s">
        <v>614</v>
      </c>
      <c r="G91" s="256">
        <v>6</v>
      </c>
      <c r="H91" s="288">
        <f>0.1*G91*$G$88</f>
        <v>1.8000000000000003</v>
      </c>
    </row>
    <row r="92" spans="2:12">
      <c r="B92" s="295" t="s">
        <v>504</v>
      </c>
      <c r="C92" s="296">
        <v>10</v>
      </c>
      <c r="D92" s="297">
        <f>0.1*C92*$C$91</f>
        <v>1</v>
      </c>
      <c r="F92" s="298" t="s">
        <v>615</v>
      </c>
      <c r="G92" s="256">
        <v>10</v>
      </c>
      <c r="H92" s="288">
        <f>0.1*G92*$G$88</f>
        <v>3</v>
      </c>
    </row>
    <row r="93" spans="2:12">
      <c r="B93" s="299" t="s">
        <v>22</v>
      </c>
      <c r="C93" s="300">
        <v>0</v>
      </c>
      <c r="D93" s="297">
        <f>0.1*C93*$C$91</f>
        <v>0</v>
      </c>
      <c r="F93" s="276" t="s">
        <v>616</v>
      </c>
      <c r="G93" s="277">
        <v>3</v>
      </c>
      <c r="H93" s="278" t="s">
        <v>298</v>
      </c>
    </row>
    <row r="94" spans="2:12">
      <c r="B94" s="276" t="s">
        <v>617</v>
      </c>
      <c r="C94" s="277">
        <v>3</v>
      </c>
      <c r="D94" s="278" t="s">
        <v>385</v>
      </c>
      <c r="F94" s="289" t="s">
        <v>618</v>
      </c>
      <c r="G94" s="256">
        <v>0</v>
      </c>
      <c r="H94" s="288">
        <f>0.1*G94*$G$93</f>
        <v>0</v>
      </c>
    </row>
    <row r="95" spans="2:12">
      <c r="B95" s="295" t="s">
        <v>619</v>
      </c>
      <c r="C95" s="296">
        <v>10</v>
      </c>
      <c r="D95" s="297">
        <f>0.1*C95*$C$94</f>
        <v>3</v>
      </c>
      <c r="F95" s="289" t="s">
        <v>620</v>
      </c>
      <c r="G95" s="256">
        <v>3</v>
      </c>
      <c r="H95" s="288">
        <f>0.1*G95*$G$93</f>
        <v>0.90000000000000013</v>
      </c>
    </row>
    <row r="96" spans="2:12">
      <c r="B96" s="301" t="s">
        <v>621</v>
      </c>
      <c r="C96" s="302">
        <v>5</v>
      </c>
      <c r="D96" s="297">
        <f>0.1*C96*$C$94</f>
        <v>1.5</v>
      </c>
      <c r="F96" s="289" t="s">
        <v>622</v>
      </c>
      <c r="G96" s="256">
        <v>6</v>
      </c>
      <c r="H96" s="288">
        <f>0.1*G96*$G$93</f>
        <v>1.8000000000000003</v>
      </c>
    </row>
    <row r="97" spans="2:8">
      <c r="B97" s="299" t="s">
        <v>22</v>
      </c>
      <c r="C97" s="300">
        <v>0</v>
      </c>
      <c r="D97" s="297">
        <f>0.1*C97*$C$94</f>
        <v>0</v>
      </c>
      <c r="F97" s="289" t="s">
        <v>623</v>
      </c>
      <c r="G97" s="256">
        <v>10</v>
      </c>
      <c r="H97" s="288">
        <f>0.1*G97*$G$93</f>
        <v>3</v>
      </c>
    </row>
    <row r="98" spans="2:8">
      <c r="B98" s="276" t="s">
        <v>624</v>
      </c>
      <c r="C98" s="277">
        <v>3</v>
      </c>
      <c r="D98" s="278" t="s">
        <v>387</v>
      </c>
      <c r="F98" s="281" t="s">
        <v>625</v>
      </c>
      <c r="G98" s="249">
        <v>3</v>
      </c>
      <c r="H98" s="282" t="s">
        <v>298</v>
      </c>
    </row>
    <row r="99" spans="2:8">
      <c r="B99" s="295" t="s">
        <v>390</v>
      </c>
      <c r="C99" s="296">
        <v>10</v>
      </c>
      <c r="D99" s="297">
        <f>0.1*C99*$C$98</f>
        <v>3</v>
      </c>
      <c r="F99" s="295" t="s">
        <v>22</v>
      </c>
      <c r="G99" s="256">
        <v>0</v>
      </c>
      <c r="H99" s="288">
        <f>0.1*G99*$G$98</f>
        <v>0</v>
      </c>
    </row>
    <row r="100" spans="2:8">
      <c r="B100" s="299" t="s">
        <v>626</v>
      </c>
      <c r="C100" s="300">
        <v>0</v>
      </c>
      <c r="D100" s="297">
        <f>0.1*C100*$C$98</f>
        <v>0</v>
      </c>
      <c r="F100" s="303" t="s">
        <v>504</v>
      </c>
      <c r="G100" s="255">
        <v>10</v>
      </c>
      <c r="H100" s="288">
        <f>0.1*G100*$G$98</f>
        <v>3</v>
      </c>
    </row>
    <row r="101" spans="2:8">
      <c r="B101" s="276" t="s">
        <v>627</v>
      </c>
      <c r="C101" s="277">
        <v>2</v>
      </c>
      <c r="D101" s="278" t="s">
        <v>392</v>
      </c>
      <c r="F101" s="276" t="s">
        <v>628</v>
      </c>
      <c r="G101" s="277">
        <v>3</v>
      </c>
      <c r="H101" s="278" t="s">
        <v>298</v>
      </c>
    </row>
    <row r="102" spans="2:8">
      <c r="B102" s="295" t="s">
        <v>629</v>
      </c>
      <c r="C102" s="296">
        <v>5</v>
      </c>
      <c r="D102" s="297">
        <f>0.1*C102*$C$101</f>
        <v>1</v>
      </c>
      <c r="F102" s="304" t="s">
        <v>630</v>
      </c>
      <c r="G102" s="256">
        <v>0</v>
      </c>
      <c r="H102" s="288">
        <f>0.1*G102*$G$101</f>
        <v>0</v>
      </c>
    </row>
    <row r="103" spans="2:8">
      <c r="B103" s="295" t="s">
        <v>504</v>
      </c>
      <c r="C103" s="296">
        <v>10</v>
      </c>
      <c r="D103" s="297">
        <f>0.1*C103*$C$101</f>
        <v>2</v>
      </c>
      <c r="F103" s="304" t="s">
        <v>631</v>
      </c>
      <c r="G103" s="256">
        <v>3</v>
      </c>
      <c r="H103" s="288">
        <f>0.1*G103*$G$101</f>
        <v>0.90000000000000013</v>
      </c>
    </row>
    <row r="104" spans="2:8">
      <c r="B104" s="299" t="s">
        <v>22</v>
      </c>
      <c r="C104" s="300">
        <v>0</v>
      </c>
      <c r="D104" s="297">
        <f>0.1*C104*$C$101</f>
        <v>0</v>
      </c>
      <c r="F104" s="304" t="s">
        <v>632</v>
      </c>
      <c r="G104" s="256">
        <v>6</v>
      </c>
      <c r="H104" s="288">
        <f>0.1*G104*$G$101</f>
        <v>1.8000000000000003</v>
      </c>
    </row>
    <row r="105" spans="2:8">
      <c r="B105" s="276" t="s">
        <v>633</v>
      </c>
      <c r="C105" s="277">
        <v>2</v>
      </c>
      <c r="D105" s="278" t="s">
        <v>392</v>
      </c>
      <c r="F105" s="304" t="s">
        <v>634</v>
      </c>
      <c r="G105" s="256">
        <v>10</v>
      </c>
      <c r="H105" s="288">
        <f>0.1*G105*$G$101</f>
        <v>3</v>
      </c>
    </row>
    <row r="106" spans="2:8">
      <c r="B106" s="295" t="s">
        <v>629</v>
      </c>
      <c r="C106" s="296">
        <v>5</v>
      </c>
      <c r="D106" s="297">
        <f t="shared" ref="D106:D111" si="7">0.1*C106*$C$105</f>
        <v>1</v>
      </c>
      <c r="F106" s="276" t="s">
        <v>635</v>
      </c>
      <c r="G106" s="277">
        <v>3</v>
      </c>
      <c r="H106" s="278" t="s">
        <v>298</v>
      </c>
    </row>
    <row r="107" spans="2:8">
      <c r="B107" s="295" t="s">
        <v>636</v>
      </c>
      <c r="C107" s="296">
        <v>10</v>
      </c>
      <c r="D107" s="297">
        <f t="shared" si="7"/>
        <v>2</v>
      </c>
      <c r="F107" s="304" t="s">
        <v>634</v>
      </c>
      <c r="G107" s="256">
        <v>0</v>
      </c>
      <c r="H107" s="288">
        <f>0.1*G107*$G$106</f>
        <v>0</v>
      </c>
    </row>
    <row r="108" spans="2:8">
      <c r="B108" s="303" t="s">
        <v>637</v>
      </c>
      <c r="C108" s="305">
        <v>10</v>
      </c>
      <c r="D108" s="297">
        <f t="shared" si="7"/>
        <v>2</v>
      </c>
      <c r="F108" s="289" t="s">
        <v>632</v>
      </c>
      <c r="G108" s="256">
        <v>3</v>
      </c>
      <c r="H108" s="288">
        <f>0.1*G108*$G$106</f>
        <v>0.90000000000000013</v>
      </c>
    </row>
    <row r="109" spans="2:8">
      <c r="B109" s="303" t="s">
        <v>638</v>
      </c>
      <c r="C109" s="305">
        <v>6</v>
      </c>
      <c r="D109" s="297">
        <f t="shared" si="7"/>
        <v>1.2000000000000002</v>
      </c>
      <c r="F109" s="289" t="s">
        <v>631</v>
      </c>
      <c r="G109" s="256">
        <v>6</v>
      </c>
      <c r="H109" s="288">
        <f>0.1*G109*$G$106</f>
        <v>1.8000000000000003</v>
      </c>
    </row>
    <row r="110" spans="2:8">
      <c r="B110" s="303" t="s">
        <v>639</v>
      </c>
      <c r="C110" s="305">
        <v>3</v>
      </c>
      <c r="D110" s="297">
        <f t="shared" si="7"/>
        <v>0.60000000000000009</v>
      </c>
      <c r="F110" s="289" t="s">
        <v>630</v>
      </c>
      <c r="G110" s="256">
        <v>10</v>
      </c>
      <c r="H110" s="288">
        <f>0.1*G110*$G$106</f>
        <v>3</v>
      </c>
    </row>
    <row r="111" spans="2:8">
      <c r="B111" s="299" t="s">
        <v>22</v>
      </c>
      <c r="C111" s="300">
        <v>0</v>
      </c>
      <c r="D111" s="297">
        <f t="shared" si="7"/>
        <v>0</v>
      </c>
      <c r="F111" s="276" t="s">
        <v>640</v>
      </c>
      <c r="G111" s="277">
        <v>3</v>
      </c>
      <c r="H111" s="278" t="s">
        <v>298</v>
      </c>
    </row>
    <row r="112" spans="2:8">
      <c r="B112" s="276" t="s">
        <v>641</v>
      </c>
      <c r="C112" s="277">
        <v>3</v>
      </c>
      <c r="D112" s="278" t="s">
        <v>385</v>
      </c>
      <c r="F112" s="289" t="s">
        <v>642</v>
      </c>
      <c r="G112" s="256">
        <v>0</v>
      </c>
      <c r="H112" s="288">
        <f>0.1*G112*$G$111</f>
        <v>0</v>
      </c>
    </row>
    <row r="113" spans="2:8">
      <c r="B113" s="289" t="s">
        <v>643</v>
      </c>
      <c r="C113" s="256">
        <v>10</v>
      </c>
      <c r="D113" s="288">
        <f>0.1*C113*$C$112</f>
        <v>3</v>
      </c>
      <c r="F113" s="289" t="s">
        <v>644</v>
      </c>
      <c r="G113" s="256">
        <v>3</v>
      </c>
      <c r="H113" s="288">
        <f>0.1*G113*$G$111</f>
        <v>0.90000000000000013</v>
      </c>
    </row>
    <row r="114" spans="2:8">
      <c r="B114" s="289" t="s">
        <v>645</v>
      </c>
      <c r="C114" s="256">
        <v>6</v>
      </c>
      <c r="D114" s="288">
        <f>0.1*C114*$C$112</f>
        <v>1.8000000000000003</v>
      </c>
      <c r="F114" s="289" t="s">
        <v>646</v>
      </c>
      <c r="G114" s="256">
        <v>6</v>
      </c>
      <c r="H114" s="288">
        <f>0.1*G114*$G$111</f>
        <v>1.8000000000000003</v>
      </c>
    </row>
    <row r="115" spans="2:8">
      <c r="B115" s="289" t="s">
        <v>647</v>
      </c>
      <c r="C115" s="256">
        <v>3</v>
      </c>
      <c r="D115" s="288">
        <f>0.1*C115*$C$112</f>
        <v>0.90000000000000013</v>
      </c>
      <c r="F115" s="289" t="s">
        <v>648</v>
      </c>
      <c r="G115" s="256">
        <v>10</v>
      </c>
      <c r="H115" s="288">
        <f>0.1*G115*$G$111</f>
        <v>3</v>
      </c>
    </row>
    <row r="116" spans="2:8">
      <c r="B116" s="306" t="s">
        <v>649</v>
      </c>
      <c r="C116" s="307">
        <v>0</v>
      </c>
      <c r="D116" s="308">
        <f>0.1*C116*$C$112</f>
        <v>0</v>
      </c>
      <c r="F116" s="276" t="s">
        <v>650</v>
      </c>
      <c r="G116" s="277">
        <v>3</v>
      </c>
      <c r="H116" s="278" t="s">
        <v>298</v>
      </c>
    </row>
    <row r="117" spans="2:8">
      <c r="F117" s="289" t="s">
        <v>651</v>
      </c>
      <c r="G117" s="256">
        <v>0</v>
      </c>
      <c r="H117" s="288">
        <f>0.1*G117*$G$116</f>
        <v>0</v>
      </c>
    </row>
    <row r="118" spans="2:8">
      <c r="B118" s="458" t="s">
        <v>652</v>
      </c>
      <c r="C118" s="458"/>
      <c r="D118" s="458"/>
      <c r="F118" s="289" t="s">
        <v>653</v>
      </c>
      <c r="G118" s="256">
        <v>3</v>
      </c>
      <c r="H118" s="288">
        <f>0.1*G118*$G$116</f>
        <v>0.90000000000000013</v>
      </c>
    </row>
    <row r="119" spans="2:8">
      <c r="B119" s="250" t="s">
        <v>654</v>
      </c>
      <c r="C119" s="251">
        <v>0.25</v>
      </c>
      <c r="D119" s="309">
        <f>(1-(C119*(D86/C86)))*H78</f>
        <v>5.0587500000000007</v>
      </c>
      <c r="F119" s="289" t="s">
        <v>655</v>
      </c>
      <c r="G119" s="256">
        <v>6</v>
      </c>
      <c r="H119" s="288">
        <f>0.1*G119*$G$116</f>
        <v>1.8000000000000003</v>
      </c>
    </row>
    <row r="120" spans="2:8">
      <c r="B120" s="257" t="s">
        <v>656</v>
      </c>
      <c r="C120" s="310">
        <v>0.25</v>
      </c>
      <c r="D120" s="311">
        <f>(1-(C120*(D87/C87)))*D1</f>
        <v>7.875</v>
      </c>
      <c r="F120" s="306" t="s">
        <v>657</v>
      </c>
      <c r="G120" s="307">
        <v>10</v>
      </c>
      <c r="H120" s="308">
        <f>0.1*G120*$G$116</f>
        <v>3</v>
      </c>
    </row>
  </sheetData>
  <mergeCells count="7">
    <mergeCell ref="F30:H30"/>
    <mergeCell ref="B118:D118"/>
    <mergeCell ref="F2:H2"/>
    <mergeCell ref="N2:N3"/>
    <mergeCell ref="O2:S2"/>
    <mergeCell ref="F17:H17"/>
    <mergeCell ref="F25:H25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125</vt:i4>
      </vt:variant>
    </vt:vector>
  </HeadingPairs>
  <TitlesOfParts>
    <vt:vector size="134" baseType="lpstr">
      <vt:lpstr>Solicitud de Cambio</vt:lpstr>
      <vt:lpstr>Matriz Eval. de Impacto</vt:lpstr>
      <vt:lpstr>Matriz Eval. de Probabil.</vt:lpstr>
      <vt:lpstr>Matriz Eval. de Mitiga.</vt:lpstr>
      <vt:lpstr>Especif. Piloto</vt:lpstr>
      <vt:lpstr>Cambio de Emergenci</vt:lpstr>
      <vt:lpstr>Present. del cambio</vt:lpstr>
      <vt:lpstr>Resumen del Cambio</vt:lpstr>
      <vt:lpstr>Parámetros</vt:lpstr>
      <vt:lpstr>'Especif. Piloto'!Año</vt:lpstr>
      <vt:lpstr>'Matriz Eval. de Impacto'!Año</vt:lpstr>
      <vt:lpstr>'Present. del cambio'!Año</vt:lpstr>
      <vt:lpstr>'Solicitud de Cambio'!Año</vt:lpstr>
      <vt:lpstr>Año</vt:lpstr>
      <vt:lpstr>Aplicación_Base__Version__Parche__Parametro__etc</vt:lpstr>
      <vt:lpstr>'Especif. Piloto'!Aplicaciones_Móviles</vt:lpstr>
      <vt:lpstr>'Matriz Eval. de Impacto'!Aplicaciones_Móviles</vt:lpstr>
      <vt:lpstr>'Solicitud de Cambio'!Aplicaciones_Móviles</vt:lpstr>
      <vt:lpstr>'Especif. Piloto'!Área_de_impresión</vt:lpstr>
      <vt:lpstr>'Matriz Eval. de Impacto'!Área_de_impresión</vt:lpstr>
      <vt:lpstr>'Solicitud de Cambio'!Área_de_impresión</vt:lpstr>
      <vt:lpstr>'Especif. Piloto'!BackOffice</vt:lpstr>
      <vt:lpstr>'Matriz Eval. de Impacto'!BackOffice</vt:lpstr>
      <vt:lpstr>'Solicitud de Cambio'!BackOffice</vt:lpstr>
      <vt:lpstr>'Especif. Piloto'!Dispositivos_Cajeros_POS</vt:lpstr>
      <vt:lpstr>'Matriz Eval. de Impacto'!Dispositivos_Cajeros_POS</vt:lpstr>
      <vt:lpstr>'Solicitud de Cambio'!Dispositivos_Cajeros_POS</vt:lpstr>
      <vt:lpstr>'Especif. Piloto'!Emergencia</vt:lpstr>
      <vt:lpstr>'Matriz Eval. de Impacto'!Emergencia</vt:lpstr>
      <vt:lpstr>'Solicitud de Cambio'!Emergencia</vt:lpstr>
      <vt:lpstr>I_P1</vt:lpstr>
      <vt:lpstr>I_P2</vt:lpstr>
      <vt:lpstr>I_P3</vt:lpstr>
      <vt:lpstr>I_P4</vt:lpstr>
      <vt:lpstr>I_P5</vt:lpstr>
      <vt:lpstr>I_P6</vt:lpstr>
      <vt:lpstr>I_P7</vt:lpstr>
      <vt:lpstr>I_P8</vt:lpstr>
      <vt:lpstr>I_P9</vt:lpstr>
      <vt:lpstr>I_R1</vt:lpstr>
      <vt:lpstr>I_R2</vt:lpstr>
      <vt:lpstr>I_R3</vt:lpstr>
      <vt:lpstr>I_R4</vt:lpstr>
      <vt:lpstr>I_R5</vt:lpstr>
      <vt:lpstr>I_R6</vt:lpstr>
      <vt:lpstr>I_R7</vt:lpstr>
      <vt:lpstr>I_R8</vt:lpstr>
      <vt:lpstr>I_R9</vt:lpstr>
      <vt:lpstr>I_V1</vt:lpstr>
      <vt:lpstr>I_V2</vt:lpstr>
      <vt:lpstr>I_V3</vt:lpstr>
      <vt:lpstr>I_V4</vt:lpstr>
      <vt:lpstr>I_V5</vt:lpstr>
      <vt:lpstr>I_V6</vt:lpstr>
      <vt:lpstr>I_V7</vt:lpstr>
      <vt:lpstr>I_V8</vt:lpstr>
      <vt:lpstr>I_V9</vt:lpstr>
      <vt:lpstr>'Especif. Piloto'!Infraestructura_Centro_de_Computo</vt:lpstr>
      <vt:lpstr>'Matriz Eval. de Impacto'!Infraestructura_Centro_de_Computo</vt:lpstr>
      <vt:lpstr>'Solicitud de Cambio'!Infraestructura_Centro_de_Computo</vt:lpstr>
      <vt:lpstr>'Especif. Piloto'!Infraestructura_Hardware</vt:lpstr>
      <vt:lpstr>'Matriz Eval. de Impacto'!Infraestructura_Hardware</vt:lpstr>
      <vt:lpstr>'Solicitud de Cambio'!Infraestructura_Hardware</vt:lpstr>
      <vt:lpstr>'Especif. Piloto'!Infraestructura_Seguridad_Informatica</vt:lpstr>
      <vt:lpstr>'Matriz Eval. de Impacto'!Infraestructura_Seguridad_Informatica</vt:lpstr>
      <vt:lpstr>'Solicitud de Cambio'!Infraestructura_Seguridad_Informatica</vt:lpstr>
      <vt:lpstr>'Especif. Piloto'!Infraestructura_Software</vt:lpstr>
      <vt:lpstr>'Matriz Eval. de Impacto'!Infraestructura_Software</vt:lpstr>
      <vt:lpstr>'Solicitud de Cambio'!Infraestructura_Software</vt:lpstr>
      <vt:lpstr>'Especif. Piloto'!Internet</vt:lpstr>
      <vt:lpstr>'Matriz Eval. de Impacto'!Internet</vt:lpstr>
      <vt:lpstr>'Solicitud de Cambio'!Internet</vt:lpstr>
      <vt:lpstr>Internet</vt:lpstr>
      <vt:lpstr>M_P1</vt:lpstr>
      <vt:lpstr>M_P2</vt:lpstr>
      <vt:lpstr>M_P3</vt:lpstr>
      <vt:lpstr>M_P4</vt:lpstr>
      <vt:lpstr>M_P5</vt:lpstr>
      <vt:lpstr>M_P6</vt:lpstr>
      <vt:lpstr>M_P7</vt:lpstr>
      <vt:lpstr>M_R1</vt:lpstr>
      <vt:lpstr>M_R2</vt:lpstr>
      <vt:lpstr>M_R3</vt:lpstr>
      <vt:lpstr>M_R4</vt:lpstr>
      <vt:lpstr>M_R5</vt:lpstr>
      <vt:lpstr>M_R6</vt:lpstr>
      <vt:lpstr>M_R7</vt:lpstr>
      <vt:lpstr>M_V1</vt:lpstr>
      <vt:lpstr>M_V2</vt:lpstr>
      <vt:lpstr>M_V3</vt:lpstr>
      <vt:lpstr>M_V4</vt:lpstr>
      <vt:lpstr>M_V5</vt:lpstr>
      <vt:lpstr>M_V6</vt:lpstr>
      <vt:lpstr>M_V7</vt:lpstr>
      <vt:lpstr>'Especif. Piloto'!Normal</vt:lpstr>
      <vt:lpstr>'Matriz Eval. de Impacto'!Normal</vt:lpstr>
      <vt:lpstr>'Solicitud de Cambio'!Normal</vt:lpstr>
      <vt:lpstr>P_P1</vt:lpstr>
      <vt:lpstr>P_P2</vt:lpstr>
      <vt:lpstr>P_P3</vt:lpstr>
      <vt:lpstr>P_P4</vt:lpstr>
      <vt:lpstr>P_P5</vt:lpstr>
      <vt:lpstr>P_P6</vt:lpstr>
      <vt:lpstr>P_P7</vt:lpstr>
      <vt:lpstr>P_P8</vt:lpstr>
      <vt:lpstr>P_P9</vt:lpstr>
      <vt:lpstr>P_R1</vt:lpstr>
      <vt:lpstr>P_R2</vt:lpstr>
      <vt:lpstr>P_R3</vt:lpstr>
      <vt:lpstr>P_R4</vt:lpstr>
      <vt:lpstr>P_R5</vt:lpstr>
      <vt:lpstr>P_R6</vt:lpstr>
      <vt:lpstr>P_R7</vt:lpstr>
      <vt:lpstr>P_R8</vt:lpstr>
      <vt:lpstr>P_R9</vt:lpstr>
      <vt:lpstr>P_V1</vt:lpstr>
      <vt:lpstr>P_V2</vt:lpstr>
      <vt:lpstr>P_V3</vt:lpstr>
      <vt:lpstr>P_V4</vt:lpstr>
      <vt:lpstr>P_V5</vt:lpstr>
      <vt:lpstr>P_V6</vt:lpstr>
      <vt:lpstr>P_V7</vt:lpstr>
      <vt:lpstr>P_V8</vt:lpstr>
      <vt:lpstr>P_V9</vt:lpstr>
      <vt:lpstr>'Especif. Piloto'!PC</vt:lpstr>
      <vt:lpstr>'Matriz Eval. de Impacto'!PC</vt:lpstr>
      <vt:lpstr>'Solicitud de Cambio'!PC</vt:lpstr>
      <vt:lpstr>'Especif. Piloto'!Plataforma_Central</vt:lpstr>
      <vt:lpstr>'Matriz Eval. de Impacto'!Plataforma_Central</vt:lpstr>
      <vt:lpstr>'Solicitud de Cambio'!Plataforma_Central</vt:lpstr>
      <vt:lpstr>'Especif. Piloto'!servicios</vt:lpstr>
      <vt:lpstr>'Matriz Eval. de Impacto'!servicios</vt:lpstr>
      <vt:lpstr>'Solicitud de Cambio'!servicios</vt:lpstr>
      <vt:lpstr>Terminador_VPN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lapesca</dc:creator>
  <dc:description/>
  <cp:lastModifiedBy>Juan Manuel Centeno</cp:lastModifiedBy>
  <cp:revision>1</cp:revision>
  <cp:lastPrinted>2020-02-20T23:12:35Z</cp:lastPrinted>
  <dcterms:created xsi:type="dcterms:W3CDTF">2010-06-01T21:47:02Z</dcterms:created>
  <dcterms:modified xsi:type="dcterms:W3CDTF">2020-09-05T00:34:37Z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