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RQ35320\"/>
    </mc:Choice>
  </mc:AlternateContent>
  <xr:revisionPtr revIDLastSave="0" documentId="13_ncr:1_{40F8421B-5AE5-432E-8D7F-76DEC227A117}" xr6:coauthVersionLast="45" xr6:coauthVersionMax="45" xr10:uidLastSave="{00000000-0000-0000-0000-000000000000}"/>
  <bookViews>
    <workbookView xWindow="-120" yWindow="-120" windowWidth="20730" windowHeight="11160" tabRatio="500" firstSheet="5" activeTab="7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<sst xmlns="http://schemas.openxmlformats.org/spreadsheetml/2006/main" count="1174" uniqueCount="672">
  <si>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</si>
  <si>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</si>
  <si>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</si>
  <si>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</si>
  <si>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</si>
  <si>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</si>
  <si>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</si>
  <si>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</si>
  <si>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</si>
  <si>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</si>
  <si>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</si>
  <si>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</si>
  <si>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</si>
  <si>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</si>
  <si>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</si>
  <si>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</si>
  <si>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</si>
  <si>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</si>
  <si>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</si>
  <si>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</si>
  <si>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</si>
  <si>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</si>
  <si>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</si>
  <si>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</si>
  <si>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</si>
  <si>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</si>
  <si>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</si>
  <si>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</si>
  <si>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</si>
  <si>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</si>
  <si>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</si>
  <si>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</si>
  <si>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</si>
  <si>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</si>
  <si>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</si>
  <si>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</si>
  <si>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</si>
  <si>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</si>
  <si>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</si>
  <si>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</si>
  <si>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</si>
  <si>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</si>
  <si>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</si>
  <si>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</si>
  <si>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</si>
  <si>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</si>
  <si>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</si>
  <si>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</si>
  <si>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</si>
  <si>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</si>
  <si>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</si>
  <si>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</si>
  <si>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</si>
  <si>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</si>
  <si>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</si>
  <si>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</si>
  <si>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</si>
  <si>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</si>
  <si>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</si>
  <si>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</si>
  <si>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</si>
  <si>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</si>
  <si>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</si>
  <si>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</si>
  <si>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</si>
  <si>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</si>
  <si>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</si>
  <si>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</si>
  <si>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</si>
  <si>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</si>
  <si>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</si>
  <si>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</si>
  <si>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</si>
  <si>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</si>
  <si>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</si>
  <si>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</si>
  <si>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</si>
  <si>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</si>
  <si>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</si>
  <si>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</si>
  <si>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</si>
  <si>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</si>
  <si>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</si>
  <si>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</si>
  <si>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</si>
  <si>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</si>
  <si>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</si>
  <si>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</si>
  <si>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</si>
  <si>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</si>
  <si>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</si>
  <si>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</si>
  <si>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</si>
  <si>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</si>
  <si>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</si>
  <si>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</si>
  <si>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</si>
  <si>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</si>
  <si>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</si>
  <si>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</si>
  <si>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</si>
  <si>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</si>
  <si>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</si>
  <si>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</si>
  <si>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</si>
  <si>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</si>
  <si>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</si>
  <si>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</si>
  <si>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</si>
  <si>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</si>
  <si>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</si>
  <si>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</si>
  <si>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</si>
  <si>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</si>
  <si>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</si>
  <si>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</si>
  <si>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</si>
  <si>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</si>
  <si>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</si>
  <si>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</si>
  <si>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</si>
  <si>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</si>
  <si>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</si>
  <si>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</si>
  <si>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</si>
  <si>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</si>
  <si>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</si>
  <si>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</si>
  <si>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</si>
  <si>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</si>
  <si>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</si>
  <si>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</si>
  <si>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</si>
  <si>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</si>
  <si>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</si>
  <si>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</si>
  <si>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</si>
  <si>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</si>
  <si>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</si>
  <si>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</si>
  <si>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</si>
  <si>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</si>
  <si>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</si>
  <si>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</si>
  <si>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</si>
  <si>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</si>
  <si>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</si>
  <si>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</si>
  <si>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</si>
  <si>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</si>
  <si>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</si>
  <si>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</si>
  <si>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</si>
  <si>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</si>
  <si>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</si>
  <si>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</si>
  <si>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</si>
  <si>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</si>
  <si>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</si>
  <si>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</si>
  <si>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</si>
  <si>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</si>
  <si>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</si>
  <si>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</si>
  <si>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</si>
  <si>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</si>
  <si>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</si>
  <si>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</si>
  <si>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</si>
  <si>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</si>
  <si>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</si>
  <si>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</si>
  <si>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</si>
  <si>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</si>
  <si>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</si>
  <si>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</si>
  <si>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</si>
  <si>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</si>
  <si>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</si>
  <si>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</si>
  <si>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</si>
  <si>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</si>
  <si>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</si>
  <si>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</si>
  <si>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</si>
  <si>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</si>
  <si>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</si>
  <si>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</si>
  <si>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</si>
  <si>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</si>
  <si>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</si>
  <si>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</si>
  <si>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</si>
  <si>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</si>
  <si>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</si>
  <si>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</si>
  <si>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</si>
  <si>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</si>
  <si>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</si>
  <si>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</si>
  <si>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</si>
  <si>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</si>
  <si>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</si>
  <si>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</si>
  <si>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</si>
  <si>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</si>
  <si>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</si>
  <si>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</si>
  <si>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</si>
  <si>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</si>
  <si>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</si>
  <si>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</si>
  <si>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</si>
  <si>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</si>
  <si>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</si>
  <si>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</si>
  <si>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</si>
  <si>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</si>
  <si>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</si>
  <si>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</si>
  <si>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</si>
  <si>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</si>
  <si>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</si>
  <si>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</si>
  <si>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</si>
  <si>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</si>
  <si>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</si>
  <si>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</si>
  <si>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</si>
  <si>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</si>
  <si>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</si>
  <si>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</si>
  <si>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</si>
  <si>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</si>
  <si>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</si>
  <si>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</si>
  <si>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</si>
  <si>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</si>
  <si>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</si>
  <si>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</si>
  <si>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</si>
  <si>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</si>
  <si>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</si>
  <si>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</si>
  <si>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</si>
  <si>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</si>
  <si>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</si>
  <si>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</si>
  <si>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</si>
  <si>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</si>
  <si>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</si>
  <si>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</si>
  <si>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</si>
  <si>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</si>
  <si>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</si>
  <si>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</si>
  <si>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</si>
  <si>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</si>
  <si>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</si>
  <si>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</si>
  <si>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</si>
  <si>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</si>
  <si>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</si>
  <si>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</si>
  <si>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</si>
  <si>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</si>
  <si>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</si>
  <si>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</si>
  <si>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</si>
  <si>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</si>
  <si>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</si>
  <si>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</si>
  <si>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</si>
  <si>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</si>
  <si>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</si>
  <si>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</si>
  <si>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</si>
  <si>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</si>
  <si>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</si>
  <si>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</si>
  <si>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</si>
  <si>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</si>
  <si>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</si>
  <si>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</si>
  <si>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</si>
  <si>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</si>
  <si>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</si>
  <si>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</si>
  <si>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</si>
  <si>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</si>
  <si>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</si>
  <si>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</si>
  <si>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</si>
  <si>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</si>
  <si>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</si>
  <si>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</si>
  <si>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</si>
  <si>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</si>
  <si>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</si>
  <si>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</si>
  <si>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</si>
  <si>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</si>
  <si>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</si>
  <si>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</si>
  <si>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</si>
  <si>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</si>
  <si>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</si>
  <si>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</si>
  <si>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</si>
  <si>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</si>
  <si>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</si>
  <si>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</si>
  <si>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</si>
  <si>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</si>
  <si>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</si>
  <si>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</si>
  <si>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</si>
  <si>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</si>
  <si>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</si>
  <si>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</si>
  <si>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</si>
  <si>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</si>
  <si>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</si>
  <si>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</si>
  <si>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</si>
  <si>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</si>
  <si>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</si>
  <si>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</si>
  <si>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</si>
  <si>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</si>
  <si>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</si>
  <si>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</si>
  <si>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</si>
  <si>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</si>
  <si>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</si>
  <si>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</si>
  <si>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</si>
  <si>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</si>
  <si>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</si>
  <si>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</si>
  <si>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</si>
  <si>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</si>
  <si>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</si>
  <si>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</si>
  <si>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</si>
  <si>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</si>
  <si>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</si>
  <si>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</si>
  <si>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</si>
  <si>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</si>
  <si>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</si>
  <si>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</si>
  <si>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</si>
  <si>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</si>
  <si>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</si>
  <si>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</si>
  <si>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</si>
  <si>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</si>
  <si>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</si>
  <si>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</si>
  <si>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</si>
  <si>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</si>
  <si>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</si>
  <si>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</si>
  <si>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</si>
  <si>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</si>
  <si>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</si>
  <si>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</si>
  <si>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</si>
  <si>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</si>
  <si>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</si>
  <si>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</si>
  <si>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</si>
  <si>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</si>
  <si>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</si>
  <si>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</si>
  <si>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</si>
  <si>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</si>
  <si>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</si>
  <si>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</si>
  <si>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</si>
  <si>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</si>
  <si>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</si>
  <si>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</si>
  <si>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</si>
  <si>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</si>
  <si>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</si>
  <si>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</si>
  <si>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</si>
  <si>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</si>
  <si>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</si>
  <si>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</si>
  <si>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</si>
  <si>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</si>
  <si>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</si>
  <si>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</si>
  <si>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</si>
  <si>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</si>
  <si>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</si>
  <si>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</si>
  <si>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</si>
  <si>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</si>
  <si>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</si>
  <si>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</si>
  <si>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</si>
  <si>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</si>
  <si>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</si>
  <si>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</si>
  <si>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</si>
  <si>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</si>
  <si>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</si>
  <si>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</si>
  <si>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</si>
  <si>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</si>
  <si>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</si>
  <si>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</si>
  <si>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</si>
  <si>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</si>
  <si>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</si>
  <si>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</si>
  <si>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</si>
  <si>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</si>
  <si>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</si>
  <si>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</si>
  <si>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</si>
  <si>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</si>
  <si>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</si>
  <si>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</si>
  <si>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</si>
  <si>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</si>
  <si>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</si>
  <si>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</si>
  <si>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</si>
  <si>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</si>
  <si>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</si>
  <si>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</si>
  <si>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</si>
  <si>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</si>
  <si>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</si>
  <si>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</si>
  <si>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</si>
  <si>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</si>
  <si>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</si>
  <si>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</si>
  <si>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</si>
  <si>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</si>
  <si>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</si>
  <si>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</si>
  <si>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</si>
  <si>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</si>
  <si>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</si>
  <si>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</si>
  <si>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</si>
  <si>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</si>
  <si>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</si>
  <si>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</si>
  <si>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</si>
  <si>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</si>
  <si>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</si>
  <si>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</si>
  <si>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</si>
  <si>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</si>
  <si>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</si>
  <si>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</si>
  <si>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</si>
  <si>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</si>
  <si>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</si>
  <si>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</si>
  <si>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</si>
  <si>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</si>
  <si>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</si>
  <si>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</si>
  <si>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</si>
  <si>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</si>
  <si>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</si>
  <si>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</si>
  <si>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</si>
  <si>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</si>
  <si>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</si>
  <si>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</si>
  <si>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</si>
  <si>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</si>
  <si>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</si>
  <si>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</si>
  <si>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</si>
  <si>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</si>
  <si>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</si>
  <si>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</si>
  <si>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</si>
  <si>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</si>
  <si>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</si>
  <si>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</si>
  <si>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</si>
  <si>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</si>
  <si>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</si>
  <si>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</si>
  <si>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</si>
  <si>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</si>
  <si>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</si>
  <si>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</si>
  <si>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</si>
  <si>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</si>
  <si>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</si>
  <si>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</si>
  <si>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</si>
  <si>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</si>
  <si>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</si>
  <si>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</si>
  <si>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</si>
  <si>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</si>
  <si>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</si>
  <si>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</si>
  <si>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</si>
  <si>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</si>
  <si>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</si>
  <si>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</si>
  <si>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</si>
  <si>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</si>
  <si>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</si>
  <si>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</si>
  <si>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</si>
  <si>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</si>
  <si>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</si>
  <si>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</si>
  <si>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</si>
  <si>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</si>
  <si>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</si>
  <si>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</si>
  <si>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</si>
  <si>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</si>
  <si>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</si>
  <si>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</si>
  <si>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</si>
  <si>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</si>
  <si>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</si>
  <si>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</si>
  <si>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</si>
  <si>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</si>
  <si>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</si>
  <si>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</si>
  <si>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</si>
  <si>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</si>
  <si>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</si>
  <si>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</si>
  <si>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</si>
  <si>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</si>
  <si>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</si>
  <si>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</si>
  <si>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</si>
  <si>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</si>
  <si>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</si>
  <si>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</si>
  <si>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</si>
  <si>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</si>
  <si>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</si>
  <si>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</si>
  <si>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</si>
  <si>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</si>
  <si>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</si>
  <si>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</si>
  <si>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</si>
  <si>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</si>
  <si>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</si>
  <si>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</si>
  <si>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</si>
  <si>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</si>
  <si>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</si>
  <si>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</si>
  <si>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</si>
  <si>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</si>
  <si>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</si>
  <si>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</si>
  <si>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</si>
  <si>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</si>
  <si>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</si>
  <si>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</si>
  <si>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</si>
  <si>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</si>
  <si>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</si>
  <si>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</si>
  <si>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</si>
  <si>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</si>
  <si>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</si>
  <si>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</si>
  <si>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</si>
  <si>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</si>
  <si>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</si>
  <si>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</si>
  <si>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</si>
  <si>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</si>
  <si>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</si>
  <si>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</si>
  <si>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</si>
  <si>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</si>
  <si>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</si>
  <si>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</si>
  <si>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</si>
  <si>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</si>
  <si>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</si>
  <si>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</si>
  <si>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</si>
  <si>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</si>
  <si>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</si>
  <si>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</si>
  <si>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</si>
  <si>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</si>
  <si>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</si>
  <si>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</si>
  <si>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</si>
  <si>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</si>
  <si>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</si>
  <si>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</si>
  <si>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</si>
  <si>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</si>
  <si>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</si>
  <si>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</si>
  <si>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</si>
  <si>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</si>
  <si>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</si>
  <si>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</si>
  <si>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</si>
  <si>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</si>
  <si>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</si>
  <si>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</si>
  <si>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</si>
  <si>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</si>
  <si>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</si>
  <si>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</si>
  <si>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</si>
  <si>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</si>
  <si>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</si>
  <si>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</si>
  <si>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</si>
  <si>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</si>
  <si>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</si>
  <si>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</si>
  <si>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</si>
  <si>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</si>
  <si>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</si>
  <si>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</si>
  <si>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</si>
  <si>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</si>
  <si>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</si>
  <si>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</si>
  <si>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</si>
  <si>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</si>
  <si>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</si>
  <si>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</si>
  <si>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</si>
  <si>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</si>
  <si>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</si>
  <si>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</si>
  <si>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</si>
  <si>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</si>
  <si>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</si>
  <si>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</si>
  <si>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</si>
  <si>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</si>
  <si>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</si>
  <si>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</si>
  <si>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</si>
  <si>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</si>
  <si>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</si>
  <si>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</si>
  <si>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</si>
  <si>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</si>
  <si>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</si>
  <si>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Transmitir el archivo de conciliación para dale que genera la Transmisión de Archivos (AWS - GAW - BBOG) para las Transferencias Inmediatas a través de xCom hacia Banco de Bogotá.</t>
  </si>
  <si>
    <t>Juan Manuel Centeno Villalobos</t>
  </si>
  <si>
    <t>Angela Andrea Bustos / Juan Manuel Centeno Villalobos</t>
  </si>
  <si>
    <t>No se Transmitira los archivos propios de la operación de ASD (PRGE01128003MMAA_1.txt.pgp, PRGE01128003MMAA_2.txt.pgp) para la plataforma dale! hacia el Banco de Bogotá.</t>
  </si>
  <si>
    <t>RQ35320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</si>
</sst>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11" fillId="5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2" borderId="0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center" wrapText="1"/>
    </xf>
    <xf numFmtId="0" fontId="6" fillId="6" borderId="3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vertical="top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19" xfId="3" applyFont="1" applyFill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165" fontId="34" fillId="2" borderId="47" xfId="3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A43" zoomScale="98" zoomScaleNormal="98" workbookViewId="0">
      <selection activeCell="C46" sqref="C46:Q46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12" t="s">
        <v>0</v>
      </c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43" ht="18" customHeight="1">
      <c r="B3" s="4"/>
      <c r="C3" s="5"/>
      <c r="D3" s="312" t="s">
        <v>1</v>
      </c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</row>
    <row r="4" spans="1:43" ht="12.75" customHeight="1">
      <c r="B4" s="4"/>
      <c r="C4" s="6"/>
      <c r="D4" s="313" t="s">
        <v>2</v>
      </c>
      <c r="E4" s="313"/>
      <c r="F4" s="314" t="s">
        <v>3</v>
      </c>
      <c r="G4" s="314"/>
      <c r="H4" s="314"/>
      <c r="I4" s="7" t="s">
        <v>4</v>
      </c>
      <c r="J4" s="315">
        <v>10</v>
      </c>
      <c r="K4" s="315"/>
      <c r="L4" s="316" t="s">
        <v>5</v>
      </c>
      <c r="M4" s="316"/>
      <c r="N4" s="316"/>
      <c r="O4" s="316"/>
      <c r="P4" s="317" t="s">
        <v>6</v>
      </c>
      <c r="Q4" s="317"/>
      <c r="R4" s="317"/>
      <c r="S4" s="317"/>
    </row>
    <row r="5" spans="1:43" ht="12.75" customHeight="1">
      <c r="B5" s="8"/>
      <c r="C5" s="9"/>
      <c r="D5" s="313" t="s">
        <v>7</v>
      </c>
      <c r="E5" s="313"/>
      <c r="F5" s="318">
        <v>42661</v>
      </c>
      <c r="G5" s="318"/>
      <c r="H5" s="318"/>
      <c r="I5" s="318"/>
      <c r="J5" s="318"/>
      <c r="K5" s="318"/>
      <c r="L5" s="316" t="s">
        <v>8</v>
      </c>
      <c r="M5" s="316"/>
      <c r="N5" s="316"/>
      <c r="O5" s="316"/>
      <c r="P5" s="319">
        <v>43906</v>
      </c>
      <c r="Q5" s="319"/>
      <c r="R5" s="319"/>
      <c r="S5" s="319"/>
    </row>
    <row r="7" spans="1:43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13">
        <v>2020</v>
      </c>
      <c r="I7" s="14"/>
      <c r="J7" s="15"/>
      <c r="K7" s="321" t="s">
        <v>10</v>
      </c>
      <c r="L7" s="321"/>
      <c r="M7" s="321"/>
      <c r="N7" s="322" t="s">
        <v>668</v>
      </c>
      <c r="O7" s="322"/>
      <c r="P7" s="322"/>
      <c r="Q7" s="322"/>
      <c r="R7" s="322"/>
      <c r="S7" s="322"/>
      <c r="T7" s="323"/>
      <c r="U7" s="323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24"/>
      <c r="O8" s="324"/>
      <c r="P8" s="324"/>
      <c r="Q8" s="324"/>
      <c r="R8" s="324"/>
      <c r="S8" s="324"/>
      <c r="T8" s="323"/>
      <c r="U8" s="323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25" t="s">
        <v>11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12</v>
      </c>
      <c r="G12" s="27"/>
      <c r="H12" s="28" t="s">
        <v>13</v>
      </c>
      <c r="I12" s="28"/>
      <c r="J12" s="28" t="s">
        <v>14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15</v>
      </c>
      <c r="D13" s="32"/>
      <c r="F13" s="33">
        <v>9</v>
      </c>
      <c r="H13" s="33">
        <v>9</v>
      </c>
      <c r="I13" s="34"/>
      <c r="J13" s="33">
        <v>2020</v>
      </c>
      <c r="N13" s="326" t="s">
        <v>16</v>
      </c>
      <c r="O13" s="326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27" t="s">
        <v>17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28" t="s">
        <v>18</v>
      </c>
      <c r="D18" s="328"/>
      <c r="E18" s="328"/>
      <c r="F18" s="328"/>
      <c r="G18" s="328"/>
      <c r="H18" s="328"/>
      <c r="I18" s="329">
        <v>43858</v>
      </c>
      <c r="J18" s="329"/>
      <c r="L18" s="22" t="s">
        <v>19</v>
      </c>
      <c r="Q18" s="330">
        <v>44035</v>
      </c>
      <c r="R18" s="330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20</v>
      </c>
      <c r="D20" s="39"/>
      <c r="E20" s="39"/>
      <c r="G20" s="41" t="s">
        <v>21</v>
      </c>
      <c r="H20" s="40" t="s">
        <v>22</v>
      </c>
      <c r="L20" s="22" t="s">
        <v>23</v>
      </c>
      <c r="Q20" s="331">
        <v>0.83333333333333304</v>
      </c>
      <c r="R20" s="331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24</v>
      </c>
      <c r="D22" s="38"/>
      <c r="G22" s="332" t="s">
        <v>25</v>
      </c>
      <c r="H22" s="332"/>
      <c r="I22" s="332"/>
      <c r="J22" s="332"/>
      <c r="L22" s="45" t="s">
        <v>26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27</v>
      </c>
      <c r="D24" s="38"/>
      <c r="J24" s="333"/>
      <c r="K24" s="333"/>
      <c r="L24" s="333"/>
      <c r="M24" s="333"/>
      <c r="N24" s="333"/>
      <c r="O24" s="333"/>
      <c r="P24" s="333"/>
      <c r="Q24" s="333"/>
      <c r="R24" s="333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28</v>
      </c>
      <c r="D26" s="38"/>
      <c r="J26" s="332"/>
      <c r="K26" s="332"/>
      <c r="L26" s="332"/>
      <c r="M26" s="332"/>
      <c r="N26" s="332"/>
      <c r="O26" s="332"/>
      <c r="P26" s="332"/>
      <c r="Q26" s="332"/>
      <c r="R26" s="332"/>
      <c r="S26" s="36"/>
      <c r="BF26" s="43">
        <v>0.104166666666667</v>
      </c>
    </row>
    <row r="27" spans="2:58" s="24" customFormat="1" ht="12.75" customHeight="1">
      <c r="B27" s="31"/>
      <c r="C27" s="334" t="s">
        <v>29</v>
      </c>
      <c r="D27" s="334"/>
      <c r="E27" s="334"/>
      <c r="F27" s="334"/>
      <c r="G27" s="334"/>
      <c r="H27" s="334"/>
      <c r="I27" s="334"/>
      <c r="K27" s="334" t="s">
        <v>29</v>
      </c>
      <c r="L27" s="334"/>
      <c r="M27" s="334"/>
      <c r="N27" s="334"/>
      <c r="O27" s="334"/>
      <c r="P27" s="334"/>
      <c r="Q27" s="334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27" t="s">
        <v>30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31</v>
      </c>
      <c r="D31" s="335"/>
      <c r="E31" s="335"/>
      <c r="F31" s="335"/>
      <c r="G31" s="335"/>
      <c r="H31" s="335"/>
      <c r="J31" s="336" t="s">
        <v>90</v>
      </c>
      <c r="K31" s="336"/>
      <c r="L31" s="336"/>
      <c r="M31" s="336"/>
      <c r="N31" s="336"/>
      <c r="O31" s="336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33</v>
      </c>
      <c r="D33" s="335"/>
      <c r="E33" s="335"/>
      <c r="F33" s="335"/>
      <c r="G33" s="335"/>
      <c r="H33" s="335"/>
      <c r="J33" s="336" t="s">
        <v>34</v>
      </c>
      <c r="K33" s="336"/>
      <c r="L33" s="336"/>
      <c r="M33" s="336"/>
      <c r="N33" s="336"/>
      <c r="O33" s="336"/>
      <c r="P33" s="336"/>
      <c r="Q33" s="336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35</v>
      </c>
      <c r="D35" s="52"/>
      <c r="E35" s="53" t="s">
        <v>21</v>
      </c>
      <c r="F35" s="46" t="s">
        <v>22</v>
      </c>
      <c r="G35" s="52" t="s">
        <v>36</v>
      </c>
      <c r="K35" s="53" t="s">
        <v>21</v>
      </c>
      <c r="L35" s="46" t="s">
        <v>22</v>
      </c>
      <c r="M35" s="54" t="s">
        <v>37</v>
      </c>
      <c r="Q35" s="53" t="s">
        <v>21</v>
      </c>
      <c r="R35" s="46" t="s">
        <v>22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38</v>
      </c>
      <c r="D37" s="52"/>
      <c r="E37" s="53" t="s">
        <v>21</v>
      </c>
      <c r="F37" s="46" t="s">
        <v>22</v>
      </c>
      <c r="G37" s="39" t="s">
        <v>39</v>
      </c>
      <c r="K37" s="53" t="s">
        <v>21</v>
      </c>
      <c r="L37" s="46" t="s">
        <v>22</v>
      </c>
      <c r="M37" s="337" t="s">
        <v>40</v>
      </c>
      <c r="N37" s="337"/>
      <c r="O37" s="337"/>
      <c r="Q37" s="53" t="s">
        <v>21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38" t="s">
        <v>41</v>
      </c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S39" s="36"/>
      <c r="BF39" s="43">
        <v>0.375</v>
      </c>
    </row>
    <row r="40" spans="2:58" s="24" customFormat="1" ht="18.600000000000001" customHeight="1">
      <c r="B40" s="31"/>
      <c r="C40" s="339" t="s">
        <v>657</v>
      </c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S40" s="36"/>
      <c r="BF40" s="43">
        <v>0.39583333333333298</v>
      </c>
    </row>
    <row r="41" spans="2:58" s="24" customFormat="1" ht="17.850000000000001" customHeight="1">
      <c r="B41" s="31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S41" s="36"/>
      <c r="BF41" s="43">
        <v>0.41666666666666702</v>
      </c>
    </row>
    <row r="42" spans="2:58" s="24" customFormat="1" ht="20.45" customHeight="1">
      <c r="B42" s="31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S42" s="36"/>
      <c r="BF42" s="43">
        <v>0.4375</v>
      </c>
    </row>
    <row r="43" spans="2:58" s="24" customFormat="1" ht="18.600000000000001" customHeight="1">
      <c r="B43" s="31"/>
      <c r="C43" s="338" t="s">
        <v>42</v>
      </c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S43" s="36"/>
      <c r="BF43" s="43">
        <v>0.45833333333333298</v>
      </c>
    </row>
    <row r="44" spans="2:58" s="24" customFormat="1" ht="18.600000000000001" customHeight="1">
      <c r="B44" s="31"/>
      <c r="C44" s="336">
        <v>0</v>
      </c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57" t="s">
        <v>43</v>
      </c>
      <c r="S44" s="36"/>
      <c r="BF44" s="43">
        <v>0.47916666666666702</v>
      </c>
    </row>
    <row r="45" spans="2:58" s="24" customFormat="1" ht="18.600000000000001" customHeight="1">
      <c r="B45" s="31"/>
      <c r="C45" s="338" t="s">
        <v>44</v>
      </c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S45" s="36"/>
      <c r="BF45" s="43">
        <v>0.5</v>
      </c>
    </row>
    <row r="46" spans="2:58" s="24" customFormat="1" ht="15" customHeight="1">
      <c r="B46" s="31"/>
      <c r="C46" s="336">
        <v>90</v>
      </c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57" t="s">
        <v>43</v>
      </c>
      <c r="S46" s="36"/>
      <c r="BF46" s="43">
        <v>0.52083333333333304</v>
      </c>
    </row>
    <row r="47" spans="2:58" s="24" customFormat="1" ht="17.100000000000001" customHeight="1">
      <c r="B47" s="31"/>
      <c r="C47" s="338" t="s">
        <v>45</v>
      </c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S47" s="36"/>
      <c r="BF47" s="43">
        <v>0.54166666666666696</v>
      </c>
    </row>
    <row r="48" spans="2:58" s="24" customFormat="1" ht="12.75">
      <c r="B48" s="31"/>
      <c r="C48" s="341" t="s">
        <v>670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S48" s="36"/>
      <c r="BF48" s="43">
        <v>0.5625</v>
      </c>
    </row>
    <row r="49" spans="2:58" s="24" customFormat="1" ht="12.75">
      <c r="B49" s="3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S49" s="36"/>
      <c r="BF49" s="43">
        <v>0.58333333333333304</v>
      </c>
    </row>
    <row r="50" spans="2:58" s="24" customFormat="1" ht="12.75">
      <c r="B50" s="3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38" t="s">
        <v>46</v>
      </c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S52" s="36"/>
      <c r="BF52" s="43">
        <v>0.64583333333333304</v>
      </c>
    </row>
    <row r="53" spans="2:58" s="24" customFormat="1" ht="12.75">
      <c r="B53" s="31"/>
      <c r="C53" s="341">
        <v>60</v>
      </c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57" t="s">
        <v>43</v>
      </c>
      <c r="S53" s="36"/>
      <c r="BF53" s="43">
        <v>0.66666666666666696</v>
      </c>
    </row>
    <row r="54" spans="2:58" s="24" customFormat="1" ht="12.75">
      <c r="B54" s="31"/>
      <c r="C54" s="338" t="s">
        <v>47</v>
      </c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S54" s="36"/>
      <c r="BF54" s="43">
        <v>0.6875</v>
      </c>
    </row>
    <row r="55" spans="2:58" s="24" customFormat="1" ht="12.75">
      <c r="B55" s="31"/>
      <c r="C55" s="342">
        <v>0.89583333333333337</v>
      </c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57" t="s">
        <v>48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27" t="s">
        <v>49</v>
      </c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50</v>
      </c>
      <c r="S59" s="36"/>
      <c r="BF59" s="43">
        <v>0.79166666666666696</v>
      </c>
    </row>
    <row r="60" spans="2:58" s="24" customFormat="1" ht="12.75">
      <c r="B60" s="58" t="s">
        <v>51</v>
      </c>
      <c r="S60" s="36"/>
      <c r="BF60" s="43">
        <v>0.8125</v>
      </c>
    </row>
    <row r="61" spans="2:58" s="24" customFormat="1" ht="25.5" customHeight="1">
      <c r="B61" s="59" t="s">
        <v>52</v>
      </c>
      <c r="C61" s="343" t="s">
        <v>53</v>
      </c>
      <c r="D61" s="343"/>
      <c r="E61" s="343"/>
      <c r="F61" s="343"/>
      <c r="G61" s="343"/>
      <c r="H61" s="343" t="s">
        <v>54</v>
      </c>
      <c r="I61" s="343"/>
      <c r="J61" s="60" t="s">
        <v>55</v>
      </c>
      <c r="K61" s="60" t="s">
        <v>56</v>
      </c>
      <c r="L61" s="60" t="s">
        <v>57</v>
      </c>
      <c r="M61" s="343" t="s">
        <v>58</v>
      </c>
      <c r="N61" s="343"/>
      <c r="O61" s="343"/>
      <c r="P61" s="343" t="s">
        <v>59</v>
      </c>
      <c r="Q61" s="343"/>
      <c r="R61" s="60" t="s">
        <v>60</v>
      </c>
      <c r="S61" s="61" t="s">
        <v>61</v>
      </c>
      <c r="BF61" s="43">
        <v>0.83333333333333304</v>
      </c>
    </row>
    <row r="62" spans="2:58" s="24" customFormat="1" ht="37.5" customHeight="1">
      <c r="B62" s="62">
        <v>1</v>
      </c>
      <c r="C62" s="344" t="s">
        <v>62</v>
      </c>
      <c r="D62" s="344"/>
      <c r="E62" s="344"/>
      <c r="F62" s="344"/>
      <c r="G62" s="344"/>
      <c r="H62" s="345" t="s">
        <v>658</v>
      </c>
      <c r="I62" s="345"/>
      <c r="J62" s="63">
        <f>Q18</f>
        <v>44035</v>
      </c>
      <c r="K62" s="64">
        <v>0.83333333333333337</v>
      </c>
      <c r="L62" s="64">
        <v>0.89583333333333337</v>
      </c>
      <c r="M62" s="336"/>
      <c r="N62" s="336"/>
      <c r="O62" s="336"/>
      <c r="P62" s="336"/>
      <c r="Q62" s="336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44" t="s">
        <v>63</v>
      </c>
      <c r="D63" s="344"/>
      <c r="E63" s="344"/>
      <c r="F63" s="344"/>
      <c r="G63" s="344"/>
      <c r="H63" s="345" t="s">
        <v>669</v>
      </c>
      <c r="I63" s="345"/>
      <c r="J63" s="63">
        <v>44036</v>
      </c>
      <c r="K63" s="64">
        <v>4.9305555555555554E-2</v>
      </c>
      <c r="L63" s="64">
        <v>6.25E-2</v>
      </c>
      <c r="M63" s="336"/>
      <c r="N63" s="336"/>
      <c r="O63" s="336"/>
      <c r="P63" s="336"/>
      <c r="Q63" s="336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45"/>
      <c r="D64" s="345"/>
      <c r="E64" s="345"/>
      <c r="F64" s="345"/>
      <c r="G64" s="345"/>
      <c r="H64" s="345"/>
      <c r="I64" s="345"/>
      <c r="J64" s="63"/>
      <c r="K64" s="64"/>
      <c r="L64" s="64"/>
      <c r="M64" s="336"/>
      <c r="N64" s="336"/>
      <c r="O64" s="336"/>
      <c r="P64" s="336"/>
      <c r="Q64" s="336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45"/>
      <c r="D65" s="345"/>
      <c r="E65" s="345"/>
      <c r="F65" s="345"/>
      <c r="G65" s="345"/>
      <c r="H65" s="345"/>
      <c r="I65" s="345"/>
      <c r="J65" s="63"/>
      <c r="K65" s="64"/>
      <c r="L65" s="64"/>
      <c r="M65" s="336"/>
      <c r="N65" s="336"/>
      <c r="O65" s="336"/>
      <c r="P65" s="336"/>
      <c r="Q65" s="336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45"/>
      <c r="D66" s="345"/>
      <c r="E66" s="345"/>
      <c r="F66" s="345"/>
      <c r="G66" s="345"/>
      <c r="H66" s="345"/>
      <c r="I66" s="345"/>
      <c r="J66" s="63"/>
      <c r="K66" s="64"/>
      <c r="L66" s="64"/>
      <c r="M66" s="336"/>
      <c r="N66" s="336"/>
      <c r="O66" s="336"/>
      <c r="P66" s="336"/>
      <c r="Q66" s="336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27" t="s">
        <v>64</v>
      </c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46" t="s">
        <v>65</v>
      </c>
      <c r="D70" s="346"/>
      <c r="S70" s="36"/>
    </row>
    <row r="71" spans="2:58" s="24" customFormat="1" ht="12.75">
      <c r="B71" s="68"/>
      <c r="C71" s="347"/>
      <c r="D71" s="347"/>
      <c r="E71" s="347"/>
      <c r="F71" s="348"/>
      <c r="G71" s="348"/>
      <c r="H71" s="69"/>
      <c r="I71" s="69"/>
      <c r="J71" s="69"/>
      <c r="K71" s="69"/>
      <c r="L71" s="348"/>
      <c r="M71" s="348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52</v>
      </c>
      <c r="D72" s="343" t="s">
        <v>53</v>
      </c>
      <c r="E72" s="343"/>
      <c r="F72" s="343"/>
      <c r="G72" s="343"/>
      <c r="H72" s="343"/>
      <c r="I72" s="343" t="s">
        <v>58</v>
      </c>
      <c r="J72" s="343"/>
      <c r="K72" s="343"/>
      <c r="L72" s="343"/>
      <c r="M72" s="343"/>
      <c r="N72" s="343"/>
      <c r="O72" s="349" t="s">
        <v>54</v>
      </c>
      <c r="P72" s="349"/>
      <c r="Q72" s="349"/>
      <c r="R72" s="349"/>
      <c r="S72" s="36"/>
    </row>
    <row r="73" spans="2:58" s="24" customFormat="1" ht="22.7" customHeight="1">
      <c r="B73" s="31"/>
      <c r="C73" s="50">
        <v>1</v>
      </c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36"/>
      <c r="P73" s="336"/>
      <c r="Q73" s="336"/>
      <c r="R73" s="336"/>
      <c r="S73" s="36"/>
    </row>
    <row r="74" spans="2:58" s="24" customFormat="1" ht="22.7" customHeight="1">
      <c r="B74" s="31"/>
      <c r="C74" s="50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36"/>
      <c r="P74" s="336"/>
      <c r="Q74" s="336"/>
      <c r="R74" s="336"/>
      <c r="S74" s="36"/>
    </row>
    <row r="75" spans="2:58" s="24" customFormat="1" ht="22.7" customHeight="1">
      <c r="B75" s="31"/>
      <c r="C75" s="50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36"/>
      <c r="P75" s="336"/>
      <c r="Q75" s="336"/>
      <c r="R75" s="336"/>
      <c r="S75" s="36"/>
    </row>
    <row r="76" spans="2:58" s="24" customFormat="1" ht="22.7" customHeight="1">
      <c r="B76" s="31"/>
      <c r="C76" s="50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36"/>
      <c r="P76" s="336"/>
      <c r="Q76" s="336"/>
      <c r="R76" s="336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46" t="s">
        <v>66</v>
      </c>
      <c r="D78" s="346"/>
      <c r="S78" s="36"/>
    </row>
    <row r="79" spans="2:58" s="24" customFormat="1" ht="12.75">
      <c r="B79" s="31"/>
      <c r="C79" s="348"/>
      <c r="D79" s="348"/>
      <c r="E79" s="348"/>
      <c r="F79" s="348"/>
      <c r="G79" s="348"/>
      <c r="H79" s="69"/>
      <c r="I79" s="69"/>
      <c r="J79" s="69"/>
      <c r="K79" s="69"/>
      <c r="L79" s="348"/>
      <c r="M79" s="348"/>
      <c r="N79" s="69"/>
      <c r="S79" s="36"/>
    </row>
    <row r="80" spans="2:58" s="24" customFormat="1" ht="22.7" customHeight="1">
      <c r="B80" s="31"/>
      <c r="C80" s="60" t="s">
        <v>52</v>
      </c>
      <c r="D80" s="343" t="s">
        <v>53</v>
      </c>
      <c r="E80" s="343"/>
      <c r="F80" s="343"/>
      <c r="G80" s="343"/>
      <c r="H80" s="343"/>
      <c r="I80" s="343" t="s">
        <v>58</v>
      </c>
      <c r="J80" s="343"/>
      <c r="K80" s="343"/>
      <c r="L80" s="343"/>
      <c r="M80" s="343"/>
      <c r="N80" s="343"/>
      <c r="O80" s="349" t="s">
        <v>54</v>
      </c>
      <c r="P80" s="349"/>
      <c r="Q80" s="349"/>
      <c r="R80" s="349"/>
      <c r="S80" s="36"/>
    </row>
    <row r="81" spans="2:19" s="24" customFormat="1" ht="22.7" customHeight="1">
      <c r="B81" s="31"/>
      <c r="C81" s="50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36"/>
      <c r="P81" s="336"/>
      <c r="Q81" s="336"/>
      <c r="R81" s="336"/>
      <c r="S81" s="36"/>
    </row>
    <row r="82" spans="2:19" s="24" customFormat="1" ht="22.7" customHeight="1">
      <c r="B82" s="31"/>
      <c r="C82" s="50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36"/>
      <c r="P82" s="336"/>
      <c r="Q82" s="336"/>
      <c r="R82" s="336"/>
      <c r="S82" s="36"/>
    </row>
    <row r="83" spans="2:19" s="24" customFormat="1" ht="22.7" customHeight="1">
      <c r="B83" s="31"/>
      <c r="C83" s="50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36"/>
      <c r="P83" s="336"/>
      <c r="Q83" s="336"/>
      <c r="R83" s="336"/>
      <c r="S83" s="36"/>
    </row>
    <row r="84" spans="2:19" s="24" customFormat="1" ht="22.7" customHeight="1">
      <c r="B84" s="31"/>
      <c r="C84" s="50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36"/>
      <c r="P84" s="336"/>
      <c r="Q84" s="336"/>
      <c r="R84" s="336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27" t="s">
        <v>67</v>
      </c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50" t="s">
        <v>68</v>
      </c>
      <c r="D88" s="350"/>
      <c r="E88" s="350"/>
      <c r="F88" s="350"/>
      <c r="G88" s="350"/>
      <c r="H88" s="350"/>
      <c r="I88" s="350"/>
      <c r="J88" s="350"/>
      <c r="K88" s="350"/>
      <c r="L88" s="350" t="s">
        <v>69</v>
      </c>
      <c r="M88" s="350"/>
      <c r="N88" s="350"/>
      <c r="O88" s="338" t="s">
        <v>70</v>
      </c>
      <c r="P88" s="338"/>
      <c r="Q88" s="338"/>
      <c r="R88" s="338"/>
      <c r="S88" s="36"/>
    </row>
    <row r="89" spans="2:19" s="24" customFormat="1" ht="20.25" customHeight="1">
      <c r="B89" s="31"/>
      <c r="C89" s="351" t="s">
        <v>71</v>
      </c>
      <c r="D89" s="351"/>
      <c r="E89" s="351"/>
      <c r="F89" s="351"/>
      <c r="G89" s="351"/>
      <c r="H89" s="351"/>
      <c r="I89" s="351"/>
      <c r="J89" s="351"/>
      <c r="K89" s="351"/>
      <c r="L89" s="352">
        <v>0.875</v>
      </c>
      <c r="M89" s="352"/>
      <c r="N89" s="352"/>
      <c r="O89" s="340" t="s">
        <v>658</v>
      </c>
      <c r="P89" s="340"/>
      <c r="Q89" s="340"/>
      <c r="R89" s="340"/>
      <c r="S89" s="36"/>
    </row>
    <row r="90" spans="2:19" s="24" customFormat="1" ht="20.25" customHeight="1">
      <c r="B90" s="31"/>
      <c r="C90" s="351" t="s">
        <v>662</v>
      </c>
      <c r="D90" s="351"/>
      <c r="E90" s="351"/>
      <c r="F90" s="351"/>
      <c r="G90" s="351"/>
      <c r="H90" s="351"/>
      <c r="I90" s="351"/>
      <c r="J90" s="351"/>
      <c r="K90" s="351"/>
      <c r="L90" s="352">
        <v>0.875</v>
      </c>
      <c r="M90" s="352"/>
      <c r="N90" s="352"/>
      <c r="O90" s="340" t="s">
        <v>669</v>
      </c>
      <c r="P90" s="340"/>
      <c r="Q90" s="340"/>
      <c r="R90" s="340"/>
      <c r="S90" s="36"/>
    </row>
    <row r="91" spans="2:19" s="24" customFormat="1" ht="20.25" customHeight="1">
      <c r="B91" s="31"/>
      <c r="C91" s="345"/>
      <c r="D91" s="345"/>
      <c r="E91" s="345"/>
      <c r="F91" s="345"/>
      <c r="G91" s="345"/>
      <c r="H91" s="345"/>
      <c r="I91" s="345"/>
      <c r="J91" s="345"/>
      <c r="K91" s="345"/>
      <c r="L91" s="352"/>
      <c r="M91" s="352"/>
      <c r="N91" s="352"/>
      <c r="O91" s="340"/>
      <c r="P91" s="340"/>
      <c r="Q91" s="340"/>
      <c r="R91" s="340"/>
      <c r="S91" s="36"/>
    </row>
    <row r="92" spans="2:19" s="24" customFormat="1" ht="20.25" customHeight="1">
      <c r="B92" s="31"/>
      <c r="C92" s="340"/>
      <c r="D92" s="340"/>
      <c r="E92" s="340"/>
      <c r="F92" s="340"/>
      <c r="G92" s="340"/>
      <c r="H92" s="340"/>
      <c r="I92" s="340"/>
      <c r="J92" s="340"/>
      <c r="K92" s="340"/>
      <c r="L92" s="352"/>
      <c r="M92" s="352"/>
      <c r="N92" s="352"/>
      <c r="O92" s="340"/>
      <c r="P92" s="340"/>
      <c r="Q92" s="340"/>
      <c r="R92" s="340"/>
      <c r="S92" s="36"/>
    </row>
    <row r="93" spans="2:19" s="24" customFormat="1" ht="20.25" customHeight="1">
      <c r="B93" s="31"/>
      <c r="C93" s="336"/>
      <c r="D93" s="336"/>
      <c r="E93" s="336"/>
      <c r="F93" s="336"/>
      <c r="G93" s="336"/>
      <c r="H93" s="336"/>
      <c r="I93" s="336"/>
      <c r="J93" s="336"/>
      <c r="K93" s="336"/>
      <c r="L93" s="70"/>
      <c r="M93" s="71"/>
      <c r="N93" s="72"/>
      <c r="O93" s="340"/>
      <c r="P93" s="340"/>
      <c r="Q93" s="340"/>
      <c r="R93" s="340"/>
      <c r="S93" s="36"/>
    </row>
    <row r="94" spans="2:19" s="24" customFormat="1" ht="20.25" customHeight="1">
      <c r="B94" s="31"/>
      <c r="C94" s="336"/>
      <c r="D94" s="336"/>
      <c r="E94" s="336"/>
      <c r="F94" s="336"/>
      <c r="G94" s="336"/>
      <c r="H94" s="336"/>
      <c r="I94" s="336"/>
      <c r="J94" s="336"/>
      <c r="K94" s="336"/>
      <c r="L94" s="70"/>
      <c r="M94" s="71"/>
      <c r="N94" s="72"/>
      <c r="O94" s="340"/>
      <c r="P94" s="340"/>
      <c r="Q94" s="340"/>
      <c r="R94" s="340"/>
      <c r="S94" s="36"/>
    </row>
    <row r="95" spans="2:19" s="24" customFormat="1" ht="20.25" customHeight="1">
      <c r="B95" s="31"/>
      <c r="C95" s="336"/>
      <c r="D95" s="336"/>
      <c r="E95" s="336"/>
      <c r="F95" s="336"/>
      <c r="G95" s="336"/>
      <c r="H95" s="336"/>
      <c r="I95" s="336"/>
      <c r="J95" s="336"/>
      <c r="K95" s="336"/>
      <c r="L95" s="70"/>
      <c r="M95" s="71"/>
      <c r="N95" s="72"/>
      <c r="O95" s="340"/>
      <c r="P95" s="340"/>
      <c r="Q95" s="340"/>
      <c r="R95" s="340"/>
      <c r="S95" s="36"/>
    </row>
    <row r="96" spans="2:19" s="24" customFormat="1" ht="20.25" customHeight="1">
      <c r="B96" s="31"/>
      <c r="C96" s="336"/>
      <c r="D96" s="336"/>
      <c r="E96" s="336"/>
      <c r="F96" s="336"/>
      <c r="G96" s="336"/>
      <c r="H96" s="336"/>
      <c r="I96" s="336"/>
      <c r="J96" s="336"/>
      <c r="K96" s="336"/>
      <c r="L96" s="73"/>
      <c r="M96" s="71"/>
      <c r="N96" s="72"/>
      <c r="O96" s="340"/>
      <c r="P96" s="340"/>
      <c r="Q96" s="340"/>
      <c r="R96" s="340"/>
      <c r="S96" s="36"/>
    </row>
    <row r="97" spans="2:19" s="24" customFormat="1" ht="20.25" customHeight="1">
      <c r="B97" s="31"/>
      <c r="C97" s="336"/>
      <c r="D97" s="336"/>
      <c r="E97" s="336"/>
      <c r="F97" s="336"/>
      <c r="G97" s="336"/>
      <c r="H97" s="336"/>
      <c r="I97" s="336"/>
      <c r="J97" s="336"/>
      <c r="K97" s="336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36"/>
      <c r="D98" s="336"/>
      <c r="E98" s="336"/>
      <c r="F98" s="336"/>
      <c r="G98" s="336"/>
      <c r="H98" s="336"/>
      <c r="I98" s="336"/>
      <c r="J98" s="336"/>
      <c r="K98" s="336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36"/>
      <c r="D99" s="336"/>
      <c r="E99" s="336"/>
      <c r="F99" s="336"/>
      <c r="G99" s="336"/>
      <c r="H99" s="336"/>
      <c r="I99" s="336"/>
      <c r="J99" s="336"/>
      <c r="K99" s="336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36"/>
      <c r="D100" s="336"/>
      <c r="E100" s="336"/>
      <c r="F100" s="336"/>
      <c r="G100" s="336"/>
      <c r="H100" s="336"/>
      <c r="I100" s="336"/>
      <c r="J100" s="336"/>
      <c r="K100" s="336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36"/>
      <c r="D101" s="336"/>
      <c r="E101" s="336"/>
      <c r="F101" s="336"/>
      <c r="G101" s="336"/>
      <c r="H101" s="336"/>
      <c r="I101" s="336"/>
      <c r="J101" s="336"/>
      <c r="K101" s="336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36"/>
      <c r="D102" s="336"/>
      <c r="E102" s="336"/>
      <c r="F102" s="336"/>
      <c r="G102" s="336"/>
      <c r="H102" s="336"/>
      <c r="I102" s="336"/>
      <c r="J102" s="336"/>
      <c r="K102" s="336"/>
      <c r="L102" s="341"/>
      <c r="M102" s="341"/>
      <c r="N102" s="341"/>
      <c r="O102" s="340"/>
      <c r="P102" s="340"/>
      <c r="Q102" s="340"/>
      <c r="R102" s="340"/>
      <c r="S102" s="36"/>
    </row>
    <row r="103" spans="2:19" s="24" customFormat="1" ht="20.25" customHeight="1">
      <c r="B103" s="31"/>
      <c r="C103" s="336"/>
      <c r="D103" s="336"/>
      <c r="E103" s="336"/>
      <c r="F103" s="336"/>
      <c r="G103" s="336"/>
      <c r="H103" s="336"/>
      <c r="I103" s="336"/>
      <c r="J103" s="336"/>
      <c r="K103" s="336"/>
      <c r="L103" s="341"/>
      <c r="M103" s="341"/>
      <c r="N103" s="341"/>
      <c r="O103" s="340"/>
      <c r="P103" s="340"/>
      <c r="Q103" s="340"/>
      <c r="R103" s="340"/>
      <c r="S103" s="36"/>
    </row>
    <row r="104" spans="2:19" s="24" customFormat="1" ht="20.25" customHeight="1">
      <c r="B104" s="31"/>
      <c r="C104" s="336"/>
      <c r="D104" s="336"/>
      <c r="E104" s="336"/>
      <c r="F104" s="336"/>
      <c r="G104" s="336"/>
      <c r="H104" s="336"/>
      <c r="I104" s="336"/>
      <c r="J104" s="336"/>
      <c r="K104" s="336"/>
      <c r="L104" s="341"/>
      <c r="M104" s="341"/>
      <c r="N104" s="341"/>
      <c r="O104" s="340"/>
      <c r="P104" s="340"/>
      <c r="Q104" s="340"/>
      <c r="R104" s="340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27" t="s">
        <v>72</v>
      </c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50" t="s">
        <v>73</v>
      </c>
      <c r="D109" s="350"/>
      <c r="E109" s="350"/>
      <c r="F109" s="350"/>
      <c r="G109" s="350"/>
      <c r="H109" s="350"/>
      <c r="I109" s="350"/>
      <c r="J109" s="350"/>
      <c r="K109" s="350"/>
      <c r="L109" s="350"/>
      <c r="M109" s="350" t="s">
        <v>74</v>
      </c>
      <c r="N109" s="350"/>
      <c r="O109" s="350"/>
      <c r="P109" s="350"/>
      <c r="Q109" s="350"/>
      <c r="R109" s="350"/>
      <c r="S109" s="36"/>
    </row>
    <row r="110" spans="2:19" s="24" customFormat="1" ht="21.75" customHeight="1">
      <c r="B110" s="31"/>
      <c r="C110" s="353" t="s">
        <v>71</v>
      </c>
      <c r="D110" s="353"/>
      <c r="E110" s="353"/>
      <c r="F110" s="353"/>
      <c r="G110" s="353"/>
      <c r="H110" s="353"/>
      <c r="I110" s="353"/>
      <c r="J110" s="353"/>
      <c r="K110" s="353"/>
      <c r="L110" s="353"/>
      <c r="M110" s="336" t="s">
        <v>658</v>
      </c>
      <c r="N110" s="336"/>
      <c r="O110" s="336"/>
      <c r="P110" s="336"/>
      <c r="Q110" s="336"/>
      <c r="R110" s="336"/>
      <c r="S110" s="36"/>
    </row>
    <row r="111" spans="2:19" s="24" customFormat="1" ht="21.75" customHeight="1">
      <c r="B111" s="31"/>
      <c r="C111" s="353" t="s">
        <v>75</v>
      </c>
      <c r="D111" s="353"/>
      <c r="E111" s="353"/>
      <c r="F111" s="353"/>
      <c r="G111" s="353"/>
      <c r="H111" s="353"/>
      <c r="I111" s="353"/>
      <c r="J111" s="353"/>
      <c r="K111" s="353"/>
      <c r="L111" s="353"/>
      <c r="M111" s="336" t="s">
        <v>669</v>
      </c>
      <c r="N111" s="336"/>
      <c r="O111" s="336"/>
      <c r="P111" s="336"/>
      <c r="Q111" s="336"/>
      <c r="R111" s="336"/>
      <c r="S111" s="36"/>
    </row>
    <row r="112" spans="2:19" s="24" customFormat="1" ht="21.75" customHeight="1">
      <c r="B112" s="31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6"/>
    </row>
    <row r="113" spans="2:19" s="24" customFormat="1" ht="21.75" customHeight="1">
      <c r="B113" s="31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6"/>
    </row>
    <row r="114" spans="2:19" s="24" customFormat="1" ht="21.75" customHeight="1">
      <c r="B114" s="31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6"/>
    </row>
    <row r="115" spans="2:19" s="24" customFormat="1" ht="21.75" customHeight="1">
      <c r="B115" s="31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27" t="s">
        <v>76</v>
      </c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50" t="s">
        <v>77</v>
      </c>
      <c r="D120" s="350"/>
      <c r="E120" s="350"/>
      <c r="F120" s="350"/>
      <c r="G120" s="350"/>
      <c r="H120" s="350" t="s">
        <v>78</v>
      </c>
      <c r="I120" s="350"/>
      <c r="J120" s="350"/>
      <c r="K120" s="350" t="s">
        <v>79</v>
      </c>
      <c r="L120" s="350"/>
      <c r="M120" s="350"/>
      <c r="N120" s="350"/>
      <c r="O120" s="350" t="s">
        <v>80</v>
      </c>
      <c r="P120" s="350"/>
      <c r="Q120" s="350" t="s">
        <v>81</v>
      </c>
      <c r="R120" s="350"/>
      <c r="S120" s="36"/>
    </row>
    <row r="121" spans="2:19" s="24" customFormat="1" ht="11.25" customHeight="1">
      <c r="B121" s="31"/>
      <c r="C121" s="354"/>
      <c r="D121" s="354"/>
      <c r="E121" s="354"/>
      <c r="F121" s="354"/>
      <c r="G121" s="354"/>
      <c r="H121" s="354"/>
      <c r="I121" s="354"/>
      <c r="J121" s="354"/>
      <c r="K121" s="355"/>
      <c r="L121" s="355"/>
      <c r="M121" s="355"/>
      <c r="N121" s="355"/>
      <c r="O121" s="356"/>
      <c r="P121" s="356"/>
      <c r="Q121" s="357"/>
      <c r="R121" s="357"/>
      <c r="S121" s="36"/>
    </row>
    <row r="122" spans="2:19" s="24" customFormat="1" ht="27" customHeight="1">
      <c r="B122" s="31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6"/>
      <c r="P122" s="356"/>
      <c r="Q122" s="358"/>
      <c r="R122" s="358"/>
      <c r="S122" s="36"/>
    </row>
    <row r="123" spans="2:19" s="24" customFormat="1" ht="25.5" customHeight="1">
      <c r="B123" s="31"/>
      <c r="C123" s="354"/>
      <c r="D123" s="354"/>
      <c r="E123" s="354"/>
      <c r="F123" s="354"/>
      <c r="G123" s="354"/>
      <c r="H123" s="354"/>
      <c r="I123" s="354"/>
      <c r="J123" s="354"/>
      <c r="K123" s="355"/>
      <c r="L123" s="355"/>
      <c r="M123" s="355"/>
      <c r="N123" s="355"/>
      <c r="O123" s="356"/>
      <c r="P123" s="356"/>
      <c r="Q123" s="357"/>
      <c r="R123" s="357"/>
      <c r="S123" s="36"/>
    </row>
    <row r="124" spans="2:19" s="24" customFormat="1" ht="25.5" customHeight="1">
      <c r="B124" s="31"/>
      <c r="C124" s="354"/>
      <c r="D124" s="354"/>
      <c r="E124" s="354"/>
      <c r="F124" s="354"/>
      <c r="G124" s="354"/>
      <c r="H124" s="354"/>
      <c r="I124" s="354"/>
      <c r="J124" s="354"/>
      <c r="K124" s="355"/>
      <c r="L124" s="355"/>
      <c r="M124" s="355"/>
      <c r="N124" s="355"/>
      <c r="O124" s="356"/>
      <c r="P124" s="356"/>
      <c r="Q124" s="357"/>
      <c r="R124" s="357"/>
      <c r="S124" s="36"/>
    </row>
    <row r="125" spans="2:19" s="24" customFormat="1" ht="25.5" customHeight="1">
      <c r="B125" s="31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6"/>
      <c r="P125" s="356"/>
      <c r="Q125" s="357"/>
      <c r="R125" s="357"/>
      <c r="S125" s="36"/>
    </row>
    <row r="126" spans="2:19" s="24" customFormat="1" ht="11.25" customHeight="1">
      <c r="B126" s="31"/>
      <c r="C126" s="354"/>
      <c r="D126" s="354"/>
      <c r="E126" s="354"/>
      <c r="F126" s="354"/>
      <c r="G126" s="354"/>
      <c r="H126" s="354"/>
      <c r="I126" s="354"/>
      <c r="J126" s="354"/>
      <c r="K126" s="355"/>
      <c r="L126" s="355"/>
      <c r="M126" s="355"/>
      <c r="N126" s="355"/>
      <c r="O126" s="356"/>
      <c r="P126" s="356"/>
      <c r="Q126" s="357"/>
      <c r="R126" s="357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27" t="s">
        <v>82</v>
      </c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49" t="s">
        <v>83</v>
      </c>
      <c r="D130" s="349"/>
      <c r="E130" s="349"/>
      <c r="F130" s="349"/>
      <c r="G130" s="349"/>
      <c r="H130" s="349"/>
      <c r="I130" s="349"/>
      <c r="J130" s="349" t="s">
        <v>84</v>
      </c>
      <c r="K130" s="349"/>
      <c r="L130" s="349"/>
      <c r="M130" s="349"/>
      <c r="N130" s="349"/>
      <c r="O130" s="349" t="s">
        <v>54</v>
      </c>
      <c r="P130" s="349"/>
      <c r="Q130" s="349"/>
      <c r="R130" s="349"/>
      <c r="S130" s="36"/>
    </row>
    <row r="131" spans="2:19" s="24" customFormat="1" ht="12.75">
      <c r="B131" s="31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6"/>
    </row>
    <row r="132" spans="2:19" s="24" customFormat="1" ht="12.75">
      <c r="B132" s="31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6"/>
    </row>
    <row r="133" spans="2:19" s="24" customFormat="1" ht="12.75">
      <c r="B133" s="31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6"/>
    </row>
    <row r="134" spans="2:19" s="24" customFormat="1" ht="12.75">
      <c r="B134" s="31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6"/>
    </row>
    <row r="135" spans="2:19" s="24" customFormat="1" ht="12.75">
      <c r="B135" s="31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27" t="s">
        <v>85</v>
      </c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50" t="s">
        <v>86</v>
      </c>
      <c r="D139" s="350"/>
      <c r="E139" s="350"/>
      <c r="F139" s="350"/>
      <c r="G139" s="350"/>
      <c r="H139" s="350"/>
      <c r="I139" s="350"/>
      <c r="J139" s="350"/>
      <c r="K139" s="350"/>
      <c r="L139" s="350"/>
      <c r="M139" s="350" t="s">
        <v>87</v>
      </c>
      <c r="N139" s="350"/>
      <c r="O139" s="350"/>
      <c r="P139" s="350"/>
      <c r="Q139" s="350"/>
      <c r="R139" s="350"/>
      <c r="S139" s="36"/>
    </row>
    <row r="140" spans="2:19" s="24" customFormat="1" ht="21.75" customHeight="1">
      <c r="B140" s="31"/>
      <c r="C140" s="336" t="s">
        <v>658</v>
      </c>
      <c r="D140" s="336"/>
      <c r="E140" s="336"/>
      <c r="F140" s="336"/>
      <c r="G140" s="336"/>
      <c r="H140" s="336"/>
      <c r="I140" s="336"/>
      <c r="J140" s="336"/>
      <c r="K140" s="336"/>
      <c r="L140" s="336"/>
      <c r="M140" s="336" t="s">
        <v>659</v>
      </c>
      <c r="N140" s="336"/>
      <c r="O140" s="336"/>
      <c r="P140" s="336"/>
      <c r="Q140" s="336"/>
      <c r="R140" s="336"/>
      <c r="S140" s="36"/>
    </row>
    <row r="141" spans="2:19" s="24" customFormat="1" ht="21.75" customHeight="1">
      <c r="B141" s="31"/>
      <c r="C141" s="336" t="s">
        <v>660</v>
      </c>
      <c r="D141" s="336"/>
      <c r="E141" s="336"/>
      <c r="F141" s="336"/>
      <c r="G141" s="336"/>
      <c r="H141" s="336"/>
      <c r="I141" s="336"/>
      <c r="J141" s="336"/>
      <c r="K141" s="336"/>
      <c r="L141" s="336"/>
      <c r="M141" s="336" t="s">
        <v>661</v>
      </c>
      <c r="N141" s="336"/>
      <c r="O141" s="336"/>
      <c r="P141" s="336"/>
      <c r="Q141" s="336"/>
      <c r="R141" s="336"/>
      <c r="S141" s="36"/>
    </row>
    <row r="142" spans="2:19" s="24" customFormat="1" ht="21.75" customHeight="1">
      <c r="B142" s="31"/>
      <c r="C142" s="336" t="s">
        <v>663</v>
      </c>
      <c r="D142" s="336"/>
      <c r="E142" s="336"/>
      <c r="F142" s="336"/>
      <c r="G142" s="336"/>
      <c r="H142" s="336"/>
      <c r="I142" s="336"/>
      <c r="J142" s="336"/>
      <c r="K142" s="336"/>
      <c r="L142" s="336"/>
      <c r="M142" s="336" t="s">
        <v>664</v>
      </c>
      <c r="N142" s="336"/>
      <c r="O142" s="336"/>
      <c r="P142" s="336"/>
      <c r="Q142" s="336"/>
      <c r="R142" s="336"/>
      <c r="S142" s="36"/>
    </row>
    <row r="143" spans="2:19" s="24" customFormat="1" ht="21.75" customHeight="1">
      <c r="B143" s="31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6"/>
    </row>
    <row r="144" spans="2:19" s="24" customFormat="1" ht="21.75" customHeight="1">
      <c r="B144" s="31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6"/>
    </row>
    <row r="145" spans="2:19" s="24" customFormat="1" ht="21.75" customHeight="1">
      <c r="B145" s="31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6"/>
    </row>
    <row r="146" spans="2:19" s="24" customFormat="1" ht="21.75" customHeight="1">
      <c r="B146" s="31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6"/>
    </row>
    <row r="147" spans="2:19" s="24" customFormat="1" ht="21.75" customHeight="1">
      <c r="B147" s="31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6"/>
    </row>
    <row r="148" spans="2:19" s="24" customFormat="1" ht="21.75" customHeight="1">
      <c r="B148" s="31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6"/>
    </row>
    <row r="149" spans="2:19" s="24" customFormat="1" ht="21.75" customHeight="1">
      <c r="B149" s="31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6"/>
    </row>
    <row r="150" spans="2:19" s="24" customFormat="1" ht="21.75" customHeight="1">
      <c r="B150" s="31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6"/>
    </row>
    <row r="151" spans="2:19" s="24" customFormat="1" ht="21.75" customHeight="1">
      <c r="B151" s="31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6"/>
    </row>
    <row r="152" spans="2:19" s="24" customFormat="1" ht="21.75" customHeight="1">
      <c r="B152" s="31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88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89</v>
      </c>
      <c r="AY399" s="82"/>
      <c r="AZ399" s="82"/>
    </row>
    <row r="400" spans="45:57" s="24" customFormat="1" ht="12.75">
      <c r="AS400" s="83" t="s">
        <v>32</v>
      </c>
      <c r="AT400" s="83" t="s">
        <v>90</v>
      </c>
      <c r="AU400" s="83" t="s">
        <v>91</v>
      </c>
      <c r="AV400" s="83" t="s">
        <v>92</v>
      </c>
      <c r="AW400" s="83" t="s">
        <v>93</v>
      </c>
      <c r="AX400" s="83" t="s">
        <v>94</v>
      </c>
      <c r="AY400" s="83" t="s">
        <v>95</v>
      </c>
      <c r="AZ400" s="83" t="s">
        <v>96</v>
      </c>
      <c r="BA400" s="83" t="s">
        <v>97</v>
      </c>
      <c r="BB400" s="83" t="s">
        <v>98</v>
      </c>
      <c r="BC400" s="39" t="s">
        <v>99</v>
      </c>
      <c r="BD400" s="24" t="s">
        <v>100</v>
      </c>
      <c r="BE400" s="24" t="s">
        <v>101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102</v>
      </c>
      <c r="AP401" s="24" t="s">
        <v>103</v>
      </c>
      <c r="AR401" s="24" t="s">
        <v>104</v>
      </c>
      <c r="AS401" s="85" t="s">
        <v>105</v>
      </c>
      <c r="AT401" s="85" t="s">
        <v>106</v>
      </c>
      <c r="AU401" s="85" t="s">
        <v>107</v>
      </c>
      <c r="AV401" s="85" t="s">
        <v>108</v>
      </c>
      <c r="AW401" s="86" t="s">
        <v>109</v>
      </c>
      <c r="AX401" s="86" t="s">
        <v>110</v>
      </c>
      <c r="AY401" s="85" t="s">
        <v>111</v>
      </c>
      <c r="AZ401" s="87" t="s">
        <v>112</v>
      </c>
      <c r="BA401" s="85" t="s">
        <v>113</v>
      </c>
      <c r="BB401" s="85" t="s">
        <v>114</v>
      </c>
      <c r="BC401" s="88" t="s">
        <v>32</v>
      </c>
      <c r="BD401" s="46" t="s">
        <v>115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100</v>
      </c>
      <c r="AP402" s="24" t="s">
        <v>116</v>
      </c>
      <c r="AR402" s="24" t="s">
        <v>117</v>
      </c>
      <c r="AS402" s="85" t="s">
        <v>118</v>
      </c>
      <c r="AT402" s="85" t="s">
        <v>119</v>
      </c>
      <c r="AU402" s="85" t="s">
        <v>120</v>
      </c>
      <c r="AV402" s="85" t="s">
        <v>121</v>
      </c>
      <c r="AW402" s="85" t="s">
        <v>122</v>
      </c>
      <c r="AX402" s="85" t="s">
        <v>123</v>
      </c>
      <c r="AY402" s="85" t="s">
        <v>124</v>
      </c>
      <c r="AZ402" s="87" t="s">
        <v>125</v>
      </c>
      <c r="BA402" s="85" t="s">
        <v>126</v>
      </c>
      <c r="BB402" s="85" t="s">
        <v>127</v>
      </c>
      <c r="BC402" s="88" t="s">
        <v>128</v>
      </c>
      <c r="BD402" s="46" t="s">
        <v>129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25</v>
      </c>
      <c r="AP403" s="24" t="s">
        <v>130</v>
      </c>
      <c r="AS403" s="85" t="s">
        <v>131</v>
      </c>
      <c r="AT403" s="85" t="s">
        <v>132</v>
      </c>
      <c r="AU403" s="85" t="s">
        <v>133</v>
      </c>
      <c r="AV403" s="85" t="s">
        <v>134</v>
      </c>
      <c r="AW403" s="85" t="s">
        <v>135</v>
      </c>
      <c r="AX403" s="85" t="s">
        <v>136</v>
      </c>
      <c r="AY403" s="85" t="s">
        <v>137</v>
      </c>
      <c r="AZ403" s="87" t="s">
        <v>138</v>
      </c>
      <c r="BA403" s="90"/>
      <c r="BB403" s="85" t="s">
        <v>139</v>
      </c>
      <c r="BC403" s="88" t="s">
        <v>140</v>
      </c>
      <c r="BD403" s="46" t="s">
        <v>141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142</v>
      </c>
      <c r="AS404" s="85" t="s">
        <v>143</v>
      </c>
      <c r="AT404" s="85" t="s">
        <v>144</v>
      </c>
      <c r="AU404" s="85" t="s">
        <v>145</v>
      </c>
      <c r="AV404" s="85" t="s">
        <v>146</v>
      </c>
      <c r="AW404" s="85" t="s">
        <v>147</v>
      </c>
      <c r="AX404" s="85" t="s">
        <v>148</v>
      </c>
      <c r="AY404" s="85" t="s">
        <v>149</v>
      </c>
      <c r="AZ404" s="87" t="s">
        <v>150</v>
      </c>
      <c r="BA404" s="90"/>
      <c r="BB404" s="90"/>
      <c r="BC404" s="88" t="s">
        <v>151</v>
      </c>
      <c r="BD404" s="46" t="s">
        <v>152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153</v>
      </c>
      <c r="AS405" s="86" t="s">
        <v>154</v>
      </c>
      <c r="AT405" s="85" t="s">
        <v>155</v>
      </c>
      <c r="AU405" s="85" t="s">
        <v>156</v>
      </c>
      <c r="AV405" s="85" t="s">
        <v>157</v>
      </c>
      <c r="AW405" s="85" t="s">
        <v>158</v>
      </c>
      <c r="AX405" s="85" t="s">
        <v>124</v>
      </c>
      <c r="AY405" s="85" t="s">
        <v>159</v>
      </c>
      <c r="AZ405" s="87" t="s">
        <v>160</v>
      </c>
      <c r="BA405" s="90"/>
      <c r="BB405" s="90"/>
      <c r="BC405" s="88" t="s">
        <v>161</v>
      </c>
      <c r="BD405" s="46" t="s">
        <v>162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163</v>
      </c>
      <c r="AS406" s="86" t="s">
        <v>164</v>
      </c>
      <c r="AT406" s="85" t="s">
        <v>165</v>
      </c>
      <c r="AU406" s="85" t="s">
        <v>166</v>
      </c>
      <c r="AV406" s="85" t="s">
        <v>167</v>
      </c>
      <c r="AW406" s="85" t="s">
        <v>168</v>
      </c>
      <c r="AX406" s="85" t="s">
        <v>149</v>
      </c>
      <c r="AY406" s="85" t="s">
        <v>169</v>
      </c>
      <c r="AZ406" s="87" t="s">
        <v>170</v>
      </c>
      <c r="BA406" s="46"/>
      <c r="BB406" s="46"/>
      <c r="BC406" s="88" t="s">
        <v>171</v>
      </c>
      <c r="BD406" s="46" t="s">
        <v>172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91</v>
      </c>
      <c r="AS407" s="86" t="s">
        <v>173</v>
      </c>
      <c r="AT407" s="85" t="s">
        <v>174</v>
      </c>
      <c r="AU407" s="85" t="s">
        <v>175</v>
      </c>
      <c r="AV407" s="85" t="s">
        <v>176</v>
      </c>
      <c r="AW407" s="85" t="s">
        <v>177</v>
      </c>
      <c r="AX407" s="85" t="s">
        <v>178</v>
      </c>
      <c r="AY407" s="86" t="s">
        <v>179</v>
      </c>
      <c r="AZ407" s="87"/>
      <c r="BA407" s="46"/>
      <c r="BB407" s="46"/>
      <c r="BC407" s="88" t="s">
        <v>90</v>
      </c>
      <c r="BD407" s="46" t="s">
        <v>180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181</v>
      </c>
      <c r="AT408" s="85" t="s">
        <v>182</v>
      </c>
      <c r="AU408" s="46"/>
      <c r="AV408" s="85" t="s">
        <v>183</v>
      </c>
      <c r="AW408" s="85" t="s">
        <v>184</v>
      </c>
      <c r="AX408" s="85" t="s">
        <v>185</v>
      </c>
      <c r="AY408" s="85" t="s">
        <v>186</v>
      </c>
      <c r="AZ408" s="46"/>
      <c r="BA408" s="46"/>
      <c r="BB408" s="46"/>
      <c r="BC408" s="88" t="s">
        <v>97</v>
      </c>
      <c r="BD408" s="46" t="s">
        <v>187</v>
      </c>
      <c r="BE408" s="46"/>
    </row>
    <row r="409" spans="38:57" s="24" customFormat="1">
      <c r="AL409" s="84"/>
      <c r="AM409" s="84"/>
      <c r="AN409" s="84">
        <v>2020</v>
      </c>
      <c r="AS409" s="85" t="s">
        <v>188</v>
      </c>
      <c r="AT409" s="85" t="s">
        <v>189</v>
      </c>
      <c r="AU409" s="46"/>
      <c r="AV409" s="85" t="s">
        <v>190</v>
      </c>
      <c r="AW409" s="85" t="s">
        <v>191</v>
      </c>
      <c r="AX409" s="85" t="s">
        <v>192</v>
      </c>
      <c r="AY409" s="86" t="s">
        <v>193</v>
      </c>
      <c r="AZ409" s="46"/>
      <c r="BA409" s="46"/>
      <c r="BB409" s="46"/>
      <c r="BC409" s="88" t="s">
        <v>194</v>
      </c>
      <c r="BD409" s="46" t="s">
        <v>195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196</v>
      </c>
      <c r="AT410" s="85" t="s">
        <v>197</v>
      </c>
      <c r="AU410" s="46"/>
      <c r="AV410" s="85" t="s">
        <v>198</v>
      </c>
      <c r="AW410" s="85" t="s">
        <v>199</v>
      </c>
      <c r="AX410" s="85" t="s">
        <v>200</v>
      </c>
      <c r="AY410" s="85" t="s">
        <v>201</v>
      </c>
      <c r="AZ410" s="46"/>
      <c r="BA410" s="46"/>
      <c r="BB410" s="46"/>
      <c r="BC410" s="88" t="s">
        <v>98</v>
      </c>
      <c r="BD410" s="46" t="s">
        <v>202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34</v>
      </c>
      <c r="AT411" s="85" t="s">
        <v>203</v>
      </c>
      <c r="AU411" s="46"/>
      <c r="AV411" s="85" t="s">
        <v>204</v>
      </c>
      <c r="AW411" s="86" t="s">
        <v>205</v>
      </c>
      <c r="AX411" s="85" t="s">
        <v>206</v>
      </c>
      <c r="AY411" s="85" t="s">
        <v>207</v>
      </c>
      <c r="AZ411" s="46"/>
      <c r="BA411" s="46"/>
      <c r="BB411" s="46"/>
      <c r="BC411" s="88"/>
      <c r="BD411" s="46" t="s">
        <v>208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209</v>
      </c>
      <c r="AT412" s="85" t="s">
        <v>210</v>
      </c>
      <c r="AU412" s="46"/>
      <c r="AV412" s="46"/>
      <c r="AW412" s="85" t="s">
        <v>211</v>
      </c>
      <c r="AX412" s="85" t="s">
        <v>212</v>
      </c>
      <c r="AY412" s="85" t="s">
        <v>213</v>
      </c>
      <c r="AZ412" s="46"/>
      <c r="BA412" s="46"/>
      <c r="BB412" s="46"/>
      <c r="BC412" s="88"/>
      <c r="BD412" s="46" t="s">
        <v>214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215</v>
      </c>
      <c r="AT413" s="85" t="s">
        <v>216</v>
      </c>
      <c r="AU413" s="46"/>
      <c r="AV413" s="46"/>
      <c r="AW413" s="85" t="s">
        <v>217</v>
      </c>
      <c r="AX413" s="86" t="s">
        <v>218</v>
      </c>
      <c r="AY413" s="85" t="s">
        <v>219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220</v>
      </c>
      <c r="AT414" s="85" t="s">
        <v>221</v>
      </c>
      <c r="AU414" s="46"/>
      <c r="AV414" s="46"/>
      <c r="AW414" s="85" t="s">
        <v>222</v>
      </c>
      <c r="AX414" s="85" t="s">
        <v>213</v>
      </c>
      <c r="AY414" s="85" t="s">
        <v>223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224</v>
      </c>
      <c r="AT415" s="85" t="s">
        <v>225</v>
      </c>
      <c r="AU415" s="46"/>
      <c r="AV415" s="46"/>
      <c r="AW415" s="85" t="s">
        <v>226</v>
      </c>
      <c r="AX415" s="85" t="s">
        <v>227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228</v>
      </c>
      <c r="AT416" s="85" t="s">
        <v>229</v>
      </c>
      <c r="AU416" s="46"/>
      <c r="AV416" s="46"/>
      <c r="AW416" s="85" t="s">
        <v>230</v>
      </c>
      <c r="AX416" s="85" t="s">
        <v>231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232</v>
      </c>
      <c r="AT417" s="85" t="s">
        <v>233</v>
      </c>
      <c r="AU417" s="46"/>
      <c r="AV417" s="46"/>
      <c r="AW417" s="85" t="s">
        <v>234</v>
      </c>
      <c r="AX417" s="85" t="s">
        <v>235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236</v>
      </c>
      <c r="AT418" s="85" t="s">
        <v>237</v>
      </c>
      <c r="AU418" s="46"/>
      <c r="AV418" s="46"/>
      <c r="AW418" s="46"/>
      <c r="AX418" s="85" t="s">
        <v>238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239</v>
      </c>
      <c r="AT419" s="85" t="s">
        <v>240</v>
      </c>
      <c r="AU419" s="46"/>
      <c r="AV419" s="46"/>
      <c r="AW419" s="46"/>
      <c r="AX419" s="85" t="s">
        <v>241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242</v>
      </c>
      <c r="AT420" s="85" t="s">
        <v>243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163</v>
      </c>
      <c r="AT421" s="85" t="s">
        <v>244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245</v>
      </c>
    </row>
    <row r="423" spans="38:57" s="24" customFormat="1">
      <c r="AL423" s="84"/>
      <c r="AT423" s="91" t="s">
        <v>246</v>
      </c>
    </row>
    <row r="424" spans="38:57" s="24" customFormat="1">
      <c r="AL424" s="84"/>
      <c r="AT424" s="91" t="s">
        <v>247</v>
      </c>
    </row>
    <row r="425" spans="38:57" s="24" customFormat="1">
      <c r="AL425" s="84"/>
      <c r="AT425" s="91" t="s">
        <v>248</v>
      </c>
    </row>
    <row r="426" spans="38:57" s="24" customFormat="1">
      <c r="AL426" s="84">
        <v>22</v>
      </c>
      <c r="AT426" s="91" t="s">
        <v>249</v>
      </c>
    </row>
    <row r="427" spans="38:57" s="24" customFormat="1">
      <c r="AL427" s="84">
        <v>23</v>
      </c>
      <c r="AT427" s="91" t="s">
        <v>250</v>
      </c>
    </row>
    <row r="428" spans="38:57" s="24" customFormat="1">
      <c r="AL428" s="84">
        <v>24</v>
      </c>
      <c r="AT428" s="91" t="s">
        <v>251</v>
      </c>
    </row>
    <row r="429" spans="38:57" s="24" customFormat="1">
      <c r="AL429" s="84">
        <v>25</v>
      </c>
      <c r="AT429" s="91" t="s">
        <v>252</v>
      </c>
    </row>
    <row r="430" spans="38:57" s="24" customFormat="1">
      <c r="AL430" s="84">
        <v>26</v>
      </c>
      <c r="AT430" s="91" t="s">
        <v>253</v>
      </c>
    </row>
    <row r="431" spans="38:57" s="24" customFormat="1">
      <c r="AL431" s="84"/>
      <c r="AT431" s="91" t="s">
        <v>254</v>
      </c>
    </row>
    <row r="432" spans="38:57" s="24" customFormat="1">
      <c r="AL432" s="84">
        <v>27</v>
      </c>
      <c r="AT432" s="91" t="s">
        <v>255</v>
      </c>
    </row>
    <row r="433" spans="38:46" s="24" customFormat="1">
      <c r="AL433" s="84">
        <v>28</v>
      </c>
      <c r="AT433" s="91" t="s">
        <v>256</v>
      </c>
    </row>
    <row r="434" spans="38:46" s="24" customFormat="1">
      <c r="AL434" s="84">
        <v>29</v>
      </c>
      <c r="AT434" s="91" t="s">
        <v>257</v>
      </c>
    </row>
    <row r="435" spans="38:46" s="24" customFormat="1">
      <c r="AL435" s="84">
        <v>30</v>
      </c>
      <c r="AT435" s="91" t="s">
        <v>258</v>
      </c>
    </row>
    <row r="436" spans="38:46" s="24" customFormat="1">
      <c r="AL436" s="84">
        <v>31</v>
      </c>
      <c r="AT436" s="91" t="s">
        <v>259</v>
      </c>
    </row>
    <row r="437" spans="38:46" s="24" customFormat="1">
      <c r="AT437" s="91" t="s">
        <v>260</v>
      </c>
    </row>
    <row r="438" spans="38:46" s="24" customFormat="1">
      <c r="AT438" s="91" t="s">
        <v>261</v>
      </c>
    </row>
    <row r="439" spans="38:46" s="24" customFormat="1">
      <c r="AT439" s="91" t="s">
        <v>262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opLeftCell="A7" zoomScale="80" zoomScaleNormal="80" workbookViewId="0">
      <selection activeCell="W10" sqref="W10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263</v>
      </c>
    </row>
    <row r="2" spans="1:41" s="16" customFormat="1" ht="16.5" customHeight="1">
      <c r="A2" s="10"/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AO2" s="16" t="s">
        <v>264</v>
      </c>
    </row>
    <row r="3" spans="1:41" s="16" customFormat="1" ht="16.5" customHeight="1">
      <c r="A3" s="10"/>
      <c r="B3" s="360"/>
      <c r="C3" s="360"/>
      <c r="D3" s="361" t="s">
        <v>265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AO3" s="16" t="s">
        <v>266</v>
      </c>
    </row>
    <row r="4" spans="1:41" s="16" customFormat="1" ht="16.5" customHeight="1">
      <c r="A4" s="10"/>
      <c r="B4" s="360"/>
      <c r="C4" s="360"/>
      <c r="D4" s="362" t="s">
        <v>2</v>
      </c>
      <c r="E4" s="362"/>
      <c r="F4" s="363" t="s">
        <v>3</v>
      </c>
      <c r="G4" s="363"/>
      <c r="H4" s="363"/>
      <c r="I4" s="363"/>
      <c r="J4" s="364" t="s">
        <v>4</v>
      </c>
      <c r="K4" s="364"/>
      <c r="L4" s="360">
        <v>10</v>
      </c>
      <c r="M4" s="360"/>
      <c r="N4" s="365" t="s">
        <v>267</v>
      </c>
      <c r="O4" s="365"/>
      <c r="P4" s="365"/>
      <c r="Q4" s="365"/>
      <c r="R4" s="357" t="s">
        <v>6</v>
      </c>
      <c r="S4" s="357"/>
      <c r="T4" s="357"/>
      <c r="U4" s="357"/>
      <c r="V4" s="357"/>
      <c r="AO4" s="16" t="s">
        <v>268</v>
      </c>
    </row>
    <row r="5" spans="1:41" s="16" customFormat="1" ht="16.5" customHeight="1">
      <c r="A5" s="10"/>
      <c r="B5" s="360"/>
      <c r="C5" s="360"/>
      <c r="D5" s="366" t="s">
        <v>7</v>
      </c>
      <c r="E5" s="366"/>
      <c r="F5" s="366"/>
      <c r="G5" s="366"/>
      <c r="H5" s="367">
        <v>42661</v>
      </c>
      <c r="I5" s="367"/>
      <c r="J5" s="367"/>
      <c r="K5" s="367"/>
      <c r="L5" s="367"/>
      <c r="M5" s="367"/>
      <c r="N5" s="364" t="s">
        <v>8</v>
      </c>
      <c r="O5" s="364"/>
      <c r="P5" s="364"/>
      <c r="Q5" s="364"/>
      <c r="R5" s="364"/>
      <c r="S5" s="368">
        <v>43906</v>
      </c>
      <c r="T5" s="368"/>
      <c r="U5" s="368"/>
      <c r="V5" s="368"/>
      <c r="AO5" s="16" t="s">
        <v>269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369">
        <v>2020</v>
      </c>
      <c r="I7" s="369"/>
      <c r="J7" s="15"/>
      <c r="K7" s="321" t="s">
        <v>10</v>
      </c>
      <c r="L7" s="321"/>
      <c r="M7" s="321"/>
      <c r="N7" s="322" t="s">
        <v>668</v>
      </c>
      <c r="O7" s="322"/>
      <c r="P7" s="322"/>
      <c r="Q7" s="322"/>
      <c r="R7" s="322"/>
      <c r="S7" s="322"/>
      <c r="T7" s="322"/>
      <c r="U7" s="322"/>
      <c r="V7" s="322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270</v>
      </c>
      <c r="O8" s="322"/>
      <c r="P8" s="322"/>
      <c r="Q8" s="322"/>
      <c r="R8" s="322"/>
      <c r="S8" s="322"/>
      <c r="T8" s="322"/>
      <c r="U8" s="322"/>
      <c r="V8" s="322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25" t="s">
        <v>271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0" t="s">
        <v>272</v>
      </c>
      <c r="C12" s="370"/>
      <c r="D12" s="370"/>
      <c r="E12" s="370"/>
      <c r="F12" s="370"/>
      <c r="G12" s="370"/>
      <c r="H12" s="370"/>
      <c r="I12" s="370"/>
      <c r="J12" s="370"/>
      <c r="K12" s="370"/>
      <c r="L12" s="371" t="s">
        <v>671</v>
      </c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104"/>
    </row>
    <row r="13" spans="1:41" ht="18" customHeight="1">
      <c r="B13" s="370" t="s">
        <v>273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2" t="s">
        <v>665</v>
      </c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73" t="s">
        <v>274</v>
      </c>
      <c r="C15" s="373"/>
      <c r="D15" s="373"/>
      <c r="E15" s="373"/>
      <c r="F15" s="373"/>
      <c r="G15" s="373"/>
      <c r="H15" s="373"/>
      <c r="I15" s="373"/>
      <c r="J15" s="373"/>
      <c r="M15" s="373" t="s">
        <v>275</v>
      </c>
      <c r="N15" s="373"/>
      <c r="O15" s="373"/>
      <c r="P15" s="373"/>
      <c r="Q15" s="373"/>
      <c r="R15" s="373"/>
      <c r="S15" s="373"/>
      <c r="T15" s="373"/>
      <c r="U15" s="373"/>
      <c r="V15" s="373"/>
      <c r="W15" s="104"/>
    </row>
    <row r="16" spans="1:41" ht="20.45" customHeight="1">
      <c r="B16" s="374" t="s">
        <v>268</v>
      </c>
      <c r="C16" s="374"/>
      <c r="D16" s="374"/>
      <c r="E16" s="374"/>
      <c r="F16" s="374"/>
      <c r="G16" s="374"/>
      <c r="H16" s="374"/>
      <c r="I16" s="374"/>
      <c r="J16" s="374"/>
      <c r="M16" s="374" t="s">
        <v>276</v>
      </c>
      <c r="N16" s="374"/>
      <c r="O16" s="374"/>
      <c r="P16" s="374"/>
      <c r="Q16" s="374"/>
      <c r="R16" s="374"/>
      <c r="S16" s="374"/>
      <c r="T16" s="374"/>
      <c r="U16" s="374"/>
      <c r="V16" s="374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73" t="s">
        <v>277</v>
      </c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3"/>
      <c r="Q18" s="373"/>
      <c r="R18" s="373"/>
      <c r="S18" s="373"/>
      <c r="T18" s="373"/>
      <c r="U18" s="373"/>
      <c r="V18" s="373"/>
      <c r="W18" s="104"/>
    </row>
    <row r="19" spans="2:23" ht="15" customHeight="1">
      <c r="B19" s="375" t="s">
        <v>666</v>
      </c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104"/>
    </row>
    <row r="20" spans="2:23" ht="15" customHeight="1"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104"/>
    </row>
    <row r="21" spans="2:23" ht="15" customHeight="1"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104"/>
    </row>
    <row r="22" spans="2:23" ht="15" customHeight="1"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73" t="s">
        <v>278</v>
      </c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104"/>
    </row>
    <row r="25" spans="2:23" ht="15" customHeight="1">
      <c r="B25" s="375" t="s">
        <v>667</v>
      </c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104"/>
    </row>
    <row r="26" spans="2:23" ht="15" customHeight="1"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104"/>
    </row>
    <row r="27" spans="2:23" ht="15" customHeight="1"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104"/>
    </row>
    <row r="28" spans="2:23" ht="15" customHeight="1"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73" t="s">
        <v>279</v>
      </c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104"/>
    </row>
    <row r="31" spans="2:23" ht="15" customHeight="1">
      <c r="B31" s="374" t="s">
        <v>276</v>
      </c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104"/>
    </row>
    <row r="32" spans="2:23" ht="15" customHeight="1">
      <c r="B32" s="374"/>
      <c r="C32" s="374"/>
      <c r="D32" s="374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374"/>
      <c r="T32" s="374"/>
      <c r="U32" s="374"/>
      <c r="V32" s="374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73" t="s">
        <v>280</v>
      </c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104"/>
    </row>
    <row r="35" spans="2:41" ht="15" customHeight="1"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104"/>
      <c r="AO35" s="94"/>
    </row>
    <row r="36" spans="2:41" ht="15" customHeight="1"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374"/>
      <c r="S36" s="374"/>
      <c r="T36" s="374"/>
      <c r="U36" s="374"/>
      <c r="V36" s="374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76" t="s">
        <v>281</v>
      </c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52</v>
      </c>
      <c r="C40" s="377" t="s">
        <v>282</v>
      </c>
      <c r="D40" s="377"/>
      <c r="E40" s="377"/>
      <c r="F40" s="377"/>
      <c r="G40" s="377"/>
      <c r="H40" s="377"/>
      <c r="I40" s="377"/>
      <c r="J40" s="378" t="s">
        <v>283</v>
      </c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110" t="s">
        <v>284</v>
      </c>
      <c r="W40" s="111" t="s">
        <v>285</v>
      </c>
    </row>
    <row r="41" spans="2:41" s="107" customFormat="1">
      <c r="B41" s="112">
        <v>1</v>
      </c>
      <c r="C41" s="379" t="str">
        <f>I_P1</f>
        <v>Impacto reputacional</v>
      </c>
      <c r="D41" s="379"/>
      <c r="E41" s="379"/>
      <c r="F41" s="379"/>
      <c r="G41" s="379"/>
      <c r="H41" s="379"/>
      <c r="I41" s="379"/>
      <c r="J41" s="380" t="s">
        <v>480</v>
      </c>
      <c r="K41" s="380"/>
      <c r="L41" s="380"/>
      <c r="M41" s="380"/>
      <c r="N41" s="380"/>
      <c r="O41" s="380"/>
      <c r="P41" s="380"/>
      <c r="Q41" s="380"/>
      <c r="R41" s="380"/>
      <c r="S41" s="380"/>
      <c r="T41" s="380"/>
      <c r="U41" s="380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79" t="str">
        <f>I_P2</f>
        <v>Servicios afectados por el cambio / criticidad del servicio</v>
      </c>
      <c r="D42" s="379"/>
      <c r="E42" s="379"/>
      <c r="F42" s="379"/>
      <c r="G42" s="379"/>
      <c r="H42" s="379"/>
      <c r="I42" s="379"/>
      <c r="J42" s="380" t="s">
        <v>536</v>
      </c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79" t="str">
        <f>I_P3</f>
        <v>Impacto operacional</v>
      </c>
      <c r="D43" s="379"/>
      <c r="E43" s="379"/>
      <c r="F43" s="379"/>
      <c r="G43" s="379"/>
      <c r="H43" s="379"/>
      <c r="I43" s="379"/>
      <c r="J43" s="380" t="s">
        <v>483</v>
      </c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112">
        <f>VLOOKUP(J43,I_V3,3,0)</f>
        <v>2</v>
      </c>
      <c r="W43" s="113"/>
    </row>
    <row r="44" spans="2:41" s="107" customFormat="1" ht="25.5">
      <c r="B44" s="112">
        <v>4</v>
      </c>
      <c r="C44" s="379" t="str">
        <f>I_P4</f>
        <v>¿El cambio genera indisponibilidad en la plataforma?</v>
      </c>
      <c r="D44" s="379"/>
      <c r="E44" s="379"/>
      <c r="F44" s="379"/>
      <c r="G44" s="379"/>
      <c r="H44" s="379"/>
      <c r="I44" s="379"/>
      <c r="J44" s="381" t="s">
        <v>21</v>
      </c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112">
        <f>VLOOKUP(J44,I_V4,3,0)</f>
        <v>0</v>
      </c>
      <c r="W44" s="113" t="s">
        <v>286</v>
      </c>
    </row>
    <row r="45" spans="2:41" s="107" customFormat="1" ht="26.25">
      <c r="B45" s="112">
        <v>5</v>
      </c>
      <c r="C45" s="379" t="str">
        <f>I_P5</f>
        <v>Tipo de afectación de servicios</v>
      </c>
      <c r="D45" s="379"/>
      <c r="E45" s="379"/>
      <c r="F45" s="379"/>
      <c r="G45" s="379"/>
      <c r="H45" s="379"/>
      <c r="I45" s="379"/>
      <c r="J45" s="381" t="s">
        <v>510</v>
      </c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112">
        <f>VLOOKUP(J45,I_V5,3,0)</f>
        <v>0</v>
      </c>
      <c r="W45" s="114" t="s">
        <v>287</v>
      </c>
    </row>
    <row r="46" spans="2:41" s="107" customFormat="1" ht="26.25">
      <c r="B46" s="112">
        <v>6</v>
      </c>
      <c r="C46" s="379" t="str">
        <f>I_P6</f>
        <v>¿El cambio afecta la confidencialidad de datos?</v>
      </c>
      <c r="D46" s="379"/>
      <c r="E46" s="379"/>
      <c r="F46" s="379"/>
      <c r="G46" s="379"/>
      <c r="H46" s="379"/>
      <c r="I46" s="379"/>
      <c r="J46" s="380" t="s">
        <v>21</v>
      </c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112">
        <f>VLOOKUP(J46,I_V6,3,0)</f>
        <v>0</v>
      </c>
      <c r="W46" s="114" t="s">
        <v>288</v>
      </c>
    </row>
    <row r="47" spans="2:41" s="107" customFormat="1" ht="30" customHeight="1">
      <c r="B47" s="112">
        <v>7</v>
      </c>
      <c r="C47" s="379" t="str">
        <f>I_P7</f>
        <v>¿El cambio afecta integridad de datos sensibles?</v>
      </c>
      <c r="D47" s="379"/>
      <c r="E47" s="379"/>
      <c r="F47" s="379"/>
      <c r="G47" s="379"/>
      <c r="H47" s="379"/>
      <c r="I47" s="379"/>
      <c r="J47" s="380" t="s">
        <v>21</v>
      </c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112">
        <f>VLOOKUP(J47,I_V7,3,0)</f>
        <v>0</v>
      </c>
      <c r="W47" s="114" t="s">
        <v>289</v>
      </c>
    </row>
    <row r="48" spans="2:41" s="107" customFormat="1">
      <c r="B48" s="112">
        <v>8</v>
      </c>
      <c r="C48" s="379" t="str">
        <f>I_P8</f>
        <v>Impacto financiero</v>
      </c>
      <c r="D48" s="379"/>
      <c r="E48" s="379"/>
      <c r="F48" s="379"/>
      <c r="G48" s="379"/>
      <c r="H48" s="379"/>
      <c r="I48" s="379"/>
      <c r="J48" s="380" t="s">
        <v>21</v>
      </c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79" t="str">
        <f>I_P9</f>
        <v>Impacto legal</v>
      </c>
      <c r="D49" s="379"/>
      <c r="E49" s="379"/>
      <c r="F49" s="379"/>
      <c r="G49" s="379"/>
      <c r="H49" s="379"/>
      <c r="I49" s="379"/>
      <c r="J49" s="380" t="s">
        <v>542</v>
      </c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82" t="s">
        <v>290</v>
      </c>
      <c r="C51" s="382"/>
      <c r="D51" s="382"/>
      <c r="E51" s="382"/>
      <c r="F51" s="109"/>
      <c r="G51" s="383" t="s">
        <v>291</v>
      </c>
      <c r="H51" s="383"/>
      <c r="I51" s="383"/>
      <c r="J51" s="383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84" t="s">
        <v>292</v>
      </c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AA54" s="116"/>
      <c r="AB54" s="116"/>
      <c r="AC54" s="116"/>
      <c r="AD54" s="116"/>
      <c r="AE54" s="94"/>
      <c r="AF54" s="94"/>
      <c r="AG54" s="117" t="s">
        <v>293</v>
      </c>
      <c r="AH54" s="117" t="s">
        <v>293</v>
      </c>
      <c r="AI54" s="118"/>
      <c r="AJ54" s="118"/>
    </row>
    <row r="55" spans="2:41"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AA55" s="116"/>
      <c r="AB55" s="116"/>
      <c r="AC55" s="116"/>
      <c r="AD55" s="116"/>
      <c r="AE55" s="94"/>
      <c r="AF55" s="94"/>
      <c r="AG55" s="116" t="s">
        <v>294</v>
      </c>
      <c r="AH55" s="119">
        <v>10</v>
      </c>
      <c r="AO55" s="94"/>
    </row>
    <row r="56" spans="2:41" ht="93.75" customHeight="1"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Z56" s="120"/>
      <c r="AA56" s="116"/>
      <c r="AB56" s="116"/>
      <c r="AC56" s="116"/>
      <c r="AD56" s="116"/>
      <c r="AE56" s="94"/>
      <c r="AF56" s="94"/>
      <c r="AG56" s="116" t="s">
        <v>295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296</v>
      </c>
      <c r="AH87" s="122">
        <v>0.2</v>
      </c>
      <c r="AI87" s="118" t="s">
        <v>297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298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299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300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301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302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303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304</v>
      </c>
      <c r="AH95" s="122">
        <v>0.25</v>
      </c>
      <c r="AI95" s="118" t="s">
        <v>297</v>
      </c>
    </row>
    <row r="96" spans="2:41" s="92" customFormat="1" ht="25.5">
      <c r="AA96" s="116"/>
      <c r="AB96" s="116"/>
      <c r="AC96" s="116"/>
      <c r="AD96" s="116"/>
      <c r="AG96" s="123" t="s">
        <v>305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306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307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308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309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310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311</v>
      </c>
      <c r="AH103" s="122">
        <v>0.1</v>
      </c>
      <c r="AI103" s="118" t="s">
        <v>297</v>
      </c>
    </row>
    <row r="104" spans="23:35" s="92" customFormat="1" ht="12.75">
      <c r="AA104" s="116"/>
      <c r="AB104" s="116"/>
      <c r="AC104" s="116"/>
      <c r="AD104" s="116"/>
      <c r="AG104" s="123" t="s">
        <v>312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313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314</v>
      </c>
      <c r="AH107" s="122">
        <v>0.1</v>
      </c>
      <c r="AI107" s="118" t="s">
        <v>297</v>
      </c>
    </row>
    <row r="108" spans="23:35" s="92" customFormat="1" ht="12.75">
      <c r="AA108" s="116"/>
      <c r="AB108" s="116"/>
      <c r="AC108" s="116"/>
      <c r="AD108" s="116"/>
      <c r="AE108" s="116" t="s">
        <v>315</v>
      </c>
      <c r="AF108" s="94"/>
      <c r="AG108" s="123" t="s">
        <v>312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313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293</v>
      </c>
      <c r="AH111" s="122">
        <v>0.1</v>
      </c>
      <c r="AI111" s="118" t="s">
        <v>297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312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313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316</v>
      </c>
      <c r="AH115" s="122">
        <v>0.15</v>
      </c>
      <c r="AI115" s="118" t="s">
        <v>297</v>
      </c>
    </row>
    <row r="116" spans="26:35" ht="26.25">
      <c r="AA116" s="116"/>
      <c r="AB116" s="116"/>
      <c r="AG116" s="123" t="s">
        <v>317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318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319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320</v>
      </c>
      <c r="AH119" s="124">
        <v>20</v>
      </c>
      <c r="AI119" s="127">
        <f>+$AH$115*AH119</f>
        <v>3</v>
      </c>
    </row>
    <row r="120" spans="26:35">
      <c r="Z120" s="116"/>
      <c r="AG120" s="123" t="s">
        <v>321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322</v>
      </c>
      <c r="AH122" s="122">
        <v>0.1</v>
      </c>
      <c r="AI122" s="118" t="s">
        <v>297</v>
      </c>
    </row>
    <row r="123" spans="26:35">
      <c r="Z123" s="120"/>
      <c r="AG123" s="123" t="s">
        <v>312</v>
      </c>
      <c r="AH123" s="124">
        <v>20</v>
      </c>
      <c r="AI123" s="127">
        <f>+AH123*$AH$122</f>
        <v>2</v>
      </c>
    </row>
    <row r="124" spans="26:35">
      <c r="Z124" s="120"/>
      <c r="AG124" s="130" t="s">
        <v>313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  <mergeCell ref="C44:I44"/>
    <mergeCell ref="J44:U44"/>
    <mergeCell ref="C45:I45"/>
    <mergeCell ref="J45:U45"/>
    <mergeCell ref="C46:I46"/>
    <mergeCell ref="J46:U46"/>
    <mergeCell ref="C41:I41"/>
    <mergeCell ref="J41:U41"/>
    <mergeCell ref="C42:I42"/>
    <mergeCell ref="J42:U42"/>
    <mergeCell ref="C43:I43"/>
    <mergeCell ref="J43:U43"/>
    <mergeCell ref="B34:V34"/>
    <mergeCell ref="B35:V36"/>
    <mergeCell ref="B38:W38"/>
    <mergeCell ref="C40:I40"/>
    <mergeCell ref="J40:U40"/>
    <mergeCell ref="B19:V22"/>
    <mergeCell ref="B24:V24"/>
    <mergeCell ref="B25:V28"/>
    <mergeCell ref="B30:V30"/>
    <mergeCell ref="B31:V32"/>
    <mergeCell ref="B15:J15"/>
    <mergeCell ref="M15:V15"/>
    <mergeCell ref="B16:J16"/>
    <mergeCell ref="M16:V16"/>
    <mergeCell ref="B18:V18"/>
    <mergeCell ref="B10:V10"/>
    <mergeCell ref="B12:K12"/>
    <mergeCell ref="L12:V12"/>
    <mergeCell ref="B13:K13"/>
    <mergeCell ref="L13:V13"/>
    <mergeCell ref="B7:E7"/>
    <mergeCell ref="H7:I7"/>
    <mergeCell ref="K7:M8"/>
    <mergeCell ref="N7:V7"/>
    <mergeCell ref="N8:V8"/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9" zoomScale="80" zoomScaleNormal="80" workbookViewId="0">
      <selection activeCell="N9" sqref="N9:V9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60"/>
      <c r="C4" s="360"/>
      <c r="D4" s="361" t="s">
        <v>0</v>
      </c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</row>
    <row r="5" spans="1:41" s="16" customFormat="1" ht="16.5" customHeight="1">
      <c r="A5" s="10"/>
      <c r="B5" s="360"/>
      <c r="C5" s="360"/>
      <c r="D5" s="361" t="s">
        <v>323</v>
      </c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</row>
    <row r="6" spans="1:41" s="16" customFormat="1" ht="16.5" customHeight="1">
      <c r="A6" s="10"/>
      <c r="B6" s="360"/>
      <c r="C6" s="360"/>
      <c r="D6" s="362" t="s">
        <v>2</v>
      </c>
      <c r="E6" s="362"/>
      <c r="F6" s="363" t="s">
        <v>3</v>
      </c>
      <c r="G6" s="363"/>
      <c r="H6" s="363"/>
      <c r="I6" s="363"/>
      <c r="J6" s="364" t="s">
        <v>4</v>
      </c>
      <c r="K6" s="364"/>
      <c r="L6" s="360">
        <v>10</v>
      </c>
      <c r="M6" s="360"/>
      <c r="N6" s="365" t="s">
        <v>267</v>
      </c>
      <c r="O6" s="365"/>
      <c r="P6" s="365"/>
      <c r="Q6" s="365"/>
      <c r="R6" s="357" t="s">
        <v>6</v>
      </c>
      <c r="S6" s="357"/>
      <c r="T6" s="357"/>
      <c r="U6" s="357"/>
      <c r="V6" s="357"/>
    </row>
    <row r="7" spans="1:41" s="16" customFormat="1" ht="16.5" customHeight="1">
      <c r="A7" s="10"/>
      <c r="B7" s="360"/>
      <c r="C7" s="360"/>
      <c r="D7" s="366" t="s">
        <v>7</v>
      </c>
      <c r="E7" s="366"/>
      <c r="F7" s="366"/>
      <c r="G7" s="366"/>
      <c r="H7" s="367">
        <v>42661</v>
      </c>
      <c r="I7" s="367"/>
      <c r="J7" s="367"/>
      <c r="K7" s="367"/>
      <c r="L7" s="367"/>
      <c r="M7" s="367"/>
      <c r="N7" s="364" t="s">
        <v>8</v>
      </c>
      <c r="O7" s="364"/>
      <c r="P7" s="364"/>
      <c r="Q7" s="364"/>
      <c r="R7" s="364"/>
      <c r="S7" s="368">
        <v>43906</v>
      </c>
      <c r="T7" s="368"/>
      <c r="U7" s="368"/>
      <c r="V7" s="368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268</v>
      </c>
    </row>
    <row r="9" spans="1:41" s="16" customFormat="1" ht="16.5" customHeight="1">
      <c r="A9" s="10"/>
      <c r="B9" s="320" t="s">
        <v>9</v>
      </c>
      <c r="C9" s="320"/>
      <c r="D9" s="320"/>
      <c r="E9" s="320"/>
      <c r="F9" s="11">
        <v>28</v>
      </c>
      <c r="G9" s="12">
        <v>1</v>
      </c>
      <c r="H9" s="369">
        <v>2020</v>
      </c>
      <c r="I9" s="369"/>
      <c r="J9" s="15"/>
      <c r="K9" s="321" t="s">
        <v>10</v>
      </c>
      <c r="L9" s="321"/>
      <c r="M9" s="321"/>
      <c r="N9" s="322" t="s">
        <v>668</v>
      </c>
      <c r="O9" s="322"/>
      <c r="P9" s="322"/>
      <c r="Q9" s="322"/>
      <c r="R9" s="322"/>
      <c r="S9" s="322"/>
      <c r="T9" s="322"/>
      <c r="U9" s="322"/>
      <c r="V9" s="322"/>
      <c r="AO9" s="16" t="s">
        <v>269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21"/>
      <c r="L10" s="321"/>
      <c r="M10" s="321"/>
      <c r="N10" s="322" t="s">
        <v>270</v>
      </c>
      <c r="O10" s="322"/>
      <c r="P10" s="322"/>
      <c r="Q10" s="322"/>
      <c r="R10" s="322"/>
      <c r="S10" s="322"/>
      <c r="T10" s="322"/>
      <c r="U10" s="322"/>
      <c r="V10" s="322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25" t="s">
        <v>328</v>
      </c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52</v>
      </c>
      <c r="C14" s="377" t="s">
        <v>282</v>
      </c>
      <c r="D14" s="377"/>
      <c r="E14" s="377"/>
      <c r="F14" s="377"/>
      <c r="G14" s="377"/>
      <c r="H14" s="377"/>
      <c r="I14" s="377"/>
      <c r="J14" s="377"/>
      <c r="K14" s="377"/>
      <c r="L14" s="377" t="s">
        <v>283</v>
      </c>
      <c r="M14" s="377"/>
      <c r="N14" s="377"/>
      <c r="O14" s="377"/>
      <c r="P14" s="377"/>
      <c r="Q14" s="377"/>
      <c r="R14" s="377"/>
      <c r="S14" s="377"/>
      <c r="T14" s="377"/>
      <c r="U14" s="377"/>
      <c r="V14" s="110" t="s">
        <v>284</v>
      </c>
      <c r="W14" s="132" t="s">
        <v>285</v>
      </c>
    </row>
    <row r="15" spans="1:41" s="107" customFormat="1" ht="25.5">
      <c r="B15" s="112">
        <v>1</v>
      </c>
      <c r="C15" s="379" t="str">
        <f>P_P1</f>
        <v>Número de componentes afectados por el cambio</v>
      </c>
      <c r="D15" s="379"/>
      <c r="E15" s="379"/>
      <c r="F15" s="379"/>
      <c r="G15" s="379"/>
      <c r="H15" s="379"/>
      <c r="I15" s="379"/>
      <c r="J15" s="379"/>
      <c r="K15" s="379"/>
      <c r="L15" s="386" t="s">
        <v>594</v>
      </c>
      <c r="M15" s="386"/>
      <c r="N15" s="386"/>
      <c r="O15" s="386"/>
      <c r="P15" s="386"/>
      <c r="Q15" s="386"/>
      <c r="R15" s="386"/>
      <c r="S15" s="386"/>
      <c r="T15" s="386"/>
      <c r="U15" s="386"/>
      <c r="V15" s="112">
        <f>VLOOKUP(L15,P_V1,3,0)</f>
        <v>1.5000000000000002</v>
      </c>
      <c r="W15" s="113" t="s">
        <v>329</v>
      </c>
    </row>
    <row r="16" spans="1:41" s="107" customFormat="1">
      <c r="B16" s="112">
        <v>2</v>
      </c>
      <c r="C16" s="379" t="str">
        <f>P_P2</f>
        <v>Número de miembros del equipo que implementa el cambio</v>
      </c>
      <c r="D16" s="379"/>
      <c r="E16" s="379"/>
      <c r="F16" s="379"/>
      <c r="G16" s="379"/>
      <c r="H16" s="379"/>
      <c r="I16" s="379"/>
      <c r="J16" s="379"/>
      <c r="K16" s="379"/>
      <c r="L16" s="386" t="s">
        <v>602</v>
      </c>
      <c r="M16" s="386"/>
      <c r="N16" s="386"/>
      <c r="O16" s="386"/>
      <c r="P16" s="386"/>
      <c r="Q16" s="386"/>
      <c r="R16" s="386"/>
      <c r="S16" s="386"/>
      <c r="T16" s="386"/>
      <c r="U16" s="386"/>
      <c r="V16" s="112">
        <f>VLOOKUP(L16,P_V2,3,0)</f>
        <v>1.5</v>
      </c>
      <c r="W16" s="113" t="s">
        <v>330</v>
      </c>
    </row>
    <row r="17" spans="2:36" s="107" customFormat="1">
      <c r="B17" s="112">
        <v>3</v>
      </c>
      <c r="C17" s="379" t="str">
        <f>P_P3</f>
        <v>¿Es un proceso automático o es manual?</v>
      </c>
      <c r="D17" s="379"/>
      <c r="E17" s="379"/>
      <c r="F17" s="379"/>
      <c r="G17" s="379"/>
      <c r="H17" s="379"/>
      <c r="I17" s="379"/>
      <c r="J17" s="379"/>
      <c r="K17" s="379"/>
      <c r="L17" s="386" t="s">
        <v>613</v>
      </c>
      <c r="M17" s="386"/>
      <c r="N17" s="386"/>
      <c r="O17" s="386"/>
      <c r="P17" s="386"/>
      <c r="Q17" s="386"/>
      <c r="R17" s="386"/>
      <c r="S17" s="386"/>
      <c r="T17" s="386"/>
      <c r="U17" s="386"/>
      <c r="V17" s="112">
        <f>VLOOKUP(L17,P_V3,3,0)</f>
        <v>1.8000000000000003</v>
      </c>
      <c r="W17" s="113" t="s">
        <v>331</v>
      </c>
    </row>
    <row r="18" spans="2:36" s="107" customFormat="1" ht="25.5">
      <c r="B18" s="112">
        <v>4</v>
      </c>
      <c r="C18" s="379" t="str">
        <f>P_P4</f>
        <v>Número de actividades relacionadas al cambio</v>
      </c>
      <c r="D18" s="379"/>
      <c r="E18" s="379"/>
      <c r="F18" s="379"/>
      <c r="G18" s="379"/>
      <c r="H18" s="379"/>
      <c r="I18" s="379"/>
      <c r="J18" s="379"/>
      <c r="K18" s="379"/>
      <c r="L18" s="387" t="s">
        <v>619</v>
      </c>
      <c r="M18" s="387"/>
      <c r="N18" s="387"/>
      <c r="O18" s="387"/>
      <c r="P18" s="387"/>
      <c r="Q18" s="387"/>
      <c r="R18" s="387"/>
      <c r="S18" s="387"/>
      <c r="T18" s="387"/>
      <c r="U18" s="387"/>
      <c r="V18" s="112">
        <f>VLOOKUP(L18,P_V4,3,0)</f>
        <v>0.90000000000000013</v>
      </c>
      <c r="W18" s="113" t="s">
        <v>332</v>
      </c>
    </row>
    <row r="19" spans="2:36" s="107" customFormat="1" ht="26.25">
      <c r="B19" s="112">
        <v>5</v>
      </c>
      <c r="C19" s="379" t="str">
        <f>P_P5</f>
        <v>Afecta otros cambios / servicios</v>
      </c>
      <c r="D19" s="379"/>
      <c r="E19" s="379"/>
      <c r="F19" s="379"/>
      <c r="G19" s="379"/>
      <c r="H19" s="379"/>
      <c r="I19" s="379"/>
      <c r="J19" s="379"/>
      <c r="K19" s="379"/>
      <c r="L19" s="387" t="s">
        <v>21</v>
      </c>
      <c r="M19" s="387"/>
      <c r="N19" s="387"/>
      <c r="O19" s="387"/>
      <c r="P19" s="387"/>
      <c r="Q19" s="387"/>
      <c r="R19" s="387"/>
      <c r="S19" s="387"/>
      <c r="T19" s="387"/>
      <c r="U19" s="387"/>
      <c r="V19" s="112">
        <f>VLOOKUP(L19,P_V5,3,0)</f>
        <v>0</v>
      </c>
      <c r="W19" s="114" t="s">
        <v>333</v>
      </c>
    </row>
    <row r="20" spans="2:36" s="107" customFormat="1" ht="30" customHeight="1">
      <c r="B20" s="112">
        <v>6</v>
      </c>
      <c r="C20" s="379" t="str">
        <f>P_P6</f>
        <v>Número de veces que se han ejecutado cambios similares a este en el último año</v>
      </c>
      <c r="D20" s="379"/>
      <c r="E20" s="379"/>
      <c r="F20" s="379"/>
      <c r="G20" s="379"/>
      <c r="H20" s="379"/>
      <c r="I20" s="379"/>
      <c r="J20" s="379"/>
      <c r="K20" s="379"/>
      <c r="L20" s="387" t="s">
        <v>629</v>
      </c>
      <c r="M20" s="387"/>
      <c r="N20" s="387"/>
      <c r="O20" s="387"/>
      <c r="P20" s="387"/>
      <c r="Q20" s="387"/>
      <c r="R20" s="387"/>
      <c r="S20" s="387"/>
      <c r="T20" s="387"/>
      <c r="U20" s="387"/>
      <c r="V20" s="112">
        <f>VLOOKUP(L20,P_V6,3,0)</f>
        <v>0</v>
      </c>
      <c r="W20" s="133" t="s">
        <v>334</v>
      </c>
    </row>
    <row r="21" spans="2:36" s="107" customFormat="1" ht="30" customHeight="1">
      <c r="B21" s="112">
        <v>7</v>
      </c>
      <c r="C21" s="379" t="str">
        <f>P_P7</f>
        <v>Número de eventos de riesgo con cambios similares a este en el último año</v>
      </c>
      <c r="D21" s="379"/>
      <c r="E21" s="379"/>
      <c r="F21" s="379"/>
      <c r="G21" s="379"/>
      <c r="H21" s="379"/>
      <c r="I21" s="379"/>
      <c r="J21" s="379"/>
      <c r="K21" s="379"/>
      <c r="L21" s="386" t="s">
        <v>633</v>
      </c>
      <c r="M21" s="386"/>
      <c r="N21" s="386"/>
      <c r="O21" s="386"/>
      <c r="P21" s="386"/>
      <c r="Q21" s="386"/>
      <c r="R21" s="386"/>
      <c r="S21" s="386"/>
      <c r="T21" s="386"/>
      <c r="U21" s="386"/>
      <c r="V21" s="112">
        <f>VLOOKUP(L21,P_V7,3,0)</f>
        <v>0</v>
      </c>
      <c r="W21" s="134" t="s">
        <v>335</v>
      </c>
    </row>
    <row r="22" spans="2:36" s="107" customFormat="1" ht="30" customHeight="1">
      <c r="B22" s="112">
        <v>8</v>
      </c>
      <c r="C22" s="379" t="str">
        <f>P_P8</f>
        <v>Experiencia del administrador de plataforma en la ejecución de cambios</v>
      </c>
      <c r="D22" s="379"/>
      <c r="E22" s="379"/>
      <c r="F22" s="379"/>
      <c r="G22" s="379"/>
      <c r="H22" s="379"/>
      <c r="I22" s="379"/>
      <c r="J22" s="379"/>
      <c r="K22" s="379"/>
      <c r="L22" s="386" t="s">
        <v>641</v>
      </c>
      <c r="M22" s="386"/>
      <c r="N22" s="386"/>
      <c r="O22" s="386"/>
      <c r="P22" s="386"/>
      <c r="Q22" s="386"/>
      <c r="R22" s="386"/>
      <c r="S22" s="386"/>
      <c r="T22" s="386"/>
      <c r="U22" s="386"/>
      <c r="V22" s="112">
        <f>VLOOKUP(L22,P_V8,3,0)</f>
        <v>0</v>
      </c>
      <c r="W22" s="114" t="s">
        <v>336</v>
      </c>
    </row>
    <row r="23" spans="2:36" s="107" customFormat="1">
      <c r="B23" s="112">
        <v>9</v>
      </c>
      <c r="C23" s="379" t="str">
        <f>P_P9</f>
        <v>Duración del Cambio</v>
      </c>
      <c r="D23" s="379"/>
      <c r="E23" s="379"/>
      <c r="F23" s="379"/>
      <c r="G23" s="379"/>
      <c r="H23" s="379"/>
      <c r="I23" s="379"/>
      <c r="J23" s="379"/>
      <c r="K23" s="379"/>
      <c r="L23" s="386" t="s">
        <v>650</v>
      </c>
      <c r="M23" s="386"/>
      <c r="N23" s="386"/>
      <c r="O23" s="386"/>
      <c r="P23" s="386"/>
      <c r="Q23" s="386"/>
      <c r="R23" s="386"/>
      <c r="S23" s="386"/>
      <c r="T23" s="386"/>
      <c r="U23" s="386"/>
      <c r="V23" s="112">
        <f>VLOOKUP(L23,P_V9,3,0)</f>
        <v>0</v>
      </c>
      <c r="W23" s="134" t="s">
        <v>337</v>
      </c>
    </row>
    <row r="24" spans="2:36" s="107" customFormat="1">
      <c r="B24" s="108"/>
      <c r="C24" s="108"/>
      <c r="F24" s="109"/>
    </row>
    <row r="25" spans="2:36" s="107" customFormat="1" ht="15.75" customHeight="1">
      <c r="B25" s="382" t="s">
        <v>338</v>
      </c>
      <c r="C25" s="382"/>
      <c r="D25" s="382"/>
      <c r="E25" s="382"/>
      <c r="F25" s="382"/>
      <c r="L25" s="383" t="str">
        <f>IF(Parámetros!H78&gt;Parámetros!L86,"ALTO",IF(Parámetros!H78&gt;Parámetros!L87,"MEDIO","BAJO"))</f>
        <v>BAJO</v>
      </c>
      <c r="M25" s="383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84" t="s">
        <v>292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  <c r="V28" s="384"/>
      <c r="AA28" s="116"/>
      <c r="AB28" s="116"/>
      <c r="AC28" s="116"/>
      <c r="AD28" s="116"/>
      <c r="AE28" s="94"/>
      <c r="AF28" s="94"/>
      <c r="AG28" s="117" t="s">
        <v>293</v>
      </c>
      <c r="AH28" s="117" t="s">
        <v>293</v>
      </c>
      <c r="AI28" s="118"/>
      <c r="AJ28" s="118"/>
    </row>
    <row r="29" spans="2:36"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AA29" s="116"/>
      <c r="AB29" s="116"/>
      <c r="AC29" s="116"/>
      <c r="AD29" s="116"/>
      <c r="AE29" s="94"/>
      <c r="AF29" s="94"/>
      <c r="AG29" s="116" t="s">
        <v>294</v>
      </c>
      <c r="AH29" s="119">
        <v>10</v>
      </c>
    </row>
    <row r="30" spans="2:36" ht="89.1" customHeight="1"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Z30" s="120"/>
      <c r="AA30" s="116"/>
      <c r="AB30" s="116"/>
      <c r="AC30" s="116"/>
      <c r="AD30" s="116"/>
      <c r="AE30" s="94"/>
      <c r="AF30" s="94"/>
      <c r="AG30" s="116" t="s">
        <v>295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296</v>
      </c>
      <c r="AH59" s="122">
        <v>0.2</v>
      </c>
      <c r="AI59" s="118" t="s">
        <v>297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312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313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304</v>
      </c>
      <c r="AH63" s="122">
        <v>0.15</v>
      </c>
      <c r="AI63" s="118" t="s">
        <v>297</v>
      </c>
    </row>
    <row r="64" spans="2:35" s="92" customFormat="1" ht="12.75">
      <c r="AA64" s="116"/>
      <c r="AB64" s="116"/>
      <c r="AC64" s="116"/>
      <c r="AD64" s="116"/>
      <c r="AG64" s="123" t="s">
        <v>312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313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311</v>
      </c>
      <c r="AH67" s="122">
        <v>0.1</v>
      </c>
      <c r="AI67" s="118" t="s">
        <v>297</v>
      </c>
    </row>
    <row r="68" spans="23:35" s="92" customFormat="1" ht="12.75">
      <c r="AA68" s="116"/>
      <c r="AB68" s="116"/>
      <c r="AC68" s="116"/>
      <c r="AD68" s="116"/>
      <c r="AG68" s="123" t="s">
        <v>312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313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314</v>
      </c>
      <c r="AH71" s="122">
        <v>0.15</v>
      </c>
      <c r="AI71" s="118" t="s">
        <v>297</v>
      </c>
    </row>
    <row r="72" spans="23:35" s="92" customFormat="1" ht="12.75">
      <c r="AA72" s="116"/>
      <c r="AB72" s="116"/>
      <c r="AC72" s="116"/>
      <c r="AD72" s="116"/>
      <c r="AE72" s="116" t="s">
        <v>315</v>
      </c>
      <c r="AF72" s="94"/>
      <c r="AG72" s="123" t="s">
        <v>312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313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339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293</v>
      </c>
      <c r="AH76" s="122">
        <v>0.1</v>
      </c>
      <c r="AI76" s="118" t="s">
        <v>297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312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313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340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316</v>
      </c>
      <c r="AH81" s="122">
        <v>0.1</v>
      </c>
      <c r="AI81" s="118" t="s">
        <v>297</v>
      </c>
    </row>
    <row r="82" spans="26:35">
      <c r="AA82" s="116"/>
      <c r="AB82" s="116"/>
      <c r="AG82" s="123" t="s">
        <v>312</v>
      </c>
      <c r="AH82" s="135">
        <v>0</v>
      </c>
      <c r="AI82" s="127">
        <f>+$AH$81*AH82</f>
        <v>0</v>
      </c>
    </row>
    <row r="83" spans="26:35">
      <c r="Z83" s="120"/>
      <c r="AG83" s="123" t="s">
        <v>313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322</v>
      </c>
      <c r="AH85" s="122">
        <v>0.1</v>
      </c>
      <c r="AI85" s="118" t="s">
        <v>297</v>
      </c>
    </row>
    <row r="86" spans="26:35">
      <c r="Z86" s="120"/>
      <c r="AG86" s="123" t="s">
        <v>312</v>
      </c>
      <c r="AH86" s="135">
        <v>0</v>
      </c>
      <c r="AI86" s="127">
        <f>+AH86*$AH$85</f>
        <v>0</v>
      </c>
    </row>
    <row r="87" spans="26:35">
      <c r="Z87" s="120"/>
      <c r="AG87" s="123" t="s">
        <v>313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341</v>
      </c>
      <c r="AH89" s="122">
        <v>0.1</v>
      </c>
      <c r="AI89" s="118" t="s">
        <v>297</v>
      </c>
    </row>
    <row r="90" spans="26:35">
      <c r="AG90" s="123" t="s">
        <v>342</v>
      </c>
      <c r="AH90" s="135">
        <v>30</v>
      </c>
      <c r="AI90" s="127">
        <f>+AH90*$AH$85</f>
        <v>3</v>
      </c>
    </row>
    <row r="91" spans="26:35">
      <c r="Z91" s="120"/>
      <c r="AG91" s="123" t="s">
        <v>343</v>
      </c>
      <c r="AH91" s="135">
        <v>15</v>
      </c>
      <c r="AI91" s="127">
        <f>+AH91*$AH$85</f>
        <v>1.5</v>
      </c>
    </row>
    <row r="92" spans="26:35">
      <c r="Z92" s="116"/>
      <c r="AG92" s="123" t="s">
        <v>344</v>
      </c>
      <c r="AH92" s="135">
        <v>5</v>
      </c>
      <c r="AI92" s="127">
        <f>+AH92*$AH$85</f>
        <v>0.5</v>
      </c>
    </row>
    <row r="93" spans="26:35">
      <c r="Z93" s="116"/>
      <c r="AG93" s="123" t="s">
        <v>345</v>
      </c>
      <c r="AH93" s="135">
        <v>20</v>
      </c>
      <c r="AI93" s="127">
        <f>+AH93*$AH$85</f>
        <v>2</v>
      </c>
    </row>
    <row r="94" spans="26:35">
      <c r="AG94" s="130" t="s">
        <v>346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347</v>
      </c>
      <c r="C111" s="388" t="s">
        <v>282</v>
      </c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8" t="s">
        <v>283</v>
      </c>
      <c r="O111" s="388"/>
      <c r="P111" s="388"/>
      <c r="Q111" s="388"/>
      <c r="R111" s="388"/>
      <c r="S111" s="388"/>
      <c r="T111" s="388"/>
      <c r="U111" s="388"/>
      <c r="V111" s="137" t="s">
        <v>284</v>
      </c>
      <c r="W111" s="138" t="s">
        <v>285</v>
      </c>
      <c r="AH111" s="119"/>
    </row>
    <row r="112" spans="2:35" ht="12.75" customHeight="1">
      <c r="B112" s="139">
        <v>1</v>
      </c>
      <c r="C112" s="389" t="s">
        <v>348</v>
      </c>
      <c r="D112" s="389"/>
      <c r="E112" s="389"/>
      <c r="F112" s="389"/>
      <c r="G112" s="389"/>
      <c r="H112" s="389"/>
      <c r="I112" s="389"/>
      <c r="J112" s="389"/>
      <c r="K112" s="389"/>
      <c r="L112" s="389"/>
      <c r="M112" s="389"/>
      <c r="N112" s="390" t="s">
        <v>349</v>
      </c>
      <c r="O112" s="390"/>
      <c r="P112" s="390"/>
      <c r="Q112" s="390"/>
      <c r="R112" s="390"/>
      <c r="S112" s="390"/>
      <c r="T112" s="390"/>
      <c r="U112" s="390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89" t="s">
        <v>350</v>
      </c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90" t="s">
        <v>351</v>
      </c>
      <c r="O113" s="390"/>
      <c r="P113" s="390"/>
      <c r="Q113" s="390"/>
      <c r="R113" s="390"/>
      <c r="S113" s="390"/>
      <c r="T113" s="390"/>
      <c r="U113" s="390"/>
      <c r="V113" s="141" t="e">
        <f>IF(N113="",0,VLOOKUP(N113,AG62:AH64,2))</f>
        <v>#N/A</v>
      </c>
      <c r="W113" s="143" t="s">
        <v>352</v>
      </c>
      <c r="AG113" s="116"/>
      <c r="AH113" s="119"/>
    </row>
    <row r="114" spans="2:35" ht="12.75" customHeight="1">
      <c r="B114" s="139">
        <f>1+B113</f>
        <v>3</v>
      </c>
      <c r="C114" s="389" t="s">
        <v>353</v>
      </c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90" t="s">
        <v>354</v>
      </c>
      <c r="O114" s="390"/>
      <c r="P114" s="390"/>
      <c r="Q114" s="390"/>
      <c r="R114" s="390"/>
      <c r="S114" s="390"/>
      <c r="T114" s="390"/>
      <c r="U114" s="390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89" t="s">
        <v>355</v>
      </c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90" t="s">
        <v>356</v>
      </c>
      <c r="O115" s="390"/>
      <c r="P115" s="390"/>
      <c r="Q115" s="390"/>
      <c r="R115" s="390"/>
      <c r="S115" s="390"/>
      <c r="T115" s="390"/>
      <c r="U115" s="390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91" t="s">
        <v>357</v>
      </c>
      <c r="D116" s="391"/>
      <c r="E116" s="391"/>
      <c r="F116" s="391"/>
      <c r="G116" s="391"/>
      <c r="H116" s="391"/>
      <c r="I116" s="391"/>
      <c r="J116" s="391"/>
      <c r="K116" s="391"/>
      <c r="L116" s="391"/>
      <c r="M116" s="391"/>
      <c r="N116" s="390" t="s">
        <v>356</v>
      </c>
      <c r="O116" s="390"/>
      <c r="P116" s="390"/>
      <c r="Q116" s="390"/>
      <c r="R116" s="390"/>
      <c r="S116" s="390"/>
      <c r="T116" s="390"/>
      <c r="U116" s="390"/>
      <c r="V116" s="145" t="e">
        <f>IF(N116="",0,VLOOKUP(N116,AG75:AH78,2))</f>
        <v>#N/A</v>
      </c>
      <c r="W116" s="140" t="s">
        <v>358</v>
      </c>
      <c r="AG116" s="117"/>
      <c r="AH116" s="117"/>
    </row>
    <row r="117" spans="2:35" ht="12.75" customHeight="1">
      <c r="B117" s="139">
        <f>1+B116</f>
        <v>6</v>
      </c>
      <c r="C117" s="391" t="s">
        <v>359</v>
      </c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390" t="s">
        <v>356</v>
      </c>
      <c r="O117" s="390"/>
      <c r="P117" s="390"/>
      <c r="Q117" s="390"/>
      <c r="R117" s="390"/>
      <c r="S117" s="390"/>
      <c r="T117" s="390"/>
      <c r="U117" s="390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91" t="s">
        <v>360</v>
      </c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0" t="s">
        <v>361</v>
      </c>
      <c r="O118" s="390"/>
      <c r="P118" s="390"/>
      <c r="Q118" s="390"/>
      <c r="R118" s="390"/>
      <c r="S118" s="390"/>
      <c r="T118" s="390"/>
      <c r="U118" s="390"/>
      <c r="V118" s="141">
        <f>IF(N118="",0,VLOOKUP(N118,AG89:AH91,2))</f>
        <v>15</v>
      </c>
      <c r="W118" s="140" t="s">
        <v>362</v>
      </c>
      <c r="AG118" s="116"/>
      <c r="AH118" s="119"/>
    </row>
    <row r="119" spans="2:35" ht="89.25" customHeight="1">
      <c r="B119" s="139">
        <v>8</v>
      </c>
      <c r="C119" s="391" t="s">
        <v>363</v>
      </c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0" t="s">
        <v>361</v>
      </c>
      <c r="O119" s="390"/>
      <c r="P119" s="390"/>
      <c r="Q119" s="390"/>
      <c r="R119" s="390"/>
      <c r="S119" s="390"/>
      <c r="T119" s="390"/>
      <c r="U119" s="390"/>
      <c r="V119" s="141" t="e">
        <f>IF(N119="",0,VLOOKUP(N119,AG95:AH97,2))</f>
        <v>#N/A</v>
      </c>
      <c r="W119" s="140" t="s">
        <v>364</v>
      </c>
      <c r="AG119" s="116"/>
      <c r="AH119" s="119"/>
    </row>
    <row r="120" spans="2:35" ht="38.25" customHeight="1">
      <c r="B120" s="139">
        <v>9</v>
      </c>
      <c r="C120" s="391" t="s">
        <v>365</v>
      </c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0" t="s">
        <v>312</v>
      </c>
      <c r="O120" s="390"/>
      <c r="P120" s="390"/>
      <c r="Q120" s="390"/>
      <c r="R120" s="390"/>
      <c r="S120" s="390"/>
      <c r="T120" s="390"/>
      <c r="U120" s="390"/>
      <c r="V120" s="141" t="e">
        <f>IF(N120="",0,VLOOKUP(N120,AG101:AH102,2))</f>
        <v>#N/A</v>
      </c>
      <c r="W120" s="140" t="s">
        <v>366</v>
      </c>
      <c r="AG120" s="117"/>
      <c r="AH120" s="117"/>
    </row>
    <row r="121" spans="2:35" ht="51" customHeight="1">
      <c r="B121" s="146">
        <v>10</v>
      </c>
      <c r="C121" s="391" t="s">
        <v>367</v>
      </c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0" t="s">
        <v>313</v>
      </c>
      <c r="O121" s="390"/>
      <c r="P121" s="390"/>
      <c r="Q121" s="390"/>
      <c r="R121" s="390"/>
      <c r="S121" s="390"/>
      <c r="T121" s="390"/>
      <c r="U121" s="390"/>
      <c r="V121" s="141" t="e">
        <f>IF(N121="",0,VLOOKUP(N121,AG107:AH108,2))</f>
        <v>#N/A</v>
      </c>
      <c r="W121" s="140" t="s">
        <v>368</v>
      </c>
      <c r="AG121" s="116"/>
      <c r="AH121" s="119"/>
    </row>
    <row r="122" spans="2:35" ht="12.75" customHeight="1">
      <c r="B122" s="146">
        <v>11</v>
      </c>
      <c r="C122" s="391" t="s">
        <v>369</v>
      </c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0" t="s">
        <v>312</v>
      </c>
      <c r="O122" s="390"/>
      <c r="P122" s="390"/>
      <c r="Q122" s="390"/>
      <c r="R122" s="390"/>
      <c r="S122" s="390"/>
      <c r="T122" s="390"/>
      <c r="U122" s="390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91" t="s">
        <v>370</v>
      </c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0" t="s">
        <v>312</v>
      </c>
      <c r="O123" s="390"/>
      <c r="P123" s="390"/>
      <c r="Q123" s="390"/>
      <c r="R123" s="390"/>
      <c r="S123" s="390"/>
      <c r="T123" s="390"/>
      <c r="U123" s="390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91" t="s">
        <v>371</v>
      </c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0" t="s">
        <v>313</v>
      </c>
      <c r="O124" s="390"/>
      <c r="P124" s="390"/>
      <c r="Q124" s="390"/>
      <c r="R124" s="390"/>
      <c r="S124" s="390"/>
      <c r="T124" s="390"/>
      <c r="U124" s="390"/>
      <c r="V124" s="141" t="e">
        <f>IF(N124="",0,VLOOKUP(N124,AG121:AH122,2))</f>
        <v>#N/A</v>
      </c>
      <c r="W124" s="140" t="s">
        <v>372</v>
      </c>
      <c r="AG124" s="117"/>
      <c r="AH124" s="117"/>
      <c r="AI124" s="118"/>
    </row>
    <row r="125" spans="2:35" ht="38.25" customHeight="1">
      <c r="B125" s="146">
        <v>14</v>
      </c>
      <c r="C125" s="391" t="s">
        <v>373</v>
      </c>
      <c r="D125" s="391"/>
      <c r="E125" s="391"/>
      <c r="F125" s="391"/>
      <c r="G125" s="391"/>
      <c r="H125" s="391"/>
      <c r="I125" s="391"/>
      <c r="J125" s="391"/>
      <c r="K125" s="391"/>
      <c r="L125" s="391"/>
      <c r="M125" s="391"/>
      <c r="N125" s="390" t="s">
        <v>313</v>
      </c>
      <c r="O125" s="390"/>
      <c r="P125" s="390"/>
      <c r="Q125" s="390"/>
      <c r="R125" s="390"/>
      <c r="S125" s="390"/>
      <c r="T125" s="390"/>
      <c r="U125" s="390"/>
      <c r="V125" s="141" t="e">
        <f>IF(N125="",0,VLOOKUP(N125,AG125:AH126,2))</f>
        <v>#N/A</v>
      </c>
      <c r="W125" s="140" t="s">
        <v>374</v>
      </c>
      <c r="AG125" s="116"/>
      <c r="AH125" s="119"/>
    </row>
    <row r="126" spans="2:35" ht="76.5" customHeight="1">
      <c r="B126" s="146">
        <v>15</v>
      </c>
      <c r="C126" s="391" t="s">
        <v>375</v>
      </c>
      <c r="D126" s="391"/>
      <c r="E126" s="391"/>
      <c r="F126" s="391"/>
      <c r="G126" s="391"/>
      <c r="H126" s="391"/>
      <c r="I126" s="391"/>
      <c r="J126" s="391"/>
      <c r="K126" s="391"/>
      <c r="L126" s="391"/>
      <c r="M126" s="391"/>
      <c r="N126" s="390" t="s">
        <v>294</v>
      </c>
      <c r="O126" s="390"/>
      <c r="P126" s="390"/>
      <c r="Q126" s="390"/>
      <c r="R126" s="390"/>
      <c r="S126" s="390"/>
      <c r="T126" s="390"/>
      <c r="U126" s="390"/>
      <c r="V126" s="141" t="e">
        <f>IF(N126="",0,VLOOKUP(N126,AG129:AH131,2))</f>
        <v>#N/A</v>
      </c>
      <c r="W126" s="140" t="s">
        <v>376</v>
      </c>
      <c r="AG126" s="116"/>
      <c r="AH126" s="119"/>
    </row>
    <row r="127" spans="2:35" ht="15" customHeight="1">
      <c r="B127" s="146">
        <v>16</v>
      </c>
      <c r="C127" s="391" t="s">
        <v>377</v>
      </c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0" t="s">
        <v>378</v>
      </c>
      <c r="O127" s="390"/>
      <c r="P127" s="390"/>
      <c r="Q127" s="390"/>
      <c r="R127" s="390"/>
      <c r="S127" s="390"/>
      <c r="T127" s="390"/>
      <c r="U127" s="390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91" t="s">
        <v>379</v>
      </c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0" t="s">
        <v>312</v>
      </c>
      <c r="O128" s="390"/>
      <c r="P128" s="390"/>
      <c r="Q128" s="390"/>
      <c r="R128" s="390"/>
      <c r="S128" s="390"/>
      <c r="T128" s="390"/>
      <c r="U128" s="390"/>
      <c r="V128" s="141" t="e">
        <f>IF(N128="",0,VLOOKUP(N128,AG146:AH147,2))</f>
        <v>#N/A</v>
      </c>
      <c r="W128" s="140" t="s">
        <v>380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93"/>
      <c r="C130" s="393"/>
      <c r="D130" s="393"/>
      <c r="E130" s="151"/>
      <c r="F130" s="151"/>
      <c r="G130" s="151"/>
      <c r="H130" s="151"/>
      <c r="I130" s="151"/>
      <c r="J130" s="151"/>
      <c r="K130" s="151"/>
      <c r="L130" s="151"/>
      <c r="M130" s="151"/>
      <c r="N130" s="394" t="s">
        <v>381</v>
      </c>
      <c r="O130" s="394"/>
      <c r="P130" s="394"/>
      <c r="Q130" s="394"/>
      <c r="R130" s="394"/>
      <c r="S130" s="394"/>
      <c r="T130" s="394"/>
      <c r="U130" s="394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84" t="s">
        <v>292</v>
      </c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AG133" s="120"/>
      <c r="AH133" s="120"/>
    </row>
    <row r="134" spans="2:35" ht="15" customHeight="1"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AG134" s="116"/>
      <c r="AH134" s="119"/>
    </row>
    <row r="135" spans="2:35"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134:V135"/>
    <mergeCell ref="C128:M128"/>
    <mergeCell ref="N128:U128"/>
    <mergeCell ref="B130:D130"/>
    <mergeCell ref="N130:U130"/>
    <mergeCell ref="B133:V133"/>
    <mergeCell ref="C125:M125"/>
    <mergeCell ref="N125:U125"/>
    <mergeCell ref="C126:M126"/>
    <mergeCell ref="N126:U126"/>
    <mergeCell ref="C127:M127"/>
    <mergeCell ref="N127:U127"/>
    <mergeCell ref="C122:M122"/>
    <mergeCell ref="N122:U122"/>
    <mergeCell ref="C123:M123"/>
    <mergeCell ref="N123:U123"/>
    <mergeCell ref="C124:M124"/>
    <mergeCell ref="N124:U124"/>
    <mergeCell ref="C119:M119"/>
    <mergeCell ref="N119:U119"/>
    <mergeCell ref="C120:M120"/>
    <mergeCell ref="N120:U120"/>
    <mergeCell ref="C121:M121"/>
    <mergeCell ref="N121:U121"/>
    <mergeCell ref="C116:M116"/>
    <mergeCell ref="N116:U116"/>
    <mergeCell ref="C117:M117"/>
    <mergeCell ref="N117:U117"/>
    <mergeCell ref="C118:M118"/>
    <mergeCell ref="N118:U118"/>
    <mergeCell ref="C113:M113"/>
    <mergeCell ref="N113:U113"/>
    <mergeCell ref="C114:M114"/>
    <mergeCell ref="N114:U114"/>
    <mergeCell ref="C115:M115"/>
    <mergeCell ref="N115:U115"/>
    <mergeCell ref="B28:V28"/>
    <mergeCell ref="B29:V30"/>
    <mergeCell ref="C111:M111"/>
    <mergeCell ref="N111:U111"/>
    <mergeCell ref="C112:M112"/>
    <mergeCell ref="N112:U112"/>
    <mergeCell ref="C22:K22"/>
    <mergeCell ref="L22:U22"/>
    <mergeCell ref="C23:K23"/>
    <mergeCell ref="L23:U23"/>
    <mergeCell ref="B25:F25"/>
    <mergeCell ref="L25:M25"/>
    <mergeCell ref="C19:K19"/>
    <mergeCell ref="L19:U19"/>
    <mergeCell ref="C20:K20"/>
    <mergeCell ref="L20:U20"/>
    <mergeCell ref="C21:K21"/>
    <mergeCell ref="L21:U21"/>
    <mergeCell ref="C16:K16"/>
    <mergeCell ref="L16:U16"/>
    <mergeCell ref="C17:K17"/>
    <mergeCell ref="L17:U17"/>
    <mergeCell ref="C18:K18"/>
    <mergeCell ref="L18:U18"/>
    <mergeCell ref="B12:W12"/>
    <mergeCell ref="C14:K14"/>
    <mergeCell ref="L14:U14"/>
    <mergeCell ref="C15:K15"/>
    <mergeCell ref="L15:U15"/>
    <mergeCell ref="B9:E9"/>
    <mergeCell ref="H9:I9"/>
    <mergeCell ref="K9:M10"/>
    <mergeCell ref="N9:V9"/>
    <mergeCell ref="N10:V10"/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36" zoomScale="80" zoomScaleNormal="80" workbookViewId="0">
      <selection activeCell="O10" sqref="O10:W10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274</v>
      </c>
    </row>
    <row r="4" spans="1:42" ht="18" customHeight="1">
      <c r="C4" s="360"/>
      <c r="D4" s="360"/>
      <c r="E4" s="361" t="s">
        <v>0</v>
      </c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AP4" s="118"/>
    </row>
    <row r="5" spans="1:42" ht="18" customHeight="1">
      <c r="C5" s="360"/>
      <c r="D5" s="360"/>
      <c r="E5" s="361" t="s">
        <v>382</v>
      </c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AP5" s="118"/>
    </row>
    <row r="6" spans="1:42" ht="15" customHeight="1">
      <c r="C6" s="360"/>
      <c r="D6" s="360"/>
      <c r="E6" s="362" t="s">
        <v>2</v>
      </c>
      <c r="F6" s="362"/>
      <c r="G6" s="363" t="s">
        <v>3</v>
      </c>
      <c r="H6" s="363"/>
      <c r="I6" s="363"/>
      <c r="J6" s="363"/>
      <c r="K6" s="364" t="s">
        <v>4</v>
      </c>
      <c r="L6" s="364"/>
      <c r="M6" s="360">
        <v>10</v>
      </c>
      <c r="N6" s="360"/>
      <c r="O6" s="365" t="s">
        <v>267</v>
      </c>
      <c r="P6" s="365"/>
      <c r="Q6" s="365"/>
      <c r="R6" s="365"/>
      <c r="S6" s="357" t="s">
        <v>6</v>
      </c>
      <c r="T6" s="357"/>
      <c r="U6" s="357"/>
      <c r="V6" s="357"/>
      <c r="W6" s="357"/>
      <c r="AP6" s="118"/>
    </row>
    <row r="7" spans="1:42" ht="15" customHeight="1">
      <c r="C7" s="360"/>
      <c r="D7" s="360"/>
      <c r="E7" s="366" t="s">
        <v>7</v>
      </c>
      <c r="F7" s="366"/>
      <c r="G7" s="366"/>
      <c r="H7" s="366"/>
      <c r="I7" s="367">
        <v>42661</v>
      </c>
      <c r="J7" s="367"/>
      <c r="K7" s="367"/>
      <c r="L7" s="367"/>
      <c r="M7" s="367"/>
      <c r="N7" s="367"/>
      <c r="O7" s="364" t="s">
        <v>8</v>
      </c>
      <c r="P7" s="364"/>
      <c r="Q7" s="364"/>
      <c r="R7" s="364"/>
      <c r="S7" s="364"/>
      <c r="T7" s="368">
        <v>44077</v>
      </c>
      <c r="U7" s="368"/>
      <c r="V7" s="368"/>
      <c r="W7" s="368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268</v>
      </c>
    </row>
    <row r="10" spans="1:42" s="16" customFormat="1" ht="16.5" customHeight="1">
      <c r="A10" s="10"/>
      <c r="B10" s="107"/>
      <c r="C10" s="320" t="s">
        <v>9</v>
      </c>
      <c r="D10" s="320"/>
      <c r="E10" s="320"/>
      <c r="F10" s="320"/>
      <c r="G10" s="11">
        <v>3</v>
      </c>
      <c r="H10" s="12">
        <v>6</v>
      </c>
      <c r="I10" s="369">
        <v>2020</v>
      </c>
      <c r="J10" s="369"/>
      <c r="K10" s="15"/>
      <c r="L10" s="321" t="s">
        <v>10</v>
      </c>
      <c r="M10" s="321"/>
      <c r="N10" s="321"/>
      <c r="O10" s="322" t="s">
        <v>668</v>
      </c>
      <c r="P10" s="322"/>
      <c r="Q10" s="322"/>
      <c r="R10" s="322"/>
      <c r="S10" s="322"/>
      <c r="T10" s="322"/>
      <c r="U10" s="322"/>
      <c r="V10" s="322"/>
      <c r="W10" s="322"/>
      <c r="AP10" s="16" t="s">
        <v>269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21"/>
      <c r="M11" s="321"/>
      <c r="N11" s="321"/>
      <c r="O11" s="322" t="s">
        <v>270</v>
      </c>
      <c r="P11" s="322"/>
      <c r="Q11" s="322"/>
      <c r="R11" s="322"/>
      <c r="S11" s="322"/>
      <c r="T11" s="322"/>
      <c r="U11" s="322"/>
      <c r="V11" s="322"/>
      <c r="W11" s="322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25" t="s">
        <v>383</v>
      </c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52</v>
      </c>
      <c r="E15" s="377" t="s">
        <v>282</v>
      </c>
      <c r="F15" s="377"/>
      <c r="G15" s="377"/>
      <c r="H15" s="377"/>
      <c r="I15" s="377"/>
      <c r="J15" s="377"/>
      <c r="K15" s="377"/>
      <c r="L15" s="377"/>
      <c r="M15" s="377" t="s">
        <v>283</v>
      </c>
      <c r="N15" s="377"/>
      <c r="O15" s="377"/>
      <c r="P15" s="377"/>
      <c r="Q15" s="377"/>
      <c r="R15" s="377"/>
      <c r="S15" s="377"/>
      <c r="T15" s="377"/>
      <c r="U15" s="377"/>
      <c r="V15" s="377"/>
      <c r="W15" s="110" t="s">
        <v>284</v>
      </c>
      <c r="X15" s="132" t="s">
        <v>285</v>
      </c>
    </row>
    <row r="16" spans="1:42" s="107" customFormat="1" ht="30.75" customHeight="1">
      <c r="A16" s="153" t="s">
        <v>384</v>
      </c>
      <c r="D16" s="112">
        <v>1</v>
      </c>
      <c r="E16" s="379" t="str">
        <f>M_P1</f>
        <v>¿El cambio tiene asociado un procedimiento de continuidad?</v>
      </c>
      <c r="F16" s="379"/>
      <c r="G16" s="379"/>
      <c r="H16" s="379"/>
      <c r="I16" s="379"/>
      <c r="J16" s="379"/>
      <c r="K16" s="379"/>
      <c r="L16" s="379"/>
      <c r="M16" s="386" t="s">
        <v>21</v>
      </c>
      <c r="N16" s="386"/>
      <c r="O16" s="386"/>
      <c r="P16" s="386"/>
      <c r="Q16" s="386"/>
      <c r="R16" s="386"/>
      <c r="S16" s="386"/>
      <c r="T16" s="386"/>
      <c r="U16" s="386"/>
      <c r="V16" s="386"/>
      <c r="W16" s="112">
        <f>VLOOKUP(M16,M_V1,3,0)</f>
        <v>0</v>
      </c>
      <c r="X16" s="113" t="s">
        <v>385</v>
      </c>
    </row>
    <row r="17" spans="1:37" s="107" customFormat="1" ht="30.75" customHeight="1">
      <c r="A17" s="107" t="s">
        <v>386</v>
      </c>
      <c r="D17" s="112">
        <v>2</v>
      </c>
      <c r="E17" s="379" t="str">
        <f>M_P2</f>
        <v>¿La plataforma afectada por el cambio tiene ambiente de contingencia?</v>
      </c>
      <c r="F17" s="379"/>
      <c r="G17" s="379"/>
      <c r="H17" s="379"/>
      <c r="I17" s="379"/>
      <c r="J17" s="379"/>
      <c r="K17" s="379"/>
      <c r="L17" s="379"/>
      <c r="M17" s="386" t="s">
        <v>21</v>
      </c>
      <c r="N17" s="386"/>
      <c r="O17" s="386"/>
      <c r="P17" s="386"/>
      <c r="Q17" s="386"/>
      <c r="R17" s="386"/>
      <c r="S17" s="386"/>
      <c r="T17" s="386"/>
      <c r="U17" s="386"/>
      <c r="V17" s="386"/>
      <c r="W17" s="112">
        <f>VLOOKUP(M17,M_V2,3,0)</f>
        <v>0</v>
      </c>
      <c r="X17" s="133" t="s">
        <v>387</v>
      </c>
    </row>
    <row r="18" spans="1:37" s="107" customFormat="1" ht="25.5">
      <c r="A18" s="107" t="s">
        <v>384</v>
      </c>
      <c r="D18" s="112">
        <v>3</v>
      </c>
      <c r="E18" s="379" t="str">
        <f>M_P3</f>
        <v>¿El cambio tiene procedimiento de reverso?</v>
      </c>
      <c r="F18" s="379"/>
      <c r="G18" s="379"/>
      <c r="H18" s="379"/>
      <c r="I18" s="379"/>
      <c r="J18" s="379"/>
      <c r="K18" s="379"/>
      <c r="L18" s="379"/>
      <c r="M18" s="386" t="s">
        <v>618</v>
      </c>
      <c r="N18" s="386"/>
      <c r="O18" s="386"/>
      <c r="P18" s="386"/>
      <c r="Q18" s="386"/>
      <c r="R18" s="386"/>
      <c r="S18" s="386"/>
      <c r="T18" s="386"/>
      <c r="U18" s="386"/>
      <c r="V18" s="386"/>
      <c r="W18" s="112">
        <f>VLOOKUP(M18,M_V3,3,0)</f>
        <v>3</v>
      </c>
      <c r="X18" s="113" t="s">
        <v>388</v>
      </c>
    </row>
    <row r="19" spans="1:37" s="107" customFormat="1">
      <c r="A19" s="107" t="s">
        <v>386</v>
      </c>
      <c r="D19" s="112">
        <v>4</v>
      </c>
      <c r="E19" s="379" t="str">
        <f>M_P4</f>
        <v>¿Cuál es la hora implementación?</v>
      </c>
      <c r="F19" s="379"/>
      <c r="G19" s="379"/>
      <c r="H19" s="379"/>
      <c r="I19" s="379"/>
      <c r="J19" s="379"/>
      <c r="K19" s="379"/>
      <c r="L19" s="379"/>
      <c r="M19" s="387" t="s">
        <v>389</v>
      </c>
      <c r="N19" s="387"/>
      <c r="O19" s="387"/>
      <c r="P19" s="387"/>
      <c r="Q19" s="387"/>
      <c r="R19" s="387"/>
      <c r="S19" s="387"/>
      <c r="T19" s="387"/>
      <c r="U19" s="387"/>
      <c r="V19" s="387"/>
      <c r="W19" s="112">
        <f>VLOOKUP(M19,M_V4,3,0)</f>
        <v>3</v>
      </c>
      <c r="X19" s="114" t="s">
        <v>390</v>
      </c>
    </row>
    <row r="20" spans="1:37" s="107" customFormat="1">
      <c r="A20" s="153" t="s">
        <v>391</v>
      </c>
      <c r="D20" s="112">
        <v>5</v>
      </c>
      <c r="E20" s="379" t="str">
        <f>M_P5</f>
        <v>¿Pruebas de seguridad ejecutadas?</v>
      </c>
      <c r="F20" s="379"/>
      <c r="G20" s="379"/>
      <c r="H20" s="379"/>
      <c r="I20" s="379"/>
      <c r="J20" s="379"/>
      <c r="K20" s="379"/>
      <c r="L20" s="379"/>
      <c r="M20" s="387" t="s">
        <v>21</v>
      </c>
      <c r="N20" s="387"/>
      <c r="O20" s="387"/>
      <c r="P20" s="387"/>
      <c r="Q20" s="387"/>
      <c r="R20" s="387"/>
      <c r="S20" s="387"/>
      <c r="T20" s="387"/>
      <c r="U20" s="387"/>
      <c r="V20" s="387"/>
      <c r="W20" s="112">
        <f>VLOOKUP(M20,M_V5,3,0)</f>
        <v>0</v>
      </c>
      <c r="X20" s="133" t="s">
        <v>392</v>
      </c>
    </row>
    <row r="21" spans="1:37" s="107" customFormat="1">
      <c r="A21" s="153" t="s">
        <v>391</v>
      </c>
      <c r="D21" s="112">
        <v>6</v>
      </c>
      <c r="E21" s="379" t="str">
        <f>M_P6</f>
        <v>¿Pruebas de aseguramiento de calidad ejecutadas?</v>
      </c>
      <c r="F21" s="379"/>
      <c r="G21" s="379"/>
      <c r="H21" s="379"/>
      <c r="I21" s="379"/>
      <c r="J21" s="379"/>
      <c r="K21" s="379"/>
      <c r="L21" s="379"/>
      <c r="M21" s="386" t="s">
        <v>638</v>
      </c>
      <c r="N21" s="386"/>
      <c r="O21" s="386"/>
      <c r="P21" s="386"/>
      <c r="Q21" s="386"/>
      <c r="R21" s="386"/>
      <c r="S21" s="386"/>
      <c r="T21" s="386"/>
      <c r="U21" s="386"/>
      <c r="V21" s="386"/>
      <c r="W21" s="112">
        <f>VLOOKUP(M21,M_V6,3,0)</f>
        <v>0.60000000000000009</v>
      </c>
      <c r="X21" s="133" t="s">
        <v>392</v>
      </c>
    </row>
    <row r="22" spans="1:37" s="107" customFormat="1" ht="26.25">
      <c r="A22" s="153" t="s">
        <v>384</v>
      </c>
      <c r="D22" s="112">
        <v>7</v>
      </c>
      <c r="E22" s="379" t="str">
        <f>M_P7</f>
        <v>¿Es exhaustiva la documentación de problemas de la plataforma? [Tamaño de la base de conocimiento]</v>
      </c>
      <c r="F22" s="379"/>
      <c r="G22" s="379"/>
      <c r="H22" s="379"/>
      <c r="I22" s="379"/>
      <c r="J22" s="379"/>
      <c r="K22" s="379"/>
      <c r="L22" s="379"/>
      <c r="M22" s="386" t="s">
        <v>648</v>
      </c>
      <c r="N22" s="386"/>
      <c r="O22" s="386"/>
      <c r="P22" s="386"/>
      <c r="Q22" s="386"/>
      <c r="R22" s="386"/>
      <c r="S22" s="386"/>
      <c r="T22" s="386"/>
      <c r="U22" s="386"/>
      <c r="V22" s="386"/>
      <c r="W22" s="112">
        <f>VLOOKUP(M22,M_V7,3,0)</f>
        <v>0</v>
      </c>
      <c r="X22" s="114" t="s">
        <v>393</v>
      </c>
    </row>
    <row r="23" spans="1:37" s="107" customFormat="1">
      <c r="D23" s="108"/>
      <c r="E23" s="108"/>
      <c r="H23" s="109"/>
    </row>
    <row r="24" spans="1:37" s="107" customFormat="1" ht="15.75" customHeight="1">
      <c r="D24" s="382" t="s">
        <v>394</v>
      </c>
      <c r="E24" s="382"/>
      <c r="F24" s="382"/>
      <c r="G24" s="382"/>
      <c r="H24" s="382"/>
      <c r="I24" s="382"/>
      <c r="J24" s="382"/>
      <c r="M24" s="383" t="str">
        <f>VLOOKUP('Matriz Eval. de Impacto'!$G$51&amp;'Matriz Eval. de Probabil.'!$L$25,Parámetros!$J$6:$K$15,2,0)</f>
        <v>BAJO</v>
      </c>
      <c r="N24" s="383"/>
      <c r="O24" s="383"/>
    </row>
    <row r="25" spans="1:37" s="107" customFormat="1">
      <c r="D25" s="395"/>
      <c r="E25" s="395"/>
      <c r="F25" s="395"/>
      <c r="G25" s="395"/>
      <c r="H25" s="395"/>
      <c r="I25" s="395"/>
      <c r="J25" s="395"/>
      <c r="M25" s="395"/>
      <c r="N25" s="395"/>
      <c r="O25" s="395"/>
    </row>
    <row r="26" spans="1:37" s="107" customFormat="1" ht="15" customHeight="1">
      <c r="D26" s="382" t="s">
        <v>395</v>
      </c>
      <c r="E26" s="382"/>
      <c r="F26" s="382"/>
      <c r="G26" s="382"/>
      <c r="H26" s="382"/>
      <c r="I26" s="382"/>
      <c r="J26" s="382"/>
      <c r="M26" s="396" t="str">
        <f>IF(Parámetros!$D$120&gt;Parámetros!$L$2,"ALTO",IF(Parámetros!$D$120&gt;Parámetros!$L$3,"MEDIO","BAJO"))</f>
        <v>BAJO</v>
      </c>
      <c r="N26" s="396"/>
      <c r="O26" s="396"/>
    </row>
    <row r="27" spans="1:37" s="107" customFormat="1" ht="15" customHeight="1">
      <c r="D27" s="382" t="s">
        <v>396</v>
      </c>
      <c r="E27" s="382"/>
      <c r="F27" s="382"/>
      <c r="G27" s="382"/>
      <c r="H27" s="382"/>
      <c r="I27" s="382"/>
      <c r="J27" s="382"/>
      <c r="M27" s="397" t="s">
        <v>291</v>
      </c>
      <c r="N27" s="397"/>
      <c r="O27" s="397"/>
    </row>
    <row r="28" spans="1:37" s="107" customFormat="1" ht="15.75" customHeight="1">
      <c r="D28" s="382" t="s">
        <v>397</v>
      </c>
      <c r="E28" s="382"/>
      <c r="F28" s="382"/>
      <c r="G28" s="382"/>
      <c r="H28" s="382"/>
      <c r="I28" s="382"/>
      <c r="J28" s="382"/>
      <c r="M28" s="398" t="str">
        <f>VLOOKUP($M$26&amp;$M$27,Parámetros!$J$6:$K$15,2,0)</f>
        <v>BAJO</v>
      </c>
      <c r="N28" s="398"/>
      <c r="O28" s="398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84" t="s">
        <v>292</v>
      </c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4"/>
      <c r="W30" s="384"/>
      <c r="AB30" s="116"/>
      <c r="AC30" s="116"/>
      <c r="AD30" s="116"/>
      <c r="AE30" s="116"/>
      <c r="AF30" s="94"/>
      <c r="AG30" s="94"/>
      <c r="AH30" s="117" t="s">
        <v>293</v>
      </c>
      <c r="AI30" s="117" t="s">
        <v>293</v>
      </c>
      <c r="AJ30" s="118"/>
      <c r="AK30" s="118"/>
    </row>
    <row r="31" spans="1:37"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AB31" s="116"/>
      <c r="AC31" s="116"/>
      <c r="AD31" s="116"/>
      <c r="AE31" s="116"/>
      <c r="AF31" s="94"/>
      <c r="AG31" s="94"/>
      <c r="AH31" s="116" t="s">
        <v>294</v>
      </c>
      <c r="AI31" s="119">
        <v>10</v>
      </c>
    </row>
    <row r="32" spans="1:37" ht="89.1" customHeight="1"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5"/>
      <c r="AA32" s="120"/>
      <c r="AB32" s="116"/>
      <c r="AC32" s="116"/>
      <c r="AD32" s="116"/>
      <c r="AE32" s="116"/>
      <c r="AF32" s="94"/>
      <c r="AG32" s="94"/>
      <c r="AH32" s="116" t="s">
        <v>295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296</v>
      </c>
      <c r="AI61" s="122">
        <v>0.2</v>
      </c>
      <c r="AJ61" s="118" t="s">
        <v>297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312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313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304</v>
      </c>
      <c r="AI65" s="122">
        <v>0.15</v>
      </c>
      <c r="AJ65" s="118" t="s">
        <v>297</v>
      </c>
    </row>
    <row r="66" spans="2:36">
      <c r="X66" s="92"/>
      <c r="AB66" s="116"/>
      <c r="AC66" s="116"/>
      <c r="AD66" s="116"/>
      <c r="AE66" s="116"/>
      <c r="AH66" s="123" t="s">
        <v>312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313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311</v>
      </c>
      <c r="AI69" s="122">
        <v>0.1</v>
      </c>
      <c r="AJ69" s="118" t="s">
        <v>297</v>
      </c>
    </row>
    <row r="70" spans="2:36">
      <c r="X70" s="92"/>
      <c r="AB70" s="116"/>
      <c r="AC70" s="116"/>
      <c r="AD70" s="116"/>
      <c r="AE70" s="116"/>
      <c r="AH70" s="123" t="s">
        <v>312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313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314</v>
      </c>
      <c r="AI73" s="122">
        <v>0.15</v>
      </c>
      <c r="AJ73" s="118" t="s">
        <v>297</v>
      </c>
    </row>
    <row r="74" spans="2:36">
      <c r="X74" s="92"/>
      <c r="AB74" s="116"/>
      <c r="AC74" s="116"/>
      <c r="AD74" s="116"/>
      <c r="AE74" s="116"/>
      <c r="AF74" s="116" t="s">
        <v>315</v>
      </c>
      <c r="AG74" s="94"/>
      <c r="AH74" s="123" t="s">
        <v>312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313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339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293</v>
      </c>
      <c r="AI78" s="122">
        <v>0.1</v>
      </c>
      <c r="AJ78" s="118" t="s">
        <v>297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312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313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340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316</v>
      </c>
      <c r="AI83" s="122">
        <v>0.1</v>
      </c>
      <c r="AJ83" s="118" t="s">
        <v>297</v>
      </c>
    </row>
    <row r="84" spans="27:36">
      <c r="AB84" s="116"/>
      <c r="AC84" s="116"/>
      <c r="AH84" s="123" t="s">
        <v>312</v>
      </c>
      <c r="AI84" s="135">
        <v>0</v>
      </c>
      <c r="AJ84" s="127">
        <f>+$AI$83*AI84</f>
        <v>0</v>
      </c>
    </row>
    <row r="85" spans="27:36">
      <c r="AA85" s="120"/>
      <c r="AH85" s="123" t="s">
        <v>313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322</v>
      </c>
      <c r="AI87" s="122">
        <v>0.1</v>
      </c>
      <c r="AJ87" s="118" t="s">
        <v>297</v>
      </c>
    </row>
    <row r="88" spans="27:36">
      <c r="AA88" s="120"/>
      <c r="AH88" s="123" t="s">
        <v>312</v>
      </c>
      <c r="AI88" s="135">
        <v>0</v>
      </c>
      <c r="AJ88" s="127">
        <f>+AI88*$AI$87</f>
        <v>0</v>
      </c>
    </row>
    <row r="89" spans="27:36">
      <c r="AA89" s="120"/>
      <c r="AH89" s="123" t="s">
        <v>313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341</v>
      </c>
      <c r="AI91" s="122">
        <v>0.1</v>
      </c>
      <c r="AJ91" s="118" t="s">
        <v>297</v>
      </c>
    </row>
    <row r="92" spans="27:36">
      <c r="AH92" s="123" t="s">
        <v>342</v>
      </c>
      <c r="AI92" s="135">
        <v>30</v>
      </c>
      <c r="AJ92" s="127">
        <f>+AI92*$AI$87</f>
        <v>3</v>
      </c>
    </row>
    <row r="93" spans="27:36">
      <c r="AA93" s="120"/>
      <c r="AH93" s="123" t="s">
        <v>343</v>
      </c>
      <c r="AI93" s="135">
        <v>15</v>
      </c>
      <c r="AJ93" s="127">
        <f>+AI93*$AI$87</f>
        <v>1.5</v>
      </c>
    </row>
    <row r="94" spans="27:36">
      <c r="AA94" s="116"/>
      <c r="AH94" s="123" t="s">
        <v>344</v>
      </c>
      <c r="AI94" s="135">
        <v>5</v>
      </c>
      <c r="AJ94" s="127">
        <f>+AI94*$AI$87</f>
        <v>0.5</v>
      </c>
    </row>
    <row r="95" spans="27:36">
      <c r="AA95" s="116"/>
      <c r="AH95" s="123" t="s">
        <v>345</v>
      </c>
      <c r="AI95" s="135">
        <v>20</v>
      </c>
      <c r="AJ95" s="127">
        <f>+AI95*$AI$87</f>
        <v>2</v>
      </c>
    </row>
    <row r="96" spans="27:36">
      <c r="AH96" s="130" t="s">
        <v>346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347</v>
      </c>
      <c r="D113" s="388" t="s">
        <v>282</v>
      </c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 t="s">
        <v>283</v>
      </c>
      <c r="P113" s="388"/>
      <c r="Q113" s="388"/>
      <c r="R113" s="388"/>
      <c r="S113" s="388"/>
      <c r="T113" s="388"/>
      <c r="U113" s="388"/>
      <c r="V113" s="388"/>
      <c r="W113" s="137" t="s">
        <v>284</v>
      </c>
      <c r="X113" s="138" t="s">
        <v>285</v>
      </c>
      <c r="AI113" s="119"/>
    </row>
    <row r="114" spans="3:36" ht="15" customHeight="1">
      <c r="C114" s="139">
        <v>1</v>
      </c>
      <c r="D114" s="389" t="s">
        <v>348</v>
      </c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90" t="s">
        <v>349</v>
      </c>
      <c r="P114" s="390"/>
      <c r="Q114" s="390"/>
      <c r="R114" s="390"/>
      <c r="S114" s="390"/>
      <c r="T114" s="390"/>
      <c r="U114" s="390"/>
      <c r="V114" s="390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89" t="s">
        <v>350</v>
      </c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  <c r="O115" s="390" t="s">
        <v>351</v>
      </c>
      <c r="P115" s="390"/>
      <c r="Q115" s="390"/>
      <c r="R115" s="390"/>
      <c r="S115" s="390"/>
      <c r="T115" s="390"/>
      <c r="U115" s="390"/>
      <c r="V115" s="390"/>
      <c r="W115" s="141" t="e">
        <f>IF(O115="",0,VLOOKUP(O115,AH64:AI66,2))</f>
        <v>#N/A</v>
      </c>
      <c r="X115" s="143" t="s">
        <v>352</v>
      </c>
      <c r="AH115" s="116"/>
      <c r="AI115" s="119"/>
    </row>
    <row r="116" spans="3:36" ht="15" customHeight="1">
      <c r="C116" s="139">
        <f>1+C115</f>
        <v>3</v>
      </c>
      <c r="D116" s="389" t="s">
        <v>353</v>
      </c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  <c r="O116" s="390" t="s">
        <v>354</v>
      </c>
      <c r="P116" s="390"/>
      <c r="Q116" s="390"/>
      <c r="R116" s="390"/>
      <c r="S116" s="390"/>
      <c r="T116" s="390"/>
      <c r="U116" s="390"/>
      <c r="V116" s="390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89" t="s">
        <v>355</v>
      </c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90" t="s">
        <v>356</v>
      </c>
      <c r="P117" s="390"/>
      <c r="Q117" s="390"/>
      <c r="R117" s="390"/>
      <c r="S117" s="390"/>
      <c r="T117" s="390"/>
      <c r="U117" s="390"/>
      <c r="V117" s="390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91" t="s">
        <v>357</v>
      </c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0" t="s">
        <v>356</v>
      </c>
      <c r="P118" s="390"/>
      <c r="Q118" s="390"/>
      <c r="R118" s="390"/>
      <c r="S118" s="390"/>
      <c r="T118" s="390"/>
      <c r="U118" s="390"/>
      <c r="V118" s="390"/>
      <c r="W118" s="145" t="e">
        <f>IF(O118="",0,VLOOKUP(O118,AH77:AI80,2))</f>
        <v>#N/A</v>
      </c>
      <c r="X118" s="140" t="s">
        <v>358</v>
      </c>
      <c r="AH118" s="117"/>
      <c r="AI118" s="117"/>
    </row>
    <row r="119" spans="3:36" ht="15" customHeight="1">
      <c r="C119" s="139">
        <f>1+C118</f>
        <v>6</v>
      </c>
      <c r="D119" s="391" t="s">
        <v>359</v>
      </c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0" t="s">
        <v>356</v>
      </c>
      <c r="P119" s="390"/>
      <c r="Q119" s="390"/>
      <c r="R119" s="390"/>
      <c r="S119" s="390"/>
      <c r="T119" s="390"/>
      <c r="U119" s="390"/>
      <c r="V119" s="390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91" t="s">
        <v>360</v>
      </c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0" t="s">
        <v>361</v>
      </c>
      <c r="P120" s="390"/>
      <c r="Q120" s="390"/>
      <c r="R120" s="390"/>
      <c r="S120" s="390"/>
      <c r="T120" s="390"/>
      <c r="U120" s="390"/>
      <c r="V120" s="390"/>
      <c r="W120" s="141">
        <f>IF(O120="",0,VLOOKUP(O120,AH91:AI93,2))</f>
        <v>15</v>
      </c>
      <c r="X120" s="140" t="s">
        <v>362</v>
      </c>
      <c r="AH120" s="116"/>
      <c r="AI120" s="119"/>
    </row>
    <row r="121" spans="3:36" ht="89.25" customHeight="1">
      <c r="C121" s="139">
        <v>8</v>
      </c>
      <c r="D121" s="391" t="s">
        <v>363</v>
      </c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0" t="s">
        <v>361</v>
      </c>
      <c r="P121" s="390"/>
      <c r="Q121" s="390"/>
      <c r="R121" s="390"/>
      <c r="S121" s="390"/>
      <c r="T121" s="390"/>
      <c r="U121" s="390"/>
      <c r="V121" s="390"/>
      <c r="W121" s="141" t="e">
        <f>IF(O121="",0,VLOOKUP(O121,AH97:AI99,2))</f>
        <v>#N/A</v>
      </c>
      <c r="X121" s="140" t="s">
        <v>364</v>
      </c>
      <c r="AH121" s="116"/>
      <c r="AI121" s="119"/>
    </row>
    <row r="122" spans="3:36" ht="38.25" customHeight="1">
      <c r="C122" s="139">
        <v>9</v>
      </c>
      <c r="D122" s="391" t="s">
        <v>365</v>
      </c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0" t="s">
        <v>312</v>
      </c>
      <c r="P122" s="390"/>
      <c r="Q122" s="390"/>
      <c r="R122" s="390"/>
      <c r="S122" s="390"/>
      <c r="T122" s="390"/>
      <c r="U122" s="390"/>
      <c r="V122" s="390"/>
      <c r="W122" s="141" t="e">
        <f>IF(O122="",0,VLOOKUP(O122,AH103:AI104,2))</f>
        <v>#N/A</v>
      </c>
      <c r="X122" s="140" t="s">
        <v>366</v>
      </c>
      <c r="AH122" s="117"/>
      <c r="AI122" s="117"/>
    </row>
    <row r="123" spans="3:36" ht="51" customHeight="1">
      <c r="C123" s="146">
        <v>10</v>
      </c>
      <c r="D123" s="391" t="s">
        <v>367</v>
      </c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0" t="s">
        <v>313</v>
      </c>
      <c r="P123" s="390"/>
      <c r="Q123" s="390"/>
      <c r="R123" s="390"/>
      <c r="S123" s="390"/>
      <c r="T123" s="390"/>
      <c r="U123" s="390"/>
      <c r="V123" s="390"/>
      <c r="W123" s="141" t="e">
        <f>IF(O123="",0,VLOOKUP(O123,AH109:AI110,2))</f>
        <v>#N/A</v>
      </c>
      <c r="X123" s="140" t="s">
        <v>368</v>
      </c>
      <c r="AH123" s="116"/>
      <c r="AI123" s="119"/>
    </row>
    <row r="124" spans="3:36" ht="15" customHeight="1">
      <c r="C124" s="146">
        <v>11</v>
      </c>
      <c r="D124" s="391" t="s">
        <v>369</v>
      </c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0" t="s">
        <v>312</v>
      </c>
      <c r="P124" s="390"/>
      <c r="Q124" s="390"/>
      <c r="R124" s="390"/>
      <c r="S124" s="390"/>
      <c r="T124" s="390"/>
      <c r="U124" s="390"/>
      <c r="V124" s="390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91" t="s">
        <v>370</v>
      </c>
      <c r="E125" s="391"/>
      <c r="F125" s="391"/>
      <c r="G125" s="391"/>
      <c r="H125" s="391"/>
      <c r="I125" s="391"/>
      <c r="J125" s="391"/>
      <c r="K125" s="391"/>
      <c r="L125" s="391"/>
      <c r="M125" s="391"/>
      <c r="N125" s="391"/>
      <c r="O125" s="390" t="s">
        <v>312</v>
      </c>
      <c r="P125" s="390"/>
      <c r="Q125" s="390"/>
      <c r="R125" s="390"/>
      <c r="S125" s="390"/>
      <c r="T125" s="390"/>
      <c r="U125" s="390"/>
      <c r="V125" s="390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91" t="s">
        <v>371</v>
      </c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0" t="s">
        <v>313</v>
      </c>
      <c r="P126" s="390"/>
      <c r="Q126" s="390"/>
      <c r="R126" s="390"/>
      <c r="S126" s="390"/>
      <c r="T126" s="390"/>
      <c r="U126" s="390"/>
      <c r="V126" s="390"/>
      <c r="W126" s="141" t="e">
        <f>IF(O126="",0,VLOOKUP(O126,AH123:AI124,2))</f>
        <v>#N/A</v>
      </c>
      <c r="X126" s="140" t="s">
        <v>372</v>
      </c>
      <c r="AH126" s="117"/>
      <c r="AI126" s="117"/>
      <c r="AJ126" s="118"/>
    </row>
    <row r="127" spans="3:36" ht="38.25" customHeight="1">
      <c r="C127" s="146">
        <v>14</v>
      </c>
      <c r="D127" s="391" t="s">
        <v>373</v>
      </c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0" t="s">
        <v>313</v>
      </c>
      <c r="P127" s="390"/>
      <c r="Q127" s="390"/>
      <c r="R127" s="390"/>
      <c r="S127" s="390"/>
      <c r="T127" s="390"/>
      <c r="U127" s="390"/>
      <c r="V127" s="390"/>
      <c r="W127" s="141" t="e">
        <f>IF(O127="",0,VLOOKUP(O127,AH127:AI128,2))</f>
        <v>#N/A</v>
      </c>
      <c r="X127" s="140" t="s">
        <v>374</v>
      </c>
      <c r="AH127" s="116"/>
      <c r="AI127" s="119"/>
    </row>
    <row r="128" spans="3:36" ht="76.5" customHeight="1">
      <c r="C128" s="146">
        <v>15</v>
      </c>
      <c r="D128" s="391" t="s">
        <v>375</v>
      </c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0" t="s">
        <v>294</v>
      </c>
      <c r="P128" s="390"/>
      <c r="Q128" s="390"/>
      <c r="R128" s="390"/>
      <c r="S128" s="390"/>
      <c r="T128" s="390"/>
      <c r="U128" s="390"/>
      <c r="V128" s="390"/>
      <c r="W128" s="141" t="e">
        <f>IF(O128="",0,VLOOKUP(O128,AH131:AI133,2))</f>
        <v>#N/A</v>
      </c>
      <c r="X128" s="140" t="s">
        <v>376</v>
      </c>
      <c r="AH128" s="116"/>
      <c r="AI128" s="119"/>
    </row>
    <row r="129" spans="3:36" ht="15" customHeight="1">
      <c r="C129" s="146">
        <v>16</v>
      </c>
      <c r="D129" s="391" t="s">
        <v>377</v>
      </c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0" t="s">
        <v>378</v>
      </c>
      <c r="P129" s="390"/>
      <c r="Q129" s="390"/>
      <c r="R129" s="390"/>
      <c r="S129" s="390"/>
      <c r="T129" s="390"/>
      <c r="U129" s="390"/>
      <c r="V129" s="390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91" t="s">
        <v>379</v>
      </c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0" t="s">
        <v>312</v>
      </c>
      <c r="P130" s="390"/>
      <c r="Q130" s="390"/>
      <c r="R130" s="390"/>
      <c r="S130" s="390"/>
      <c r="T130" s="390"/>
      <c r="U130" s="390"/>
      <c r="V130" s="390"/>
      <c r="W130" s="141" t="e">
        <f>IF(O130="",0,VLOOKUP(O130,AH148:AI149,2))</f>
        <v>#N/A</v>
      </c>
      <c r="X130" s="140" t="s">
        <v>380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93"/>
      <c r="D132" s="393"/>
      <c r="E132" s="393"/>
      <c r="F132" s="151"/>
      <c r="G132" s="151"/>
      <c r="H132" s="151"/>
      <c r="I132" s="151"/>
      <c r="J132" s="151"/>
      <c r="K132" s="151"/>
      <c r="L132" s="151"/>
      <c r="M132" s="151"/>
      <c r="N132" s="151"/>
      <c r="O132" s="394" t="s">
        <v>381</v>
      </c>
      <c r="P132" s="394"/>
      <c r="Q132" s="394"/>
      <c r="R132" s="394"/>
      <c r="S132" s="394"/>
      <c r="T132" s="394"/>
      <c r="U132" s="394"/>
      <c r="V132" s="394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84" t="s">
        <v>292</v>
      </c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AH135" s="120"/>
      <c r="AI135" s="120"/>
    </row>
    <row r="136" spans="3:36" ht="15" customHeight="1"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AH136" s="116"/>
      <c r="AI136" s="119"/>
    </row>
    <row r="137" spans="3:36"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136:W137"/>
    <mergeCell ref="D130:N130"/>
    <mergeCell ref="O130:V130"/>
    <mergeCell ref="C132:E132"/>
    <mergeCell ref="O132:V132"/>
    <mergeCell ref="C135:W135"/>
    <mergeCell ref="D127:N127"/>
    <mergeCell ref="O127:V127"/>
    <mergeCell ref="D128:N128"/>
    <mergeCell ref="O128:V128"/>
    <mergeCell ref="D129:N129"/>
    <mergeCell ref="O129:V129"/>
    <mergeCell ref="D124:N124"/>
    <mergeCell ref="O124:V124"/>
    <mergeCell ref="D125:N125"/>
    <mergeCell ref="O125:V125"/>
    <mergeCell ref="D126:N126"/>
    <mergeCell ref="O126:V126"/>
    <mergeCell ref="D121:N121"/>
    <mergeCell ref="O121:V121"/>
    <mergeCell ref="D122:N122"/>
    <mergeCell ref="O122:V122"/>
    <mergeCell ref="D123:N123"/>
    <mergeCell ref="O123:V123"/>
    <mergeCell ref="D118:N118"/>
    <mergeCell ref="O118:V118"/>
    <mergeCell ref="D119:N119"/>
    <mergeCell ref="O119:V119"/>
    <mergeCell ref="D120:N120"/>
    <mergeCell ref="O120:V120"/>
    <mergeCell ref="D115:N115"/>
    <mergeCell ref="O115:V115"/>
    <mergeCell ref="D116:N116"/>
    <mergeCell ref="O116:V116"/>
    <mergeCell ref="D117:N117"/>
    <mergeCell ref="O117:V117"/>
    <mergeCell ref="C31:W32"/>
    <mergeCell ref="D113:N113"/>
    <mergeCell ref="O113:V113"/>
    <mergeCell ref="D114:N114"/>
    <mergeCell ref="O114:V114"/>
    <mergeCell ref="D27:J27"/>
    <mergeCell ref="M27:O27"/>
    <mergeCell ref="D28:J28"/>
    <mergeCell ref="M28:O28"/>
    <mergeCell ref="C30:W30"/>
    <mergeCell ref="D24:J24"/>
    <mergeCell ref="M24:O24"/>
    <mergeCell ref="D25:J25"/>
    <mergeCell ref="M25:O25"/>
    <mergeCell ref="D26:J26"/>
    <mergeCell ref="M26:O26"/>
    <mergeCell ref="E20:L20"/>
    <mergeCell ref="M20:V20"/>
    <mergeCell ref="E21:L21"/>
    <mergeCell ref="M21:V21"/>
    <mergeCell ref="E22:L22"/>
    <mergeCell ref="M22:V22"/>
    <mergeCell ref="E17:L17"/>
    <mergeCell ref="M17:V17"/>
    <mergeCell ref="E18:L18"/>
    <mergeCell ref="M18:V18"/>
    <mergeCell ref="E19:L19"/>
    <mergeCell ref="M19:V19"/>
    <mergeCell ref="C13:X13"/>
    <mergeCell ref="E15:L15"/>
    <mergeCell ref="M15:V15"/>
    <mergeCell ref="E16:L16"/>
    <mergeCell ref="M16:V16"/>
    <mergeCell ref="C10:F10"/>
    <mergeCell ref="I10:J10"/>
    <mergeCell ref="L10:N11"/>
    <mergeCell ref="O10:W10"/>
    <mergeCell ref="O11:W11"/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topLeftCell="A19"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</row>
    <row r="3" spans="1:20" ht="18" customHeight="1">
      <c r="B3" s="360"/>
      <c r="C3" s="360"/>
      <c r="D3" s="361" t="s">
        <v>398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</row>
    <row r="4" spans="1:20" ht="12.75" customHeight="1">
      <c r="B4" s="360"/>
      <c r="C4" s="360"/>
      <c r="D4" s="364" t="s">
        <v>2</v>
      </c>
      <c r="E4" s="364"/>
      <c r="F4" s="363" t="s">
        <v>3</v>
      </c>
      <c r="G4" s="363"/>
      <c r="H4" s="364" t="s">
        <v>4</v>
      </c>
      <c r="I4" s="364"/>
      <c r="J4" s="364"/>
      <c r="K4" s="33">
        <v>10</v>
      </c>
      <c r="L4" s="365" t="s">
        <v>267</v>
      </c>
      <c r="M4" s="365"/>
      <c r="N4" s="365"/>
      <c r="O4" s="365"/>
      <c r="P4" s="357" t="s">
        <v>6</v>
      </c>
      <c r="Q4" s="357"/>
      <c r="R4" s="357"/>
      <c r="S4" s="357"/>
      <c r="T4" s="357"/>
    </row>
    <row r="5" spans="1:20" ht="12.75" customHeight="1">
      <c r="B5" s="360"/>
      <c r="C5" s="360"/>
      <c r="D5" s="366" t="s">
        <v>7</v>
      </c>
      <c r="E5" s="366"/>
      <c r="F5" s="366"/>
      <c r="G5" s="367">
        <v>42661</v>
      </c>
      <c r="H5" s="367"/>
      <c r="I5" s="367"/>
      <c r="J5" s="367"/>
      <c r="K5" s="364" t="s">
        <v>8</v>
      </c>
      <c r="L5" s="364"/>
      <c r="M5" s="364"/>
      <c r="N5" s="364"/>
      <c r="O5" s="364"/>
      <c r="P5" s="368">
        <v>43906</v>
      </c>
      <c r="Q5" s="368"/>
      <c r="R5" s="368"/>
      <c r="S5" s="368"/>
      <c r="T5" s="368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20" t="s">
        <v>9</v>
      </c>
      <c r="C7" s="320"/>
      <c r="D7" s="320"/>
      <c r="E7" s="320"/>
      <c r="F7" s="11" t="s">
        <v>324</v>
      </c>
      <c r="G7" s="12" t="s">
        <v>325</v>
      </c>
      <c r="H7" s="369" t="s">
        <v>326</v>
      </c>
      <c r="I7" s="369"/>
      <c r="J7" s="15"/>
      <c r="K7" s="321" t="s">
        <v>10</v>
      </c>
      <c r="L7" s="321"/>
      <c r="M7" s="321"/>
      <c r="N7" s="322" t="s">
        <v>327</v>
      </c>
      <c r="O7" s="322"/>
      <c r="P7" s="322"/>
      <c r="Q7" s="322"/>
      <c r="R7" s="322"/>
      <c r="S7" s="322"/>
      <c r="T7" s="322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399</v>
      </c>
      <c r="O8" s="322"/>
      <c r="P8" s="322"/>
      <c r="Q8" s="322"/>
      <c r="R8" s="322"/>
      <c r="S8" s="322"/>
      <c r="T8" s="322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28" t="s">
        <v>400</v>
      </c>
      <c r="D11" s="328"/>
      <c r="E11" s="399"/>
      <c r="F11" s="399"/>
      <c r="G11" s="399"/>
      <c r="H11" s="399"/>
      <c r="K11" s="400" t="s">
        <v>401</v>
      </c>
      <c r="L11" s="400"/>
      <c r="M11" s="400"/>
      <c r="N11" s="400"/>
      <c r="O11" s="400"/>
      <c r="P11" s="400"/>
      <c r="Q11" s="401"/>
      <c r="R11" s="401"/>
      <c r="S11" s="401"/>
      <c r="T11" s="36"/>
    </row>
    <row r="12" spans="1:20" s="24" customFormat="1" ht="21.75" customHeight="1">
      <c r="B12" s="31"/>
      <c r="K12" s="400" t="s">
        <v>402</v>
      </c>
      <c r="L12" s="400"/>
      <c r="M12" s="400"/>
      <c r="N12" s="400"/>
      <c r="O12" s="400"/>
      <c r="P12" s="400"/>
      <c r="Q12" s="401"/>
      <c r="R12" s="401"/>
      <c r="S12" s="401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50" t="s">
        <v>403</v>
      </c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6"/>
    </row>
    <row r="16" spans="1:20" s="24" customFormat="1" ht="12.75">
      <c r="B16" s="31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6"/>
    </row>
    <row r="17" spans="2:20" s="24" customFormat="1" ht="12.75">
      <c r="B17" s="31"/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6"/>
    </row>
    <row r="18" spans="2:20" s="24" customFormat="1" ht="12.75">
      <c r="B18" s="31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6"/>
    </row>
    <row r="19" spans="2:20" s="24" customFormat="1" ht="12.75">
      <c r="B19" s="31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6"/>
    </row>
    <row r="20" spans="2:20" s="24" customFormat="1" ht="12.75">
      <c r="B20" s="31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6"/>
    </row>
    <row r="21" spans="2:20" s="24" customFormat="1" ht="12.75">
      <c r="B21" s="31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6"/>
    </row>
    <row r="22" spans="2:20" s="24" customFormat="1" ht="12.75">
      <c r="B22" s="31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6"/>
    </row>
    <row r="23" spans="2:20" s="24" customFormat="1" ht="12.75">
      <c r="B23" s="31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6"/>
    </row>
    <row r="24" spans="2:20" s="24" customFormat="1" ht="12.75">
      <c r="B24" s="31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50" t="s">
        <v>404</v>
      </c>
      <c r="D27" s="350"/>
      <c r="E27" s="350"/>
      <c r="F27" s="350"/>
      <c r="G27" s="350"/>
      <c r="H27" s="350"/>
      <c r="I27" s="44"/>
      <c r="J27" s="350" t="s">
        <v>405</v>
      </c>
      <c r="K27" s="350"/>
      <c r="L27" s="350"/>
      <c r="M27" s="39"/>
      <c r="N27" s="350" t="s">
        <v>406</v>
      </c>
      <c r="O27" s="350"/>
      <c r="P27" s="350"/>
      <c r="Q27" s="350"/>
      <c r="R27" s="350"/>
      <c r="S27" s="350"/>
      <c r="T27" s="36"/>
    </row>
    <row r="28" spans="2:20" s="24" customFormat="1" ht="37.5" customHeight="1">
      <c r="B28" s="31"/>
      <c r="C28" s="354"/>
      <c r="D28" s="354"/>
      <c r="E28" s="354"/>
      <c r="F28" s="354"/>
      <c r="G28" s="354"/>
      <c r="H28" s="354"/>
      <c r="I28" s="155"/>
      <c r="J28" s="402"/>
      <c r="K28" s="402"/>
      <c r="L28" s="402"/>
      <c r="N28" s="156">
        <v>1</v>
      </c>
      <c r="O28" s="403"/>
      <c r="P28" s="403"/>
      <c r="Q28" s="403"/>
      <c r="R28" s="403"/>
      <c r="S28" s="403"/>
      <c r="T28" s="36"/>
    </row>
    <row r="29" spans="2:20" s="24" customFormat="1" ht="37.5" customHeight="1">
      <c r="B29" s="31"/>
      <c r="C29" s="354"/>
      <c r="D29" s="354"/>
      <c r="E29" s="354"/>
      <c r="F29" s="354"/>
      <c r="G29" s="354"/>
      <c r="H29" s="354"/>
      <c r="I29" s="155"/>
      <c r="J29" s="402"/>
      <c r="K29" s="402"/>
      <c r="L29" s="402"/>
      <c r="N29" s="156">
        <v>2</v>
      </c>
      <c r="O29" s="403"/>
      <c r="P29" s="403"/>
      <c r="Q29" s="403"/>
      <c r="R29" s="403"/>
      <c r="S29" s="403"/>
      <c r="T29" s="36"/>
    </row>
    <row r="30" spans="2:20" s="24" customFormat="1" ht="37.5" customHeight="1">
      <c r="B30" s="31"/>
      <c r="C30" s="354"/>
      <c r="D30" s="354"/>
      <c r="E30" s="354"/>
      <c r="F30" s="354"/>
      <c r="G30" s="354"/>
      <c r="H30" s="354"/>
      <c r="I30" s="155"/>
      <c r="J30" s="402"/>
      <c r="K30" s="402"/>
      <c r="L30" s="402"/>
      <c r="N30" s="156">
        <v>3</v>
      </c>
      <c r="O30" s="403"/>
      <c r="P30" s="403"/>
      <c r="Q30" s="403"/>
      <c r="R30" s="403"/>
      <c r="S30" s="403"/>
      <c r="T30" s="36"/>
    </row>
    <row r="31" spans="2:20" s="24" customFormat="1" ht="37.5" customHeight="1">
      <c r="B31" s="31"/>
      <c r="C31" s="354"/>
      <c r="D31" s="354"/>
      <c r="E31" s="354"/>
      <c r="F31" s="354"/>
      <c r="G31" s="354"/>
      <c r="H31" s="354"/>
      <c r="I31" s="155"/>
      <c r="J31" s="402"/>
      <c r="K31" s="402"/>
      <c r="L31" s="402"/>
      <c r="N31" s="156">
        <v>4</v>
      </c>
      <c r="O31" s="403"/>
      <c r="P31" s="403"/>
      <c r="Q31" s="403"/>
      <c r="R31" s="403"/>
      <c r="S31" s="403"/>
      <c r="T31" s="36"/>
    </row>
    <row r="32" spans="2:20" s="24" customFormat="1" ht="37.5" customHeight="1">
      <c r="B32" s="31"/>
      <c r="C32" s="354"/>
      <c r="D32" s="354"/>
      <c r="E32" s="354"/>
      <c r="F32" s="354"/>
      <c r="G32" s="354"/>
      <c r="H32" s="354"/>
      <c r="I32" s="155"/>
      <c r="J32" s="402"/>
      <c r="K32" s="402"/>
      <c r="L32" s="402"/>
      <c r="N32" s="156">
        <v>5</v>
      </c>
      <c r="O32" s="403"/>
      <c r="P32" s="403"/>
      <c r="Q32" s="403"/>
      <c r="R32" s="403"/>
      <c r="S32" s="403"/>
      <c r="T32" s="36"/>
    </row>
    <row r="33" spans="2:20" s="24" customFormat="1" ht="37.5" customHeight="1">
      <c r="B33" s="31"/>
      <c r="C33" s="354"/>
      <c r="D33" s="354"/>
      <c r="E33" s="354"/>
      <c r="F33" s="354"/>
      <c r="G33" s="354"/>
      <c r="H33" s="354"/>
      <c r="I33" s="155"/>
      <c r="J33" s="402"/>
      <c r="K33" s="402"/>
      <c r="L33" s="402"/>
      <c r="N33" s="156">
        <v>6</v>
      </c>
      <c r="O33" s="403"/>
      <c r="P33" s="403"/>
      <c r="Q33" s="403"/>
      <c r="R33" s="403"/>
      <c r="S33" s="403"/>
      <c r="T33" s="36"/>
    </row>
    <row r="34" spans="2:20" s="24" customFormat="1" ht="37.5" customHeight="1">
      <c r="B34" s="31"/>
      <c r="C34" s="354"/>
      <c r="D34" s="354"/>
      <c r="E34" s="354"/>
      <c r="F34" s="354"/>
      <c r="G34" s="354"/>
      <c r="H34" s="354"/>
      <c r="I34" s="155"/>
      <c r="J34" s="402"/>
      <c r="K34" s="402"/>
      <c r="L34" s="402"/>
      <c r="N34" s="156">
        <v>7</v>
      </c>
      <c r="O34" s="403"/>
      <c r="P34" s="403"/>
      <c r="Q34" s="403"/>
      <c r="R34" s="403"/>
      <c r="S34" s="403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50" t="s">
        <v>407</v>
      </c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6"/>
    </row>
    <row r="38" spans="2:20" s="24" customFormat="1" ht="24.95" customHeight="1">
      <c r="B38" s="31"/>
      <c r="C38" s="157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36"/>
    </row>
    <row r="39" spans="2:20" s="24" customFormat="1" ht="24.95" customHeight="1">
      <c r="B39" s="31"/>
      <c r="C39" s="157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36"/>
    </row>
    <row r="40" spans="2:20" s="24" customFormat="1" ht="24.95" customHeight="1">
      <c r="B40" s="31"/>
      <c r="C40" s="157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36"/>
    </row>
    <row r="41" spans="2:20" s="24" customFormat="1" ht="24.95" customHeight="1">
      <c r="B41" s="31"/>
      <c r="C41" s="157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36"/>
    </row>
    <row r="42" spans="2:20" s="24" customFormat="1" ht="24.95" customHeight="1">
      <c r="B42" s="31"/>
      <c r="C42" s="157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36"/>
    </row>
    <row r="43" spans="2:20" s="24" customFormat="1" ht="24.95" customHeight="1">
      <c r="B43" s="31"/>
      <c r="C43" s="157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36"/>
    </row>
    <row r="44" spans="2:20" s="24" customFormat="1" ht="24.95" customHeight="1">
      <c r="B44" s="31"/>
      <c r="C44" s="157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36"/>
    </row>
    <row r="45" spans="2:20" s="24" customFormat="1" ht="24.95" customHeight="1">
      <c r="B45" s="31"/>
      <c r="C45" s="157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36"/>
    </row>
    <row r="46" spans="2:20" s="24" customFormat="1" ht="24.95" customHeight="1">
      <c r="B46" s="31"/>
      <c r="C46" s="157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36"/>
    </row>
    <row r="47" spans="2:20" s="24" customFormat="1" ht="24.95" customHeight="1">
      <c r="B47" s="31"/>
      <c r="C47" s="157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88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100</v>
      </c>
      <c r="AR297" s="24" t="s">
        <v>103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408</v>
      </c>
      <c r="AR298" s="24" t="s">
        <v>116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409</v>
      </c>
      <c r="AR299" s="24" t="s">
        <v>130</v>
      </c>
    </row>
    <row r="300" spans="40:44" s="24" customFormat="1" ht="12.75">
      <c r="AN300" s="84">
        <v>4</v>
      </c>
      <c r="AO300" s="84">
        <v>4</v>
      </c>
      <c r="AP300" s="84"/>
      <c r="AR300" s="24" t="s">
        <v>142</v>
      </c>
    </row>
    <row r="301" spans="40:44" s="24" customFormat="1" ht="12.75">
      <c r="AN301" s="84">
        <v>5</v>
      </c>
      <c r="AO301" s="84">
        <v>5</v>
      </c>
      <c r="AP301" s="84"/>
      <c r="AR301" s="24" t="s">
        <v>153</v>
      </c>
    </row>
    <row r="302" spans="40:44" s="24" customFormat="1" ht="12.75">
      <c r="AN302" s="84">
        <v>6</v>
      </c>
      <c r="AO302" s="84">
        <v>6</v>
      </c>
      <c r="AP302" s="84"/>
      <c r="AR302" s="24" t="s">
        <v>163</v>
      </c>
    </row>
    <row r="303" spans="40:44" s="24" customFormat="1" ht="12.75">
      <c r="AN303" s="84">
        <v>7</v>
      </c>
      <c r="AO303" s="84">
        <v>7</v>
      </c>
      <c r="AP303" s="84"/>
      <c r="AR303" s="24" t="s">
        <v>91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  <mergeCell ref="C34:H34"/>
    <mergeCell ref="J34:L34"/>
    <mergeCell ref="O34:S34"/>
    <mergeCell ref="C37:S37"/>
    <mergeCell ref="D38:S38"/>
    <mergeCell ref="C32:H32"/>
    <mergeCell ref="J32:L32"/>
    <mergeCell ref="O32:S32"/>
    <mergeCell ref="C33:H33"/>
    <mergeCell ref="J33:L33"/>
    <mergeCell ref="O33:S33"/>
    <mergeCell ref="C30:H30"/>
    <mergeCell ref="J30:L30"/>
    <mergeCell ref="O30:S30"/>
    <mergeCell ref="C31:H31"/>
    <mergeCell ref="J31:L31"/>
    <mergeCell ref="O31:S31"/>
    <mergeCell ref="C28:H28"/>
    <mergeCell ref="J28:L28"/>
    <mergeCell ref="O28:S28"/>
    <mergeCell ref="C29:H29"/>
    <mergeCell ref="J29:L29"/>
    <mergeCell ref="O29:S29"/>
    <mergeCell ref="C15:S15"/>
    <mergeCell ref="C16:S24"/>
    <mergeCell ref="C27:H27"/>
    <mergeCell ref="J27:L27"/>
    <mergeCell ref="N27:S27"/>
    <mergeCell ref="C11:D11"/>
    <mergeCell ref="E11:H11"/>
    <mergeCell ref="K11:P11"/>
    <mergeCell ref="Q11:S11"/>
    <mergeCell ref="K12:P12"/>
    <mergeCell ref="Q12:S12"/>
    <mergeCell ref="B7:E7"/>
    <mergeCell ref="H7:I7"/>
    <mergeCell ref="K7:M8"/>
    <mergeCell ref="N7:T7"/>
    <mergeCell ref="N8:T8"/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410</v>
      </c>
      <c r="B10" s="406"/>
    </row>
    <row r="11" spans="1:2" ht="15" customHeight="1">
      <c r="A11" s="407" t="s">
        <v>411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412</v>
      </c>
      <c r="B13" s="161">
        <f>+'Solicitud de Cambio'!$J$24</f>
        <v>0</v>
      </c>
    </row>
    <row r="14" spans="1:2">
      <c r="A14" s="408" t="s">
        <v>413</v>
      </c>
      <c r="B14" s="409" t="str">
        <f>'Matriz Eval. de Impacto'!L12</f>
        <v>RQ35320</v>
      </c>
    </row>
    <row r="15" spans="1:2">
      <c r="A15" s="408"/>
      <c r="B15" s="409"/>
    </row>
    <row r="16" spans="1:2">
      <c r="A16" s="162" t="s">
        <v>414</v>
      </c>
      <c r="B16" s="163">
        <f>+Año</f>
        <v>43858</v>
      </c>
    </row>
    <row r="17" spans="1:2" ht="127.5" customHeight="1">
      <c r="A17" s="160" t="s">
        <v>415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416</v>
      </c>
      <c r="B18" s="165" t="str">
        <f>+'Matriz Eval. de Impacto'!$B$25</f>
        <v>Transmitir el archivo de conciliación para dale que genera la Transmisión de Archivos (AWS - GAW - BBOG) para las Transferencias Inmediatas a través de xCom hacia Banco de Bogotá.</v>
      </c>
    </row>
    <row r="19" spans="1:2" ht="26.45" customHeight="1">
      <c r="A19" s="404" t="s">
        <v>417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418</v>
      </c>
      <c r="B24" s="169">
        <f>+'Solicitud de Cambio'!$Q$18</f>
        <v>44035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419</v>
      </c>
      <c r="B26" s="171" t="str">
        <f>'Matriz Eval. de Mitiga.'!$M$26</f>
        <v>BAJO</v>
      </c>
    </row>
    <row r="27" spans="1:2">
      <c r="A27" s="160" t="s">
        <v>420</v>
      </c>
      <c r="B27" s="171" t="str">
        <f>'Matriz Eval. de Mitiga.'!$M$28</f>
        <v>BAJO</v>
      </c>
    </row>
    <row r="28" spans="1:2">
      <c r="A28" s="405" t="s">
        <v>421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Juan Manuel Centeno Villalobos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422</v>
      </c>
      <c r="B37" s="177" t="str">
        <f>+'Solicitud de Cambio'!$C$48</f>
        <v>No se Transmitira los archivos propios de la operación de ASD (PRGE01128003MMAA_1.txt.pgp, PRGE01128003MMAA_2.txt.pgp)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topLeftCell="C34" zoomScale="60" zoomScaleNormal="60" workbookViewId="0">
      <selection activeCell="C30" sqref="C30:I31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60"/>
      <c r="C1" s="361" t="s">
        <v>0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</row>
    <row r="2" spans="1:19" s="180" customFormat="1" ht="19.5" customHeight="1">
      <c r="A2" s="179"/>
      <c r="B2" s="360"/>
      <c r="C2" s="361" t="s">
        <v>423</v>
      </c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19" s="180" customFormat="1" ht="18" customHeight="1">
      <c r="A3" s="179"/>
      <c r="B3" s="360"/>
      <c r="C3" s="364" t="s">
        <v>2</v>
      </c>
      <c r="D3" s="364"/>
      <c r="E3" s="181" t="s">
        <v>3</v>
      </c>
      <c r="F3" s="364" t="s">
        <v>4</v>
      </c>
      <c r="G3" s="364"/>
      <c r="H3" s="360">
        <v>10</v>
      </c>
      <c r="I3" s="360"/>
      <c r="J3" s="365" t="s">
        <v>267</v>
      </c>
      <c r="K3" s="365"/>
      <c r="L3" s="365"/>
      <c r="M3" s="365"/>
      <c r="N3" s="357" t="s">
        <v>6</v>
      </c>
      <c r="O3" s="357"/>
      <c r="P3" s="357"/>
      <c r="Q3" s="357"/>
      <c r="R3" s="357"/>
    </row>
    <row r="4" spans="1:19" s="180" customFormat="1" ht="20.25" customHeight="1">
      <c r="A4" s="179"/>
      <c r="B4" s="360"/>
      <c r="C4" s="366" t="s">
        <v>7</v>
      </c>
      <c r="D4" s="366"/>
      <c r="E4" s="367">
        <v>42661</v>
      </c>
      <c r="F4" s="367"/>
      <c r="G4" s="367"/>
      <c r="H4" s="367"/>
      <c r="I4" s="367"/>
      <c r="J4" s="364" t="s">
        <v>8</v>
      </c>
      <c r="K4" s="364"/>
      <c r="L4" s="364"/>
      <c r="M4" s="364"/>
      <c r="N4" s="368">
        <v>43906</v>
      </c>
      <c r="O4" s="368"/>
      <c r="P4" s="368"/>
      <c r="Q4" s="368"/>
      <c r="R4" s="368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10" t="s">
        <v>9</v>
      </c>
      <c r="C6" s="410"/>
      <c r="D6" s="183" t="str">
        <f>CONCATENATE('Solicitud de Cambio'!F7,"/",'Solicitud de Cambio'!G7,"/","/",'Solicitud de Cambio'!H7)</f>
        <v>28/1//2020</v>
      </c>
      <c r="E6" s="184" t="s">
        <v>10</v>
      </c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12"/>
      <c r="B8" s="189" t="s">
        <v>424</v>
      </c>
      <c r="C8" s="413" t="s">
        <v>425</v>
      </c>
      <c r="D8" s="413"/>
      <c r="E8" s="413"/>
      <c r="F8" s="413"/>
      <c r="G8" s="413"/>
      <c r="H8" s="413"/>
      <c r="I8" s="413"/>
      <c r="J8" s="414" t="s">
        <v>426</v>
      </c>
      <c r="K8" s="414"/>
      <c r="L8" s="414"/>
      <c r="M8" s="414"/>
      <c r="N8" s="414"/>
      <c r="O8" s="190" t="s">
        <v>427</v>
      </c>
      <c r="P8" s="415" t="s">
        <v>36</v>
      </c>
      <c r="Q8" s="415"/>
      <c r="R8" s="415"/>
    </row>
    <row r="9" spans="1:19" ht="20.25">
      <c r="A9" s="412"/>
      <c r="B9" s="191" t="str">
        <f>+'Solicitud de Cambio'!$G$22</f>
        <v>NECAB</v>
      </c>
      <c r="C9" s="416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16"/>
      <c r="E9" s="416"/>
      <c r="F9" s="416"/>
      <c r="G9" s="416"/>
      <c r="H9" s="416"/>
      <c r="I9" s="416"/>
      <c r="J9" s="417" t="str">
        <f>'Matriz Eval. de Impacto'!$B$16</f>
        <v>Requerimiento Interno</v>
      </c>
      <c r="K9" s="417"/>
      <c r="L9" s="417"/>
      <c r="M9" s="417"/>
      <c r="N9" s="417"/>
      <c r="O9" s="418" t="str">
        <f>'Matriz Eval. de Impacto'!L12</f>
        <v>RQ35320</v>
      </c>
      <c r="P9" s="415"/>
      <c r="Q9" s="415"/>
      <c r="R9" s="415"/>
    </row>
    <row r="10" spans="1:19" ht="55.5" customHeight="1">
      <c r="A10" s="412"/>
      <c r="B10" s="192" t="s">
        <v>428</v>
      </c>
      <c r="C10" s="416"/>
      <c r="D10" s="416"/>
      <c r="E10" s="416"/>
      <c r="F10" s="416"/>
      <c r="G10" s="416"/>
      <c r="H10" s="416"/>
      <c r="I10" s="416"/>
      <c r="J10" s="419" t="s">
        <v>411</v>
      </c>
      <c r="K10" s="419"/>
      <c r="L10" s="419"/>
      <c r="M10" s="419"/>
      <c r="N10" s="419"/>
      <c r="O10" s="418"/>
      <c r="P10" s="415"/>
      <c r="Q10" s="415"/>
      <c r="R10" s="415"/>
    </row>
    <row r="11" spans="1:19" ht="54" customHeight="1">
      <c r="A11" s="412"/>
      <c r="B11" s="420">
        <f>+'Solicitud de Cambio'!$J$24</f>
        <v>0</v>
      </c>
      <c r="C11" s="416"/>
      <c r="D11" s="416"/>
      <c r="E11" s="416"/>
      <c r="F11" s="416"/>
      <c r="G11" s="416"/>
      <c r="H11" s="416"/>
      <c r="I11" s="416"/>
      <c r="J11" s="421" t="str">
        <f>+'Solicitud de Cambio'!$J$31</f>
        <v>Internet</v>
      </c>
      <c r="K11" s="421"/>
      <c r="L11" s="421"/>
      <c r="M11" s="421"/>
      <c r="N11" s="421"/>
      <c r="O11" s="418"/>
      <c r="P11" s="422" t="str">
        <f>'Solicitud de Cambio'!$K$35</f>
        <v>No</v>
      </c>
      <c r="Q11" s="422"/>
      <c r="R11" s="422"/>
    </row>
    <row r="12" spans="1:19" ht="63" customHeight="1">
      <c r="A12" s="412"/>
      <c r="B12" s="420"/>
      <c r="C12" s="416"/>
      <c r="D12" s="416"/>
      <c r="E12" s="416"/>
      <c r="F12" s="416"/>
      <c r="G12" s="416"/>
      <c r="H12" s="416"/>
      <c r="I12" s="416"/>
      <c r="J12" s="421" t="str">
        <f>+'Solicitud de Cambio'!$J$33</f>
        <v>GoAnyWhere</v>
      </c>
      <c r="K12" s="421"/>
      <c r="L12" s="421"/>
      <c r="M12" s="421"/>
      <c r="N12" s="421"/>
      <c r="O12" s="418"/>
      <c r="P12" s="422"/>
      <c r="Q12" s="422"/>
      <c r="R12" s="422"/>
    </row>
    <row r="13" spans="1:19" ht="64.5" customHeight="1">
      <c r="A13" s="412"/>
      <c r="B13" s="194" t="s">
        <v>429</v>
      </c>
      <c r="C13" s="416"/>
      <c r="D13" s="416"/>
      <c r="E13" s="416"/>
      <c r="F13" s="416"/>
      <c r="G13" s="416"/>
      <c r="H13" s="416"/>
      <c r="I13" s="416"/>
      <c r="J13" s="419" t="s">
        <v>430</v>
      </c>
      <c r="K13" s="419"/>
      <c r="L13" s="419"/>
      <c r="M13" s="419"/>
      <c r="N13" s="419"/>
      <c r="O13" s="193" t="s">
        <v>35</v>
      </c>
      <c r="P13" s="195" t="s">
        <v>37</v>
      </c>
      <c r="Q13" s="423" t="s">
        <v>39</v>
      </c>
      <c r="R13" s="423"/>
    </row>
    <row r="14" spans="1:19" ht="21.2" customHeight="1">
      <c r="A14" s="412"/>
      <c r="B14" s="424" t="str">
        <f>'Matriz Eval. de Impacto'!$L$13</f>
        <v>Angela Andrea Bustos</v>
      </c>
      <c r="C14" s="416"/>
      <c r="D14" s="416"/>
      <c r="E14" s="416"/>
      <c r="F14" s="416"/>
      <c r="G14" s="416"/>
      <c r="H14" s="416"/>
      <c r="I14" s="416"/>
      <c r="J14" s="425" t="str">
        <f>'Matriz Eval. de Impacto'!B31</f>
        <v>Banco Bogota</v>
      </c>
      <c r="K14" s="425"/>
      <c r="L14" s="425"/>
      <c r="M14" s="425"/>
      <c r="N14" s="425"/>
      <c r="O14" s="426" t="str">
        <f>'Solicitud de Cambio'!$E$35</f>
        <v>No</v>
      </c>
      <c r="P14" s="426" t="str">
        <f>'Solicitud de Cambio'!$Q$35</f>
        <v>No</v>
      </c>
      <c r="Q14" s="422" t="str">
        <f>'Solicitud de Cambio'!$K$37</f>
        <v>No</v>
      </c>
      <c r="R14" s="422"/>
      <c r="S14" s="196"/>
    </row>
    <row r="15" spans="1:19" ht="21.2" customHeight="1">
      <c r="A15" s="412"/>
      <c r="B15" s="424"/>
      <c r="C15" s="427" t="s">
        <v>416</v>
      </c>
      <c r="D15" s="427"/>
      <c r="E15" s="427"/>
      <c r="F15" s="427"/>
      <c r="G15" s="427"/>
      <c r="H15" s="427"/>
      <c r="I15" s="427"/>
      <c r="J15" s="425"/>
      <c r="K15" s="425"/>
      <c r="L15" s="425"/>
      <c r="M15" s="425"/>
      <c r="N15" s="425"/>
      <c r="O15" s="426"/>
      <c r="P15" s="426"/>
      <c r="Q15" s="426"/>
      <c r="R15" s="422"/>
    </row>
    <row r="16" spans="1:19" ht="21.2" customHeight="1">
      <c r="A16" s="412"/>
      <c r="B16" s="424"/>
      <c r="C16" s="428" t="str">
        <f>'Matriz Eval. de Impacto'!$B$25</f>
        <v>Transmitir el archivo de conciliación para dale que genera la Transmisión de Archivos (AWS - GAW - BBOG) para las Transferencias Inmediatas a través de xCom hacia Banco de Bogotá.</v>
      </c>
      <c r="D16" s="428"/>
      <c r="E16" s="428"/>
      <c r="F16" s="428"/>
      <c r="G16" s="428"/>
      <c r="H16" s="428"/>
      <c r="I16" s="428"/>
      <c r="J16" s="425"/>
      <c r="K16" s="425"/>
      <c r="L16" s="425"/>
      <c r="M16" s="425"/>
      <c r="N16" s="425"/>
      <c r="O16" s="426"/>
      <c r="P16" s="426"/>
      <c r="Q16" s="426"/>
      <c r="R16" s="422"/>
    </row>
    <row r="17" spans="1:78" ht="20.25">
      <c r="A17" s="412"/>
      <c r="B17" s="192" t="s">
        <v>431</v>
      </c>
      <c r="C17" s="428"/>
      <c r="D17" s="428"/>
      <c r="E17" s="428"/>
      <c r="F17" s="428"/>
      <c r="G17" s="428"/>
      <c r="H17" s="428"/>
      <c r="I17" s="428"/>
      <c r="J17" s="425"/>
      <c r="K17" s="425"/>
      <c r="L17" s="425"/>
      <c r="M17" s="425"/>
      <c r="N17" s="425"/>
      <c r="O17" s="426"/>
      <c r="P17" s="426"/>
      <c r="Q17" s="426"/>
      <c r="R17" s="422"/>
    </row>
    <row r="18" spans="1:78" ht="82.5" customHeight="1">
      <c r="A18" s="412"/>
      <c r="B18" s="197">
        <f>'Solicitud de Cambio'!$P$13</f>
        <v>0</v>
      </c>
      <c r="C18" s="428"/>
      <c r="D18" s="428"/>
      <c r="E18" s="428"/>
      <c r="F18" s="428"/>
      <c r="G18" s="428"/>
      <c r="H18" s="428"/>
      <c r="I18" s="428"/>
      <c r="J18" s="429" t="s">
        <v>432</v>
      </c>
      <c r="K18" s="429"/>
      <c r="L18" s="429"/>
      <c r="M18" s="429"/>
      <c r="N18" s="429"/>
      <c r="O18" s="429"/>
      <c r="P18" s="198" t="s">
        <v>38</v>
      </c>
      <c r="Q18" s="423" t="s">
        <v>433</v>
      </c>
      <c r="R18" s="423"/>
    </row>
    <row r="19" spans="1:78" ht="20.25" customHeight="1">
      <c r="A19" s="412"/>
      <c r="B19" s="199" t="s">
        <v>434</v>
      </c>
      <c r="C19" s="428"/>
      <c r="D19" s="428"/>
      <c r="E19" s="428"/>
      <c r="F19" s="428"/>
      <c r="G19" s="428"/>
      <c r="H19" s="428"/>
      <c r="I19" s="428"/>
      <c r="J19" s="430" t="str">
        <f>+CONCATENATE('Solicitud de Cambio'!$C$40," ",'Solicitud de Cambio'!$C$41," ",'Solicitud de Cambio'!$C$42," ")</f>
        <v xml:space="preserve">Flujo GAW    </v>
      </c>
      <c r="K19" s="430"/>
      <c r="L19" s="430"/>
      <c r="M19" s="430"/>
      <c r="N19" s="430"/>
      <c r="O19" s="430"/>
      <c r="P19" s="430" t="str">
        <f>'Solicitud de Cambio'!E37</f>
        <v>No</v>
      </c>
      <c r="Q19" s="431" t="str">
        <f>'Solicitud de Cambio'!Q37</f>
        <v>No</v>
      </c>
      <c r="R19" s="431"/>
    </row>
    <row r="20" spans="1:78" ht="31.7" customHeight="1">
      <c r="A20" s="412"/>
      <c r="B20" s="200" t="str">
        <f>'Solicitud de Cambio'!G20</f>
        <v>No</v>
      </c>
      <c r="C20" s="428"/>
      <c r="D20" s="428"/>
      <c r="E20" s="428"/>
      <c r="F20" s="428"/>
      <c r="G20" s="428"/>
      <c r="H20" s="428"/>
      <c r="I20" s="428"/>
      <c r="J20" s="430"/>
      <c r="K20" s="430"/>
      <c r="L20" s="430"/>
      <c r="M20" s="430"/>
      <c r="N20" s="430"/>
      <c r="O20" s="430"/>
      <c r="P20" s="430"/>
      <c r="Q20" s="431"/>
      <c r="R20" s="431"/>
    </row>
    <row r="21" spans="1:78" ht="45" customHeight="1">
      <c r="A21" s="412"/>
      <c r="B21" s="201" t="s">
        <v>435</v>
      </c>
      <c r="C21" s="428"/>
      <c r="D21" s="428"/>
      <c r="E21" s="428"/>
      <c r="F21" s="428"/>
      <c r="G21" s="428"/>
      <c r="H21" s="428"/>
      <c r="I21" s="428"/>
      <c r="J21" s="430"/>
      <c r="K21" s="430"/>
      <c r="L21" s="430"/>
      <c r="M21" s="430"/>
      <c r="N21" s="430"/>
      <c r="O21" s="430"/>
      <c r="P21" s="430"/>
      <c r="Q21" s="431"/>
      <c r="R21" s="431"/>
    </row>
    <row r="22" spans="1:78" ht="43.5" customHeight="1">
      <c r="A22" s="412"/>
      <c r="B22" s="202" t="str">
        <f>'Matriz Eval. de Mitiga.'!$M$26</f>
        <v>BAJO</v>
      </c>
      <c r="C22" s="432" t="s">
        <v>436</v>
      </c>
      <c r="D22" s="432"/>
      <c r="E22" s="432"/>
      <c r="F22" s="432"/>
      <c r="G22" s="432"/>
      <c r="H22" s="432"/>
      <c r="I22" s="432"/>
      <c r="J22" s="433" t="s">
        <v>437</v>
      </c>
      <c r="K22" s="433"/>
      <c r="L22" s="433"/>
      <c r="M22" s="433"/>
      <c r="N22" s="433"/>
      <c r="O22" s="423" t="s">
        <v>438</v>
      </c>
      <c r="P22" s="423"/>
      <c r="Q22" s="423"/>
      <c r="R22" s="423"/>
    </row>
    <row r="23" spans="1:78" ht="42" customHeight="1">
      <c r="A23" s="412"/>
      <c r="B23" s="201" t="s">
        <v>439</v>
      </c>
      <c r="C23" s="434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Juan Manuel Centeno Villalobos
3 --
4 --
5 --
6 --</v>
      </c>
      <c r="D23" s="434"/>
      <c r="E23" s="434"/>
      <c r="F23" s="434"/>
      <c r="G23" s="434"/>
      <c r="H23" s="434"/>
      <c r="I23" s="434"/>
      <c r="J23" s="435" t="s">
        <v>440</v>
      </c>
      <c r="K23" s="435"/>
      <c r="L23" s="435"/>
      <c r="M23" s="435" t="s">
        <v>441</v>
      </c>
      <c r="N23" s="435"/>
      <c r="O23" s="436" t="s">
        <v>437</v>
      </c>
      <c r="P23" s="436"/>
      <c r="Q23" s="437" t="s">
        <v>442</v>
      </c>
      <c r="R23" s="437"/>
    </row>
    <row r="24" spans="1:78" ht="37.5" customHeight="1">
      <c r="A24" s="412"/>
      <c r="B24" s="202" t="str">
        <f>'Matriz Eval. de Mitiga.'!$M$28</f>
        <v>BAJO</v>
      </c>
      <c r="C24" s="434"/>
      <c r="D24" s="434"/>
      <c r="E24" s="434"/>
      <c r="F24" s="434"/>
      <c r="G24" s="434"/>
      <c r="H24" s="434"/>
      <c r="I24" s="434"/>
      <c r="J24" s="430" t="str">
        <f>+CONCATENATE('Solicitud de Cambio'!$C$44,"")</f>
        <v>0</v>
      </c>
      <c r="K24" s="430"/>
      <c r="L24" s="430"/>
      <c r="M24" s="430" t="str">
        <f>+CONCATENATE('Solicitud de Cambio'!$C$46,"")</f>
        <v>90</v>
      </c>
      <c r="N24" s="430"/>
      <c r="O24" s="426">
        <f>'Solicitud de Cambio'!$C$53</f>
        <v>60</v>
      </c>
      <c r="P24" s="426"/>
      <c r="Q24" s="438">
        <f>'Solicitud de Cambio'!$C$55</f>
        <v>0.89583333333333337</v>
      </c>
      <c r="R24" s="438"/>
    </row>
    <row r="25" spans="1:78" ht="57" customHeight="1">
      <c r="A25" s="412"/>
      <c r="B25" s="201" t="s">
        <v>443</v>
      </c>
      <c r="C25" s="434"/>
      <c r="D25" s="434"/>
      <c r="E25" s="434"/>
      <c r="F25" s="434"/>
      <c r="G25" s="434"/>
      <c r="H25" s="434"/>
      <c r="I25" s="434"/>
      <c r="J25" s="439" t="s">
        <v>422</v>
      </c>
      <c r="K25" s="439"/>
      <c r="L25" s="439"/>
      <c r="M25" s="439"/>
      <c r="N25" s="439"/>
      <c r="O25" s="423" t="s">
        <v>444</v>
      </c>
      <c r="P25" s="423"/>
      <c r="Q25" s="423"/>
      <c r="R25" s="423"/>
    </row>
    <row r="26" spans="1:78" ht="43.5" customHeight="1">
      <c r="A26" s="412"/>
      <c r="B26" s="440">
        <f>'Solicitud de Cambio'!$Q$18</f>
        <v>44035</v>
      </c>
      <c r="C26" s="439" t="s">
        <v>445</v>
      </c>
      <c r="D26" s="439"/>
      <c r="E26" s="439"/>
      <c r="F26" s="439"/>
      <c r="G26" s="439"/>
      <c r="H26" s="439"/>
      <c r="I26" s="439"/>
      <c r="J26" s="441" t="str">
        <f>'Solicitud de Cambio'!$C$48</f>
        <v>No se Transmitira los archivos propios de la operación de ASD (PRGE01128003MMAA_1.txt.pgp, PRGE01128003MMAA_2.txt.pgp) para la plataforma dale! hacia el Banco de Bogotá.</v>
      </c>
      <c r="K26" s="441"/>
      <c r="L26" s="441"/>
      <c r="M26" s="441"/>
      <c r="N26" s="441"/>
      <c r="O26" s="442" t="str">
        <f>'Matriz Eval. de Impacto'!$M$16</f>
        <v>Banco Bogota</v>
      </c>
      <c r="P26" s="442"/>
      <c r="Q26" s="442"/>
      <c r="R26" s="442"/>
      <c r="BZ26" t="s">
        <v>104</v>
      </c>
    </row>
    <row r="27" spans="1:78" ht="51" customHeight="1">
      <c r="A27" s="412"/>
      <c r="B27" s="440"/>
      <c r="C27" s="443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Juan Manuel Centeno Villalobos
3 --
4 --
5 --</v>
      </c>
      <c r="D27" s="443"/>
      <c r="E27" s="443"/>
      <c r="F27" s="443"/>
      <c r="G27" s="443"/>
      <c r="H27" s="443"/>
      <c r="I27" s="443"/>
      <c r="J27" s="441"/>
      <c r="K27" s="441"/>
      <c r="L27" s="441"/>
      <c r="M27" s="441"/>
      <c r="N27" s="441"/>
      <c r="O27" s="442"/>
      <c r="P27" s="442"/>
      <c r="Q27" s="442"/>
      <c r="R27" s="442"/>
      <c r="BZ27" t="s">
        <v>21</v>
      </c>
    </row>
    <row r="28" spans="1:78" ht="51" customHeight="1">
      <c r="A28" s="412"/>
      <c r="B28" s="203">
        <f>'Solicitud de Cambio'!$Q$20</f>
        <v>0.83333333333333304</v>
      </c>
      <c r="C28" s="443"/>
      <c r="D28" s="443"/>
      <c r="E28" s="443"/>
      <c r="F28" s="443"/>
      <c r="G28" s="443"/>
      <c r="H28" s="443"/>
      <c r="I28" s="443"/>
      <c r="J28" s="441"/>
      <c r="K28" s="441"/>
      <c r="L28" s="441"/>
      <c r="M28" s="441"/>
      <c r="N28" s="441"/>
      <c r="O28" s="423" t="s">
        <v>446</v>
      </c>
      <c r="P28" s="423"/>
      <c r="Q28" s="423"/>
      <c r="R28" s="423"/>
    </row>
    <row r="29" spans="1:78" ht="44.25" customHeight="1">
      <c r="A29" s="412"/>
      <c r="B29" s="444" t="s">
        <v>447</v>
      </c>
      <c r="C29" s="439" t="s">
        <v>448</v>
      </c>
      <c r="D29" s="439"/>
      <c r="E29" s="439"/>
      <c r="F29" s="439"/>
      <c r="G29" s="439"/>
      <c r="H29" s="439"/>
      <c r="I29" s="439"/>
      <c r="J29" s="441"/>
      <c r="K29" s="441"/>
      <c r="L29" s="441"/>
      <c r="M29" s="441"/>
      <c r="N29" s="441"/>
      <c r="O29" s="445">
        <f>'Matriz Eval. de Impacto'!$B$35</f>
        <v>0</v>
      </c>
      <c r="P29" s="445"/>
      <c r="Q29" s="445"/>
      <c r="R29" s="445"/>
    </row>
    <row r="30" spans="1:78" ht="44.25" customHeight="1">
      <c r="A30" s="412"/>
      <c r="B30" s="444"/>
      <c r="C30" s="446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46"/>
      <c r="E30" s="446"/>
      <c r="F30" s="446"/>
      <c r="G30" s="446"/>
      <c r="H30" s="446"/>
      <c r="I30" s="446"/>
      <c r="J30" s="447" t="s">
        <v>449</v>
      </c>
      <c r="K30" s="447"/>
      <c r="L30" s="447"/>
      <c r="M30" s="448">
        <f>'Solicitud de Cambio'!$P$22</f>
        <v>1</v>
      </c>
      <c r="N30" s="448"/>
      <c r="O30" s="445"/>
      <c r="P30" s="445"/>
      <c r="Q30" s="445"/>
      <c r="R30" s="445"/>
    </row>
    <row r="31" spans="1:78" ht="216" customHeight="1">
      <c r="A31" s="412"/>
      <c r="B31" s="204">
        <f>+Año</f>
        <v>43858</v>
      </c>
      <c r="C31" s="446"/>
      <c r="D31" s="446"/>
      <c r="E31" s="446"/>
      <c r="F31" s="446"/>
      <c r="G31" s="446"/>
      <c r="H31" s="446"/>
      <c r="I31" s="446"/>
      <c r="J31" s="447"/>
      <c r="K31" s="447"/>
      <c r="L31" s="447"/>
      <c r="M31" s="448"/>
      <c r="N31" s="448"/>
      <c r="O31" s="445"/>
      <c r="P31" s="445"/>
      <c r="Q31" s="445"/>
      <c r="R31" s="445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tabSelected="1" topLeftCell="A13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61" t="s">
        <v>0</v>
      </c>
      <c r="E1" s="361"/>
      <c r="F1" s="361"/>
      <c r="G1" s="361"/>
      <c r="H1" s="361"/>
      <c r="I1" s="361"/>
      <c r="J1" s="361"/>
      <c r="K1" s="361"/>
      <c r="L1" s="361"/>
    </row>
    <row r="2" spans="1:18" ht="18" customHeight="1">
      <c r="A2" s="454"/>
      <c r="B2" s="454"/>
      <c r="C2" s="454"/>
      <c r="D2" s="361" t="s">
        <v>450</v>
      </c>
      <c r="E2" s="361"/>
      <c r="F2" s="361"/>
      <c r="G2" s="361"/>
      <c r="H2" s="361"/>
      <c r="I2" s="361"/>
      <c r="J2" s="361"/>
      <c r="K2" s="361"/>
      <c r="L2" s="361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60" t="s">
        <v>451</v>
      </c>
      <c r="J3" s="360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452</v>
      </c>
      <c r="B8" s="453"/>
      <c r="C8" s="214" t="s">
        <v>453</v>
      </c>
      <c r="D8" s="213" t="s">
        <v>454</v>
      </c>
      <c r="E8" s="213" t="s">
        <v>455</v>
      </c>
      <c r="F8" s="213" t="s">
        <v>456</v>
      </c>
      <c r="G8" s="213" t="s">
        <v>53</v>
      </c>
      <c r="H8" s="213" t="s">
        <v>457</v>
      </c>
      <c r="I8" s="215" t="s">
        <v>24</v>
      </c>
      <c r="J8" s="215" t="s">
        <v>412</v>
      </c>
      <c r="K8" s="215" t="s">
        <v>426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458</v>
      </c>
      <c r="O8" s="213" t="s">
        <v>459</v>
      </c>
      <c r="P8" s="213" t="s">
        <v>460</v>
      </c>
      <c r="Q8" s="213" t="s">
        <v>461</v>
      </c>
      <c r="R8" s="213" t="s">
        <v>462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RQ35320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(AWS - GAW - BBOG) para las Transferencias Inmediatas a través de xCom hacia Banco de Bogotá.</v>
      </c>
      <c r="H9" s="222">
        <f>+'Present. del cambio'!$B$26+'Present. del cambio'!$B$28</f>
        <v>44035.833333333336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419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463</v>
      </c>
      <c r="C2" s="242"/>
      <c r="D2" s="243"/>
      <c r="E2" s="244"/>
      <c r="F2" s="459" t="s">
        <v>464</v>
      </c>
      <c r="G2" s="459"/>
      <c r="H2" s="459"/>
      <c r="J2" s="245" t="s">
        <v>465</v>
      </c>
      <c r="K2" s="246">
        <v>0.5</v>
      </c>
      <c r="L2" s="247">
        <f>K2*$C$1</f>
        <v>17.5</v>
      </c>
      <c r="N2" s="460" t="s">
        <v>466</v>
      </c>
      <c r="O2" s="461" t="s">
        <v>419</v>
      </c>
      <c r="P2" s="461"/>
      <c r="Q2" s="461"/>
      <c r="R2" s="461"/>
      <c r="S2" s="461"/>
    </row>
    <row r="3" spans="2:21">
      <c r="B3" s="248" t="s">
        <v>467</v>
      </c>
      <c r="C3" s="249">
        <v>5</v>
      </c>
      <c r="D3" s="249" t="s">
        <v>297</v>
      </c>
      <c r="F3" s="248" t="s">
        <v>468</v>
      </c>
      <c r="G3" s="249">
        <v>5</v>
      </c>
      <c r="H3" s="249" t="s">
        <v>297</v>
      </c>
      <c r="J3" s="250" t="s">
        <v>469</v>
      </c>
      <c r="K3" s="251">
        <v>0.25</v>
      </c>
      <c r="L3" s="252">
        <f>K3*$C$1</f>
        <v>8.75</v>
      </c>
      <c r="N3" s="460"/>
      <c r="O3" s="253" t="s">
        <v>470</v>
      </c>
      <c r="P3" s="253" t="s">
        <v>471</v>
      </c>
      <c r="Q3" s="253" t="s">
        <v>472</v>
      </c>
      <c r="R3" s="253" t="s">
        <v>473</v>
      </c>
      <c r="S3" s="253" t="s">
        <v>474</v>
      </c>
    </row>
    <row r="4" spans="2:21">
      <c r="B4" s="254" t="s">
        <v>475</v>
      </c>
      <c r="C4" s="255">
        <v>0</v>
      </c>
      <c r="D4" s="256">
        <f t="shared" ref="D4:D9" si="0">0.1*C4*$C$3</f>
        <v>0</v>
      </c>
      <c r="F4" s="254" t="s">
        <v>475</v>
      </c>
      <c r="G4" s="255">
        <v>0</v>
      </c>
      <c r="H4" s="256">
        <f t="shared" ref="H4:H9" si="1">0.1*G4*$G$3</f>
        <v>0</v>
      </c>
      <c r="J4" s="257" t="s">
        <v>476</v>
      </c>
      <c r="K4" s="258">
        <v>0</v>
      </c>
      <c r="L4" s="259">
        <f>0.1*K4*$C$1</f>
        <v>0</v>
      </c>
      <c r="N4" s="260" t="s">
        <v>474</v>
      </c>
      <c r="O4" s="261" t="s">
        <v>477</v>
      </c>
      <c r="P4" s="262" t="s">
        <v>478</v>
      </c>
      <c r="Q4" s="263" t="s">
        <v>479</v>
      </c>
      <c r="R4" s="263" t="s">
        <v>479</v>
      </c>
      <c r="S4" s="263" t="s">
        <v>479</v>
      </c>
    </row>
    <row r="5" spans="2:21">
      <c r="B5" s="254" t="s">
        <v>480</v>
      </c>
      <c r="C5" s="255">
        <v>2</v>
      </c>
      <c r="D5" s="256">
        <f t="shared" si="0"/>
        <v>1</v>
      </c>
      <c r="F5" s="254" t="s">
        <v>481</v>
      </c>
      <c r="G5" s="255">
        <v>2</v>
      </c>
      <c r="H5" s="256">
        <f t="shared" si="1"/>
        <v>1</v>
      </c>
      <c r="N5" s="260" t="s">
        <v>473</v>
      </c>
      <c r="O5" s="261" t="s">
        <v>477</v>
      </c>
      <c r="P5" s="262" t="s">
        <v>478</v>
      </c>
      <c r="Q5" s="262" t="s">
        <v>478</v>
      </c>
      <c r="R5" s="263" t="s">
        <v>479</v>
      </c>
      <c r="S5" s="263" t="s">
        <v>479</v>
      </c>
    </row>
    <row r="6" spans="2:21">
      <c r="B6" s="254" t="s">
        <v>482</v>
      </c>
      <c r="C6" s="255">
        <v>4</v>
      </c>
      <c r="D6" s="256">
        <f t="shared" si="0"/>
        <v>2</v>
      </c>
      <c r="F6" s="254" t="s">
        <v>483</v>
      </c>
      <c r="G6" s="255">
        <v>4</v>
      </c>
      <c r="H6" s="256">
        <f t="shared" si="1"/>
        <v>2</v>
      </c>
      <c r="J6" s="264" t="s">
        <v>484</v>
      </c>
      <c r="K6" s="265" t="s">
        <v>420</v>
      </c>
      <c r="N6" s="260" t="s">
        <v>472</v>
      </c>
      <c r="O6" s="266" t="s">
        <v>291</v>
      </c>
      <c r="P6" s="261" t="s">
        <v>477</v>
      </c>
      <c r="Q6" s="262" t="s">
        <v>478</v>
      </c>
      <c r="R6" s="263" t="s">
        <v>479</v>
      </c>
      <c r="S6" s="263" t="s">
        <v>479</v>
      </c>
    </row>
    <row r="7" spans="2:21">
      <c r="B7" s="254" t="s">
        <v>485</v>
      </c>
      <c r="C7" s="255">
        <v>6</v>
      </c>
      <c r="D7" s="256">
        <f t="shared" si="0"/>
        <v>3.0000000000000004</v>
      </c>
      <c r="F7" s="254" t="s">
        <v>486</v>
      </c>
      <c r="G7" s="255">
        <v>6</v>
      </c>
      <c r="H7" s="256">
        <f t="shared" si="1"/>
        <v>3.0000000000000004</v>
      </c>
      <c r="J7" s="267" t="s">
        <v>487</v>
      </c>
      <c r="K7" s="268" t="s">
        <v>488</v>
      </c>
      <c r="N7" s="260" t="s">
        <v>471</v>
      </c>
      <c r="O7" s="269" t="s">
        <v>291</v>
      </c>
      <c r="P7" s="269" t="s">
        <v>291</v>
      </c>
      <c r="Q7" s="261" t="s">
        <v>477</v>
      </c>
      <c r="R7" s="262" t="s">
        <v>478</v>
      </c>
      <c r="S7" s="263" t="s">
        <v>479</v>
      </c>
    </row>
    <row r="8" spans="2:21">
      <c r="B8" s="254" t="s">
        <v>489</v>
      </c>
      <c r="C8" s="255">
        <v>8</v>
      </c>
      <c r="D8" s="256">
        <f t="shared" si="0"/>
        <v>4</v>
      </c>
      <c r="F8" s="254" t="s">
        <v>490</v>
      </c>
      <c r="G8" s="255">
        <v>8</v>
      </c>
      <c r="H8" s="256">
        <f t="shared" si="1"/>
        <v>4</v>
      </c>
      <c r="J8" s="267" t="s">
        <v>491</v>
      </c>
      <c r="K8" s="268" t="s">
        <v>488</v>
      </c>
      <c r="N8" s="260" t="s">
        <v>470</v>
      </c>
      <c r="O8" s="269" t="s">
        <v>291</v>
      </c>
      <c r="P8" s="269" t="s">
        <v>291</v>
      </c>
      <c r="Q8" s="269" t="s">
        <v>291</v>
      </c>
      <c r="R8" s="261" t="s">
        <v>477</v>
      </c>
      <c r="S8" s="262" t="s">
        <v>478</v>
      </c>
    </row>
    <row r="9" spans="2:21">
      <c r="B9" s="254" t="s">
        <v>492</v>
      </c>
      <c r="C9" s="255">
        <v>10</v>
      </c>
      <c r="D9" s="256">
        <f t="shared" si="0"/>
        <v>5</v>
      </c>
      <c r="F9" s="254" t="s">
        <v>493</v>
      </c>
      <c r="G9" s="255">
        <v>10</v>
      </c>
      <c r="H9" s="256">
        <f t="shared" si="1"/>
        <v>5</v>
      </c>
      <c r="J9" s="270" t="s">
        <v>494</v>
      </c>
      <c r="K9" s="268" t="s">
        <v>495</v>
      </c>
    </row>
    <row r="10" spans="2:21">
      <c r="B10" s="248" t="s">
        <v>496</v>
      </c>
      <c r="C10" s="249">
        <v>5</v>
      </c>
      <c r="D10" s="249" t="s">
        <v>297</v>
      </c>
      <c r="F10" s="248" t="s">
        <v>497</v>
      </c>
      <c r="G10" s="249">
        <v>4</v>
      </c>
      <c r="H10" s="249"/>
      <c r="J10" s="267" t="s">
        <v>498</v>
      </c>
      <c r="K10" s="268" t="s">
        <v>488</v>
      </c>
      <c r="N10" s="245" t="s">
        <v>470</v>
      </c>
      <c r="O10" s="271">
        <v>0</v>
      </c>
      <c r="P10" s="247">
        <f>O10*$C$1</f>
        <v>0</v>
      </c>
      <c r="R10" s="272" t="s">
        <v>466</v>
      </c>
      <c r="S10" s="272" t="s">
        <v>419</v>
      </c>
      <c r="U10" s="236"/>
    </row>
    <row r="11" spans="2:21">
      <c r="B11" s="254" t="s">
        <v>499</v>
      </c>
      <c r="C11" s="255">
        <v>10</v>
      </c>
      <c r="D11" s="256">
        <f t="shared" ref="D11:D42" si="2">0.1*C11*$C$10</f>
        <v>5</v>
      </c>
      <c r="F11" s="254" t="s">
        <v>21</v>
      </c>
      <c r="G11" s="255">
        <v>0</v>
      </c>
      <c r="H11" s="256">
        <f>0.1*G11*$G$10</f>
        <v>0</v>
      </c>
      <c r="J11" s="267" t="s">
        <v>500</v>
      </c>
      <c r="K11" s="268" t="s">
        <v>495</v>
      </c>
      <c r="N11" s="250" t="s">
        <v>501</v>
      </c>
      <c r="O11" s="273">
        <v>0.25</v>
      </c>
      <c r="P11" s="252">
        <f>O11*$C$1</f>
        <v>8.75</v>
      </c>
      <c r="R11" s="274" t="s">
        <v>474</v>
      </c>
      <c r="S11" s="274" t="s">
        <v>474</v>
      </c>
      <c r="T11" s="254" t="str">
        <f t="shared" ref="T11:T35" si="3">R11&amp;S11</f>
        <v>SuperiorSuperior</v>
      </c>
      <c r="U11" s="254" t="s">
        <v>479</v>
      </c>
    </row>
    <row r="12" spans="2:21">
      <c r="B12" s="254" t="s">
        <v>502</v>
      </c>
      <c r="C12" s="255">
        <v>10</v>
      </c>
      <c r="D12" s="256">
        <f t="shared" si="2"/>
        <v>5</v>
      </c>
      <c r="F12" s="254" t="s">
        <v>503</v>
      </c>
      <c r="G12" s="255">
        <v>10</v>
      </c>
      <c r="H12" s="256">
        <f>0.1*G12*$G$10</f>
        <v>4</v>
      </c>
      <c r="J12" s="270" t="s">
        <v>504</v>
      </c>
      <c r="K12" s="268" t="s">
        <v>505</v>
      </c>
      <c r="N12" s="250" t="s">
        <v>472</v>
      </c>
      <c r="O12" s="275">
        <v>0.375</v>
      </c>
      <c r="P12" s="252">
        <f>O12*$C$1</f>
        <v>13.125</v>
      </c>
      <c r="R12" s="274" t="s">
        <v>473</v>
      </c>
      <c r="S12" s="274" t="s">
        <v>474</v>
      </c>
      <c r="T12" s="254" t="str">
        <f t="shared" si="3"/>
        <v>MayorSuperior</v>
      </c>
      <c r="U12" s="254" t="s">
        <v>479</v>
      </c>
    </row>
    <row r="13" spans="2:21">
      <c r="B13" s="254" t="s">
        <v>506</v>
      </c>
      <c r="C13" s="255">
        <v>10</v>
      </c>
      <c r="D13" s="256">
        <f t="shared" si="2"/>
        <v>5</v>
      </c>
      <c r="F13" s="276" t="s">
        <v>507</v>
      </c>
      <c r="G13" s="277">
        <v>3</v>
      </c>
      <c r="H13" s="278" t="s">
        <v>297</v>
      </c>
      <c r="J13" s="267" t="s">
        <v>508</v>
      </c>
      <c r="K13" s="268" t="s">
        <v>495</v>
      </c>
      <c r="N13" s="250" t="s">
        <v>473</v>
      </c>
      <c r="O13" s="273">
        <v>0.5</v>
      </c>
      <c r="P13" s="252">
        <f>O13*$C$1</f>
        <v>17.5</v>
      </c>
      <c r="R13" s="274" t="s">
        <v>472</v>
      </c>
      <c r="S13" s="274" t="s">
        <v>474</v>
      </c>
      <c r="T13" s="254" t="str">
        <f t="shared" si="3"/>
        <v>ImportanteSuperior</v>
      </c>
      <c r="U13" s="254" t="s">
        <v>479</v>
      </c>
    </row>
    <row r="14" spans="2:21">
      <c r="B14" s="254" t="s">
        <v>509</v>
      </c>
      <c r="C14" s="255">
        <v>10</v>
      </c>
      <c r="D14" s="256">
        <f t="shared" si="2"/>
        <v>5</v>
      </c>
      <c r="F14" s="279" t="s">
        <v>510</v>
      </c>
      <c r="G14" s="256">
        <v>0</v>
      </c>
      <c r="H14" s="256">
        <f>0.1*G14*$G$13</f>
        <v>0</v>
      </c>
      <c r="J14" s="267" t="s">
        <v>511</v>
      </c>
      <c r="K14" s="268" t="s">
        <v>505</v>
      </c>
      <c r="N14" s="257" t="s">
        <v>474</v>
      </c>
      <c r="O14" s="280">
        <v>0.6</v>
      </c>
      <c r="P14" s="259">
        <f>O14*$C$1</f>
        <v>21</v>
      </c>
      <c r="R14" s="274" t="s">
        <v>471</v>
      </c>
      <c r="S14" s="274" t="s">
        <v>474</v>
      </c>
      <c r="T14" s="254" t="str">
        <f t="shared" si="3"/>
        <v>MenorSuperior</v>
      </c>
      <c r="U14" s="254" t="s">
        <v>479</v>
      </c>
    </row>
    <row r="15" spans="2:21">
      <c r="B15" s="254" t="s">
        <v>512</v>
      </c>
      <c r="C15" s="255">
        <v>10</v>
      </c>
      <c r="D15" s="256">
        <f t="shared" si="2"/>
        <v>5</v>
      </c>
      <c r="F15" s="279" t="s">
        <v>513</v>
      </c>
      <c r="G15" s="256">
        <v>10</v>
      </c>
      <c r="H15" s="256">
        <f>0.1*G15*$G$13</f>
        <v>3</v>
      </c>
      <c r="J15" s="270" t="s">
        <v>514</v>
      </c>
      <c r="K15" s="268" t="s">
        <v>505</v>
      </c>
      <c r="R15" s="274" t="s">
        <v>470</v>
      </c>
      <c r="S15" s="274" t="s">
        <v>474</v>
      </c>
      <c r="T15" s="254" t="str">
        <f t="shared" si="3"/>
        <v>InferiorSuperior</v>
      </c>
      <c r="U15" s="254" t="s">
        <v>478</v>
      </c>
    </row>
    <row r="16" spans="2:21">
      <c r="B16" s="254" t="s">
        <v>515</v>
      </c>
      <c r="C16" s="255">
        <v>10</v>
      </c>
      <c r="D16" s="256">
        <f t="shared" si="2"/>
        <v>5</v>
      </c>
      <c r="R16" s="274" t="s">
        <v>474</v>
      </c>
      <c r="S16" s="274" t="s">
        <v>473</v>
      </c>
      <c r="T16" s="254" t="str">
        <f t="shared" si="3"/>
        <v>SuperiorMayor</v>
      </c>
      <c r="U16" s="254" t="s">
        <v>479</v>
      </c>
    </row>
    <row r="17" spans="2:21" ht="15.75" customHeight="1">
      <c r="B17" s="254" t="s">
        <v>516</v>
      </c>
      <c r="C17" s="255">
        <v>10</v>
      </c>
      <c r="D17" s="256">
        <f t="shared" si="2"/>
        <v>5</v>
      </c>
      <c r="F17" s="459" t="s">
        <v>517</v>
      </c>
      <c r="G17" s="459"/>
      <c r="H17" s="459"/>
      <c r="R17" s="274" t="s">
        <v>473</v>
      </c>
      <c r="S17" s="274" t="s">
        <v>473</v>
      </c>
      <c r="T17" s="254" t="str">
        <f t="shared" si="3"/>
        <v>MayorMayor</v>
      </c>
      <c r="U17" s="254" t="s">
        <v>479</v>
      </c>
    </row>
    <row r="18" spans="2:21">
      <c r="B18" s="254" t="s">
        <v>518</v>
      </c>
      <c r="C18" s="255">
        <v>10</v>
      </c>
      <c r="D18" s="256">
        <f t="shared" si="2"/>
        <v>5</v>
      </c>
      <c r="F18" s="281" t="s">
        <v>519</v>
      </c>
      <c r="G18" s="249">
        <v>2</v>
      </c>
      <c r="H18" s="282" t="s">
        <v>297</v>
      </c>
      <c r="R18" s="274" t="s">
        <v>472</v>
      </c>
      <c r="S18" s="274" t="s">
        <v>473</v>
      </c>
      <c r="T18" s="254" t="str">
        <f t="shared" si="3"/>
        <v>ImportanteMayor</v>
      </c>
      <c r="U18" s="254" t="s">
        <v>479</v>
      </c>
    </row>
    <row r="19" spans="2:21">
      <c r="B19" s="254" t="s">
        <v>520</v>
      </c>
      <c r="C19" s="255">
        <v>10</v>
      </c>
      <c r="D19" s="256">
        <f t="shared" si="2"/>
        <v>5</v>
      </c>
      <c r="F19" s="283" t="s">
        <v>21</v>
      </c>
      <c r="G19" s="256">
        <v>0</v>
      </c>
      <c r="H19" s="256">
        <f>0.1*G19*$G$18</f>
        <v>0</v>
      </c>
      <c r="R19" s="274" t="s">
        <v>471</v>
      </c>
      <c r="S19" s="274" t="s">
        <v>473</v>
      </c>
      <c r="T19" s="254" t="str">
        <f t="shared" si="3"/>
        <v>MenorMayor</v>
      </c>
      <c r="U19" s="254" t="s">
        <v>478</v>
      </c>
    </row>
    <row r="20" spans="2:21">
      <c r="B20" s="254" t="s">
        <v>521</v>
      </c>
      <c r="C20" s="255">
        <v>10</v>
      </c>
      <c r="D20" s="256">
        <f t="shared" si="2"/>
        <v>5</v>
      </c>
      <c r="F20" s="284" t="s">
        <v>503</v>
      </c>
      <c r="G20" s="255">
        <v>10</v>
      </c>
      <c r="H20" s="256">
        <f>0.1*G20*$G$18</f>
        <v>2</v>
      </c>
      <c r="R20" s="274" t="s">
        <v>470</v>
      </c>
      <c r="S20" s="274" t="s">
        <v>473</v>
      </c>
      <c r="T20" s="254" t="str">
        <f t="shared" si="3"/>
        <v>InferiorMayor</v>
      </c>
      <c r="U20" s="254" t="s">
        <v>477</v>
      </c>
    </row>
    <row r="21" spans="2:21">
      <c r="B21" s="254" t="s">
        <v>522</v>
      </c>
      <c r="C21" s="255">
        <v>10</v>
      </c>
      <c r="D21" s="256">
        <f t="shared" si="2"/>
        <v>5</v>
      </c>
      <c r="F21" s="281" t="s">
        <v>523</v>
      </c>
      <c r="G21" s="249">
        <v>2</v>
      </c>
      <c r="H21" s="282" t="s">
        <v>297</v>
      </c>
      <c r="R21" s="274" t="s">
        <v>474</v>
      </c>
      <c r="S21" s="274" t="s">
        <v>472</v>
      </c>
      <c r="T21" s="254" t="str">
        <f t="shared" si="3"/>
        <v>SuperiorImportante</v>
      </c>
      <c r="U21" s="254" t="s">
        <v>479</v>
      </c>
    </row>
    <row r="22" spans="2:21">
      <c r="B22" s="254" t="s">
        <v>524</v>
      </c>
      <c r="C22" s="255">
        <v>10</v>
      </c>
      <c r="D22" s="256">
        <f t="shared" si="2"/>
        <v>5</v>
      </c>
      <c r="F22" s="283" t="s">
        <v>21</v>
      </c>
      <c r="G22" s="256">
        <v>0</v>
      </c>
      <c r="H22" s="256">
        <f>0.1*G22*$G$21</f>
        <v>0</v>
      </c>
      <c r="R22" s="274" t="s">
        <v>473</v>
      </c>
      <c r="S22" s="274" t="s">
        <v>472</v>
      </c>
      <c r="T22" s="254" t="str">
        <f t="shared" si="3"/>
        <v>MayorImportante</v>
      </c>
      <c r="U22" s="254" t="s">
        <v>478</v>
      </c>
    </row>
    <row r="23" spans="2:21">
      <c r="B23" s="254" t="s">
        <v>525</v>
      </c>
      <c r="C23" s="255">
        <v>10</v>
      </c>
      <c r="D23" s="256">
        <f t="shared" si="2"/>
        <v>5</v>
      </c>
      <c r="F23" s="284" t="s">
        <v>503</v>
      </c>
      <c r="G23" s="255">
        <v>10</v>
      </c>
      <c r="H23" s="256">
        <f>0.1*G23*$G$21</f>
        <v>2</v>
      </c>
      <c r="R23" s="274" t="s">
        <v>472</v>
      </c>
      <c r="S23" s="274" t="s">
        <v>472</v>
      </c>
      <c r="T23" s="254" t="str">
        <f t="shared" si="3"/>
        <v>ImportanteImportante</v>
      </c>
      <c r="U23" s="254" t="s">
        <v>478</v>
      </c>
    </row>
    <row r="24" spans="2:21">
      <c r="B24" s="254" t="s">
        <v>526</v>
      </c>
      <c r="C24" s="255">
        <v>10</v>
      </c>
      <c r="D24" s="256">
        <f t="shared" si="2"/>
        <v>5</v>
      </c>
      <c r="R24" s="274" t="s">
        <v>471</v>
      </c>
      <c r="S24" s="274" t="s">
        <v>472</v>
      </c>
      <c r="T24" s="254" t="str">
        <f t="shared" si="3"/>
        <v>MenorImportante</v>
      </c>
      <c r="U24" s="254" t="s">
        <v>477</v>
      </c>
    </row>
    <row r="25" spans="2:21" ht="15.75" customHeight="1">
      <c r="B25" s="254" t="s">
        <v>527</v>
      </c>
      <c r="C25" s="255">
        <v>10</v>
      </c>
      <c r="D25" s="256">
        <f t="shared" si="2"/>
        <v>5</v>
      </c>
      <c r="F25" s="457" t="s">
        <v>528</v>
      </c>
      <c r="G25" s="457"/>
      <c r="H25" s="457"/>
      <c r="R25" s="274" t="s">
        <v>470</v>
      </c>
      <c r="S25" s="274" t="s">
        <v>472</v>
      </c>
      <c r="T25" s="254" t="str">
        <f t="shared" si="3"/>
        <v>InferiorImportante</v>
      </c>
      <c r="U25" s="254" t="s">
        <v>291</v>
      </c>
    </row>
    <row r="26" spans="2:21">
      <c r="B26" s="254" t="s">
        <v>529</v>
      </c>
      <c r="C26" s="255">
        <v>10</v>
      </c>
      <c r="D26" s="256">
        <f t="shared" si="2"/>
        <v>5</v>
      </c>
      <c r="F26" s="281" t="s">
        <v>530</v>
      </c>
      <c r="G26" s="249">
        <v>4</v>
      </c>
      <c r="H26" s="282" t="s">
        <v>297</v>
      </c>
      <c r="R26" s="274" t="s">
        <v>474</v>
      </c>
      <c r="S26" s="274" t="s">
        <v>471</v>
      </c>
      <c r="T26" s="254" t="str">
        <f t="shared" si="3"/>
        <v>SuperiorMenor</v>
      </c>
      <c r="U26" s="254" t="s">
        <v>478</v>
      </c>
    </row>
    <row r="27" spans="2:21">
      <c r="B27" s="254" t="s">
        <v>531</v>
      </c>
      <c r="C27" s="255">
        <v>10</v>
      </c>
      <c r="D27" s="256">
        <f t="shared" si="2"/>
        <v>5</v>
      </c>
      <c r="F27" s="283" t="s">
        <v>21</v>
      </c>
      <c r="G27" s="256">
        <v>0</v>
      </c>
      <c r="H27" s="256">
        <f>0.1*G27*$G$26</f>
        <v>0</v>
      </c>
      <c r="R27" s="274" t="s">
        <v>473</v>
      </c>
      <c r="S27" s="274" t="s">
        <v>471</v>
      </c>
      <c r="T27" s="254" t="str">
        <f t="shared" si="3"/>
        <v>MayorMenor</v>
      </c>
      <c r="U27" s="254" t="s">
        <v>478</v>
      </c>
    </row>
    <row r="28" spans="2:21">
      <c r="B28" s="254" t="s">
        <v>532</v>
      </c>
      <c r="C28" s="255">
        <v>10</v>
      </c>
      <c r="D28" s="256">
        <f t="shared" si="2"/>
        <v>5</v>
      </c>
      <c r="F28" s="283" t="s">
        <v>503</v>
      </c>
      <c r="G28" s="256">
        <v>10</v>
      </c>
      <c r="H28" s="256">
        <f>0.1*G28*$G$26</f>
        <v>4</v>
      </c>
      <c r="R28" s="274" t="s">
        <v>472</v>
      </c>
      <c r="S28" s="274" t="s">
        <v>471</v>
      </c>
      <c r="T28" s="254" t="str">
        <f t="shared" si="3"/>
        <v>ImportanteMenor</v>
      </c>
      <c r="U28" s="254" t="s">
        <v>477</v>
      </c>
    </row>
    <row r="29" spans="2:21">
      <c r="B29" s="254" t="s">
        <v>533</v>
      </c>
      <c r="C29" s="255">
        <v>8</v>
      </c>
      <c r="D29" s="256">
        <f t="shared" si="2"/>
        <v>4</v>
      </c>
      <c r="R29" s="274" t="s">
        <v>471</v>
      </c>
      <c r="S29" s="274" t="s">
        <v>471</v>
      </c>
      <c r="T29" s="254" t="str">
        <f t="shared" si="3"/>
        <v>MenorMenor</v>
      </c>
      <c r="U29" s="254" t="s">
        <v>291</v>
      </c>
    </row>
    <row r="30" spans="2:21" ht="15.75" customHeight="1">
      <c r="B30" s="254" t="s">
        <v>534</v>
      </c>
      <c r="C30" s="255">
        <v>8</v>
      </c>
      <c r="D30" s="256">
        <f t="shared" si="2"/>
        <v>4</v>
      </c>
      <c r="F30" s="457" t="s">
        <v>535</v>
      </c>
      <c r="G30" s="457"/>
      <c r="H30" s="457"/>
      <c r="R30" s="274" t="s">
        <v>470</v>
      </c>
      <c r="S30" s="274" t="s">
        <v>471</v>
      </c>
      <c r="T30" s="254" t="str">
        <f t="shared" si="3"/>
        <v>InferiorMenor</v>
      </c>
      <c r="U30" s="254" t="s">
        <v>291</v>
      </c>
    </row>
    <row r="31" spans="2:21">
      <c r="B31" s="254" t="s">
        <v>536</v>
      </c>
      <c r="C31" s="255">
        <v>8</v>
      </c>
      <c r="D31" s="256">
        <f t="shared" si="2"/>
        <v>4</v>
      </c>
      <c r="F31" s="248" t="s">
        <v>537</v>
      </c>
      <c r="G31" s="249">
        <v>5</v>
      </c>
      <c r="H31" s="249" t="s">
        <v>297</v>
      </c>
      <c r="R31" s="274" t="s">
        <v>474</v>
      </c>
      <c r="S31" s="274" t="s">
        <v>470</v>
      </c>
      <c r="T31" s="254" t="str">
        <f t="shared" si="3"/>
        <v>SuperiorInferior</v>
      </c>
      <c r="U31" s="254" t="s">
        <v>477</v>
      </c>
    </row>
    <row r="32" spans="2:21">
      <c r="B32" s="254" t="s">
        <v>538</v>
      </c>
      <c r="C32" s="255">
        <v>8</v>
      </c>
      <c r="D32" s="256">
        <f t="shared" si="2"/>
        <v>4</v>
      </c>
      <c r="F32" s="283" t="s">
        <v>475</v>
      </c>
      <c r="G32" s="256">
        <v>0</v>
      </c>
      <c r="H32" s="256">
        <f t="shared" ref="H32:H37" si="4">0.1*G32*$G$31</f>
        <v>0</v>
      </c>
      <c r="R32" s="274" t="s">
        <v>473</v>
      </c>
      <c r="S32" s="274" t="s">
        <v>470</v>
      </c>
      <c r="T32" s="254" t="str">
        <f t="shared" si="3"/>
        <v>MayorInferior</v>
      </c>
      <c r="U32" s="254" t="s">
        <v>477</v>
      </c>
    </row>
    <row r="33" spans="2:21">
      <c r="B33" s="254" t="s">
        <v>539</v>
      </c>
      <c r="C33" s="255">
        <v>8</v>
      </c>
      <c r="D33" s="256">
        <f t="shared" si="2"/>
        <v>4</v>
      </c>
      <c r="F33" s="283" t="s">
        <v>540</v>
      </c>
      <c r="G33" s="256">
        <v>2</v>
      </c>
      <c r="H33" s="256">
        <f t="shared" si="4"/>
        <v>1</v>
      </c>
      <c r="R33" s="274" t="s">
        <v>472</v>
      </c>
      <c r="S33" s="274" t="s">
        <v>470</v>
      </c>
      <c r="T33" s="254" t="str">
        <f t="shared" si="3"/>
        <v>ImportanteInferior</v>
      </c>
      <c r="U33" s="254" t="s">
        <v>291</v>
      </c>
    </row>
    <row r="34" spans="2:21">
      <c r="B34" s="254" t="s">
        <v>541</v>
      </c>
      <c r="C34" s="255">
        <v>8</v>
      </c>
      <c r="D34" s="256">
        <f t="shared" si="2"/>
        <v>4</v>
      </c>
      <c r="F34" s="283" t="s">
        <v>542</v>
      </c>
      <c r="G34" s="256">
        <v>4</v>
      </c>
      <c r="H34" s="256">
        <f t="shared" si="4"/>
        <v>2</v>
      </c>
      <c r="R34" s="274" t="s">
        <v>471</v>
      </c>
      <c r="S34" s="274" t="s">
        <v>470</v>
      </c>
      <c r="T34" s="254" t="str">
        <f t="shared" si="3"/>
        <v>MenorInferior</v>
      </c>
      <c r="U34" s="254" t="s">
        <v>291</v>
      </c>
    </row>
    <row r="35" spans="2:21">
      <c r="B35" s="254" t="s">
        <v>543</v>
      </c>
      <c r="C35" s="255">
        <v>8</v>
      </c>
      <c r="D35" s="256">
        <f t="shared" si="2"/>
        <v>4</v>
      </c>
      <c r="F35" s="283" t="s">
        <v>544</v>
      </c>
      <c r="G35" s="256">
        <v>6</v>
      </c>
      <c r="H35" s="256">
        <f t="shared" si="4"/>
        <v>3.0000000000000004</v>
      </c>
      <c r="R35" s="274" t="s">
        <v>470</v>
      </c>
      <c r="S35" s="274" t="s">
        <v>470</v>
      </c>
      <c r="T35" s="254" t="str">
        <f t="shared" si="3"/>
        <v>InferiorInferior</v>
      </c>
      <c r="U35" s="254" t="s">
        <v>291</v>
      </c>
    </row>
    <row r="36" spans="2:21">
      <c r="B36" s="254" t="s">
        <v>545</v>
      </c>
      <c r="C36" s="255">
        <v>8</v>
      </c>
      <c r="D36" s="256">
        <f t="shared" si="2"/>
        <v>4</v>
      </c>
      <c r="F36" s="283" t="s">
        <v>546</v>
      </c>
      <c r="G36" s="256">
        <v>8</v>
      </c>
      <c r="H36" s="256">
        <f t="shared" si="4"/>
        <v>4</v>
      </c>
    </row>
    <row r="37" spans="2:21">
      <c r="B37" s="254" t="s">
        <v>547</v>
      </c>
      <c r="C37" s="255">
        <v>8</v>
      </c>
      <c r="D37" s="256">
        <f t="shared" si="2"/>
        <v>4</v>
      </c>
      <c r="F37" s="284" t="s">
        <v>548</v>
      </c>
      <c r="G37" s="255">
        <v>10</v>
      </c>
      <c r="H37" s="256">
        <f t="shared" si="4"/>
        <v>5</v>
      </c>
    </row>
    <row r="38" spans="2:21">
      <c r="B38" s="254" t="s">
        <v>549</v>
      </c>
      <c r="C38" s="255">
        <v>8</v>
      </c>
      <c r="D38" s="256">
        <f t="shared" si="2"/>
        <v>4</v>
      </c>
    </row>
    <row r="39" spans="2:21">
      <c r="B39" s="254" t="s">
        <v>550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551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552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553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554</v>
      </c>
      <c r="C43" s="255">
        <v>8</v>
      </c>
      <c r="D43" s="256">
        <f t="shared" ref="D43:D74" si="5">0.1*C43*$C$10</f>
        <v>4</v>
      </c>
    </row>
    <row r="44" spans="2:21">
      <c r="B44" s="254" t="s">
        <v>225</v>
      </c>
      <c r="C44" s="255">
        <v>8</v>
      </c>
      <c r="D44" s="256">
        <f t="shared" si="5"/>
        <v>4</v>
      </c>
    </row>
    <row r="45" spans="2:21">
      <c r="B45" s="254" t="s">
        <v>555</v>
      </c>
      <c r="C45" s="255">
        <v>8</v>
      </c>
      <c r="D45" s="256">
        <f t="shared" si="5"/>
        <v>4</v>
      </c>
    </row>
    <row r="46" spans="2:21">
      <c r="B46" s="254" t="s">
        <v>556</v>
      </c>
      <c r="C46" s="255">
        <v>8</v>
      </c>
      <c r="D46" s="256">
        <f t="shared" si="5"/>
        <v>4</v>
      </c>
    </row>
    <row r="47" spans="2:21">
      <c r="B47" s="254" t="s">
        <v>557</v>
      </c>
      <c r="C47" s="255">
        <v>8</v>
      </c>
      <c r="D47" s="256">
        <f t="shared" si="5"/>
        <v>4</v>
      </c>
    </row>
    <row r="48" spans="2:21">
      <c r="B48" s="254" t="s">
        <v>558</v>
      </c>
      <c r="C48" s="255">
        <v>6</v>
      </c>
      <c r="D48" s="256">
        <f t="shared" si="5"/>
        <v>3.0000000000000004</v>
      </c>
    </row>
    <row r="49" spans="2:4">
      <c r="B49" s="254" t="s">
        <v>559</v>
      </c>
      <c r="C49" s="255">
        <v>6</v>
      </c>
      <c r="D49" s="256">
        <f t="shared" si="5"/>
        <v>3.0000000000000004</v>
      </c>
    </row>
    <row r="50" spans="2:4">
      <c r="B50" s="254" t="s">
        <v>560</v>
      </c>
      <c r="C50" s="255">
        <v>6</v>
      </c>
      <c r="D50" s="256">
        <f t="shared" si="5"/>
        <v>3.0000000000000004</v>
      </c>
    </row>
    <row r="51" spans="2:4">
      <c r="B51" s="254" t="s">
        <v>561</v>
      </c>
      <c r="C51" s="255">
        <v>6</v>
      </c>
      <c r="D51" s="256">
        <f t="shared" si="5"/>
        <v>3.0000000000000004</v>
      </c>
    </row>
    <row r="52" spans="2:4">
      <c r="B52" s="254" t="s">
        <v>562</v>
      </c>
      <c r="C52" s="255">
        <v>6</v>
      </c>
      <c r="D52" s="256">
        <f t="shared" si="5"/>
        <v>3.0000000000000004</v>
      </c>
    </row>
    <row r="53" spans="2:4">
      <c r="B53" s="254" t="s">
        <v>563</v>
      </c>
      <c r="C53" s="255">
        <v>6</v>
      </c>
      <c r="D53" s="256">
        <f t="shared" si="5"/>
        <v>3.0000000000000004</v>
      </c>
    </row>
    <row r="54" spans="2:4">
      <c r="B54" s="254" t="s">
        <v>213</v>
      </c>
      <c r="C54" s="255">
        <v>6</v>
      </c>
      <c r="D54" s="256">
        <f t="shared" si="5"/>
        <v>3.0000000000000004</v>
      </c>
    </row>
    <row r="55" spans="2:4">
      <c r="B55" s="254" t="s">
        <v>564</v>
      </c>
      <c r="C55" s="255">
        <v>6</v>
      </c>
      <c r="D55" s="256">
        <f t="shared" si="5"/>
        <v>3.0000000000000004</v>
      </c>
    </row>
    <row r="56" spans="2:4">
      <c r="B56" s="254" t="s">
        <v>565</v>
      </c>
      <c r="C56" s="255">
        <v>6</v>
      </c>
      <c r="D56" s="256">
        <f t="shared" si="5"/>
        <v>3.0000000000000004</v>
      </c>
    </row>
    <row r="57" spans="2:4">
      <c r="B57" s="254" t="s">
        <v>566</v>
      </c>
      <c r="C57" s="255">
        <v>6</v>
      </c>
      <c r="D57" s="256">
        <f t="shared" si="5"/>
        <v>3.0000000000000004</v>
      </c>
    </row>
    <row r="58" spans="2:4">
      <c r="B58" s="254" t="s">
        <v>567</v>
      </c>
      <c r="C58" s="255">
        <v>4</v>
      </c>
      <c r="D58" s="256">
        <f t="shared" si="5"/>
        <v>2</v>
      </c>
    </row>
    <row r="59" spans="2:4">
      <c r="B59" s="254" t="s">
        <v>568</v>
      </c>
      <c r="C59" s="255">
        <v>4</v>
      </c>
      <c r="D59" s="256">
        <f t="shared" si="5"/>
        <v>2</v>
      </c>
    </row>
    <row r="60" spans="2:4">
      <c r="B60" s="254" t="s">
        <v>569</v>
      </c>
      <c r="C60" s="255">
        <v>4</v>
      </c>
      <c r="D60" s="256">
        <f t="shared" si="5"/>
        <v>2</v>
      </c>
    </row>
    <row r="61" spans="2:4">
      <c r="B61" s="254" t="s">
        <v>570</v>
      </c>
      <c r="C61" s="255">
        <v>4</v>
      </c>
      <c r="D61" s="256">
        <f t="shared" si="5"/>
        <v>2</v>
      </c>
    </row>
    <row r="62" spans="2:4">
      <c r="B62" s="254" t="s">
        <v>571</v>
      </c>
      <c r="C62" s="255">
        <v>4</v>
      </c>
      <c r="D62" s="256">
        <f t="shared" si="5"/>
        <v>2</v>
      </c>
    </row>
    <row r="63" spans="2:4">
      <c r="B63" s="254" t="s">
        <v>572</v>
      </c>
      <c r="C63" s="255">
        <v>4</v>
      </c>
      <c r="D63" s="256">
        <f t="shared" si="5"/>
        <v>2</v>
      </c>
    </row>
    <row r="64" spans="2:4">
      <c r="B64" s="254" t="s">
        <v>573</v>
      </c>
      <c r="C64" s="255">
        <v>4</v>
      </c>
      <c r="D64" s="256">
        <f t="shared" si="5"/>
        <v>2</v>
      </c>
    </row>
    <row r="65" spans="2:8">
      <c r="B65" s="254" t="s">
        <v>574</v>
      </c>
      <c r="C65" s="255">
        <v>4</v>
      </c>
      <c r="D65" s="256">
        <f t="shared" si="5"/>
        <v>2</v>
      </c>
    </row>
    <row r="66" spans="2:8">
      <c r="B66" s="254" t="s">
        <v>575</v>
      </c>
      <c r="C66" s="255">
        <v>4</v>
      </c>
      <c r="D66" s="256">
        <f t="shared" si="5"/>
        <v>2</v>
      </c>
    </row>
    <row r="67" spans="2:8">
      <c r="B67" s="254" t="s">
        <v>576</v>
      </c>
      <c r="C67" s="255">
        <v>4</v>
      </c>
      <c r="D67" s="256">
        <f t="shared" si="5"/>
        <v>2</v>
      </c>
    </row>
    <row r="68" spans="2:8">
      <c r="B68" s="254" t="s">
        <v>577</v>
      </c>
      <c r="C68" s="255">
        <v>4</v>
      </c>
      <c r="D68" s="256">
        <f t="shared" si="5"/>
        <v>2</v>
      </c>
    </row>
    <row r="69" spans="2:8">
      <c r="B69" s="254" t="s">
        <v>578</v>
      </c>
      <c r="C69" s="255">
        <v>4</v>
      </c>
      <c r="D69" s="256">
        <f t="shared" si="5"/>
        <v>2</v>
      </c>
    </row>
    <row r="70" spans="2:8">
      <c r="B70" s="254" t="s">
        <v>579</v>
      </c>
      <c r="C70" s="255">
        <v>4</v>
      </c>
      <c r="D70" s="256">
        <f t="shared" si="5"/>
        <v>2</v>
      </c>
    </row>
    <row r="71" spans="2:8">
      <c r="B71" s="254" t="s">
        <v>580</v>
      </c>
      <c r="C71" s="255">
        <v>4</v>
      </c>
      <c r="D71" s="256">
        <f t="shared" si="5"/>
        <v>2</v>
      </c>
    </row>
    <row r="72" spans="2:8">
      <c r="B72" s="254" t="s">
        <v>581</v>
      </c>
      <c r="C72" s="255">
        <v>4</v>
      </c>
      <c r="D72" s="256">
        <f t="shared" si="5"/>
        <v>2</v>
      </c>
    </row>
    <row r="73" spans="2:8">
      <c r="B73" s="254" t="s">
        <v>582</v>
      </c>
      <c r="C73" s="255">
        <v>2</v>
      </c>
      <c r="D73" s="256">
        <f t="shared" si="5"/>
        <v>1</v>
      </c>
    </row>
    <row r="74" spans="2:8">
      <c r="B74" s="254" t="s">
        <v>583</v>
      </c>
      <c r="C74" s="255">
        <v>2</v>
      </c>
      <c r="D74" s="256">
        <f t="shared" si="5"/>
        <v>1</v>
      </c>
    </row>
    <row r="75" spans="2:8">
      <c r="B75" s="254" t="s">
        <v>584</v>
      </c>
      <c r="C75" s="255">
        <v>2</v>
      </c>
      <c r="D75" s="256">
        <f t="shared" ref="D75:D84" si="6">0.1*C75*$C$10</f>
        <v>1</v>
      </c>
    </row>
    <row r="76" spans="2:8">
      <c r="B76" s="254" t="s">
        <v>585</v>
      </c>
      <c r="C76" s="255">
        <v>2</v>
      </c>
      <c r="D76" s="256">
        <f t="shared" si="6"/>
        <v>1</v>
      </c>
    </row>
    <row r="77" spans="2:8">
      <c r="B77" s="254" t="s">
        <v>586</v>
      </c>
      <c r="C77" s="255">
        <v>2</v>
      </c>
      <c r="D77" s="256">
        <f t="shared" si="6"/>
        <v>1</v>
      </c>
    </row>
    <row r="78" spans="2:8">
      <c r="B78" s="254" t="s">
        <v>587</v>
      </c>
      <c r="C78" s="255">
        <v>2</v>
      </c>
      <c r="D78" s="256">
        <f t="shared" si="6"/>
        <v>1</v>
      </c>
      <c r="F78" s="285" t="s">
        <v>588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589</v>
      </c>
      <c r="C79" s="255">
        <v>2</v>
      </c>
      <c r="D79" s="256">
        <f t="shared" si="6"/>
        <v>1</v>
      </c>
      <c r="F79" s="276" t="s">
        <v>590</v>
      </c>
      <c r="G79" s="277">
        <v>5</v>
      </c>
      <c r="H79" s="278" t="s">
        <v>297</v>
      </c>
    </row>
    <row r="80" spans="2:8">
      <c r="B80" s="254" t="s">
        <v>591</v>
      </c>
      <c r="C80" s="255">
        <v>2</v>
      </c>
      <c r="D80" s="256">
        <f t="shared" si="6"/>
        <v>1</v>
      </c>
      <c r="F80" s="287" t="s">
        <v>592</v>
      </c>
      <c r="G80" s="256">
        <v>0</v>
      </c>
      <c r="H80" s="288">
        <f>0.1*G80*$G$79</f>
        <v>0</v>
      </c>
    </row>
    <row r="81" spans="2:12">
      <c r="B81" s="254" t="s">
        <v>593</v>
      </c>
      <c r="C81" s="255">
        <v>2</v>
      </c>
      <c r="D81" s="256">
        <f t="shared" si="6"/>
        <v>1</v>
      </c>
      <c r="F81" s="287" t="s">
        <v>594</v>
      </c>
      <c r="G81" s="256">
        <v>3</v>
      </c>
      <c r="H81" s="288">
        <f>0.1*G81*$G$79</f>
        <v>1.5000000000000002</v>
      </c>
    </row>
    <row r="82" spans="2:12">
      <c r="B82" s="254" t="s">
        <v>595</v>
      </c>
      <c r="C82" s="255">
        <v>2</v>
      </c>
      <c r="D82" s="256">
        <f t="shared" si="6"/>
        <v>1</v>
      </c>
      <c r="F82" s="287" t="s">
        <v>596</v>
      </c>
      <c r="G82" s="256">
        <v>6</v>
      </c>
      <c r="H82" s="288">
        <f>0.1*G82*$G$79</f>
        <v>3.0000000000000004</v>
      </c>
    </row>
    <row r="83" spans="2:12">
      <c r="B83" s="254" t="s">
        <v>597</v>
      </c>
      <c r="C83" s="255">
        <v>2</v>
      </c>
      <c r="D83" s="256">
        <f t="shared" si="6"/>
        <v>1</v>
      </c>
      <c r="F83" s="289" t="s">
        <v>598</v>
      </c>
      <c r="G83" s="256">
        <v>10</v>
      </c>
      <c r="H83" s="288">
        <f>0.1*G83*$G$79</f>
        <v>5</v>
      </c>
    </row>
    <row r="84" spans="2:12">
      <c r="B84" s="254" t="s">
        <v>599</v>
      </c>
      <c r="C84" s="255">
        <v>2</v>
      </c>
      <c r="D84" s="256">
        <f t="shared" si="6"/>
        <v>1</v>
      </c>
      <c r="F84" s="276" t="s">
        <v>600</v>
      </c>
      <c r="G84" s="277">
        <v>3</v>
      </c>
      <c r="H84" s="278" t="s">
        <v>297</v>
      </c>
    </row>
    <row r="85" spans="2:12">
      <c r="F85" s="290" t="s">
        <v>601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602</v>
      </c>
      <c r="G86" s="256">
        <v>5</v>
      </c>
      <c r="H86" s="288">
        <f>0.1*G86*$G$84</f>
        <v>1.5</v>
      </c>
      <c r="J86" s="245" t="s">
        <v>603</v>
      </c>
      <c r="K86" s="246">
        <v>0.5</v>
      </c>
      <c r="L86" s="247">
        <f>K86*$G$78</f>
        <v>14.5</v>
      </c>
    </row>
    <row r="87" spans="2:12">
      <c r="B87" s="285" t="s">
        <v>604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605</v>
      </c>
      <c r="G87" s="255">
        <v>10</v>
      </c>
      <c r="H87" s="288">
        <f>0.1*G87*$G$84</f>
        <v>3</v>
      </c>
      <c r="J87" s="250" t="s">
        <v>606</v>
      </c>
      <c r="K87" s="251">
        <v>0.25</v>
      </c>
      <c r="L87" s="252">
        <f>K87*$G$78</f>
        <v>7.25</v>
      </c>
    </row>
    <row r="88" spans="2:12">
      <c r="B88" s="276" t="s">
        <v>607</v>
      </c>
      <c r="C88" s="277">
        <v>2</v>
      </c>
      <c r="D88" s="278" t="s">
        <v>384</v>
      </c>
      <c r="F88" s="276" t="s">
        <v>608</v>
      </c>
      <c r="G88" s="277">
        <v>3</v>
      </c>
      <c r="H88" s="278" t="s">
        <v>297</v>
      </c>
      <c r="J88" s="257" t="s">
        <v>609</v>
      </c>
      <c r="K88" s="258">
        <v>0</v>
      </c>
      <c r="L88" s="259">
        <f>K88*$G$78</f>
        <v>0</v>
      </c>
    </row>
    <row r="89" spans="2:12">
      <c r="B89" s="295" t="s">
        <v>503</v>
      </c>
      <c r="C89" s="296">
        <v>10</v>
      </c>
      <c r="D89" s="297">
        <f>0.1*C89*$C$88</f>
        <v>2</v>
      </c>
      <c r="F89" s="298" t="s">
        <v>610</v>
      </c>
      <c r="G89" s="256">
        <v>0</v>
      </c>
      <c r="H89" s="288">
        <f>0.1*G89*$G$88</f>
        <v>0</v>
      </c>
    </row>
    <row r="90" spans="2:12">
      <c r="B90" s="299" t="s">
        <v>21</v>
      </c>
      <c r="C90" s="300">
        <v>0</v>
      </c>
      <c r="D90" s="297">
        <f>0.1*C90*$C$88</f>
        <v>0</v>
      </c>
      <c r="F90" s="298" t="s">
        <v>611</v>
      </c>
      <c r="G90" s="256">
        <v>3</v>
      </c>
      <c r="H90" s="288">
        <f>0.1*G90*$G$88</f>
        <v>0.90000000000000013</v>
      </c>
    </row>
    <row r="91" spans="2:12">
      <c r="B91" s="276" t="s">
        <v>612</v>
      </c>
      <c r="C91" s="277">
        <v>1</v>
      </c>
      <c r="D91" s="278" t="s">
        <v>386</v>
      </c>
      <c r="F91" s="298" t="s">
        <v>613</v>
      </c>
      <c r="G91" s="256">
        <v>6</v>
      </c>
      <c r="H91" s="288">
        <f>0.1*G91*$G$88</f>
        <v>1.8000000000000003</v>
      </c>
    </row>
    <row r="92" spans="2:12">
      <c r="B92" s="295" t="s">
        <v>503</v>
      </c>
      <c r="C92" s="296">
        <v>10</v>
      </c>
      <c r="D92" s="297">
        <f>0.1*C92*$C$91</f>
        <v>1</v>
      </c>
      <c r="F92" s="298" t="s">
        <v>614</v>
      </c>
      <c r="G92" s="256">
        <v>10</v>
      </c>
      <c r="H92" s="288">
        <f>0.1*G92*$G$88</f>
        <v>3</v>
      </c>
    </row>
    <row r="93" spans="2:12">
      <c r="B93" s="299" t="s">
        <v>21</v>
      </c>
      <c r="C93" s="300">
        <v>0</v>
      </c>
      <c r="D93" s="297">
        <f>0.1*C93*$C$91</f>
        <v>0</v>
      </c>
      <c r="F93" s="276" t="s">
        <v>615</v>
      </c>
      <c r="G93" s="277">
        <v>3</v>
      </c>
      <c r="H93" s="278" t="s">
        <v>297</v>
      </c>
    </row>
    <row r="94" spans="2:12">
      <c r="B94" s="276" t="s">
        <v>616</v>
      </c>
      <c r="C94" s="277">
        <v>3</v>
      </c>
      <c r="D94" s="278" t="s">
        <v>384</v>
      </c>
      <c r="F94" s="289" t="s">
        <v>617</v>
      </c>
      <c r="G94" s="256">
        <v>0</v>
      </c>
      <c r="H94" s="288">
        <f>0.1*G94*$G$93</f>
        <v>0</v>
      </c>
    </row>
    <row r="95" spans="2:12">
      <c r="B95" s="295" t="s">
        <v>618</v>
      </c>
      <c r="C95" s="296">
        <v>10</v>
      </c>
      <c r="D95" s="297">
        <f>0.1*C95*$C$94</f>
        <v>3</v>
      </c>
      <c r="F95" s="289" t="s">
        <v>619</v>
      </c>
      <c r="G95" s="256">
        <v>3</v>
      </c>
      <c r="H95" s="288">
        <f>0.1*G95*$G$93</f>
        <v>0.90000000000000013</v>
      </c>
    </row>
    <row r="96" spans="2:12">
      <c r="B96" s="301" t="s">
        <v>620</v>
      </c>
      <c r="C96" s="302">
        <v>5</v>
      </c>
      <c r="D96" s="297">
        <f>0.1*C96*$C$94</f>
        <v>1.5</v>
      </c>
      <c r="F96" s="289" t="s">
        <v>621</v>
      </c>
      <c r="G96" s="256">
        <v>6</v>
      </c>
      <c r="H96" s="288">
        <f>0.1*G96*$G$93</f>
        <v>1.8000000000000003</v>
      </c>
    </row>
    <row r="97" spans="2:8">
      <c r="B97" s="299" t="s">
        <v>21</v>
      </c>
      <c r="C97" s="300">
        <v>0</v>
      </c>
      <c r="D97" s="297">
        <f>0.1*C97*$C$94</f>
        <v>0</v>
      </c>
      <c r="F97" s="289" t="s">
        <v>622</v>
      </c>
      <c r="G97" s="256">
        <v>10</v>
      </c>
      <c r="H97" s="288">
        <f>0.1*G97*$G$93</f>
        <v>3</v>
      </c>
    </row>
    <row r="98" spans="2:8">
      <c r="B98" s="276" t="s">
        <v>623</v>
      </c>
      <c r="C98" s="277">
        <v>3</v>
      </c>
      <c r="D98" s="278" t="s">
        <v>386</v>
      </c>
      <c r="F98" s="281" t="s">
        <v>624</v>
      </c>
      <c r="G98" s="249">
        <v>3</v>
      </c>
      <c r="H98" s="282" t="s">
        <v>297</v>
      </c>
    </row>
    <row r="99" spans="2:8">
      <c r="B99" s="295" t="s">
        <v>389</v>
      </c>
      <c r="C99" s="296">
        <v>10</v>
      </c>
      <c r="D99" s="297">
        <f>0.1*C99*$C$98</f>
        <v>3</v>
      </c>
      <c r="F99" s="295" t="s">
        <v>21</v>
      </c>
      <c r="G99" s="256">
        <v>0</v>
      </c>
      <c r="H99" s="288">
        <f>0.1*G99*$G$98</f>
        <v>0</v>
      </c>
    </row>
    <row r="100" spans="2:8">
      <c r="B100" s="299" t="s">
        <v>625</v>
      </c>
      <c r="C100" s="300">
        <v>0</v>
      </c>
      <c r="D100" s="297">
        <f>0.1*C100*$C$98</f>
        <v>0</v>
      </c>
      <c r="F100" s="303" t="s">
        <v>503</v>
      </c>
      <c r="G100" s="255">
        <v>10</v>
      </c>
      <c r="H100" s="288">
        <f>0.1*G100*$G$98</f>
        <v>3</v>
      </c>
    </row>
    <row r="101" spans="2:8">
      <c r="B101" s="276" t="s">
        <v>626</v>
      </c>
      <c r="C101" s="277">
        <v>2</v>
      </c>
      <c r="D101" s="278" t="s">
        <v>391</v>
      </c>
      <c r="F101" s="276" t="s">
        <v>627</v>
      </c>
      <c r="G101" s="277">
        <v>3</v>
      </c>
      <c r="H101" s="278" t="s">
        <v>297</v>
      </c>
    </row>
    <row r="102" spans="2:8">
      <c r="B102" s="295" t="s">
        <v>628</v>
      </c>
      <c r="C102" s="296">
        <v>5</v>
      </c>
      <c r="D102" s="297">
        <f>0.1*C102*$C$101</f>
        <v>1</v>
      </c>
      <c r="F102" s="304" t="s">
        <v>629</v>
      </c>
      <c r="G102" s="256">
        <v>0</v>
      </c>
      <c r="H102" s="288">
        <f>0.1*G102*$G$101</f>
        <v>0</v>
      </c>
    </row>
    <row r="103" spans="2:8">
      <c r="B103" s="295" t="s">
        <v>503</v>
      </c>
      <c r="C103" s="296">
        <v>10</v>
      </c>
      <c r="D103" s="297">
        <f>0.1*C103*$C$101</f>
        <v>2</v>
      </c>
      <c r="F103" s="304" t="s">
        <v>630</v>
      </c>
      <c r="G103" s="256">
        <v>3</v>
      </c>
      <c r="H103" s="288">
        <f>0.1*G103*$G$101</f>
        <v>0.90000000000000013</v>
      </c>
    </row>
    <row r="104" spans="2:8">
      <c r="B104" s="299" t="s">
        <v>21</v>
      </c>
      <c r="C104" s="300">
        <v>0</v>
      </c>
      <c r="D104" s="297">
        <f>0.1*C104*$C$101</f>
        <v>0</v>
      </c>
      <c r="F104" s="304" t="s">
        <v>631</v>
      </c>
      <c r="G104" s="256">
        <v>6</v>
      </c>
      <c r="H104" s="288">
        <f>0.1*G104*$G$101</f>
        <v>1.8000000000000003</v>
      </c>
    </row>
    <row r="105" spans="2:8">
      <c r="B105" s="276" t="s">
        <v>632</v>
      </c>
      <c r="C105" s="277">
        <v>2</v>
      </c>
      <c r="D105" s="278" t="s">
        <v>391</v>
      </c>
      <c r="F105" s="304" t="s">
        <v>633</v>
      </c>
      <c r="G105" s="256">
        <v>10</v>
      </c>
      <c r="H105" s="288">
        <f>0.1*G105*$G$101</f>
        <v>3</v>
      </c>
    </row>
    <row r="106" spans="2:8">
      <c r="B106" s="295" t="s">
        <v>628</v>
      </c>
      <c r="C106" s="296">
        <v>5</v>
      </c>
      <c r="D106" s="297">
        <f t="shared" ref="D106:D111" si="7">0.1*C106*$C$105</f>
        <v>1</v>
      </c>
      <c r="F106" s="276" t="s">
        <v>634</v>
      </c>
      <c r="G106" s="277">
        <v>3</v>
      </c>
      <c r="H106" s="278" t="s">
        <v>297</v>
      </c>
    </row>
    <row r="107" spans="2:8">
      <c r="B107" s="295" t="s">
        <v>635</v>
      </c>
      <c r="C107" s="296">
        <v>10</v>
      </c>
      <c r="D107" s="297">
        <f t="shared" si="7"/>
        <v>2</v>
      </c>
      <c r="F107" s="304" t="s">
        <v>633</v>
      </c>
      <c r="G107" s="256">
        <v>0</v>
      </c>
      <c r="H107" s="288">
        <f>0.1*G107*$G$106</f>
        <v>0</v>
      </c>
    </row>
    <row r="108" spans="2:8">
      <c r="B108" s="303" t="s">
        <v>636</v>
      </c>
      <c r="C108" s="305">
        <v>10</v>
      </c>
      <c r="D108" s="297">
        <f t="shared" si="7"/>
        <v>2</v>
      </c>
      <c r="F108" s="289" t="s">
        <v>631</v>
      </c>
      <c r="G108" s="256">
        <v>3</v>
      </c>
      <c r="H108" s="288">
        <f>0.1*G108*$G$106</f>
        <v>0.90000000000000013</v>
      </c>
    </row>
    <row r="109" spans="2:8">
      <c r="B109" s="303" t="s">
        <v>637</v>
      </c>
      <c r="C109" s="305">
        <v>6</v>
      </c>
      <c r="D109" s="297">
        <f t="shared" si="7"/>
        <v>1.2000000000000002</v>
      </c>
      <c r="F109" s="289" t="s">
        <v>630</v>
      </c>
      <c r="G109" s="256">
        <v>6</v>
      </c>
      <c r="H109" s="288">
        <f>0.1*G109*$G$106</f>
        <v>1.8000000000000003</v>
      </c>
    </row>
    <row r="110" spans="2:8">
      <c r="B110" s="303" t="s">
        <v>638</v>
      </c>
      <c r="C110" s="305">
        <v>3</v>
      </c>
      <c r="D110" s="297">
        <f t="shared" si="7"/>
        <v>0.60000000000000009</v>
      </c>
      <c r="F110" s="289" t="s">
        <v>629</v>
      </c>
      <c r="G110" s="256">
        <v>10</v>
      </c>
      <c r="H110" s="288">
        <f>0.1*G110*$G$106</f>
        <v>3</v>
      </c>
    </row>
    <row r="111" spans="2:8">
      <c r="B111" s="299" t="s">
        <v>21</v>
      </c>
      <c r="C111" s="300">
        <v>0</v>
      </c>
      <c r="D111" s="297">
        <f t="shared" si="7"/>
        <v>0</v>
      </c>
      <c r="F111" s="276" t="s">
        <v>639</v>
      </c>
      <c r="G111" s="277">
        <v>3</v>
      </c>
      <c r="H111" s="278" t="s">
        <v>297</v>
      </c>
    </row>
    <row r="112" spans="2:8">
      <c r="B112" s="276" t="s">
        <v>640</v>
      </c>
      <c r="C112" s="277">
        <v>3</v>
      </c>
      <c r="D112" s="278" t="s">
        <v>384</v>
      </c>
      <c r="F112" s="289" t="s">
        <v>641</v>
      </c>
      <c r="G112" s="256">
        <v>0</v>
      </c>
      <c r="H112" s="288">
        <f>0.1*G112*$G$111</f>
        <v>0</v>
      </c>
    </row>
    <row r="113" spans="2:8">
      <c r="B113" s="289" t="s">
        <v>642</v>
      </c>
      <c r="C113" s="256">
        <v>10</v>
      </c>
      <c r="D113" s="288">
        <f>0.1*C113*$C$112</f>
        <v>3</v>
      </c>
      <c r="F113" s="289" t="s">
        <v>643</v>
      </c>
      <c r="G113" s="256">
        <v>3</v>
      </c>
      <c r="H113" s="288">
        <f>0.1*G113*$G$111</f>
        <v>0.90000000000000013</v>
      </c>
    </row>
    <row r="114" spans="2:8">
      <c r="B114" s="289" t="s">
        <v>644</v>
      </c>
      <c r="C114" s="256">
        <v>6</v>
      </c>
      <c r="D114" s="288">
        <f>0.1*C114*$C$112</f>
        <v>1.8000000000000003</v>
      </c>
      <c r="F114" s="289" t="s">
        <v>645</v>
      </c>
      <c r="G114" s="256">
        <v>6</v>
      </c>
      <c r="H114" s="288">
        <f>0.1*G114*$G$111</f>
        <v>1.8000000000000003</v>
      </c>
    </row>
    <row r="115" spans="2:8">
      <c r="B115" s="289" t="s">
        <v>646</v>
      </c>
      <c r="C115" s="256">
        <v>3</v>
      </c>
      <c r="D115" s="288">
        <f>0.1*C115*$C$112</f>
        <v>0.90000000000000013</v>
      </c>
      <c r="F115" s="289" t="s">
        <v>647</v>
      </c>
      <c r="G115" s="256">
        <v>10</v>
      </c>
      <c r="H115" s="288">
        <f>0.1*G115*$G$111</f>
        <v>3</v>
      </c>
    </row>
    <row r="116" spans="2:8">
      <c r="B116" s="306" t="s">
        <v>648</v>
      </c>
      <c r="C116" s="307">
        <v>0</v>
      </c>
      <c r="D116" s="308">
        <f>0.1*C116*$C$112</f>
        <v>0</v>
      </c>
      <c r="F116" s="276" t="s">
        <v>649</v>
      </c>
      <c r="G116" s="277">
        <v>3</v>
      </c>
      <c r="H116" s="278" t="s">
        <v>297</v>
      </c>
    </row>
    <row r="117" spans="2:8">
      <c r="F117" s="289" t="s">
        <v>650</v>
      </c>
      <c r="G117" s="256">
        <v>0</v>
      </c>
      <c r="H117" s="288">
        <f>0.1*G117*$G$116</f>
        <v>0</v>
      </c>
    </row>
    <row r="118" spans="2:8">
      <c r="B118" s="458" t="s">
        <v>651</v>
      </c>
      <c r="C118" s="458"/>
      <c r="D118" s="458"/>
      <c r="F118" s="289" t="s">
        <v>652</v>
      </c>
      <c r="G118" s="256">
        <v>3</v>
      </c>
      <c r="H118" s="288">
        <f>0.1*G118*$G$116</f>
        <v>0.90000000000000013</v>
      </c>
    </row>
    <row r="119" spans="2:8">
      <c r="B119" s="250" t="s">
        <v>653</v>
      </c>
      <c r="C119" s="251">
        <v>0.25</v>
      </c>
      <c r="D119" s="309">
        <f>(1-(C119*(D86/C86)))*H78</f>
        <v>5.0587500000000007</v>
      </c>
      <c r="F119" s="289" t="s">
        <v>654</v>
      </c>
      <c r="G119" s="256">
        <v>6</v>
      </c>
      <c r="H119" s="288">
        <f>0.1*G119*$G$116</f>
        <v>1.8000000000000003</v>
      </c>
    </row>
    <row r="120" spans="2:8">
      <c r="B120" s="257" t="s">
        <v>655</v>
      </c>
      <c r="C120" s="310">
        <v>0.25</v>
      </c>
      <c r="D120" s="311">
        <f>(1-(C120*(D87/C87)))*D1</f>
        <v>7.875</v>
      </c>
      <c r="F120" s="306" t="s">
        <v>656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2020-09-09T21:49:08Z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