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conn-my.sharepoint.com/personal/anna_mudahy_uconn_edu/Documents/R projects/ARCs/Raw data/"/>
    </mc:Choice>
  </mc:AlternateContent>
  <xr:revisionPtr revIDLastSave="7" documentId="13_ncr:1_{B79A91FC-FDEB-494C-A6E1-9400618846BA}" xr6:coauthVersionLast="47" xr6:coauthVersionMax="47" xr10:uidLastSave="{05A955A4-D251-4B4A-AC92-4642237BA8C9}"/>
  <bookViews>
    <workbookView minimized="1" xWindow="2688" yWindow="1848" windowWidth="13872" windowHeight="11112" activeTab="1" xr2:uid="{00000000-000D-0000-FFFF-FFFF00000000}"/>
  </bookViews>
  <sheets>
    <sheet name="CHL - Non-Acidified" sheetId="30287" r:id="rId1"/>
    <sheet name="CHL - Acidified" sheetId="30288" r:id="rId2"/>
    <sheet name="Sheet1" sheetId="30289" r:id="rId3"/>
  </sheets>
  <definedNames>
    <definedName name="_xlnm.Print_Area" localSheetId="1">'CHL - Acidified'!$A$1:$L$9</definedName>
    <definedName name="_xlnm.Print_Area" localSheetId="0">'CHL - Non-Acidified'!$A$2:$L$8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9" i="30288" l="1"/>
  <c r="Z45" i="30288"/>
  <c r="Y45" i="30288"/>
  <c r="Z42" i="30288"/>
  <c r="Y42" i="30288"/>
  <c r="Y39" i="30288"/>
  <c r="Q51" i="30288"/>
  <c r="R51" i="30288" s="1"/>
  <c r="P51" i="30288"/>
  <c r="M51" i="30288"/>
  <c r="L51" i="30288"/>
  <c r="F14" i="30289"/>
  <c r="F3" i="30289"/>
  <c r="F4" i="30289"/>
  <c r="F5" i="30289"/>
  <c r="F6" i="30289"/>
  <c r="F7" i="30289"/>
  <c r="F8" i="30289"/>
  <c r="F9" i="30289"/>
  <c r="F10" i="30289"/>
  <c r="F11" i="30289"/>
  <c r="F12" i="30289"/>
  <c r="F13" i="30289"/>
  <c r="F15" i="30289"/>
  <c r="F16" i="30289"/>
  <c r="F17" i="30289"/>
  <c r="F18" i="30289"/>
  <c r="F19" i="30289"/>
  <c r="F20" i="30289"/>
  <c r="F2" i="30289"/>
  <c r="E3" i="30289"/>
  <c r="E4" i="30289"/>
  <c r="E5" i="30289"/>
  <c r="E6" i="30289"/>
  <c r="E7" i="30289"/>
  <c r="E8" i="30289"/>
  <c r="E9" i="30289"/>
  <c r="E10" i="30289"/>
  <c r="E11" i="30289"/>
  <c r="E12" i="30289"/>
  <c r="E13" i="30289"/>
  <c r="E14" i="30289"/>
  <c r="E15" i="30289"/>
  <c r="E16" i="30289"/>
  <c r="E17" i="30289"/>
  <c r="E18" i="30289"/>
  <c r="E19" i="30289"/>
  <c r="E20" i="30289"/>
  <c r="E2" i="30289"/>
  <c r="Y48" i="30288"/>
  <c r="Y58" i="30288"/>
  <c r="Y59" i="30288"/>
  <c r="Y60" i="30288"/>
  <c r="Y61" i="30288"/>
  <c r="Y62" i="30288"/>
  <c r="Y63" i="30288"/>
  <c r="Y64" i="30288"/>
  <c r="Y65" i="30288"/>
  <c r="Y66" i="30288"/>
  <c r="Y67" i="30288"/>
  <c r="Y68" i="30288"/>
  <c r="Y69" i="30288"/>
  <c r="Y70" i="30288"/>
  <c r="Y71" i="30288"/>
  <c r="Y72" i="30288"/>
  <c r="Y73" i="30288"/>
  <c r="Y74" i="30288"/>
  <c r="Y75" i="30288"/>
  <c r="Y76" i="30288"/>
  <c r="Y77" i="30288"/>
  <c r="Y78" i="30288"/>
  <c r="Y79" i="30288"/>
  <c r="Y80" i="30288"/>
  <c r="Y81" i="30288"/>
  <c r="Y82" i="30288"/>
  <c r="Y83" i="30288"/>
  <c r="Y84" i="30288"/>
  <c r="Y85" i="30288"/>
  <c r="Y86" i="30288"/>
  <c r="X26" i="30288"/>
  <c r="X25" i="30288"/>
  <c r="X24" i="30288"/>
  <c r="X22" i="30288"/>
  <c r="V21" i="30288"/>
  <c r="V22" i="30288"/>
  <c r="V23" i="30288"/>
  <c r="V24" i="30288"/>
  <c r="V25" i="30288"/>
  <c r="J36" i="30287"/>
  <c r="K36" i="30287"/>
  <c r="J80" i="30287"/>
  <c r="K80" i="30287"/>
  <c r="J79" i="30287"/>
  <c r="K79" i="30287"/>
  <c r="J78" i="30287"/>
  <c r="K78" i="30287"/>
  <c r="J77" i="30287"/>
  <c r="K77" i="30287"/>
  <c r="J76" i="30287"/>
  <c r="K76" i="30287"/>
  <c r="J75" i="30287"/>
  <c r="K75" i="30287"/>
  <c r="J74" i="30287"/>
  <c r="K74" i="30287"/>
  <c r="J73" i="30287"/>
  <c r="K73" i="30287"/>
  <c r="J72" i="30287"/>
  <c r="K72" i="30287"/>
  <c r="J71" i="30287"/>
  <c r="K71" i="30287"/>
  <c r="J70" i="30287"/>
  <c r="K70" i="30287"/>
  <c r="J69" i="30287"/>
  <c r="K69" i="30287"/>
  <c r="J68" i="30287"/>
  <c r="K68" i="30287"/>
  <c r="J67" i="30287"/>
  <c r="K67" i="30287"/>
  <c r="J66" i="30287"/>
  <c r="K66" i="30287"/>
  <c r="J65" i="30287"/>
  <c r="K65" i="30287"/>
  <c r="J64" i="30287"/>
  <c r="K64" i="30287"/>
  <c r="J63" i="30287"/>
  <c r="K63" i="30287"/>
  <c r="J62" i="30287"/>
  <c r="K62" i="30287"/>
  <c r="J61" i="30287"/>
  <c r="K61" i="30287"/>
  <c r="J60" i="30287"/>
  <c r="K60" i="30287"/>
  <c r="J59" i="30287"/>
  <c r="K59" i="30287"/>
  <c r="J58" i="30287"/>
  <c r="K58" i="30287"/>
  <c r="J57" i="30287"/>
  <c r="K57" i="30287"/>
  <c r="J56" i="30287"/>
  <c r="K56" i="30287"/>
  <c r="J55" i="30287"/>
  <c r="K55" i="30287"/>
  <c r="J54" i="30287"/>
  <c r="K54" i="30287"/>
  <c r="J53" i="30287"/>
  <c r="K53" i="30287"/>
  <c r="J52" i="30287"/>
  <c r="K52" i="30287"/>
  <c r="J51" i="30287"/>
  <c r="K51" i="30287"/>
  <c r="J50" i="30287"/>
  <c r="K50" i="30287"/>
  <c r="J49" i="30287"/>
  <c r="K49" i="30287"/>
  <c r="J48" i="30287"/>
  <c r="K48" i="30287"/>
  <c r="J47" i="30287"/>
  <c r="K47" i="30287"/>
  <c r="J46" i="30287"/>
  <c r="K46" i="30287"/>
  <c r="J45" i="30287"/>
  <c r="K45" i="30287"/>
  <c r="J44" i="30287"/>
  <c r="K44" i="30287"/>
  <c r="J43" i="30287"/>
  <c r="K43" i="30287"/>
  <c r="J42" i="30287"/>
  <c r="K42" i="30287"/>
  <c r="J41" i="30287"/>
  <c r="K41" i="30287"/>
  <c r="J40" i="30287"/>
  <c r="K40" i="30287"/>
  <c r="J39" i="30287"/>
  <c r="K39" i="30287"/>
  <c r="J38" i="30287"/>
  <c r="K38" i="30287"/>
  <c r="J37" i="30287"/>
  <c r="K37" i="30287"/>
  <c r="J35" i="30287"/>
  <c r="K35" i="30287"/>
  <c r="J34" i="30287"/>
  <c r="K34" i="30287"/>
  <c r="J33" i="30287"/>
  <c r="K33" i="30287"/>
  <c r="M86" i="30288"/>
  <c r="L86" i="30288"/>
  <c r="Q86" i="30288" s="1"/>
  <c r="W86" i="30288" s="1"/>
  <c r="P86" i="30288"/>
  <c r="R86" i="30288" s="1"/>
  <c r="X86" i="30288" s="1"/>
  <c r="K86" i="30288"/>
  <c r="O86" i="30288" s="1"/>
  <c r="U86" i="30288" s="1"/>
  <c r="M85" i="30288"/>
  <c r="L85" i="30288"/>
  <c r="P85" i="30288" s="1"/>
  <c r="R85" i="30288" s="1"/>
  <c r="X85" i="30288" s="1"/>
  <c r="K85" i="30288"/>
  <c r="O85" i="30288"/>
  <c r="U85" i="30288" s="1"/>
  <c r="M84" i="30288"/>
  <c r="L84" i="30288"/>
  <c r="P84" i="30288" s="1"/>
  <c r="K84" i="30288"/>
  <c r="O84" i="30288" s="1"/>
  <c r="U84" i="30288" s="1"/>
  <c r="M83" i="30288"/>
  <c r="L83" i="30288"/>
  <c r="Q83" i="30288" s="1"/>
  <c r="W83" i="30288" s="1"/>
  <c r="K83" i="30288"/>
  <c r="O83" i="30288"/>
  <c r="U83" i="30288" s="1"/>
  <c r="M82" i="30288"/>
  <c r="L82" i="30288"/>
  <c r="P82" i="30288" s="1"/>
  <c r="V82" i="30288" s="1"/>
  <c r="K82" i="30288"/>
  <c r="O82" i="30288"/>
  <c r="U82" i="30288"/>
  <c r="M81" i="30288"/>
  <c r="L81" i="30288"/>
  <c r="Q81" i="30288" s="1"/>
  <c r="W81" i="30288" s="1"/>
  <c r="K81" i="30288"/>
  <c r="O81" i="30288" s="1"/>
  <c r="U81" i="30288" s="1"/>
  <c r="M80" i="30288"/>
  <c r="L80" i="30288"/>
  <c r="Q80" i="30288" s="1"/>
  <c r="W80" i="30288" s="1"/>
  <c r="K80" i="30288"/>
  <c r="O80" i="30288"/>
  <c r="U80" i="30288" s="1"/>
  <c r="M79" i="30288"/>
  <c r="L79" i="30288"/>
  <c r="Q79" i="30288" s="1"/>
  <c r="W79" i="30288" s="1"/>
  <c r="K79" i="30288"/>
  <c r="O79" i="30288"/>
  <c r="U79" i="30288" s="1"/>
  <c r="M78" i="30288"/>
  <c r="L78" i="30288"/>
  <c r="P78" i="30288" s="1"/>
  <c r="K78" i="30288"/>
  <c r="O78" i="30288" s="1"/>
  <c r="U78" i="30288" s="1"/>
  <c r="M77" i="30288"/>
  <c r="L77" i="30288"/>
  <c r="P77" i="30288" s="1"/>
  <c r="V77" i="30288" s="1"/>
  <c r="K77" i="30288"/>
  <c r="O77" i="30288" s="1"/>
  <c r="U77" i="30288" s="1"/>
  <c r="M76" i="30288"/>
  <c r="L76" i="30288"/>
  <c r="P76" i="30288" s="1"/>
  <c r="K76" i="30288"/>
  <c r="O76" i="30288" s="1"/>
  <c r="U76" i="30288" s="1"/>
  <c r="M75" i="30288"/>
  <c r="L75" i="30288"/>
  <c r="Q75" i="30288" s="1"/>
  <c r="W75" i="30288" s="1"/>
  <c r="P75" i="30288"/>
  <c r="R75" i="30288" s="1"/>
  <c r="X75" i="30288" s="1"/>
  <c r="K75" i="30288"/>
  <c r="O75" i="30288" s="1"/>
  <c r="U75" i="30288" s="1"/>
  <c r="M74" i="30288"/>
  <c r="L74" i="30288"/>
  <c r="Q74" i="30288" s="1"/>
  <c r="W74" i="30288" s="1"/>
  <c r="K74" i="30288"/>
  <c r="O74" i="30288"/>
  <c r="U74" i="30288" s="1"/>
  <c r="M73" i="30288"/>
  <c r="L73" i="30288"/>
  <c r="Q73" i="30288" s="1"/>
  <c r="W73" i="30288" s="1"/>
  <c r="K73" i="30288"/>
  <c r="O73" i="30288" s="1"/>
  <c r="U73" i="30288" s="1"/>
  <c r="M72" i="30288"/>
  <c r="L72" i="30288"/>
  <c r="P72" i="30288" s="1"/>
  <c r="K72" i="30288"/>
  <c r="O72" i="30288" s="1"/>
  <c r="U72" i="30288" s="1"/>
  <c r="M71" i="30288"/>
  <c r="L71" i="30288"/>
  <c r="Q71" i="30288" s="1"/>
  <c r="W71" i="30288" s="1"/>
  <c r="K71" i="30288"/>
  <c r="O71" i="30288" s="1"/>
  <c r="U71" i="30288" s="1"/>
  <c r="M70" i="30288"/>
  <c r="L70" i="30288"/>
  <c r="Q70" i="30288" s="1"/>
  <c r="W70" i="30288" s="1"/>
  <c r="P70" i="30288"/>
  <c r="V70" i="30288" s="1"/>
  <c r="K70" i="30288"/>
  <c r="O70" i="30288" s="1"/>
  <c r="U70" i="30288" s="1"/>
  <c r="M69" i="30288"/>
  <c r="L69" i="30288"/>
  <c r="Q69" i="30288" s="1"/>
  <c r="W69" i="30288" s="1"/>
  <c r="P69" i="30288"/>
  <c r="V69" i="30288" s="1"/>
  <c r="K69" i="30288"/>
  <c r="O69" i="30288"/>
  <c r="U69" i="30288"/>
  <c r="M68" i="30288"/>
  <c r="L68" i="30288"/>
  <c r="P68" i="30288" s="1"/>
  <c r="K68" i="30288"/>
  <c r="O68" i="30288" s="1"/>
  <c r="U68" i="30288" s="1"/>
  <c r="M67" i="30288"/>
  <c r="L67" i="30288"/>
  <c r="Q67" i="30288" s="1"/>
  <c r="W67" i="30288" s="1"/>
  <c r="K67" i="30288"/>
  <c r="O67" i="30288"/>
  <c r="U67" i="30288" s="1"/>
  <c r="M66" i="30288"/>
  <c r="L66" i="30288"/>
  <c r="Q66" i="30288" s="1"/>
  <c r="W66" i="30288" s="1"/>
  <c r="P66" i="30288"/>
  <c r="R66" i="30288" s="1"/>
  <c r="X66" i="30288" s="1"/>
  <c r="K66" i="30288"/>
  <c r="O66" i="30288"/>
  <c r="U66" i="30288" s="1"/>
  <c r="M65" i="30288"/>
  <c r="L65" i="30288"/>
  <c r="K65" i="30288"/>
  <c r="O65" i="30288"/>
  <c r="U65" i="30288"/>
  <c r="M64" i="30288"/>
  <c r="L64" i="30288"/>
  <c r="Q64" i="30288" s="1"/>
  <c r="W64" i="30288" s="1"/>
  <c r="K64" i="30288"/>
  <c r="O64" i="30288" s="1"/>
  <c r="U64" i="30288" s="1"/>
  <c r="M63" i="30288"/>
  <c r="L63" i="30288"/>
  <c r="Q63" i="30288" s="1"/>
  <c r="W63" i="30288" s="1"/>
  <c r="P63" i="30288"/>
  <c r="R63" i="30288" s="1"/>
  <c r="X63" i="30288" s="1"/>
  <c r="K63" i="30288"/>
  <c r="O63" i="30288"/>
  <c r="U63" i="30288" s="1"/>
  <c r="M62" i="30288"/>
  <c r="L62" i="30288"/>
  <c r="P62" i="30288" s="1"/>
  <c r="K62" i="30288"/>
  <c r="O62" i="30288"/>
  <c r="U62" i="30288" s="1"/>
  <c r="M61" i="30288"/>
  <c r="L61" i="30288"/>
  <c r="Q61" i="30288" s="1"/>
  <c r="W61" i="30288" s="1"/>
  <c r="K61" i="30288"/>
  <c r="O61" i="30288" s="1"/>
  <c r="U61" i="30288" s="1"/>
  <c r="M60" i="30288"/>
  <c r="L60" i="30288"/>
  <c r="P60" i="30288" s="1"/>
  <c r="K60" i="30288"/>
  <c r="O60" i="30288"/>
  <c r="U60" i="30288" s="1"/>
  <c r="M59" i="30288"/>
  <c r="L59" i="30288"/>
  <c r="Q59" i="30288" s="1"/>
  <c r="W59" i="30288" s="1"/>
  <c r="K59" i="30288"/>
  <c r="O59" i="30288"/>
  <c r="U59" i="30288" s="1"/>
  <c r="M58" i="30288"/>
  <c r="L58" i="30288"/>
  <c r="P58" i="30288"/>
  <c r="R58" i="30288" s="1"/>
  <c r="X58" i="30288" s="1"/>
  <c r="K58" i="30288"/>
  <c r="O58" i="30288" s="1"/>
  <c r="U58" i="30288" s="1"/>
  <c r="K57" i="30288"/>
  <c r="O57" i="30288" s="1"/>
  <c r="K56" i="30288"/>
  <c r="O56" i="30288" s="1"/>
  <c r="K55" i="30288"/>
  <c r="O55" i="30288"/>
  <c r="K54" i="30288"/>
  <c r="O54" i="30288" s="1"/>
  <c r="K53" i="30288"/>
  <c r="O53" i="30288" s="1"/>
  <c r="K52" i="30288"/>
  <c r="O52" i="30288" s="1"/>
  <c r="K51" i="30288"/>
  <c r="O51" i="30288"/>
  <c r="K50" i="30288"/>
  <c r="O50" i="30288" s="1"/>
  <c r="K49" i="30288"/>
  <c r="O49" i="30288"/>
  <c r="L48" i="30288"/>
  <c r="P48" i="30288" s="1"/>
  <c r="V48" i="30288" s="1"/>
  <c r="K48" i="30288"/>
  <c r="O48" i="30288" s="1"/>
  <c r="U48" i="30288" s="1"/>
  <c r="K47" i="30288"/>
  <c r="O47" i="30288" s="1"/>
  <c r="K46" i="30288"/>
  <c r="O46" i="30288" s="1"/>
  <c r="K45" i="30288"/>
  <c r="O45" i="30288" s="1"/>
  <c r="K44" i="30288"/>
  <c r="O44" i="30288" s="1"/>
  <c r="K43" i="30288"/>
  <c r="O43" i="30288" s="1"/>
  <c r="K42" i="30288"/>
  <c r="O42" i="30288" s="1"/>
  <c r="K41" i="30288"/>
  <c r="O41" i="30288" s="1"/>
  <c r="K40" i="30288"/>
  <c r="O40" i="30288" s="1"/>
  <c r="K39" i="30288"/>
  <c r="O39" i="30288" s="1"/>
  <c r="V30" i="30288"/>
  <c r="P28" i="30287"/>
  <c r="X32" i="30288"/>
  <c r="X31" i="30288"/>
  <c r="X30" i="30288"/>
  <c r="V32" i="30288"/>
  <c r="M56" i="30288" s="1"/>
  <c r="V31" i="30288"/>
  <c r="U32" i="30288"/>
  <c r="U31" i="30288"/>
  <c r="U30" i="30288"/>
  <c r="X23" i="30288"/>
  <c r="U25" i="30288"/>
  <c r="U24" i="30288"/>
  <c r="X21" i="30288"/>
  <c r="U23" i="30288"/>
  <c r="U22" i="30288"/>
  <c r="U21" i="30288"/>
  <c r="U20" i="30288"/>
  <c r="H86" i="30288"/>
  <c r="H85" i="30288"/>
  <c r="H84" i="30288"/>
  <c r="H83" i="30288"/>
  <c r="H82" i="30288"/>
  <c r="H81" i="30288"/>
  <c r="H80" i="30288"/>
  <c r="H79" i="30288"/>
  <c r="H78" i="30288"/>
  <c r="H77" i="30288"/>
  <c r="H76" i="30288"/>
  <c r="H75" i="30288"/>
  <c r="H74" i="30288"/>
  <c r="H73" i="30288"/>
  <c r="H72" i="30288"/>
  <c r="H71" i="30288"/>
  <c r="H70" i="30288"/>
  <c r="H69" i="30288"/>
  <c r="H68" i="30288"/>
  <c r="H67" i="30288"/>
  <c r="H66" i="30288"/>
  <c r="H65" i="30288"/>
  <c r="H64" i="30288"/>
  <c r="H63" i="30288"/>
  <c r="H62" i="30288"/>
  <c r="H61" i="30288"/>
  <c r="H60" i="30288"/>
  <c r="H59" i="30288"/>
  <c r="H58" i="30288"/>
  <c r="H57" i="30288"/>
  <c r="H56" i="30288"/>
  <c r="H55" i="30288"/>
  <c r="H54" i="30288"/>
  <c r="H53" i="30288"/>
  <c r="H52" i="30288"/>
  <c r="H51" i="30288"/>
  <c r="H50" i="30288"/>
  <c r="H49" i="30288"/>
  <c r="H48" i="30288"/>
  <c r="H47" i="30288"/>
  <c r="H46" i="30288"/>
  <c r="H45" i="30288"/>
  <c r="H44" i="30288"/>
  <c r="H43" i="30288"/>
  <c r="H42" i="30288"/>
  <c r="H41" i="30288"/>
  <c r="H40" i="30288"/>
  <c r="H39" i="30288"/>
  <c r="H37" i="30288"/>
  <c r="H36" i="30288"/>
  <c r="H35" i="30288"/>
  <c r="H34" i="30288"/>
  <c r="H33" i="30288"/>
  <c r="H32" i="30288"/>
  <c r="I80" i="30287"/>
  <c r="I79" i="30287"/>
  <c r="I78" i="30287"/>
  <c r="I77" i="30287"/>
  <c r="I76" i="30287"/>
  <c r="I75" i="30287"/>
  <c r="I74" i="30287"/>
  <c r="I73" i="30287"/>
  <c r="I72" i="30287"/>
  <c r="I71" i="30287"/>
  <c r="I70" i="30287"/>
  <c r="I69" i="30287"/>
  <c r="I68" i="30287"/>
  <c r="I67" i="30287"/>
  <c r="I66" i="30287"/>
  <c r="I65" i="30287"/>
  <c r="I64" i="30287"/>
  <c r="I63" i="30287"/>
  <c r="I62" i="30287"/>
  <c r="I61" i="30287"/>
  <c r="I60" i="30287"/>
  <c r="I59" i="30287"/>
  <c r="I58" i="30287"/>
  <c r="I57" i="30287"/>
  <c r="I56" i="30287"/>
  <c r="I55" i="30287"/>
  <c r="I54" i="30287"/>
  <c r="I53" i="30287"/>
  <c r="I52" i="30287"/>
  <c r="I51" i="30287"/>
  <c r="I50" i="30287"/>
  <c r="I49" i="30287"/>
  <c r="I48" i="30287"/>
  <c r="I47" i="30287"/>
  <c r="I46" i="30287"/>
  <c r="I45" i="30287"/>
  <c r="I44" i="30287"/>
  <c r="I43" i="30287"/>
  <c r="I42" i="30287"/>
  <c r="I41" i="30287"/>
  <c r="I40" i="30287"/>
  <c r="I39" i="30287"/>
  <c r="I38" i="30287"/>
  <c r="I37" i="30287"/>
  <c r="I36" i="30287"/>
  <c r="N36" i="30287"/>
  <c r="I35" i="30287"/>
  <c r="I34" i="30287"/>
  <c r="I33" i="30287"/>
  <c r="N33" i="30287"/>
  <c r="P34" i="30287"/>
  <c r="P35" i="30287"/>
  <c r="P36" i="30287"/>
  <c r="P37" i="30287"/>
  <c r="P38" i="30287"/>
  <c r="P39" i="30287"/>
  <c r="P40" i="30287"/>
  <c r="P41" i="30287"/>
  <c r="P42" i="30287"/>
  <c r="P43" i="30287"/>
  <c r="P44" i="30287"/>
  <c r="P45" i="30287"/>
  <c r="P46" i="30287"/>
  <c r="P47" i="30287"/>
  <c r="P48" i="30287"/>
  <c r="P49" i="30287"/>
  <c r="P50" i="30287"/>
  <c r="P51" i="30287"/>
  <c r="P52" i="30287"/>
  <c r="P53" i="30287"/>
  <c r="P54" i="30287"/>
  <c r="P55" i="30287"/>
  <c r="P56" i="30287"/>
  <c r="P57" i="30287"/>
  <c r="P58" i="30287"/>
  <c r="P59" i="30287"/>
  <c r="P60" i="30287"/>
  <c r="P61" i="30287"/>
  <c r="P62" i="30287"/>
  <c r="P63" i="30287"/>
  <c r="P64" i="30287"/>
  <c r="P65" i="30287"/>
  <c r="P66" i="30287"/>
  <c r="P67" i="30287"/>
  <c r="P68" i="30287"/>
  <c r="P69" i="30287"/>
  <c r="P70" i="30287"/>
  <c r="P71" i="30287"/>
  <c r="P72" i="30287"/>
  <c r="P73" i="30287"/>
  <c r="P74" i="30287"/>
  <c r="P75" i="30287"/>
  <c r="P76" i="30287"/>
  <c r="P77" i="30287"/>
  <c r="P78" i="30287"/>
  <c r="P79" i="30287"/>
  <c r="P80" i="30287"/>
  <c r="P33" i="30287"/>
  <c r="P29" i="30287"/>
  <c r="P27" i="30287"/>
  <c r="P23" i="30287"/>
  <c r="P21" i="30287"/>
  <c r="P20" i="30287"/>
  <c r="P22" i="30287"/>
  <c r="P24" i="30287"/>
  <c r="N29" i="30287"/>
  <c r="N28" i="30287"/>
  <c r="O29" i="30287"/>
  <c r="O28" i="30287"/>
  <c r="O27" i="30287"/>
  <c r="N27" i="30287"/>
  <c r="O20" i="30287"/>
  <c r="N34" i="30287"/>
  <c r="N35" i="30287"/>
  <c r="N37" i="30287"/>
  <c r="N38" i="30287"/>
  <c r="N39" i="30287"/>
  <c r="N40" i="30287"/>
  <c r="N41" i="30287"/>
  <c r="N42" i="30287"/>
  <c r="N43" i="30287"/>
  <c r="N44" i="30287"/>
  <c r="N45" i="30287"/>
  <c r="N46" i="30287"/>
  <c r="N47" i="30287"/>
  <c r="N48" i="30287"/>
  <c r="N49" i="30287"/>
  <c r="N50" i="30287"/>
  <c r="N51" i="30287"/>
  <c r="N52" i="30287"/>
  <c r="N53" i="30287"/>
  <c r="N54" i="30287"/>
  <c r="N55" i="30287"/>
  <c r="N56" i="30287"/>
  <c r="N57" i="30287"/>
  <c r="N58" i="30287"/>
  <c r="N59" i="30287"/>
  <c r="N60" i="30287"/>
  <c r="N61" i="30287"/>
  <c r="N62" i="30287"/>
  <c r="N63" i="30287"/>
  <c r="N64" i="30287"/>
  <c r="N65" i="30287"/>
  <c r="N66" i="30287"/>
  <c r="N67" i="30287"/>
  <c r="N68" i="30287"/>
  <c r="N69" i="30287"/>
  <c r="N70" i="30287"/>
  <c r="N71" i="30287"/>
  <c r="N72" i="30287"/>
  <c r="N73" i="30287"/>
  <c r="N74" i="30287"/>
  <c r="N75" i="30287"/>
  <c r="N76" i="30287"/>
  <c r="N77" i="30287"/>
  <c r="N78" i="30287"/>
  <c r="N79" i="30287"/>
  <c r="N80" i="30287"/>
  <c r="Q65" i="30288"/>
  <c r="W65" i="30288" s="1"/>
  <c r="P65" i="30288"/>
  <c r="R65" i="30288" s="1"/>
  <c r="X65" i="30288" s="1"/>
  <c r="M43" i="30288"/>
  <c r="Q82" i="30288"/>
  <c r="W82" i="30288" s="1"/>
  <c r="Q78" i="30288"/>
  <c r="W78" i="30288" s="1"/>
  <c r="Q62" i="30288"/>
  <c r="W62" i="30288" s="1"/>
  <c r="Q60" i="30288"/>
  <c r="W60" i="30288" s="1"/>
  <c r="Q58" i="30288"/>
  <c r="W58" i="30288" s="1"/>
  <c r="M48" i="30288"/>
  <c r="O34" i="30287"/>
  <c r="O35" i="30287"/>
  <c r="O36" i="30287"/>
  <c r="O37" i="30287"/>
  <c r="O38" i="30287"/>
  <c r="O39" i="30287"/>
  <c r="O40" i="30287"/>
  <c r="O41" i="30287"/>
  <c r="O42" i="30287"/>
  <c r="O43" i="30287"/>
  <c r="O44" i="30287"/>
  <c r="O45" i="30287"/>
  <c r="O46" i="30287"/>
  <c r="O47" i="30287"/>
  <c r="O48" i="30287"/>
  <c r="O49" i="30287"/>
  <c r="O50" i="30287"/>
  <c r="O51" i="30287"/>
  <c r="O52" i="30287"/>
  <c r="O53" i="30287"/>
  <c r="O54" i="30287"/>
  <c r="O55" i="30287"/>
  <c r="O56" i="30287"/>
  <c r="O57" i="30287"/>
  <c r="O58" i="30287"/>
  <c r="O59" i="30287"/>
  <c r="O60" i="30287"/>
  <c r="O61" i="30287"/>
  <c r="O62" i="30287"/>
  <c r="O63" i="30287"/>
  <c r="O64" i="30287"/>
  <c r="O65" i="30287"/>
  <c r="O66" i="30287"/>
  <c r="O67" i="30287"/>
  <c r="O68" i="30287"/>
  <c r="O69" i="30287"/>
  <c r="O70" i="30287"/>
  <c r="O71" i="30287"/>
  <c r="O72" i="30287"/>
  <c r="O73" i="30287"/>
  <c r="O74" i="30287"/>
  <c r="O75" i="30287"/>
  <c r="O76" i="30287"/>
  <c r="O77" i="30287"/>
  <c r="O78" i="30287"/>
  <c r="O79" i="30287"/>
  <c r="O80" i="30287"/>
  <c r="O33" i="30287"/>
  <c r="O24" i="30287"/>
  <c r="N24" i="30287"/>
  <c r="O23" i="30287"/>
  <c r="N23" i="30287"/>
  <c r="O22" i="30287"/>
  <c r="N22" i="30287"/>
  <c r="O21" i="30287"/>
  <c r="N21" i="30287"/>
  <c r="N20" i="30287"/>
  <c r="N19" i="30287"/>
  <c r="V58" i="30288" l="1"/>
  <c r="V51" i="30288"/>
  <c r="M50" i="30288"/>
  <c r="L53" i="30288"/>
  <c r="L46" i="30288"/>
  <c r="L49" i="30288"/>
  <c r="P74" i="30288"/>
  <c r="V74" i="30288" s="1"/>
  <c r="Q68" i="30288"/>
  <c r="W68" i="30288" s="1"/>
  <c r="L42" i="30288"/>
  <c r="M46" i="30288"/>
  <c r="Q72" i="30288"/>
  <c r="W72" i="30288" s="1"/>
  <c r="L45" i="30288"/>
  <c r="M42" i="30288"/>
  <c r="Q76" i="30288"/>
  <c r="W76" i="30288" s="1"/>
  <c r="Q85" i="30288"/>
  <c r="W85" i="30288" s="1"/>
  <c r="M41" i="30288"/>
  <c r="L57" i="30288"/>
  <c r="Q77" i="30288"/>
  <c r="W77" i="30288" s="1"/>
  <c r="P83" i="30288"/>
  <c r="R83" i="30288" s="1"/>
  <c r="X83" i="30288" s="1"/>
  <c r="P81" i="30288"/>
  <c r="V81" i="30288" s="1"/>
  <c r="P73" i="30288"/>
  <c r="V73" i="30288" s="1"/>
  <c r="Q48" i="30288"/>
  <c r="W48" i="30288" s="1"/>
  <c r="M45" i="30288"/>
  <c r="Q45" i="30288" s="1"/>
  <c r="W45" i="30288" s="1"/>
  <c r="P67" i="30288"/>
  <c r="V67" i="30288" s="1"/>
  <c r="W51" i="30288"/>
  <c r="Q84" i="30288"/>
  <c r="W84" i="30288" s="1"/>
  <c r="L39" i="30288"/>
  <c r="L43" i="30288"/>
  <c r="P43" i="30288" s="1"/>
  <c r="V43" i="30288" s="1"/>
  <c r="M55" i="30288"/>
  <c r="P59" i="30288"/>
  <c r="R59" i="30288" s="1"/>
  <c r="X59" i="30288" s="1"/>
  <c r="P79" i="30288"/>
  <c r="V79" i="30288" s="1"/>
  <c r="M49" i="30288"/>
  <c r="P49" i="30288" s="1"/>
  <c r="M53" i="30288"/>
  <c r="M57" i="30288"/>
  <c r="L41" i="30288"/>
  <c r="M39" i="30288"/>
  <c r="L47" i="30288"/>
  <c r="L55" i="30288"/>
  <c r="P61" i="30288"/>
  <c r="R61" i="30288" s="1"/>
  <c r="X61" i="30288" s="1"/>
  <c r="Q49" i="30288"/>
  <c r="W49" i="30288" s="1"/>
  <c r="M44" i="30288"/>
  <c r="L50" i="30288"/>
  <c r="P50" i="30288" s="1"/>
  <c r="V50" i="30288" s="1"/>
  <c r="L44" i="30288"/>
  <c r="L52" i="30288"/>
  <c r="L54" i="30288"/>
  <c r="L56" i="30288"/>
  <c r="Q56" i="30288" s="1"/>
  <c r="W56" i="30288" s="1"/>
  <c r="M40" i="30288"/>
  <c r="M47" i="30288"/>
  <c r="Q47" i="30288" s="1"/>
  <c r="W47" i="30288" s="1"/>
  <c r="V75" i="30288"/>
  <c r="L40" i="30288"/>
  <c r="M52" i="30288"/>
  <c r="M54" i="30288"/>
  <c r="P71" i="30288"/>
  <c r="R71" i="30288" s="1"/>
  <c r="X71" i="30288" s="1"/>
  <c r="Q54" i="30288"/>
  <c r="W54" i="30288" s="1"/>
  <c r="P56" i="30288"/>
  <c r="V56" i="30288" s="1"/>
  <c r="P55" i="30288"/>
  <c r="R70" i="30288"/>
  <c r="X70" i="30288" s="1"/>
  <c r="R77" i="30288"/>
  <c r="X77" i="30288" s="1"/>
  <c r="P46" i="30288"/>
  <c r="V46" i="30288" s="1"/>
  <c r="V66" i="30288"/>
  <c r="V65" i="30288"/>
  <c r="V63" i="30288"/>
  <c r="Q46" i="30288"/>
  <c r="W46" i="30288" s="1"/>
  <c r="P42" i="30288"/>
  <c r="R60" i="30288"/>
  <c r="X60" i="30288" s="1"/>
  <c r="V60" i="30288"/>
  <c r="R84" i="30288"/>
  <c r="X84" i="30288" s="1"/>
  <c r="V84" i="30288"/>
  <c r="R72" i="30288"/>
  <c r="X72" i="30288" s="1"/>
  <c r="V72" i="30288"/>
  <c r="R68" i="30288"/>
  <c r="X68" i="30288" s="1"/>
  <c r="V68" i="30288"/>
  <c r="V76" i="30288"/>
  <c r="R76" i="30288"/>
  <c r="X76" i="30288" s="1"/>
  <c r="R62" i="30288"/>
  <c r="X62" i="30288" s="1"/>
  <c r="V62" i="30288"/>
  <c r="V78" i="30288"/>
  <c r="R78" i="30288"/>
  <c r="X78" i="30288" s="1"/>
  <c r="R48" i="30288"/>
  <c r="X48" i="30288" s="1"/>
  <c r="R82" i="30288"/>
  <c r="X82" i="30288" s="1"/>
  <c r="V85" i="30288"/>
  <c r="R69" i="30288"/>
  <c r="X69" i="30288" s="1"/>
  <c r="P64" i="30288"/>
  <c r="P80" i="30288"/>
  <c r="V83" i="30288"/>
  <c r="Q50" i="30288"/>
  <c r="W50" i="30288" s="1"/>
  <c r="V86" i="30288"/>
  <c r="P45" i="30288" l="1"/>
  <c r="Q42" i="30288"/>
  <c r="W42" i="30288" s="1"/>
  <c r="R67" i="30288"/>
  <c r="X67" i="30288" s="1"/>
  <c r="Q53" i="30288"/>
  <c r="W53" i="30288" s="1"/>
  <c r="R79" i="30288"/>
  <c r="X79" i="30288" s="1"/>
  <c r="V61" i="30288"/>
  <c r="R74" i="30288"/>
  <c r="X74" i="30288" s="1"/>
  <c r="V59" i="30288"/>
  <c r="R81" i="30288"/>
  <c r="X81" i="30288" s="1"/>
  <c r="P44" i="30288"/>
  <c r="V44" i="30288" s="1"/>
  <c r="P41" i="30288"/>
  <c r="P39" i="30288"/>
  <c r="V39" i="30288" s="1"/>
  <c r="R73" i="30288"/>
  <c r="X73" i="30288" s="1"/>
  <c r="P40" i="30288"/>
  <c r="V40" i="30288" s="1"/>
  <c r="Q57" i="30288"/>
  <c r="W57" i="30288" s="1"/>
  <c r="Q41" i="30288"/>
  <c r="W41" i="30288" s="1"/>
  <c r="P47" i="30288"/>
  <c r="V47" i="30288" s="1"/>
  <c r="Q55" i="30288"/>
  <c r="W55" i="30288" s="1"/>
  <c r="Q40" i="30288"/>
  <c r="W40" i="30288" s="1"/>
  <c r="V71" i="30288"/>
  <c r="P54" i="30288"/>
  <c r="V54" i="30288" s="1"/>
  <c r="Q39" i="30288"/>
  <c r="W39" i="30288" s="1"/>
  <c r="V49" i="30288"/>
  <c r="R49" i="30288"/>
  <c r="X49" i="30288" s="1"/>
  <c r="Q43" i="30288"/>
  <c r="W43" i="30288" s="1"/>
  <c r="P57" i="30288"/>
  <c r="V57" i="30288" s="1"/>
  <c r="P52" i="30288"/>
  <c r="Q44" i="30288"/>
  <c r="W44" i="30288" s="1"/>
  <c r="P53" i="30288"/>
  <c r="Q52" i="30288"/>
  <c r="W52" i="30288" s="1"/>
  <c r="R56" i="30288"/>
  <c r="X56" i="30288" s="1"/>
  <c r="R50" i="30288"/>
  <c r="X50" i="30288" s="1"/>
  <c r="V55" i="30288"/>
  <c r="R46" i="30288"/>
  <c r="X46" i="30288" s="1"/>
  <c r="V41" i="30288"/>
  <c r="R42" i="30288"/>
  <c r="X42" i="30288" s="1"/>
  <c r="V42" i="30288"/>
  <c r="R80" i="30288"/>
  <c r="X80" i="30288" s="1"/>
  <c r="V80" i="30288"/>
  <c r="R45" i="30288"/>
  <c r="X45" i="30288" s="1"/>
  <c r="V45" i="30288"/>
  <c r="R64" i="30288"/>
  <c r="X64" i="30288" s="1"/>
  <c r="V64" i="30288"/>
  <c r="R41" i="30288" l="1"/>
  <c r="X41" i="30288" s="1"/>
  <c r="R54" i="30288"/>
  <c r="X54" i="30288" s="1"/>
  <c r="R44" i="30288"/>
  <c r="X44" i="30288" s="1"/>
  <c r="R43" i="30288"/>
  <c r="X43" i="30288" s="1"/>
  <c r="R47" i="30288"/>
  <c r="X47" i="30288" s="1"/>
  <c r="R57" i="30288"/>
  <c r="X57" i="30288" s="1"/>
  <c r="R55" i="30288"/>
  <c r="X55" i="30288" s="1"/>
  <c r="R39" i="30288"/>
  <c r="X39" i="30288" s="1"/>
  <c r="R40" i="30288"/>
  <c r="X40" i="30288" s="1"/>
  <c r="X51" i="30288"/>
  <c r="R52" i="30288"/>
  <c r="X52" i="30288" s="1"/>
  <c r="V52" i="30288"/>
  <c r="R53" i="30288"/>
  <c r="X53" i="30288" s="1"/>
  <c r="V53" i="30288"/>
</calcChain>
</file>

<file path=xl/sharedStrings.xml><?xml version="1.0" encoding="utf-8"?>
<sst xmlns="http://schemas.openxmlformats.org/spreadsheetml/2006/main" count="167" uniqueCount="89">
  <si>
    <t>Location</t>
  </si>
  <si>
    <t>Data Analysts Name</t>
  </si>
  <si>
    <t>Make</t>
  </si>
  <si>
    <t>Model</t>
  </si>
  <si>
    <t>Turner Designs</t>
  </si>
  <si>
    <t>ID / Serial Number</t>
  </si>
  <si>
    <t>Solid Standard ID</t>
  </si>
  <si>
    <t>SAMPLE ID</t>
  </si>
  <si>
    <t>Lab Analysts Name</t>
  </si>
  <si>
    <t>Fluorometer Information</t>
  </si>
  <si>
    <t>F1</t>
  </si>
  <si>
    <t>Field Date</t>
  </si>
  <si>
    <t>Field Sample ID</t>
  </si>
  <si>
    <t>Lab ID</t>
  </si>
  <si>
    <t>FIELD DATA</t>
  </si>
  <si>
    <t>RESULTS</t>
  </si>
  <si>
    <t>Notes</t>
  </si>
  <si>
    <t>FOR REPORT</t>
  </si>
  <si>
    <t>Vol. Acetone           (mL)</t>
  </si>
  <si>
    <t>Chlorophyll a (ug/L)</t>
  </si>
  <si>
    <t>solid standard</t>
  </si>
  <si>
    <t>acetone blank</t>
  </si>
  <si>
    <t>Trilogy</t>
  </si>
  <si>
    <t>Linear Dynamic Range: 400 to 1,115,000 FS</t>
  </si>
  <si>
    <t>Analysis Date</t>
  </si>
  <si>
    <t>Trilogy 2</t>
  </si>
  <si>
    <t>Conc of Solid Std.</t>
  </si>
  <si>
    <t>NON-ACIDIFICATION MODULE</t>
  </si>
  <si>
    <t xml:space="preserve">Max FS = </t>
  </si>
  <si>
    <t>CONVERSION</t>
  </si>
  <si>
    <t>F2</t>
  </si>
  <si>
    <t>lab reagent blank</t>
  </si>
  <si>
    <t>range of 74948 to 82838 is OK (+/- 5%)</t>
  </si>
  <si>
    <t>calibrated Jun 7, 2018</t>
  </si>
  <si>
    <t>range of 168 to 186 is OK (+/- 5%)</t>
  </si>
  <si>
    <t>solid standard - start</t>
  </si>
  <si>
    <t>solid standard - end</t>
  </si>
  <si>
    <t>acetone blank - start</t>
  </si>
  <si>
    <t>acetone blank - end</t>
  </si>
  <si>
    <t>&gt; 11,500, dilute</t>
  </si>
  <si>
    <t>enter volumes as a 
formula (=20+20+180) 
vs. a number (220)</t>
  </si>
  <si>
    <t>Control ID</t>
  </si>
  <si>
    <t>Fluorescence</t>
  </si>
  <si>
    <t>Linear Dynamic Range: 3 to 11,500 RFU</t>
  </si>
  <si>
    <t>fluroescence (RFU)</t>
  </si>
  <si>
    <t>The RFU of LRB was subtracted from each sample prior to calculating chlorophyll concentration.</t>
  </si>
  <si>
    <t>COLOR CODE</t>
  </si>
  <si>
    <t>yellow = enter data here</t>
  </si>
  <si>
    <t>orange = check the default value entered and change if needed</t>
  </si>
  <si>
    <t>grey = cell contains a formula, do not change</t>
  </si>
  <si>
    <t>white = cells contain a formula; these cells are for printing out the report</t>
  </si>
  <si>
    <t>max RFU (dilute if higher)</t>
  </si>
  <si>
    <t>ACIDIFICATION MODULE</t>
  </si>
  <si>
    <t>Reading Before Acidification = F1
(RFU)</t>
  </si>
  <si>
    <t>Reading After Acidification = F2
(RFU)</t>
  </si>
  <si>
    <t>FROM DATA SHEET</t>
  </si>
  <si>
    <t>CHECK THIS</t>
  </si>
  <si>
    <t>RFU CORRECTED FOR LAB REAGENT BLANK</t>
  </si>
  <si>
    <t>corrected fluorescence 
= sample - LRB 
(RFU)</t>
  </si>
  <si>
    <t xml:space="preserve"> Volume Filtered
(mL)</t>
  </si>
  <si>
    <t>dark grey = no data, leave empty</t>
  </si>
  <si>
    <t>corrected F1 
= sample F1 - LRB 
(RFU)</t>
  </si>
  <si>
    <t>corrected F2 
= sample F2 - LRB 
(RFU)</t>
  </si>
  <si>
    <r>
      <t>Chlorophyll 
(acidified) 
(</t>
    </r>
    <r>
      <rPr>
        <sz val="10"/>
        <rFont val="Calibri"/>
        <family val="2"/>
      </rPr>
      <t>µ</t>
    </r>
    <r>
      <rPr>
        <sz val="10"/>
        <rFont val="Geneva"/>
        <family val="2"/>
      </rPr>
      <t>g/L)</t>
    </r>
  </si>
  <si>
    <r>
      <t>Phaeopigments (</t>
    </r>
    <r>
      <rPr>
        <sz val="10"/>
        <rFont val="Calibri"/>
        <family val="2"/>
      </rPr>
      <t>µ</t>
    </r>
    <r>
      <rPr>
        <sz val="10"/>
        <rFont val="Geneva"/>
        <family val="2"/>
      </rPr>
      <t>g/L)</t>
    </r>
  </si>
  <si>
    <r>
      <t>Chlorophyll 
(non-acidified) 
(</t>
    </r>
    <r>
      <rPr>
        <sz val="10"/>
        <rFont val="Calibri"/>
        <family val="2"/>
      </rPr>
      <t>µ</t>
    </r>
    <r>
      <rPr>
        <sz val="10"/>
        <rFont val="Geneva"/>
        <family val="2"/>
      </rPr>
      <t>g/L)</t>
    </r>
  </si>
  <si>
    <t>Caloibration Factor (CF) =</t>
  </si>
  <si>
    <t>Acidification Factor (AF) =</t>
  </si>
  <si>
    <t>Chlorophyll 
(acidified) 
(µg/L)</t>
  </si>
  <si>
    <t>Phaeopigments (µg/L)</t>
  </si>
  <si>
    <t>Chlorophyll 
(non-acidified) (µg/L)</t>
  </si>
  <si>
    <t>acidified chl + 
(phaeo /AF)</t>
  </si>
  <si>
    <r>
      <t>Chlorophyll non-acidified is calculated as: acidified chlorophyll (</t>
    </r>
    <r>
      <rPr>
        <sz val="10"/>
        <rFont val="Calibri"/>
        <family val="2"/>
      </rPr>
      <t>µ</t>
    </r>
    <r>
      <rPr>
        <i/>
        <sz val="10"/>
        <rFont val="Calibri"/>
        <family val="2"/>
      </rPr>
      <t>g/L) + [ phaeopigments (µg/L) / acidification factor ]</t>
    </r>
  </si>
  <si>
    <t>enter volumes as a formula (=20+20+180) 
vs. a number (220)</t>
  </si>
  <si>
    <t>&gt; 1,115,000, dilute</t>
  </si>
  <si>
    <t xml:space="preserve"> Volume Filtered (L)</t>
  </si>
  <si>
    <t>Analyses conducted at UCONN, Avery Point; Dr. Jamie Vaudrey, Department of Marine Sciences, jamie.vaudrey@uconn.edu</t>
  </si>
  <si>
    <t xml:space="preserve">Just acetone </t>
  </si>
  <si>
    <t xml:space="preserve">Filter blank </t>
  </si>
  <si>
    <t>Diluted</t>
  </si>
  <si>
    <t>Concentrated</t>
  </si>
  <si>
    <t>CF</t>
  </si>
  <si>
    <t>AF</t>
  </si>
  <si>
    <t xml:space="preserve">XmL </t>
  </si>
  <si>
    <t>V</t>
  </si>
  <si>
    <t xml:space="preserve">Chl -a </t>
  </si>
  <si>
    <t>Phao</t>
  </si>
  <si>
    <t>Average non acid chl</t>
  </si>
  <si>
    <t>avg phaeo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</si>
</sst>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0000"/>
  </numFmts>
  <fonts count="23">
    <font>
      <sz val="10"/>
      <name val="Geneva"/>
    </font>
    <font>
      <b/>
      <sz val="10"/>
      <name val="Geneva"/>
      <family val="2"/>
    </font>
    <font>
      <b/>
      <i/>
      <sz val="10"/>
      <name val="Geneva"/>
      <family val="2"/>
    </font>
    <font>
      <sz val="10"/>
      <color indexed="12"/>
      <name val="Geneva"/>
      <family val="2"/>
    </font>
    <font>
      <b/>
      <sz val="10"/>
      <color indexed="10"/>
      <name val="Geneva"/>
      <family val="2"/>
    </font>
    <font>
      <sz val="9"/>
      <name val="Geneva"/>
      <family val="2"/>
    </font>
    <font>
      <b/>
      <sz val="11"/>
      <name val="Geneva"/>
      <family val="2"/>
    </font>
    <font>
      <b/>
      <i/>
      <sz val="10"/>
      <color indexed="60"/>
      <name val="Geneva"/>
      <family val="2"/>
    </font>
    <font>
      <sz val="10"/>
      <name val="Geneva"/>
      <family val="2"/>
    </font>
    <font>
      <sz val="11"/>
      <name val="Geneva"/>
      <family val="2"/>
    </font>
    <font>
      <b/>
      <sz val="12"/>
      <name val="Genev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indexed="60"/>
      <name val="Calibri"/>
      <family val="2"/>
      <scheme val="minor"/>
    </font>
    <font>
      <sz val="10"/>
      <name val="Calibri"/>
      <family val="2"/>
    </font>
    <font>
      <b/>
      <sz val="10"/>
      <color rgb="FFFF0000"/>
      <name val="Geneva"/>
      <family val="2"/>
    </font>
    <font>
      <sz val="9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43" fontId="8" fillId="0" borderId="0" applyFont="0" applyFill="0" applyBorder="0" applyAlignment="0" applyProtection="0"/>
  </cellStyleXfs>
  <cellXfs count="268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 wrapText="1"/>
    </xf>
    <xf numFmtId="0" fontId="1" fillId="0" borderId="0" xfId="0" applyFont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0" borderId="0" xfId="0" applyFont="1" applyAlignment="1">
      <alignment horizontal="left"/>
    </xf>
    <xf numFmtId="15" fontId="6" fillId="0" borderId="0" xfId="0" applyNumberFormat="1" applyFont="1"/>
    <xf numFmtId="0" fontId="6" fillId="0" borderId="0" xfId="0" applyFont="1" applyAlignment="1">
      <alignment horizontal="center"/>
    </xf>
    <xf numFmtId="0" fontId="2" fillId="0" borderId="0" xfId="0" applyFont="1"/>
    <xf numFmtId="0" fontId="7" fillId="0" borderId="0" xfId="0" applyFont="1"/>
    <xf numFmtId="14" fontId="0" fillId="2" borderId="2" xfId="0" applyNumberFormat="1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8" fillId="0" borderId="1" xfId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2" fontId="5" fillId="2" borderId="20" xfId="1" applyNumberFormat="1" applyFill="1" applyBorder="1" applyAlignment="1">
      <alignment horizontal="center"/>
    </xf>
    <xf numFmtId="2" fontId="5" fillId="5" borderId="8" xfId="1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2" fontId="5" fillId="5" borderId="9" xfId="1" applyNumberFormat="1" applyFill="1" applyBorder="1" applyAlignment="1">
      <alignment horizontal="center"/>
    </xf>
    <xf numFmtId="14" fontId="0" fillId="2" borderId="14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2" borderId="21" xfId="0" applyNumberFormat="1" applyFill="1" applyBorder="1" applyAlignment="1">
      <alignment horizontal="center"/>
    </xf>
    <xf numFmtId="2" fontId="5" fillId="2" borderId="21" xfId="1" applyNumberFormat="1" applyFill="1" applyBorder="1" applyAlignment="1">
      <alignment horizontal="center"/>
    </xf>
    <xf numFmtId="2" fontId="5" fillId="5" borderId="10" xfId="1" applyNumberFormat="1" applyFill="1" applyBorder="1" applyAlignment="1">
      <alignment horizontal="center"/>
    </xf>
    <xf numFmtId="0" fontId="8" fillId="4" borderId="11" xfId="1" applyFont="1" applyFill="1" applyBorder="1" applyAlignment="1">
      <alignment horizontal="center"/>
    </xf>
    <xf numFmtId="0" fontId="8" fillId="4" borderId="12" xfId="1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1" xfId="0" applyNumberForma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15" fontId="11" fillId="0" borderId="0" xfId="0" applyNumberFormat="1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5" fontId="12" fillId="0" borderId="0" xfId="0" applyNumberFormat="1" applyFont="1"/>
    <xf numFmtId="0" fontId="11" fillId="0" borderId="0" xfId="0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0" fillId="0" borderId="1" xfId="0" applyBorder="1"/>
    <xf numFmtId="0" fontId="8" fillId="4" borderId="28" xfId="1" applyFont="1" applyFill="1" applyBorder="1" applyAlignment="1">
      <alignment horizontal="center"/>
    </xf>
    <xf numFmtId="2" fontId="5" fillId="2" borderId="25" xfId="1" applyNumberFormat="1" applyFill="1" applyBorder="1" applyAlignment="1">
      <alignment horizontal="center"/>
    </xf>
    <xf numFmtId="2" fontId="5" fillId="5" borderId="29" xfId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5" fillId="2" borderId="1" xfId="1" applyNumberForma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2" fontId="5" fillId="2" borderId="13" xfId="1" applyNumberFormat="1" applyFill="1" applyBorder="1" applyAlignment="1">
      <alignment horizontal="center"/>
    </xf>
    <xf numFmtId="2" fontId="5" fillId="5" borderId="32" xfId="1" applyNumberFormat="1" applyFill="1" applyBorder="1" applyAlignment="1">
      <alignment horizontal="center"/>
    </xf>
    <xf numFmtId="1" fontId="0" fillId="2" borderId="28" xfId="0" applyNumberFormat="1" applyFill="1" applyBorder="1" applyAlignment="1">
      <alignment horizontal="center"/>
    </xf>
    <xf numFmtId="1" fontId="0" fillId="2" borderId="25" xfId="0" applyNumberFormat="1" applyFill="1" applyBorder="1" applyAlignment="1">
      <alignment horizontal="center"/>
    </xf>
    <xf numFmtId="2" fontId="0" fillId="2" borderId="25" xfId="0" applyNumberFormat="1" applyFill="1" applyBorder="1" applyAlignment="1">
      <alignment horizontal="center"/>
    </xf>
    <xf numFmtId="0" fontId="8" fillId="4" borderId="14" xfId="1" applyFont="1" applyFill="1" applyBorder="1" applyAlignment="1">
      <alignment horizontal="center"/>
    </xf>
    <xf numFmtId="0" fontId="0" fillId="4" borderId="11" xfId="1" applyFont="1" applyFill="1" applyBorder="1" applyAlignment="1">
      <alignment horizontal="center"/>
    </xf>
    <xf numFmtId="0" fontId="8" fillId="4" borderId="31" xfId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3" borderId="22" xfId="0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1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15" fillId="0" borderId="0" xfId="0" applyFont="1"/>
    <xf numFmtId="0" fontId="0" fillId="2" borderId="1" xfId="0" applyFill="1" applyBorder="1" applyAlignment="1">
      <alignment horizontal="left"/>
    </xf>
    <xf numFmtId="3" fontId="0" fillId="3" borderId="13" xfId="0" applyNumberFormat="1" applyFill="1" applyBorder="1" applyAlignment="1">
      <alignment horizontal="center"/>
    </xf>
    <xf numFmtId="0" fontId="12" fillId="0" borderId="0" xfId="0" applyFont="1" applyAlignment="1">
      <alignment horizontal="right"/>
    </xf>
    <xf numFmtId="15" fontId="12" fillId="0" borderId="0" xfId="0" applyNumberFormat="1" applyFont="1" applyAlignment="1">
      <alignment horizontal="right"/>
    </xf>
    <xf numFmtId="0" fontId="5" fillId="8" borderId="11" xfId="1" applyFill="1" applyBorder="1" applyAlignment="1">
      <alignment horizontal="center"/>
    </xf>
    <xf numFmtId="0" fontId="5" fillId="8" borderId="14" xfId="1" applyFill="1" applyBorder="1" applyAlignment="1">
      <alignment horizontal="center"/>
    </xf>
    <xf numFmtId="0" fontId="5" fillId="8" borderId="12" xfId="1" applyFill="1" applyBorder="1" applyAlignment="1">
      <alignment horizontal="center"/>
    </xf>
    <xf numFmtId="0" fontId="5" fillId="9" borderId="1" xfId="1" applyFill="1" applyBorder="1" applyAlignment="1">
      <alignment horizontal="center" vertical="center"/>
    </xf>
    <xf numFmtId="0" fontId="5" fillId="9" borderId="21" xfId="1" applyFill="1" applyBorder="1" applyAlignment="1">
      <alignment horizontal="center" vertical="center"/>
    </xf>
    <xf numFmtId="0" fontId="0" fillId="0" borderId="33" xfId="0" applyBorder="1" applyAlignment="1">
      <alignment horizontal="center" wrapText="1"/>
    </xf>
    <xf numFmtId="0" fontId="9" fillId="0" borderId="36" xfId="1" applyFont="1" applyBorder="1" applyAlignment="1">
      <alignment horizontal="center" wrapText="1"/>
    </xf>
    <xf numFmtId="0" fontId="5" fillId="9" borderId="25" xfId="1" applyFill="1" applyBorder="1" applyAlignment="1">
      <alignment horizontal="center" vertical="center"/>
    </xf>
    <xf numFmtId="0" fontId="0" fillId="0" borderId="37" xfId="0" applyBorder="1" applyAlignment="1">
      <alignment horizontal="center" wrapText="1"/>
    </xf>
    <xf numFmtId="0" fontId="0" fillId="0" borderId="37" xfId="1" applyFont="1" applyBorder="1" applyAlignment="1">
      <alignment horizontal="center" wrapText="1"/>
    </xf>
    <xf numFmtId="0" fontId="5" fillId="8" borderId="1" xfId="1" applyFill="1" applyBorder="1" applyAlignment="1">
      <alignment horizontal="center"/>
    </xf>
    <xf numFmtId="0" fontId="8" fillId="0" borderId="16" xfId="1" applyFont="1" applyBorder="1" applyAlignment="1">
      <alignment horizontal="center" wrapText="1"/>
    </xf>
    <xf numFmtId="0" fontId="5" fillId="8" borderId="38" xfId="1" applyFill="1" applyBorder="1" applyAlignment="1">
      <alignment horizontal="center"/>
    </xf>
    <xf numFmtId="0" fontId="5" fillId="8" borderId="39" xfId="1" applyFill="1" applyBorder="1" applyAlignment="1">
      <alignment horizontal="center"/>
    </xf>
    <xf numFmtId="0" fontId="5" fillId="8" borderId="40" xfId="1" applyFill="1" applyBorder="1" applyAlignment="1">
      <alignment horizontal="center"/>
    </xf>
    <xf numFmtId="0" fontId="5" fillId="7" borderId="38" xfId="1" applyFill="1" applyBorder="1" applyAlignment="1">
      <alignment horizontal="center"/>
    </xf>
    <xf numFmtId="0" fontId="5" fillId="7" borderId="39" xfId="1" applyFill="1" applyBorder="1" applyAlignment="1">
      <alignment horizontal="center"/>
    </xf>
    <xf numFmtId="0" fontId="5" fillId="7" borderId="40" xfId="1" applyFill="1" applyBorder="1" applyAlignment="1">
      <alignment horizontal="center"/>
    </xf>
    <xf numFmtId="2" fontId="0" fillId="8" borderId="42" xfId="0" applyNumberFormat="1" applyFill="1" applyBorder="1" applyAlignment="1">
      <alignment horizontal="center"/>
    </xf>
    <xf numFmtId="2" fontId="0" fillId="8" borderId="43" xfId="0" applyNumberFormat="1" applyFill="1" applyBorder="1" applyAlignment="1">
      <alignment horizontal="center"/>
    </xf>
    <xf numFmtId="2" fontId="0" fillId="8" borderId="44" xfId="0" applyNumberFormat="1" applyFill="1" applyBorder="1" applyAlignment="1">
      <alignment horizontal="center"/>
    </xf>
    <xf numFmtId="2" fontId="0" fillId="7" borderId="42" xfId="0" applyNumberFormat="1" applyFill="1" applyBorder="1" applyAlignment="1">
      <alignment horizontal="center"/>
    </xf>
    <xf numFmtId="2" fontId="0" fillId="7" borderId="43" xfId="0" applyNumberFormat="1" applyFill="1" applyBorder="1" applyAlignment="1">
      <alignment horizontal="center"/>
    </xf>
    <xf numFmtId="2" fontId="0" fillId="7" borderId="44" xfId="0" applyNumberFormat="1" applyFill="1" applyBorder="1" applyAlignment="1">
      <alignment horizontal="center"/>
    </xf>
    <xf numFmtId="2" fontId="5" fillId="8" borderId="5" xfId="1" applyNumberFormat="1" applyFill="1" applyBorder="1" applyAlignment="1">
      <alignment horizontal="center"/>
    </xf>
    <xf numFmtId="2" fontId="5" fillId="8" borderId="6" xfId="1" applyNumberFormat="1" applyFill="1" applyBorder="1" applyAlignment="1">
      <alignment horizontal="center"/>
    </xf>
    <xf numFmtId="2" fontId="5" fillId="8" borderId="7" xfId="1" applyNumberFormat="1" applyFill="1" applyBorder="1" applyAlignment="1">
      <alignment horizontal="center"/>
    </xf>
    <xf numFmtId="2" fontId="5" fillId="7" borderId="5" xfId="1" applyNumberFormat="1" applyFill="1" applyBorder="1" applyAlignment="1">
      <alignment horizontal="center"/>
    </xf>
    <xf numFmtId="2" fontId="5" fillId="7" borderId="6" xfId="1" applyNumberFormat="1" applyFill="1" applyBorder="1" applyAlignment="1">
      <alignment horizontal="center"/>
    </xf>
    <xf numFmtId="2" fontId="5" fillId="7" borderId="7" xfId="1" applyNumberFormat="1" applyFill="1" applyBorder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6" fillId="0" borderId="0" xfId="0" applyNumberFormat="1" applyFont="1"/>
    <xf numFmtId="2" fontId="0" fillId="0" borderId="15" xfId="1" applyNumberFormat="1" applyFont="1" applyBorder="1" applyAlignment="1">
      <alignment horizontal="center" wrapText="1"/>
    </xf>
    <xf numFmtId="2" fontId="0" fillId="0" borderId="41" xfId="0" applyNumberForma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8" borderId="1" xfId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8" borderId="11" xfId="1" applyFont="1" applyFill="1" applyBorder="1" applyAlignment="1">
      <alignment horizontal="center"/>
    </xf>
    <xf numFmtId="4" fontId="0" fillId="2" borderId="25" xfId="1" applyNumberFormat="1" applyFont="1" applyFill="1" applyBorder="1" applyAlignment="1">
      <alignment horizontal="center"/>
    </xf>
    <xf numFmtId="0" fontId="0" fillId="8" borderId="34" xfId="1" applyFont="1" applyFill="1" applyBorder="1" applyAlignment="1">
      <alignment horizontal="center"/>
    </xf>
    <xf numFmtId="0" fontId="0" fillId="8" borderId="5" xfId="1" applyFont="1" applyFill="1" applyBorder="1" applyAlignment="1">
      <alignment horizontal="center"/>
    </xf>
    <xf numFmtId="0" fontId="0" fillId="8" borderId="38" xfId="1" applyFont="1" applyFill="1" applyBorder="1" applyAlignment="1">
      <alignment horizontal="center"/>
    </xf>
    <xf numFmtId="2" fontId="0" fillId="8" borderId="5" xfId="1" applyNumberFormat="1" applyFont="1" applyFill="1" applyBorder="1" applyAlignment="1">
      <alignment horizontal="center"/>
    </xf>
    <xf numFmtId="0" fontId="0" fillId="4" borderId="14" xfId="1" applyFont="1" applyFill="1" applyBorder="1" applyAlignment="1">
      <alignment horizontal="center"/>
    </xf>
    <xf numFmtId="0" fontId="0" fillId="8" borderId="14" xfId="1" applyFont="1" applyFill="1" applyBorder="1" applyAlignment="1">
      <alignment horizontal="center"/>
    </xf>
    <xf numFmtId="0" fontId="0" fillId="9" borderId="1" xfId="1" applyFont="1" applyFill="1" applyBorder="1" applyAlignment="1">
      <alignment horizontal="center" vertical="center"/>
    </xf>
    <xf numFmtId="4" fontId="0" fillId="2" borderId="1" xfId="1" applyNumberFormat="1" applyFont="1" applyFill="1" applyBorder="1" applyAlignment="1">
      <alignment horizontal="center"/>
    </xf>
    <xf numFmtId="0" fontId="0" fillId="8" borderId="3" xfId="1" applyFont="1" applyFill="1" applyBorder="1" applyAlignment="1">
      <alignment horizontal="center"/>
    </xf>
    <xf numFmtId="0" fontId="0" fillId="8" borderId="6" xfId="1" applyFont="1" applyFill="1" applyBorder="1" applyAlignment="1">
      <alignment horizontal="center"/>
    </xf>
    <xf numFmtId="0" fontId="0" fillId="8" borderId="39" xfId="1" applyFont="1" applyFill="1" applyBorder="1" applyAlignment="1">
      <alignment horizontal="center"/>
    </xf>
    <xf numFmtId="2" fontId="0" fillId="8" borderId="6" xfId="1" applyNumberFormat="1" applyFont="1" applyFill="1" applyBorder="1" applyAlignment="1">
      <alignment horizontal="center"/>
    </xf>
    <xf numFmtId="0" fontId="0" fillId="4" borderId="12" xfId="1" applyFont="1" applyFill="1" applyBorder="1" applyAlignment="1">
      <alignment horizontal="center"/>
    </xf>
    <xf numFmtId="0" fontId="0" fillId="8" borderId="12" xfId="1" applyFont="1" applyFill="1" applyBorder="1" applyAlignment="1">
      <alignment horizontal="center"/>
    </xf>
    <xf numFmtId="0" fontId="0" fillId="9" borderId="21" xfId="1" applyFont="1" applyFill="1" applyBorder="1" applyAlignment="1">
      <alignment horizontal="center" vertical="center"/>
    </xf>
    <xf numFmtId="4" fontId="0" fillId="2" borderId="21" xfId="1" applyNumberFormat="1" applyFont="1" applyFill="1" applyBorder="1" applyAlignment="1">
      <alignment horizontal="center"/>
    </xf>
    <xf numFmtId="0" fontId="0" fillId="8" borderId="35" xfId="1" applyFont="1" applyFill="1" applyBorder="1" applyAlignment="1">
      <alignment horizontal="center"/>
    </xf>
    <xf numFmtId="0" fontId="0" fillId="8" borderId="7" xfId="1" applyFont="1" applyFill="1" applyBorder="1" applyAlignment="1">
      <alignment horizontal="center"/>
    </xf>
    <xf numFmtId="0" fontId="0" fillId="8" borderId="40" xfId="1" applyFont="1" applyFill="1" applyBorder="1" applyAlignment="1">
      <alignment horizontal="center"/>
    </xf>
    <xf numFmtId="2" fontId="0" fillId="8" borderId="7" xfId="1" applyNumberFormat="1" applyFont="1" applyFill="1" applyBorder="1" applyAlignment="1">
      <alignment horizontal="center"/>
    </xf>
    <xf numFmtId="4" fontId="0" fillId="2" borderId="20" xfId="1" applyNumberFormat="1" applyFont="1" applyFill="1" applyBorder="1" applyAlignment="1">
      <alignment horizontal="center"/>
    </xf>
    <xf numFmtId="2" fontId="0" fillId="2" borderId="1" xfId="1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0" fillId="4" borderId="31" xfId="1" applyFont="1" applyFill="1" applyBorder="1" applyAlignment="1">
      <alignment horizontal="center"/>
    </xf>
    <xf numFmtId="2" fontId="0" fillId="2" borderId="13" xfId="1" applyNumberFormat="1" applyFont="1" applyFill="1" applyBorder="1" applyAlignment="1">
      <alignment horizontal="center"/>
    </xf>
    <xf numFmtId="4" fontId="0" fillId="2" borderId="13" xfId="1" applyNumberFormat="1" applyFont="1" applyFill="1" applyBorder="1" applyAlignment="1">
      <alignment horizontal="center"/>
    </xf>
    <xf numFmtId="2" fontId="0" fillId="2" borderId="21" xfId="1" applyNumberFormat="1" applyFont="1" applyFill="1" applyBorder="1" applyAlignment="1">
      <alignment horizontal="center"/>
    </xf>
    <xf numFmtId="0" fontId="0" fillId="8" borderId="23" xfId="1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0" fontId="0" fillId="7" borderId="38" xfId="1" applyFont="1" applyFill="1" applyBorder="1" applyAlignment="1">
      <alignment horizontal="center"/>
    </xf>
    <xf numFmtId="2" fontId="0" fillId="7" borderId="5" xfId="1" applyNumberFormat="1" applyFont="1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0" fontId="0" fillId="7" borderId="39" xfId="1" applyFont="1" applyFill="1" applyBorder="1" applyAlignment="1">
      <alignment horizontal="center"/>
    </xf>
    <xf numFmtId="2" fontId="0" fillId="7" borderId="6" xfId="1" applyNumberFormat="1" applyFont="1" applyFill="1" applyBorder="1" applyAlignment="1">
      <alignment horizontal="center"/>
    </xf>
    <xf numFmtId="4" fontId="0" fillId="2" borderId="21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1" fontId="0" fillId="6" borderId="7" xfId="0" applyNumberFormat="1" applyFill="1" applyBorder="1" applyAlignment="1">
      <alignment horizontal="center"/>
    </xf>
    <xf numFmtId="0" fontId="0" fillId="7" borderId="40" xfId="1" applyFont="1" applyFill="1" applyBorder="1" applyAlignment="1">
      <alignment horizontal="center"/>
    </xf>
    <xf numFmtId="2" fontId="0" fillId="7" borderId="7" xfId="1" applyNumberFormat="1" applyFont="1" applyFill="1" applyBorder="1" applyAlignment="1">
      <alignment horizontal="center"/>
    </xf>
    <xf numFmtId="4" fontId="0" fillId="2" borderId="20" xfId="0" applyNumberFormat="1" applyFill="1" applyBorder="1" applyAlignment="1">
      <alignment horizontal="center"/>
    </xf>
    <xf numFmtId="0" fontId="11" fillId="0" borderId="0" xfId="0" applyFont="1" applyAlignment="1">
      <alignment horizontal="left" vertical="center"/>
    </xf>
    <xf numFmtId="3" fontId="0" fillId="3" borderId="25" xfId="2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4" borderId="28" xfId="1" applyFont="1" applyFill="1" applyBorder="1" applyAlignment="1">
      <alignment horizontal="center"/>
    </xf>
    <xf numFmtId="0" fontId="0" fillId="8" borderId="28" xfId="1" applyFont="1" applyFill="1" applyBorder="1" applyAlignment="1">
      <alignment horizontal="center"/>
    </xf>
    <xf numFmtId="0" fontId="0" fillId="9" borderId="25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15" fontId="19" fillId="0" borderId="0" xfId="0" applyNumberFormat="1" applyFont="1"/>
    <xf numFmtId="0" fontId="20" fillId="0" borderId="0" xfId="0" applyFont="1"/>
    <xf numFmtId="0" fontId="0" fillId="0" borderId="1" xfId="0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4" fontId="0" fillId="0" borderId="0" xfId="0" applyNumberFormat="1"/>
    <xf numFmtId="2" fontId="8" fillId="2" borderId="20" xfId="1" applyNumberFormat="1" applyFont="1" applyFill="1" applyBorder="1" applyAlignment="1">
      <alignment horizontal="center"/>
    </xf>
    <xf numFmtId="0" fontId="22" fillId="0" borderId="0" xfId="0" applyFont="1"/>
    <xf numFmtId="16" fontId="21" fillId="0" borderId="0" xfId="0" applyNumberFormat="1" applyFont="1" applyAlignment="1">
      <alignment horizontal="center"/>
    </xf>
    <xf numFmtId="2" fontId="0" fillId="2" borderId="24" xfId="1" applyNumberFormat="1" applyFont="1" applyFill="1" applyBorder="1" applyAlignment="1">
      <alignment horizontal="center"/>
    </xf>
    <xf numFmtId="4" fontId="0" fillId="2" borderId="0" xfId="1" applyNumberFormat="1" applyFont="1" applyFill="1" applyAlignment="1">
      <alignment horizontal="center"/>
    </xf>
    <xf numFmtId="2" fontId="5" fillId="5" borderId="26" xfId="1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9" xfId="0" applyFill="1" applyBorder="1" applyAlignment="1">
      <alignment horizontal="center"/>
    </xf>
    <xf numFmtId="0" fontId="0" fillId="8" borderId="0" xfId="1" applyFont="1" applyFill="1" applyAlignment="1">
      <alignment horizontal="center"/>
    </xf>
    <xf numFmtId="0" fontId="0" fillId="8" borderId="19" xfId="1" applyFont="1" applyFill="1" applyBorder="1" applyAlignment="1">
      <alignment horizontal="center"/>
    </xf>
    <xf numFmtId="0" fontId="0" fillId="8" borderId="27" xfId="1" applyFont="1" applyFill="1" applyBorder="1" applyAlignment="1">
      <alignment horizontal="center"/>
    </xf>
    <xf numFmtId="2" fontId="0" fillId="8" borderId="19" xfId="1" applyNumberFormat="1" applyFont="1" applyFill="1" applyBorder="1" applyAlignment="1">
      <alignment horizontal="center"/>
    </xf>
    <xf numFmtId="2" fontId="0" fillId="8" borderId="53" xfId="0" applyNumberFormat="1" applyFill="1" applyBorder="1" applyAlignment="1">
      <alignment horizontal="center"/>
    </xf>
    <xf numFmtId="0" fontId="8" fillId="4" borderId="0" xfId="1" applyFont="1" applyFill="1" applyAlignment="1">
      <alignment horizontal="center"/>
    </xf>
    <xf numFmtId="0" fontId="8" fillId="0" borderId="1" xfId="1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5" fillId="0" borderId="9" xfId="1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9" xfId="1" applyFont="1" applyBorder="1" applyAlignment="1">
      <alignment horizontal="center"/>
    </xf>
    <xf numFmtId="2" fontId="0" fillId="0" borderId="6" xfId="1" applyNumberFormat="1" applyFon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1" fontId="0" fillId="0" borderId="39" xfId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5" fillId="0" borderId="10" xfId="1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40" xfId="1" applyFont="1" applyBorder="1" applyAlignment="1">
      <alignment horizontal="center"/>
    </xf>
    <xf numFmtId="2" fontId="0" fillId="0" borderId="7" xfId="1" applyNumberFormat="1" applyFon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2" fontId="5" fillId="0" borderId="8" xfId="1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38" xfId="1" applyFon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0" fontId="8" fillId="0" borderId="0" xfId="0" applyFont="1"/>
    <xf numFmtId="2" fontId="0" fillId="0" borderId="1" xfId="0" applyNumberForma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7" fillId="0" borderId="45" xfId="0" applyFont="1" applyBorder="1" applyAlignment="1">
      <alignment horizontal="center" vertical="top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6" fillId="0" borderId="0" xfId="0" applyFont="1" applyAlignment="1">
      <alignment horizontal="center" vertical="top" wrapText="1"/>
    </xf>
    <xf numFmtId="0" fontId="16" fillId="0" borderId="45" xfId="0" applyFont="1" applyBorder="1" applyAlignment="1">
      <alignment horizontal="center" vertical="top" wrapText="1"/>
    </xf>
    <xf numFmtId="0" fontId="0" fillId="0" borderId="15" xfId="1" applyFont="1" applyBorder="1" applyAlignment="1">
      <alignment horizontal="center" vertical="center" wrapText="1"/>
    </xf>
    <xf numFmtId="0" fontId="0" fillId="0" borderId="19" xfId="1" applyFont="1" applyBorder="1" applyAlignment="1">
      <alignment horizontal="center" vertical="center" wrapText="1"/>
    </xf>
    <xf numFmtId="0" fontId="0" fillId="0" borderId="17" xfId="1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47" xfId="1" applyFont="1" applyBorder="1" applyAlignment="1">
      <alignment horizontal="center" vertical="center" wrapText="1"/>
    </xf>
    <xf numFmtId="0" fontId="0" fillId="0" borderId="24" xfId="1" applyFont="1" applyBorder="1" applyAlignment="1">
      <alignment horizontal="center" vertical="center" wrapText="1"/>
    </xf>
    <xf numFmtId="0" fontId="0" fillId="0" borderId="50" xfId="1" applyFont="1" applyBorder="1" applyAlignment="1">
      <alignment horizontal="center" vertical="center" wrapText="1"/>
    </xf>
    <xf numFmtId="0" fontId="9" fillId="0" borderId="51" xfId="1" applyFont="1" applyBorder="1" applyAlignment="1">
      <alignment horizontal="center" vertical="center" wrapText="1"/>
    </xf>
    <xf numFmtId="0" fontId="9" fillId="0" borderId="26" xfId="1" applyFont="1" applyBorder="1" applyAlignment="1">
      <alignment horizontal="center" vertical="center" wrapText="1"/>
    </xf>
    <xf numFmtId="0" fontId="9" fillId="0" borderId="52" xfId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13" fillId="0" borderId="45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_lab" xfId="1" xr:uid="{00000000-0005-0000-0000-000002000000}"/>
  </cellStyles>
  <dxfs count="0"/>
  <tableStyles count="0" defaultTableStyle="TableStyleMedium9" defaultPivotStyle="PivotStyleLight16"/>
  <colors>
    <mruColors>
      <color rgb="FF9B404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8613213033657"/>
          <c:y val="7.3598628863339441E-2"/>
          <c:w val="0.82231047861904838"/>
          <c:h val="0.84272892994765147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'CHL - Acidified'!$U$39:$U$47</c:f>
              <c:numCache>
                <c:formatCode>d\-mmm</c:formatCode>
                <c:ptCount val="9"/>
                <c:pt idx="0">
                  <c:v>45594</c:v>
                </c:pt>
                <c:pt idx="1">
                  <c:v>45594</c:v>
                </c:pt>
                <c:pt idx="2">
                  <c:v>45594</c:v>
                </c:pt>
                <c:pt idx="3">
                  <c:v>45601</c:v>
                </c:pt>
                <c:pt idx="4">
                  <c:v>45601</c:v>
                </c:pt>
                <c:pt idx="5">
                  <c:v>45601</c:v>
                </c:pt>
                <c:pt idx="6">
                  <c:v>45608</c:v>
                </c:pt>
                <c:pt idx="7">
                  <c:v>45608</c:v>
                </c:pt>
                <c:pt idx="8">
                  <c:v>45608</c:v>
                </c:pt>
              </c:numCache>
            </c:numRef>
          </c:xVal>
          <c:yVal>
            <c:numRef>
              <c:f>'CHL - Acidified'!$V$39:$V$47</c:f>
              <c:numCache>
                <c:formatCode>0.00</c:formatCode>
                <c:ptCount val="9"/>
                <c:pt idx="0">
                  <c:v>80.365685670628608</c:v>
                </c:pt>
                <c:pt idx="1">
                  <c:v>52.053538162802198</c:v>
                </c:pt>
                <c:pt idx="2">
                  <c:v>94.415708165740227</c:v>
                </c:pt>
                <c:pt idx="3">
                  <c:v>6.9213108136691162</c:v>
                </c:pt>
                <c:pt idx="4">
                  <c:v>8.5527543346790651</c:v>
                </c:pt>
                <c:pt idx="5">
                  <c:v>10.596567820917819</c:v>
                </c:pt>
                <c:pt idx="6">
                  <c:v>8.9363724927572648</c:v>
                </c:pt>
                <c:pt idx="7">
                  <c:v>7.0736347251179419</c:v>
                </c:pt>
                <c:pt idx="8">
                  <c:v>5.5871550482806569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B-8047-9BFE-81284C5989A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'CHL - Acidified'!$U$49:$U$57</c:f>
              <c:numCache>
                <c:formatCode>d\-mmm</c:formatCode>
                <c:ptCount val="9"/>
                <c:pt idx="0">
                  <c:v>45594</c:v>
                </c:pt>
                <c:pt idx="1">
                  <c:v>45594</c:v>
                </c:pt>
                <c:pt idx="2">
                  <c:v>45594</c:v>
                </c:pt>
                <c:pt idx="3">
                  <c:v>45601</c:v>
                </c:pt>
                <c:pt idx="4">
                  <c:v>45601</c:v>
                </c:pt>
                <c:pt idx="5">
                  <c:v>45601</c:v>
                </c:pt>
                <c:pt idx="6">
                  <c:v>45608</c:v>
                </c:pt>
                <c:pt idx="7">
                  <c:v>45608</c:v>
                </c:pt>
                <c:pt idx="8">
                  <c:v>45608</c:v>
                </c:pt>
              </c:numCache>
            </c:numRef>
          </c:xVal>
          <c:yVal>
            <c:numRef>
              <c:f>'CHL - Acidified'!$V$49:$V$57</c:f>
              <c:numCache>
                <c:formatCode>0.00</c:formatCode>
                <c:ptCount val="9"/>
                <c:pt idx="0">
                  <c:v>3.472148802005699</c:v>
                </c:pt>
                <c:pt idx="1">
                  <c:v>5.98662828066713</c:v>
                </c:pt>
                <c:pt idx="2">
                  <c:v>32.183253195753025</c:v>
                </c:pt>
                <c:pt idx="3">
                  <c:v>5.1537409823819313</c:v>
                </c:pt>
                <c:pt idx="4">
                  <c:v>7.8756775645704034</c:v>
                </c:pt>
                <c:pt idx="5">
                  <c:v>11.483506199051467</c:v>
                </c:pt>
                <c:pt idx="6">
                  <c:v>2.4138447454068084</c:v>
                </c:pt>
                <c:pt idx="7">
                  <c:v>1.5452409270842857</c:v>
                </c:pt>
                <c:pt idx="8">
                  <c:v>1.118709776612379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B-8047-9BFE-81284C598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34447"/>
        <c:axId val="335191279"/>
      </c:scatterChart>
      <c:valAx>
        <c:axId val="33493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91279"/>
        <c:crosses val="autoZero"/>
        <c:crossBetween val="midCat"/>
      </c:valAx>
      <c:valAx>
        <c:axId val="3351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3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Total</a:t>
            </a:r>
            <a:r>
              <a:rPr lang="en-US" baseline="0"/>
              <a:t> Chlorophyll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Chlorophyll (non-acidified)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C-E24A-B162-DF6440790F42}"/>
              </c:ext>
            </c:extLst>
          </c:dPt>
          <c:cat>
            <c:numRef>
              <c:f>'CHL - Acidified'!$U$39:$U$47</c:f>
              <c:numCache>
                <c:formatCode>d\-mmm</c:formatCode>
                <c:ptCount val="9"/>
                <c:pt idx="0">
                  <c:v>45594</c:v>
                </c:pt>
                <c:pt idx="1">
                  <c:v>45594</c:v>
                </c:pt>
                <c:pt idx="2">
                  <c:v>45594</c:v>
                </c:pt>
                <c:pt idx="3">
                  <c:v>45601</c:v>
                </c:pt>
                <c:pt idx="4">
                  <c:v>45601</c:v>
                </c:pt>
                <c:pt idx="5">
                  <c:v>45601</c:v>
                </c:pt>
                <c:pt idx="6">
                  <c:v>45608</c:v>
                </c:pt>
                <c:pt idx="7">
                  <c:v>45608</c:v>
                </c:pt>
                <c:pt idx="8">
                  <c:v>45608</c:v>
                </c:pt>
              </c:numCache>
            </c:numRef>
          </c:cat>
          <c:val>
            <c:numRef>
              <c:f>'CHL - Acidified'!$Z$39:$Z$45</c:f>
              <c:numCache>
                <c:formatCode>General</c:formatCode>
                <c:ptCount val="7"/>
                <c:pt idx="0" formatCode="0.00">
                  <c:v>90.518451889016504</c:v>
                </c:pt>
                <c:pt idx="3" formatCode="0.00">
                  <c:v>40.012889948531438</c:v>
                </c:pt>
                <c:pt idx="6" formatCode="0.00">
                  <c:v>15.238045839425665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C-E24A-B162-DF6440790F42}"/>
            </c:ext>
          </c:extLst>
        </c:ser>
        <c:ser>
          <c:idx val="1"/>
          <c:order val="1"/>
          <c:tx>
            <c:v>Phaeopigments</c:v>
          </c:tx>
          <c:spPr>
            <a:solidFill>
              <a:srgbClr val="9B4040">
                <a:alpha val="85098"/>
              </a:srgbClr>
            </a:solidFill>
            <a:ln>
              <a:noFill/>
            </a:ln>
            <a:effectLst/>
          </c:spPr>
          <c:invertIfNegative val="0"/>
          <c:cat>
            <c:numRef>
              <c:f>'CHL - Acidified'!$U$39:$U$47</c:f>
              <c:numCache>
                <c:formatCode>d\-mmm</c:formatCode>
                <c:ptCount val="9"/>
                <c:pt idx="0">
                  <c:v>45594</c:v>
                </c:pt>
                <c:pt idx="1">
                  <c:v>45594</c:v>
                </c:pt>
                <c:pt idx="2">
                  <c:v>45594</c:v>
                </c:pt>
                <c:pt idx="3">
                  <c:v>45601</c:v>
                </c:pt>
                <c:pt idx="4">
                  <c:v>45601</c:v>
                </c:pt>
                <c:pt idx="5">
                  <c:v>45601</c:v>
                </c:pt>
                <c:pt idx="6">
                  <c:v>45608</c:v>
                </c:pt>
                <c:pt idx="7">
                  <c:v>45608</c:v>
                </c:pt>
                <c:pt idx="8">
                  <c:v>45608</c:v>
                </c:pt>
              </c:numCache>
            </c:numRef>
          </c:cat>
          <c:val>
            <c:numRef>
              <c:f>'CHL - Acidified'!$Y$39:$Y$45</c:f>
              <c:numCache>
                <c:formatCode>0.00</c:formatCode>
                <c:ptCount val="7"/>
                <c:pt idx="0">
                  <c:v>25.490641490690745</c:v>
                </c:pt>
                <c:pt idx="3">
                  <c:v>53.56178101950713</c:v>
                </c:pt>
                <c:pt idx="6">
                  <c:v>13.746675893709046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C-E24A-B162-DF6440790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553663"/>
        <c:axId val="162758287"/>
      </c:barChart>
      <c:catAx>
        <c:axId val="16255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8287"/>
        <c:crosses val="autoZero"/>
        <c:auto val="0"/>
        <c:lblAlgn val="ctr"/>
        <c:lblOffset val="100"/>
        <c:noMultiLvlLbl val="0"/>
      </c:catAx>
      <c:valAx>
        <c:axId val="1627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 Chlorophyll  µg/L</a:t>
                </a:r>
                <a:r>
                  <a:rPr lang="en-US" sz="1200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d\-mmm</c:formatCode>
                <c:ptCount val="9"/>
                <c:pt idx="0">
                  <c:v>45594</c:v>
                </c:pt>
                <c:pt idx="1">
                  <c:v>45594</c:v>
                </c:pt>
                <c:pt idx="2">
                  <c:v>45594</c:v>
                </c:pt>
                <c:pt idx="3">
                  <c:v>45601</c:v>
                </c:pt>
                <c:pt idx="4">
                  <c:v>45601</c:v>
                </c:pt>
                <c:pt idx="5">
                  <c:v>45601</c:v>
                </c:pt>
                <c:pt idx="6">
                  <c:v>45608</c:v>
                </c:pt>
                <c:pt idx="7">
                  <c:v>45608</c:v>
                </c:pt>
                <c:pt idx="8">
                  <c:v>45608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80.365685670628608</c:v>
                </c:pt>
                <c:pt idx="1">
                  <c:v>52.053538162802198</c:v>
                </c:pt>
                <c:pt idx="2">
                  <c:v>94.415708165740227</c:v>
                </c:pt>
                <c:pt idx="3">
                  <c:v>6.9213108136691162</c:v>
                </c:pt>
                <c:pt idx="4">
                  <c:v>8.5527543346790651</c:v>
                </c:pt>
                <c:pt idx="5">
                  <c:v>10.596567820917819</c:v>
                </c:pt>
                <c:pt idx="6">
                  <c:v>8.9363724927572648</c:v>
                </c:pt>
                <c:pt idx="7">
                  <c:v>7.0736347251179419</c:v>
                </c:pt>
                <c:pt idx="8">
                  <c:v>5.5871550482806569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2-41D6-8C83-6C0860AE4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41455"/>
        <c:axId val="269340975"/>
      </c:scatterChart>
      <c:valAx>
        <c:axId val="2693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40975"/>
        <c:crosses val="autoZero"/>
        <c:crossBetween val="midCat"/>
      </c:valAx>
      <c:valAx>
        <c:axId val="2693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4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164805</xdr:colOff>
      <xdr:row>58</xdr:row>
      <xdr:rowOff>6941</xdr:rowOff>
    </xdr:from>
    <xdr:to>
      <xdr:col>32</xdr:col>
      <xdr:colOff>172779</xdr:colOff>
      <xdr:row>72</xdr:row>
      <xdr:rowOff>50652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D77A1-2318-F6D9-0E99-7992C3666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260660</xdr:colOff>
      <xdr:row>31</xdr:row>
      <xdr:rowOff>165818</xdr:rowOff>
    </xdr:from>
    <xdr:to>
      <xdr:col>37</xdr:col>
      <xdr:colOff>62023</xdr:colOff>
      <xdr:row>55</xdr:row>
      <xdr:rowOff>152293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FC7BA4-D602-B183-A093-A526728A8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60960</xdr:rowOff>
    </xdr:from>
    <xdr:to>
      <xdr:col>11</xdr:col>
      <xdr:colOff>533400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1FF69-D7B8-BFC9-0D60-7D5835646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topLeftCell="A2" zoomScale="85" zoomScaleNormal="85" workbookViewId="0">
      <selection activeCell="E8" sqref="E8"/>
    </sheetView>
  </sheetViews>
  <sheetFormatPr defaultColWidth="12.44140625" defaultRowHeight="13.2"/>
  <cols>
    <col min="1" max="1" width="21.109375" customWidth="1"/>
    <col min="2" max="2" width="13.88671875" style="1" customWidth="1"/>
    <col min="3" max="3" width="14.5546875" customWidth="1"/>
    <col min="4" max="4" width="12.5546875" customWidth="1"/>
    <col min="5" max="5" width="27" customWidth="1"/>
    <col min="6" max="6" width="3.44140625" customWidth="1"/>
    <col min="7" max="7" width="12.5546875" style="2" customWidth="1"/>
    <col min="8" max="8" width="3.44140625" style="2" customWidth="1"/>
    <col min="9" max="9" width="18.44140625" style="2" customWidth="1"/>
    <col min="10" max="10" width="21.109375" style="121" customWidth="1"/>
    <col min="11" max="11" width="16" style="120" customWidth="1"/>
    <col min="12" max="13" width="3.109375" customWidth="1"/>
    <col min="14" max="15" width="19.44140625" customWidth="1"/>
    <col min="16" max="16" width="59.44140625" customWidth="1"/>
  </cols>
  <sheetData>
    <row r="1" spans="1:16">
      <c r="A1" t="s">
        <v>76</v>
      </c>
      <c r="F1" s="2"/>
      <c r="I1" s="3"/>
      <c r="J1" s="120"/>
      <c r="K1" s="121"/>
    </row>
    <row r="2" spans="1:16">
      <c r="A2" t="s">
        <v>0</v>
      </c>
      <c r="B2" s="9"/>
      <c r="C2" s="10"/>
      <c r="D2" s="11"/>
      <c r="H2" s="3"/>
      <c r="K2" s="122"/>
    </row>
    <row r="3" spans="1:16">
      <c r="A3" t="s">
        <v>11</v>
      </c>
      <c r="B3" s="17"/>
      <c r="C3" s="10"/>
      <c r="D3" s="11"/>
      <c r="F3" s="85" t="s">
        <v>46</v>
      </c>
      <c r="K3" s="122"/>
    </row>
    <row r="4" spans="1:16">
      <c r="A4" s="1" t="s">
        <v>8</v>
      </c>
      <c r="B4" s="9"/>
      <c r="C4" s="10"/>
      <c r="D4" s="11"/>
      <c r="F4" s="86"/>
      <c r="G4" s="5" t="s">
        <v>47</v>
      </c>
      <c r="K4" s="122"/>
    </row>
    <row r="5" spans="1:16">
      <c r="A5" t="s">
        <v>24</v>
      </c>
      <c r="B5" s="17"/>
      <c r="C5" s="10"/>
      <c r="D5" s="11"/>
      <c r="F5" s="72"/>
      <c r="G5" s="5" t="s">
        <v>48</v>
      </c>
      <c r="K5" s="122"/>
    </row>
    <row r="6" spans="1:16">
      <c r="A6" t="s">
        <v>1</v>
      </c>
      <c r="B6" s="9"/>
      <c r="C6" s="10"/>
      <c r="D6" s="11"/>
      <c r="F6" s="59"/>
      <c r="G6" s="5" t="s">
        <v>49</v>
      </c>
      <c r="K6" s="122"/>
    </row>
    <row r="7" spans="1:16" ht="13.8">
      <c r="A7" s="1"/>
      <c r="B7"/>
      <c r="F7" s="24"/>
      <c r="G7" s="5" t="s">
        <v>50</v>
      </c>
      <c r="H7"/>
      <c r="I7"/>
      <c r="J7" s="123"/>
      <c r="K7" s="122"/>
      <c r="P7" s="76"/>
    </row>
    <row r="8" spans="1:16">
      <c r="A8" s="8" t="s">
        <v>9</v>
      </c>
      <c r="B8"/>
      <c r="E8" s="12"/>
      <c r="F8" s="100"/>
      <c r="G8" s="5" t="s">
        <v>60</v>
      </c>
      <c r="H8"/>
      <c r="I8"/>
      <c r="J8" s="123"/>
      <c r="K8" s="122"/>
    </row>
    <row r="9" spans="1:16" ht="15.6">
      <c r="A9" t="s">
        <v>2</v>
      </c>
      <c r="B9" s="72" t="s">
        <v>4</v>
      </c>
      <c r="C9" s="44" t="s">
        <v>27</v>
      </c>
      <c r="E9" s="6"/>
      <c r="G9"/>
      <c r="H9"/>
      <c r="I9"/>
      <c r="J9" s="123"/>
      <c r="K9" s="122"/>
    </row>
    <row r="10" spans="1:16">
      <c r="A10" t="s">
        <v>3</v>
      </c>
      <c r="B10" s="72" t="s">
        <v>22</v>
      </c>
      <c r="G10"/>
      <c r="H10"/>
      <c r="I10"/>
      <c r="J10" s="123"/>
      <c r="K10" s="122"/>
    </row>
    <row r="11" spans="1:16">
      <c r="A11" t="s">
        <v>5</v>
      </c>
      <c r="B11" s="72" t="s">
        <v>25</v>
      </c>
      <c r="F11" s="2"/>
      <c r="G11"/>
      <c r="H11"/>
      <c r="I11"/>
      <c r="J11" s="123"/>
      <c r="K11" s="122"/>
    </row>
    <row r="12" spans="1:16">
      <c r="A12" t="s">
        <v>6</v>
      </c>
      <c r="B12" s="80" t="s">
        <v>25</v>
      </c>
      <c r="C12" s="81" t="s">
        <v>33</v>
      </c>
      <c r="D12" s="82"/>
      <c r="E12" s="83"/>
      <c r="F12" s="2"/>
      <c r="G12"/>
      <c r="H12"/>
      <c r="I12"/>
      <c r="J12" s="123"/>
      <c r="K12" s="122"/>
    </row>
    <row r="13" spans="1:16">
      <c r="A13" s="4" t="s">
        <v>20</v>
      </c>
      <c r="B13" s="75">
        <v>177.02</v>
      </c>
      <c r="C13" s="81" t="s">
        <v>34</v>
      </c>
      <c r="D13" s="82"/>
      <c r="E13" s="83"/>
      <c r="G13"/>
      <c r="H13"/>
      <c r="I13"/>
      <c r="J13" s="123"/>
      <c r="K13" s="122"/>
    </row>
    <row r="14" spans="1:16" ht="13.8" thickBot="1">
      <c r="A14" s="4" t="s">
        <v>51</v>
      </c>
      <c r="B14" s="87">
        <v>11500</v>
      </c>
      <c r="C14" s="84" t="s">
        <v>43</v>
      </c>
      <c r="D14" s="82"/>
      <c r="E14" s="83"/>
      <c r="G14"/>
      <c r="H14"/>
      <c r="I14"/>
      <c r="J14" s="123"/>
      <c r="K14" s="122"/>
    </row>
    <row r="15" spans="1:16" ht="14.4" thickBot="1">
      <c r="A15" s="14" t="s">
        <v>26</v>
      </c>
      <c r="B15" s="74">
        <v>23</v>
      </c>
      <c r="G15"/>
      <c r="H15"/>
      <c r="I15"/>
      <c r="J15" s="123"/>
      <c r="K15" s="122"/>
    </row>
    <row r="16" spans="1:16" ht="13.8">
      <c r="G16" s="13"/>
      <c r="H16"/>
      <c r="K16" s="124"/>
      <c r="L16" s="13"/>
      <c r="M16" s="13"/>
    </row>
    <row r="17" spans="1:16" ht="37.5" customHeight="1" thickBot="1">
      <c r="A17" s="13" t="s">
        <v>14</v>
      </c>
      <c r="B17" s="236" t="s">
        <v>40</v>
      </c>
      <c r="C17" s="236"/>
      <c r="D17" s="16" t="s">
        <v>39</v>
      </c>
      <c r="E17" s="16"/>
      <c r="G17" s="15"/>
      <c r="H17"/>
      <c r="I17" s="13" t="s">
        <v>15</v>
      </c>
      <c r="J17" s="124"/>
      <c r="K17" s="124"/>
      <c r="L17" s="13"/>
      <c r="M17" s="13"/>
      <c r="N17" s="13" t="s">
        <v>17</v>
      </c>
    </row>
    <row r="18" spans="1:16" s="7" customFormat="1" ht="40.200000000000003" thickBot="1">
      <c r="A18" s="95" t="s">
        <v>12</v>
      </c>
      <c r="B18" s="98" t="s">
        <v>59</v>
      </c>
      <c r="C18" s="98" t="s">
        <v>13</v>
      </c>
      <c r="D18" s="99" t="s">
        <v>44</v>
      </c>
      <c r="E18" s="96" t="s">
        <v>16</v>
      </c>
      <c r="G18" s="71" t="s">
        <v>18</v>
      </c>
      <c r="I18" s="101" t="s">
        <v>7</v>
      </c>
      <c r="J18" s="125" t="s">
        <v>58</v>
      </c>
      <c r="K18" s="126" t="s">
        <v>19</v>
      </c>
    </row>
    <row r="19" spans="1:16" ht="13.5" customHeight="1">
      <c r="A19" s="56" t="s">
        <v>35</v>
      </c>
      <c r="B19" s="90"/>
      <c r="C19" s="97" t="s">
        <v>20</v>
      </c>
      <c r="D19" s="57"/>
      <c r="E19" s="58"/>
      <c r="G19" s="90"/>
      <c r="I19" s="102"/>
      <c r="J19" s="114"/>
      <c r="K19" s="108"/>
      <c r="N19" t="str">
        <f t="shared" ref="N19:N24" si="0">A1</f>
        <v>Analyses conducted at UCONN, Avery Point; Dr. Jamie Vaudrey, Department of Marine Sciences, jamie.vaudrey@uconn.edu</v>
      </c>
    </row>
    <row r="20" spans="1:16" ht="13.5" customHeight="1">
      <c r="A20" s="67" t="s">
        <v>36</v>
      </c>
      <c r="B20" s="91"/>
      <c r="C20" s="93" t="s">
        <v>20</v>
      </c>
      <c r="D20" s="60"/>
      <c r="E20" s="31"/>
      <c r="G20" s="91"/>
      <c r="I20" s="103"/>
      <c r="J20" s="115"/>
      <c r="K20" s="109"/>
      <c r="N20" t="str">
        <f t="shared" si="0"/>
        <v>Location</v>
      </c>
      <c r="O20" s="3">
        <f>B2</f>
        <v>0</v>
      </c>
      <c r="P20" s="3" t="str">
        <f>C12</f>
        <v>calibrated Jun 7, 2018</v>
      </c>
    </row>
    <row r="21" spans="1:16" ht="13.5" customHeight="1">
      <c r="A21" s="67" t="s">
        <v>20</v>
      </c>
      <c r="B21" s="91"/>
      <c r="C21" s="93" t="s">
        <v>20</v>
      </c>
      <c r="D21" s="60"/>
      <c r="E21" s="31"/>
      <c r="G21" s="91"/>
      <c r="I21" s="103"/>
      <c r="J21" s="115"/>
      <c r="K21" s="109"/>
      <c r="N21" t="str">
        <f t="shared" si="0"/>
        <v>Field Date</v>
      </c>
      <c r="O21" s="21">
        <f>B3</f>
        <v>0</v>
      </c>
      <c r="P21" t="str">
        <f>CONCATENATE("solid standard = ",B13," RFU")</f>
        <v>solid standard = 177.02 RFU</v>
      </c>
    </row>
    <row r="22" spans="1:16" ht="13.5" customHeight="1" thickBot="1">
      <c r="A22" s="38" t="s">
        <v>20</v>
      </c>
      <c r="B22" s="92"/>
      <c r="C22" s="94" t="s">
        <v>20</v>
      </c>
      <c r="D22" s="35"/>
      <c r="E22" s="36"/>
      <c r="G22" s="92"/>
      <c r="I22" s="104"/>
      <c r="J22" s="116"/>
      <c r="K22" s="110"/>
      <c r="N22" t="str">
        <f t="shared" si="0"/>
        <v>Lab Analysts Name</v>
      </c>
      <c r="O22" s="3">
        <f>B4</f>
        <v>0</v>
      </c>
      <c r="P22" t="str">
        <f>C13</f>
        <v>range of 168 to 186 is OK (+/- 5%)</v>
      </c>
    </row>
    <row r="23" spans="1:16" ht="13.5" customHeight="1">
      <c r="A23" s="37" t="s">
        <v>37</v>
      </c>
      <c r="B23" s="90"/>
      <c r="C23" s="28"/>
      <c r="D23" s="28"/>
      <c r="E23" s="29"/>
      <c r="G23" s="90"/>
      <c r="I23" s="102"/>
      <c r="J23" s="114"/>
      <c r="K23" s="108"/>
      <c r="N23" t="str">
        <f t="shared" si="0"/>
        <v>Analysis Date</v>
      </c>
      <c r="O23" s="21">
        <f>B5</f>
        <v>0</v>
      </c>
      <c r="P23" t="str">
        <f>CONCATENATE("concentration of solid standard = ",B15," µg/L")</f>
        <v>concentration of solid standard = 23 µg/L</v>
      </c>
    </row>
    <row r="24" spans="1:16" ht="13.5" customHeight="1">
      <c r="A24" s="67" t="s">
        <v>38</v>
      </c>
      <c r="B24" s="91"/>
      <c r="C24" s="60"/>
      <c r="D24" s="60"/>
      <c r="E24" s="31"/>
      <c r="G24" s="91"/>
      <c r="I24" s="103"/>
      <c r="J24" s="115"/>
      <c r="K24" s="109"/>
      <c r="N24" t="str">
        <f t="shared" si="0"/>
        <v>Data Analysts Name</v>
      </c>
      <c r="O24" s="3">
        <f>B6</f>
        <v>0</v>
      </c>
      <c r="P24" t="str">
        <f>C14</f>
        <v>Linear Dynamic Range: 3 to 11,500 RFU</v>
      </c>
    </row>
    <row r="25" spans="1:16" ht="13.5" customHeight="1">
      <c r="A25" s="67" t="s">
        <v>21</v>
      </c>
      <c r="B25" s="91"/>
      <c r="C25" s="60"/>
      <c r="D25" s="60"/>
      <c r="E25" s="31"/>
      <c r="G25" s="91"/>
      <c r="I25" s="103"/>
      <c r="J25" s="115"/>
      <c r="K25" s="109"/>
    </row>
    <row r="26" spans="1:16" ht="13.5" customHeight="1" thickBot="1">
      <c r="A26" s="69" t="s">
        <v>21</v>
      </c>
      <c r="B26" s="92"/>
      <c r="C26" s="62"/>
      <c r="D26" s="62"/>
      <c r="E26" s="63"/>
      <c r="G26" s="92"/>
      <c r="I26" s="104"/>
      <c r="J26" s="116"/>
      <c r="K26" s="110"/>
      <c r="N26" s="24" t="s">
        <v>41</v>
      </c>
      <c r="O26" s="23" t="s">
        <v>42</v>
      </c>
      <c r="P26" s="23" t="s">
        <v>16</v>
      </c>
    </row>
    <row r="27" spans="1:16" ht="13.5" customHeight="1">
      <c r="A27" s="37" t="s">
        <v>31</v>
      </c>
      <c r="B27" s="39">
        <v>60</v>
      </c>
      <c r="C27" s="28"/>
      <c r="D27" s="28"/>
      <c r="E27" s="29"/>
      <c r="G27" s="18">
        <v>5</v>
      </c>
      <c r="I27" s="102"/>
      <c r="J27" s="114"/>
      <c r="K27" s="108"/>
      <c r="N27" s="24" t="str">
        <f>A21</f>
        <v>solid standard</v>
      </c>
      <c r="O27" s="55" t="str">
        <f>IF(COUNT(D19:D22)&gt;0,AVERAGE(D19:D22),"")</f>
        <v/>
      </c>
      <c r="P27" s="55" t="str">
        <f>CONCATENATE("Solid standard read ",COUNT(D19:D22)," times.")</f>
        <v>Solid standard read 0 times.</v>
      </c>
    </row>
    <row r="28" spans="1:16" ht="13.5" customHeight="1">
      <c r="A28" s="67" t="s">
        <v>31</v>
      </c>
      <c r="B28" s="59">
        <v>60</v>
      </c>
      <c r="C28" s="60"/>
      <c r="D28" s="60"/>
      <c r="E28" s="31"/>
      <c r="G28" s="19">
        <v>5</v>
      </c>
      <c r="I28" s="103"/>
      <c r="J28" s="115"/>
      <c r="K28" s="109"/>
      <c r="N28" s="24" t="str">
        <f>A25</f>
        <v>acetone blank</v>
      </c>
      <c r="O28" s="55" t="str">
        <f>IF(COUNT(D23:D26)&gt;0,AVERAGE(D23:D26),"")</f>
        <v/>
      </c>
      <c r="P28" s="55" t="str">
        <f>CONCATENATE("Acetone blank read ",COUNT(D23:D26)," times.")</f>
        <v>Acetone blank read 0 times.</v>
      </c>
    </row>
    <row r="29" spans="1:16" ht="13.5" customHeight="1">
      <c r="A29" s="67" t="s">
        <v>31</v>
      </c>
      <c r="B29" s="59">
        <v>60</v>
      </c>
      <c r="C29" s="60"/>
      <c r="D29" s="60"/>
      <c r="E29" s="31"/>
      <c r="G29" s="19">
        <v>5</v>
      </c>
      <c r="I29" s="103"/>
      <c r="J29" s="115"/>
      <c r="K29" s="109"/>
      <c r="N29" s="24" t="str">
        <f>A27</f>
        <v>lab reagent blank</v>
      </c>
      <c r="O29" s="55" t="str">
        <f>IF(COUNT(D27:D32)&gt;0,AVERAGE(D27:D32),"")</f>
        <v/>
      </c>
      <c r="P29" s="55" t="str">
        <f>CONCATENATE("Lab reagent blank read ",COUNT(D27:D32)," times.")</f>
        <v>Lab reagent blank read 0 times.</v>
      </c>
    </row>
    <row r="30" spans="1:16" ht="13.5" customHeight="1">
      <c r="A30" s="67" t="s">
        <v>31</v>
      </c>
      <c r="B30" s="59">
        <v>60</v>
      </c>
      <c r="C30" s="60"/>
      <c r="D30" s="60"/>
      <c r="E30" s="31"/>
      <c r="G30" s="19">
        <v>5</v>
      </c>
      <c r="I30" s="103"/>
      <c r="J30" s="115"/>
      <c r="K30" s="109"/>
      <c r="N30" s="77"/>
      <c r="O30" s="78" t="s">
        <v>45</v>
      </c>
      <c r="P30" s="79"/>
    </row>
    <row r="31" spans="1:16" ht="13.5" customHeight="1">
      <c r="A31" s="67" t="s">
        <v>31</v>
      </c>
      <c r="B31" s="59">
        <v>60</v>
      </c>
      <c r="C31" s="60"/>
      <c r="D31" s="60"/>
      <c r="E31" s="31"/>
      <c r="G31" s="19">
        <v>5</v>
      </c>
      <c r="I31" s="103"/>
      <c r="J31" s="115"/>
      <c r="K31" s="109"/>
    </row>
    <row r="32" spans="1:16" ht="13.5" customHeight="1" thickBot="1">
      <c r="A32" s="38" t="s">
        <v>31</v>
      </c>
      <c r="B32" s="40">
        <v>60</v>
      </c>
      <c r="C32" s="35"/>
      <c r="D32" s="35"/>
      <c r="E32" s="36"/>
      <c r="G32" s="70">
        <v>5</v>
      </c>
      <c r="I32" s="104"/>
      <c r="J32" s="116"/>
      <c r="K32" s="110"/>
      <c r="N32" s="22" t="s">
        <v>7</v>
      </c>
      <c r="O32" s="23" t="s">
        <v>19</v>
      </c>
      <c r="P32" s="23" t="s">
        <v>16</v>
      </c>
    </row>
    <row r="33" spans="1:16" ht="13.5" customHeight="1">
      <c r="A33" s="64"/>
      <c r="B33" s="65"/>
      <c r="C33" s="65"/>
      <c r="D33" s="66"/>
      <c r="E33" s="58"/>
      <c r="G33" s="18">
        <v>5</v>
      </c>
      <c r="I33" s="105" t="str">
        <f>IF(A33="","",A33)</f>
        <v/>
      </c>
      <c r="J33" s="117" t="str">
        <f>IF(D33="","",D33-$O$29)</f>
        <v/>
      </c>
      <c r="K33" s="111" t="str">
        <f>IF(J33="","",($B$15*     (J33/$B$13)    *(G33/B33)))</f>
        <v/>
      </c>
      <c r="N33" s="24" t="str">
        <f t="shared" ref="N33:N80" si="1">I33</f>
        <v/>
      </c>
      <c r="O33" s="73" t="str">
        <f t="shared" ref="O33:O80" si="2">K33</f>
        <v/>
      </c>
      <c r="P33" s="23" t="str">
        <f t="shared" ref="P33:P80" si="3">IF(E33="","",E33)</f>
        <v/>
      </c>
    </row>
    <row r="34" spans="1:16" ht="13.5" customHeight="1">
      <c r="A34" s="30"/>
      <c r="B34" s="20"/>
      <c r="C34" s="20"/>
      <c r="D34" s="42"/>
      <c r="E34" s="31"/>
      <c r="G34" s="19">
        <v>5</v>
      </c>
      <c r="I34" s="106" t="str">
        <f t="shared" ref="I34:I80" si="4">IF(A34="","",A34)</f>
        <v/>
      </c>
      <c r="J34" s="118" t="str">
        <f>IF(D34="","",D34-$O$29)</f>
        <v/>
      </c>
      <c r="K34" s="112" t="str">
        <f t="shared" ref="K34:K80" si="5">IF(J34="","",($B$15*     (J34/$B$13)    *(G34/B34)))</f>
        <v/>
      </c>
      <c r="N34" s="24" t="str">
        <f t="shared" si="1"/>
        <v/>
      </c>
      <c r="O34" s="73" t="str">
        <f t="shared" si="2"/>
        <v/>
      </c>
      <c r="P34" s="23" t="str">
        <f t="shared" si="3"/>
        <v/>
      </c>
    </row>
    <row r="35" spans="1:16" ht="13.5" customHeight="1">
      <c r="A35" s="30"/>
      <c r="B35" s="20"/>
      <c r="C35" s="20"/>
      <c r="D35" s="42"/>
      <c r="E35" s="31"/>
      <c r="G35" s="19">
        <v>5</v>
      </c>
      <c r="I35" s="106" t="str">
        <f t="shared" si="4"/>
        <v/>
      </c>
      <c r="J35" s="118" t="str">
        <f t="shared" ref="J35:J80" si="6">IF(D35="","",D35-$O$29)</f>
        <v/>
      </c>
      <c r="K35" s="112" t="str">
        <f t="shared" si="5"/>
        <v/>
      </c>
      <c r="N35" s="24" t="str">
        <f t="shared" si="1"/>
        <v/>
      </c>
      <c r="O35" s="73" t="str">
        <f t="shared" si="2"/>
        <v/>
      </c>
      <c r="P35" s="23" t="str">
        <f t="shared" si="3"/>
        <v/>
      </c>
    </row>
    <row r="36" spans="1:16" ht="13.5" customHeight="1">
      <c r="A36" s="30"/>
      <c r="B36" s="20"/>
      <c r="C36" s="20"/>
      <c r="D36" s="42"/>
      <c r="E36" s="31"/>
      <c r="G36" s="19">
        <v>5</v>
      </c>
      <c r="I36" s="106" t="str">
        <f t="shared" si="4"/>
        <v/>
      </c>
      <c r="J36" s="118" t="str">
        <f t="shared" si="6"/>
        <v/>
      </c>
      <c r="K36" s="112" t="str">
        <f>IF(J36="","",($B$15*     (J36/$B$13)    *(G36/B36)))</f>
        <v/>
      </c>
      <c r="N36" s="24" t="str">
        <f t="shared" si="1"/>
        <v/>
      </c>
      <c r="O36" s="73" t="str">
        <f t="shared" si="2"/>
        <v/>
      </c>
      <c r="P36" s="23" t="str">
        <f t="shared" si="3"/>
        <v/>
      </c>
    </row>
    <row r="37" spans="1:16" ht="13.5" customHeight="1">
      <c r="A37" s="32"/>
      <c r="B37" s="20"/>
      <c r="C37" s="20"/>
      <c r="D37" s="42"/>
      <c r="E37" s="31"/>
      <c r="G37" s="19">
        <v>5</v>
      </c>
      <c r="I37" s="106" t="str">
        <f t="shared" si="4"/>
        <v/>
      </c>
      <c r="J37" s="118" t="str">
        <f t="shared" si="6"/>
        <v/>
      </c>
      <c r="K37" s="112" t="str">
        <f t="shared" si="5"/>
        <v/>
      </c>
      <c r="N37" s="24" t="str">
        <f t="shared" si="1"/>
        <v/>
      </c>
      <c r="O37" s="73" t="str">
        <f t="shared" si="2"/>
        <v/>
      </c>
      <c r="P37" s="23" t="str">
        <f t="shared" si="3"/>
        <v/>
      </c>
    </row>
    <row r="38" spans="1:16" ht="13.5" customHeight="1">
      <c r="A38" s="30"/>
      <c r="B38" s="20"/>
      <c r="C38" s="20"/>
      <c r="D38" s="42"/>
      <c r="E38" s="31"/>
      <c r="G38" s="19">
        <v>5</v>
      </c>
      <c r="I38" s="106" t="str">
        <f t="shared" si="4"/>
        <v/>
      </c>
      <c r="J38" s="118" t="str">
        <f t="shared" si="6"/>
        <v/>
      </c>
      <c r="K38" s="112" t="str">
        <f t="shared" si="5"/>
        <v/>
      </c>
      <c r="N38" s="24" t="str">
        <f t="shared" si="1"/>
        <v/>
      </c>
      <c r="O38" s="73" t="str">
        <f t="shared" si="2"/>
        <v/>
      </c>
      <c r="P38" s="23" t="str">
        <f t="shared" si="3"/>
        <v/>
      </c>
    </row>
    <row r="39" spans="1:16" ht="13.5" customHeight="1">
      <c r="A39" s="30"/>
      <c r="B39" s="20"/>
      <c r="C39" s="20"/>
      <c r="D39" s="42"/>
      <c r="E39" s="31"/>
      <c r="G39" s="19">
        <v>5</v>
      </c>
      <c r="I39" s="106" t="str">
        <f t="shared" si="4"/>
        <v/>
      </c>
      <c r="J39" s="118" t="str">
        <f t="shared" si="6"/>
        <v/>
      </c>
      <c r="K39" s="112" t="str">
        <f t="shared" si="5"/>
        <v/>
      </c>
      <c r="N39" s="24" t="str">
        <f t="shared" si="1"/>
        <v/>
      </c>
      <c r="O39" s="73" t="str">
        <f t="shared" si="2"/>
        <v/>
      </c>
      <c r="P39" s="23" t="str">
        <f t="shared" si="3"/>
        <v/>
      </c>
    </row>
    <row r="40" spans="1:16" ht="13.5" customHeight="1" thickBot="1">
      <c r="A40" s="33"/>
      <c r="B40" s="34"/>
      <c r="C40" s="34"/>
      <c r="D40" s="43"/>
      <c r="E40" s="36"/>
      <c r="G40" s="70">
        <v>5</v>
      </c>
      <c r="I40" s="107" t="str">
        <f t="shared" si="4"/>
        <v/>
      </c>
      <c r="J40" s="119" t="str">
        <f t="shared" si="6"/>
        <v/>
      </c>
      <c r="K40" s="113" t="str">
        <f t="shared" si="5"/>
        <v/>
      </c>
      <c r="N40" s="24" t="str">
        <f t="shared" si="1"/>
        <v/>
      </c>
      <c r="O40" s="73" t="str">
        <f t="shared" si="2"/>
        <v/>
      </c>
      <c r="P40" s="23" t="str">
        <f t="shared" si="3"/>
        <v/>
      </c>
    </row>
    <row r="41" spans="1:16" ht="13.5" customHeight="1">
      <c r="A41" s="26"/>
      <c r="B41" s="27"/>
      <c r="C41" s="27"/>
      <c r="D41" s="41"/>
      <c r="E41" s="29"/>
      <c r="G41" s="18">
        <v>5</v>
      </c>
      <c r="I41" s="105" t="str">
        <f t="shared" si="4"/>
        <v/>
      </c>
      <c r="J41" s="117" t="str">
        <f t="shared" si="6"/>
        <v/>
      </c>
      <c r="K41" s="111" t="str">
        <f t="shared" si="5"/>
        <v/>
      </c>
      <c r="N41" s="24" t="str">
        <f t="shared" si="1"/>
        <v/>
      </c>
      <c r="O41" s="73" t="str">
        <f t="shared" si="2"/>
        <v/>
      </c>
      <c r="P41" s="23" t="str">
        <f t="shared" si="3"/>
        <v/>
      </c>
    </row>
    <row r="42" spans="1:16" ht="13.5" customHeight="1">
      <c r="A42" s="30"/>
      <c r="B42" s="20"/>
      <c r="C42" s="20"/>
      <c r="D42" s="42"/>
      <c r="E42" s="31"/>
      <c r="G42" s="19">
        <v>5</v>
      </c>
      <c r="I42" s="106" t="str">
        <f t="shared" si="4"/>
        <v/>
      </c>
      <c r="J42" s="118" t="str">
        <f t="shared" si="6"/>
        <v/>
      </c>
      <c r="K42" s="112" t="str">
        <f t="shared" si="5"/>
        <v/>
      </c>
      <c r="N42" s="24" t="str">
        <f t="shared" si="1"/>
        <v/>
      </c>
      <c r="O42" s="73" t="str">
        <f t="shared" si="2"/>
        <v/>
      </c>
      <c r="P42" s="23" t="str">
        <f t="shared" si="3"/>
        <v/>
      </c>
    </row>
    <row r="43" spans="1:16" ht="13.5" customHeight="1">
      <c r="A43" s="30"/>
      <c r="B43" s="20"/>
      <c r="C43" s="20"/>
      <c r="D43" s="42"/>
      <c r="E43" s="31"/>
      <c r="G43" s="19">
        <v>5</v>
      </c>
      <c r="I43" s="106" t="str">
        <f t="shared" si="4"/>
        <v/>
      </c>
      <c r="J43" s="118" t="str">
        <f>IF(D43="","",D43-$O$29)</f>
        <v/>
      </c>
      <c r="K43" s="112" t="str">
        <f t="shared" si="5"/>
        <v/>
      </c>
      <c r="N43" s="24" t="str">
        <f t="shared" si="1"/>
        <v/>
      </c>
      <c r="O43" s="73" t="str">
        <f t="shared" si="2"/>
        <v/>
      </c>
      <c r="P43" s="23" t="str">
        <f t="shared" si="3"/>
        <v/>
      </c>
    </row>
    <row r="44" spans="1:16" ht="13.5" customHeight="1">
      <c r="A44" s="30"/>
      <c r="B44" s="20"/>
      <c r="C44" s="20"/>
      <c r="D44" s="42"/>
      <c r="E44" s="31"/>
      <c r="G44" s="19">
        <v>5</v>
      </c>
      <c r="I44" s="106" t="str">
        <f t="shared" si="4"/>
        <v/>
      </c>
      <c r="J44" s="118" t="str">
        <f t="shared" si="6"/>
        <v/>
      </c>
      <c r="K44" s="112" t="str">
        <f t="shared" si="5"/>
        <v/>
      </c>
      <c r="N44" s="24" t="str">
        <f t="shared" si="1"/>
        <v/>
      </c>
      <c r="O44" s="73" t="str">
        <f t="shared" si="2"/>
        <v/>
      </c>
      <c r="P44" s="23" t="str">
        <f t="shared" si="3"/>
        <v/>
      </c>
    </row>
    <row r="45" spans="1:16" ht="13.5" customHeight="1">
      <c r="A45" s="32"/>
      <c r="B45" s="20"/>
      <c r="C45" s="20"/>
      <c r="D45" s="42"/>
      <c r="E45" s="31"/>
      <c r="G45" s="19">
        <v>5</v>
      </c>
      <c r="I45" s="106" t="str">
        <f t="shared" si="4"/>
        <v/>
      </c>
      <c r="J45" s="118" t="str">
        <f t="shared" si="6"/>
        <v/>
      </c>
      <c r="K45" s="112" t="str">
        <f t="shared" si="5"/>
        <v/>
      </c>
      <c r="N45" s="24" t="str">
        <f t="shared" si="1"/>
        <v/>
      </c>
      <c r="O45" s="73" t="str">
        <f t="shared" si="2"/>
        <v/>
      </c>
      <c r="P45" s="23" t="str">
        <f t="shared" si="3"/>
        <v/>
      </c>
    </row>
    <row r="46" spans="1:16" ht="13.5" customHeight="1">
      <c r="A46" s="30"/>
      <c r="B46" s="20"/>
      <c r="C46" s="20"/>
      <c r="D46" s="42"/>
      <c r="E46" s="31"/>
      <c r="G46" s="19">
        <v>5</v>
      </c>
      <c r="I46" s="106" t="str">
        <f t="shared" si="4"/>
        <v/>
      </c>
      <c r="J46" s="118" t="str">
        <f t="shared" si="6"/>
        <v/>
      </c>
      <c r="K46" s="112" t="str">
        <f t="shared" si="5"/>
        <v/>
      </c>
      <c r="N46" s="24" t="str">
        <f t="shared" si="1"/>
        <v/>
      </c>
      <c r="O46" s="73" t="str">
        <f t="shared" si="2"/>
        <v/>
      </c>
      <c r="P46" s="23" t="str">
        <f t="shared" si="3"/>
        <v/>
      </c>
    </row>
    <row r="47" spans="1:16" ht="13.5" customHeight="1">
      <c r="A47" s="30"/>
      <c r="B47" s="20"/>
      <c r="C47" s="20"/>
      <c r="D47" s="42"/>
      <c r="E47" s="31"/>
      <c r="G47" s="19">
        <v>5</v>
      </c>
      <c r="I47" s="106" t="str">
        <f t="shared" si="4"/>
        <v/>
      </c>
      <c r="J47" s="118" t="str">
        <f t="shared" si="6"/>
        <v/>
      </c>
      <c r="K47" s="112" t="str">
        <f t="shared" si="5"/>
        <v/>
      </c>
      <c r="N47" s="24" t="str">
        <f t="shared" si="1"/>
        <v/>
      </c>
      <c r="O47" s="73" t="str">
        <f t="shared" si="2"/>
        <v/>
      </c>
      <c r="P47" s="23" t="str">
        <f t="shared" si="3"/>
        <v/>
      </c>
    </row>
    <row r="48" spans="1:16" ht="13.5" customHeight="1" thickBot="1">
      <c r="A48" s="33"/>
      <c r="B48" s="34"/>
      <c r="C48" s="34"/>
      <c r="D48" s="43"/>
      <c r="E48" s="36"/>
      <c r="G48" s="70">
        <v>5</v>
      </c>
      <c r="I48" s="107" t="str">
        <f t="shared" si="4"/>
        <v/>
      </c>
      <c r="J48" s="119" t="str">
        <f t="shared" si="6"/>
        <v/>
      </c>
      <c r="K48" s="113" t="str">
        <f t="shared" si="5"/>
        <v/>
      </c>
      <c r="N48" s="24" t="str">
        <f t="shared" si="1"/>
        <v/>
      </c>
      <c r="O48" s="73" t="str">
        <f t="shared" si="2"/>
        <v/>
      </c>
      <c r="P48" s="23" t="str">
        <f t="shared" si="3"/>
        <v/>
      </c>
    </row>
    <row r="49" spans="1:16" ht="13.5" customHeight="1">
      <c r="A49" s="26"/>
      <c r="B49" s="27"/>
      <c r="C49" s="27"/>
      <c r="D49" s="41"/>
      <c r="E49" s="29"/>
      <c r="G49" s="61">
        <v>5</v>
      </c>
      <c r="I49" s="105" t="str">
        <f t="shared" si="4"/>
        <v/>
      </c>
      <c r="J49" s="117" t="str">
        <f t="shared" si="6"/>
        <v/>
      </c>
      <c r="K49" s="111" t="str">
        <f t="shared" si="5"/>
        <v/>
      </c>
      <c r="N49" s="24" t="str">
        <f t="shared" si="1"/>
        <v/>
      </c>
      <c r="O49" s="73" t="str">
        <f t="shared" si="2"/>
        <v/>
      </c>
      <c r="P49" s="23" t="str">
        <f t="shared" si="3"/>
        <v/>
      </c>
    </row>
    <row r="50" spans="1:16" ht="13.5" customHeight="1">
      <c r="A50" s="30"/>
      <c r="B50" s="20"/>
      <c r="C50" s="20"/>
      <c r="D50" s="42"/>
      <c r="E50" s="31"/>
      <c r="G50" s="19">
        <v>5</v>
      </c>
      <c r="I50" s="106" t="str">
        <f t="shared" si="4"/>
        <v/>
      </c>
      <c r="J50" s="118" t="str">
        <f t="shared" si="6"/>
        <v/>
      </c>
      <c r="K50" s="112" t="str">
        <f t="shared" si="5"/>
        <v/>
      </c>
      <c r="N50" s="24" t="str">
        <f t="shared" si="1"/>
        <v/>
      </c>
      <c r="O50" s="73" t="str">
        <f t="shared" si="2"/>
        <v/>
      </c>
      <c r="P50" s="23" t="str">
        <f t="shared" si="3"/>
        <v/>
      </c>
    </row>
    <row r="51" spans="1:16" ht="13.5" customHeight="1">
      <c r="A51" s="30"/>
      <c r="B51" s="20"/>
      <c r="C51" s="20"/>
      <c r="D51" s="42"/>
      <c r="E51" s="31"/>
      <c r="G51" s="19">
        <v>5</v>
      </c>
      <c r="I51" s="106" t="str">
        <f t="shared" si="4"/>
        <v/>
      </c>
      <c r="J51" s="118" t="str">
        <f t="shared" si="6"/>
        <v/>
      </c>
      <c r="K51" s="112" t="str">
        <f t="shared" si="5"/>
        <v/>
      </c>
      <c r="N51" s="24" t="str">
        <f t="shared" si="1"/>
        <v/>
      </c>
      <c r="O51" s="73" t="str">
        <f t="shared" si="2"/>
        <v/>
      </c>
      <c r="P51" s="23" t="str">
        <f t="shared" si="3"/>
        <v/>
      </c>
    </row>
    <row r="52" spans="1:16" ht="13.5" customHeight="1">
      <c r="A52" s="30"/>
      <c r="B52" s="20"/>
      <c r="C52" s="20"/>
      <c r="D52" s="42"/>
      <c r="E52" s="31"/>
      <c r="G52" s="19">
        <v>5</v>
      </c>
      <c r="I52" s="106" t="str">
        <f t="shared" si="4"/>
        <v/>
      </c>
      <c r="J52" s="118" t="str">
        <f t="shared" si="6"/>
        <v/>
      </c>
      <c r="K52" s="112" t="str">
        <f t="shared" si="5"/>
        <v/>
      </c>
      <c r="N52" s="24" t="str">
        <f t="shared" si="1"/>
        <v/>
      </c>
      <c r="O52" s="73" t="str">
        <f t="shared" si="2"/>
        <v/>
      </c>
      <c r="P52" s="23" t="str">
        <f t="shared" si="3"/>
        <v/>
      </c>
    </row>
    <row r="53" spans="1:16" ht="13.5" customHeight="1">
      <c r="A53" s="32"/>
      <c r="B53" s="20"/>
      <c r="C53" s="20"/>
      <c r="D53" s="42"/>
      <c r="E53" s="31"/>
      <c r="G53" s="19">
        <v>5</v>
      </c>
      <c r="I53" s="106" t="str">
        <f t="shared" si="4"/>
        <v/>
      </c>
      <c r="J53" s="118" t="str">
        <f t="shared" si="6"/>
        <v/>
      </c>
      <c r="K53" s="112" t="str">
        <f t="shared" si="5"/>
        <v/>
      </c>
      <c r="N53" s="24" t="str">
        <f t="shared" si="1"/>
        <v/>
      </c>
      <c r="O53" s="73" t="str">
        <f t="shared" si="2"/>
        <v/>
      </c>
      <c r="P53" s="23" t="str">
        <f t="shared" si="3"/>
        <v/>
      </c>
    </row>
    <row r="54" spans="1:16" ht="13.5" customHeight="1">
      <c r="A54" s="30"/>
      <c r="B54" s="20"/>
      <c r="C54" s="20"/>
      <c r="D54" s="42"/>
      <c r="E54" s="31"/>
      <c r="G54" s="19">
        <v>5</v>
      </c>
      <c r="I54" s="106" t="str">
        <f t="shared" si="4"/>
        <v/>
      </c>
      <c r="J54" s="118" t="str">
        <f t="shared" si="6"/>
        <v/>
      </c>
      <c r="K54" s="112" t="str">
        <f t="shared" si="5"/>
        <v/>
      </c>
      <c r="N54" s="24" t="str">
        <f t="shared" si="1"/>
        <v/>
      </c>
      <c r="O54" s="73" t="str">
        <f t="shared" si="2"/>
        <v/>
      </c>
      <c r="P54" s="23" t="str">
        <f t="shared" si="3"/>
        <v/>
      </c>
    </row>
    <row r="55" spans="1:16" ht="13.5" customHeight="1">
      <c r="A55" s="30"/>
      <c r="B55" s="20"/>
      <c r="C55" s="20"/>
      <c r="D55" s="42"/>
      <c r="E55" s="31"/>
      <c r="G55" s="19">
        <v>5</v>
      </c>
      <c r="I55" s="106" t="str">
        <f t="shared" si="4"/>
        <v/>
      </c>
      <c r="J55" s="118" t="str">
        <f t="shared" si="6"/>
        <v/>
      </c>
      <c r="K55" s="112" t="str">
        <f t="shared" si="5"/>
        <v/>
      </c>
      <c r="N55" s="24" t="str">
        <f t="shared" si="1"/>
        <v/>
      </c>
      <c r="O55" s="73" t="str">
        <f t="shared" si="2"/>
        <v/>
      </c>
      <c r="P55" s="23" t="str">
        <f t="shared" si="3"/>
        <v/>
      </c>
    </row>
    <row r="56" spans="1:16" ht="13.5" customHeight="1" thickBot="1">
      <c r="A56" s="33"/>
      <c r="B56" s="34"/>
      <c r="C56" s="34"/>
      <c r="D56" s="43"/>
      <c r="E56" s="36"/>
      <c r="G56" s="70">
        <v>5</v>
      </c>
      <c r="I56" s="107" t="str">
        <f t="shared" si="4"/>
        <v/>
      </c>
      <c r="J56" s="119" t="str">
        <f t="shared" si="6"/>
        <v/>
      </c>
      <c r="K56" s="113" t="str">
        <f t="shared" si="5"/>
        <v/>
      </c>
      <c r="N56" s="24" t="str">
        <f t="shared" si="1"/>
        <v/>
      </c>
      <c r="O56" s="73" t="str">
        <f t="shared" si="2"/>
        <v/>
      </c>
      <c r="P56" s="23" t="str">
        <f t="shared" si="3"/>
        <v/>
      </c>
    </row>
    <row r="57" spans="1:16" ht="13.5" customHeight="1">
      <c r="A57" s="26"/>
      <c r="B57" s="27"/>
      <c r="C57" s="27"/>
      <c r="D57" s="41"/>
      <c r="E57" s="29"/>
      <c r="G57" s="18">
        <v>5</v>
      </c>
      <c r="I57" s="105" t="str">
        <f t="shared" si="4"/>
        <v/>
      </c>
      <c r="J57" s="117" t="str">
        <f t="shared" si="6"/>
        <v/>
      </c>
      <c r="K57" s="111" t="str">
        <f t="shared" si="5"/>
        <v/>
      </c>
      <c r="N57" s="24" t="str">
        <f t="shared" si="1"/>
        <v/>
      </c>
      <c r="O57" s="73" t="str">
        <f t="shared" si="2"/>
        <v/>
      </c>
      <c r="P57" s="23" t="str">
        <f t="shared" si="3"/>
        <v/>
      </c>
    </row>
    <row r="58" spans="1:16" ht="13.5" customHeight="1">
      <c r="A58" s="30"/>
      <c r="B58" s="20"/>
      <c r="C58" s="20"/>
      <c r="D58" s="42"/>
      <c r="E58" s="31"/>
      <c r="G58" s="19">
        <v>5</v>
      </c>
      <c r="I58" s="106" t="str">
        <f t="shared" si="4"/>
        <v/>
      </c>
      <c r="J58" s="118" t="str">
        <f t="shared" si="6"/>
        <v/>
      </c>
      <c r="K58" s="112" t="str">
        <f t="shared" si="5"/>
        <v/>
      </c>
      <c r="N58" s="24" t="str">
        <f t="shared" si="1"/>
        <v/>
      </c>
      <c r="O58" s="73" t="str">
        <f t="shared" si="2"/>
        <v/>
      </c>
      <c r="P58" s="23" t="str">
        <f t="shared" si="3"/>
        <v/>
      </c>
    </row>
    <row r="59" spans="1:16" ht="13.5" customHeight="1">
      <c r="A59" s="30"/>
      <c r="B59" s="20"/>
      <c r="C59" s="20"/>
      <c r="D59" s="42"/>
      <c r="E59" s="31"/>
      <c r="G59" s="19">
        <v>5</v>
      </c>
      <c r="I59" s="106" t="str">
        <f t="shared" si="4"/>
        <v/>
      </c>
      <c r="J59" s="118" t="str">
        <f t="shared" si="6"/>
        <v/>
      </c>
      <c r="K59" s="112" t="str">
        <f t="shared" si="5"/>
        <v/>
      </c>
      <c r="N59" s="24" t="str">
        <f t="shared" si="1"/>
        <v/>
      </c>
      <c r="O59" s="73" t="str">
        <f t="shared" si="2"/>
        <v/>
      </c>
      <c r="P59" s="23" t="str">
        <f t="shared" si="3"/>
        <v/>
      </c>
    </row>
    <row r="60" spans="1:16" ht="13.5" customHeight="1">
      <c r="A60" s="30"/>
      <c r="B60" s="20"/>
      <c r="C60" s="20"/>
      <c r="D60" s="42"/>
      <c r="E60" s="31"/>
      <c r="G60" s="19">
        <v>5</v>
      </c>
      <c r="I60" s="106" t="str">
        <f t="shared" si="4"/>
        <v/>
      </c>
      <c r="J60" s="118" t="str">
        <f t="shared" si="6"/>
        <v/>
      </c>
      <c r="K60" s="112" t="str">
        <f t="shared" si="5"/>
        <v/>
      </c>
      <c r="N60" s="24" t="str">
        <f t="shared" si="1"/>
        <v/>
      </c>
      <c r="O60" s="73" t="str">
        <f t="shared" si="2"/>
        <v/>
      </c>
      <c r="P60" s="23" t="str">
        <f t="shared" si="3"/>
        <v/>
      </c>
    </row>
    <row r="61" spans="1:16" ht="13.5" customHeight="1">
      <c r="A61" s="32"/>
      <c r="B61" s="20"/>
      <c r="C61" s="20"/>
      <c r="D61" s="42"/>
      <c r="E61" s="31"/>
      <c r="G61" s="19">
        <v>5</v>
      </c>
      <c r="I61" s="106" t="str">
        <f t="shared" si="4"/>
        <v/>
      </c>
      <c r="J61" s="118" t="str">
        <f t="shared" si="6"/>
        <v/>
      </c>
      <c r="K61" s="112" t="str">
        <f t="shared" si="5"/>
        <v/>
      </c>
      <c r="N61" s="24" t="str">
        <f t="shared" si="1"/>
        <v/>
      </c>
      <c r="O61" s="73" t="str">
        <f t="shared" si="2"/>
        <v/>
      </c>
      <c r="P61" s="23" t="str">
        <f t="shared" si="3"/>
        <v/>
      </c>
    </row>
    <row r="62" spans="1:16" ht="13.5" customHeight="1">
      <c r="A62" s="30"/>
      <c r="B62" s="20"/>
      <c r="C62" s="20"/>
      <c r="D62" s="42"/>
      <c r="E62" s="31"/>
      <c r="G62" s="19">
        <v>5</v>
      </c>
      <c r="I62" s="106" t="str">
        <f t="shared" si="4"/>
        <v/>
      </c>
      <c r="J62" s="118" t="str">
        <f t="shared" si="6"/>
        <v/>
      </c>
      <c r="K62" s="112" t="str">
        <f t="shared" si="5"/>
        <v/>
      </c>
      <c r="N62" s="24" t="str">
        <f t="shared" si="1"/>
        <v/>
      </c>
      <c r="O62" s="73" t="str">
        <f t="shared" si="2"/>
        <v/>
      </c>
      <c r="P62" s="23" t="str">
        <f t="shared" si="3"/>
        <v/>
      </c>
    </row>
    <row r="63" spans="1:16" ht="13.5" customHeight="1">
      <c r="A63" s="30"/>
      <c r="B63" s="20"/>
      <c r="C63" s="20"/>
      <c r="D63" s="42"/>
      <c r="E63" s="31"/>
      <c r="G63" s="19">
        <v>5</v>
      </c>
      <c r="I63" s="106" t="str">
        <f t="shared" si="4"/>
        <v/>
      </c>
      <c r="J63" s="118" t="str">
        <f t="shared" si="6"/>
        <v/>
      </c>
      <c r="K63" s="112" t="str">
        <f t="shared" si="5"/>
        <v/>
      </c>
      <c r="N63" s="24" t="str">
        <f t="shared" si="1"/>
        <v/>
      </c>
      <c r="O63" s="73" t="str">
        <f t="shared" si="2"/>
        <v/>
      </c>
      <c r="P63" s="23" t="str">
        <f t="shared" si="3"/>
        <v/>
      </c>
    </row>
    <row r="64" spans="1:16" ht="13.5" customHeight="1" thickBot="1">
      <c r="A64" s="33"/>
      <c r="B64" s="34"/>
      <c r="C64" s="34"/>
      <c r="D64" s="43"/>
      <c r="E64" s="36"/>
      <c r="G64" s="70">
        <v>5</v>
      </c>
      <c r="I64" s="107" t="str">
        <f t="shared" si="4"/>
        <v/>
      </c>
      <c r="J64" s="119" t="str">
        <f t="shared" si="6"/>
        <v/>
      </c>
      <c r="K64" s="113" t="str">
        <f t="shared" si="5"/>
        <v/>
      </c>
      <c r="N64" s="24" t="str">
        <f t="shared" si="1"/>
        <v/>
      </c>
      <c r="O64" s="73" t="str">
        <f t="shared" si="2"/>
        <v/>
      </c>
      <c r="P64" s="23" t="str">
        <f t="shared" si="3"/>
        <v/>
      </c>
    </row>
    <row r="65" spans="1:16" ht="13.5" customHeight="1">
      <c r="A65" s="26"/>
      <c r="B65" s="27"/>
      <c r="C65" s="27"/>
      <c r="D65" s="41"/>
      <c r="E65" s="29"/>
      <c r="G65" s="18">
        <v>5</v>
      </c>
      <c r="I65" s="105" t="str">
        <f t="shared" si="4"/>
        <v/>
      </c>
      <c r="J65" s="117" t="str">
        <f t="shared" si="6"/>
        <v/>
      </c>
      <c r="K65" s="111" t="str">
        <f t="shared" si="5"/>
        <v/>
      </c>
      <c r="N65" s="24" t="str">
        <f t="shared" si="1"/>
        <v/>
      </c>
      <c r="O65" s="73" t="str">
        <f t="shared" si="2"/>
        <v/>
      </c>
      <c r="P65" s="23" t="str">
        <f t="shared" si="3"/>
        <v/>
      </c>
    </row>
    <row r="66" spans="1:16" ht="13.5" customHeight="1">
      <c r="A66" s="30"/>
      <c r="B66" s="20"/>
      <c r="C66" s="20"/>
      <c r="D66" s="42"/>
      <c r="E66" s="31"/>
      <c r="G66" s="19">
        <v>5</v>
      </c>
      <c r="I66" s="106" t="str">
        <f t="shared" si="4"/>
        <v/>
      </c>
      <c r="J66" s="118" t="str">
        <f t="shared" si="6"/>
        <v/>
      </c>
      <c r="K66" s="112" t="str">
        <f t="shared" si="5"/>
        <v/>
      </c>
      <c r="N66" s="24" t="str">
        <f t="shared" si="1"/>
        <v/>
      </c>
      <c r="O66" s="73" t="str">
        <f t="shared" si="2"/>
        <v/>
      </c>
      <c r="P66" s="23" t="str">
        <f t="shared" si="3"/>
        <v/>
      </c>
    </row>
    <row r="67" spans="1:16" ht="13.5" customHeight="1">
      <c r="A67" s="30"/>
      <c r="B67" s="20"/>
      <c r="C67" s="20"/>
      <c r="D67" s="42"/>
      <c r="E67" s="31"/>
      <c r="G67" s="19">
        <v>5</v>
      </c>
      <c r="I67" s="106" t="str">
        <f t="shared" si="4"/>
        <v/>
      </c>
      <c r="J67" s="118" t="str">
        <f t="shared" si="6"/>
        <v/>
      </c>
      <c r="K67" s="112" t="str">
        <f t="shared" si="5"/>
        <v/>
      </c>
      <c r="N67" s="24" t="str">
        <f t="shared" si="1"/>
        <v/>
      </c>
      <c r="O67" s="73" t="str">
        <f t="shared" si="2"/>
        <v/>
      </c>
      <c r="P67" s="23" t="str">
        <f t="shared" si="3"/>
        <v/>
      </c>
    </row>
    <row r="68" spans="1:16" ht="13.5" customHeight="1">
      <c r="A68" s="30"/>
      <c r="B68" s="20"/>
      <c r="C68" s="20"/>
      <c r="D68" s="42"/>
      <c r="E68" s="31"/>
      <c r="G68" s="19">
        <v>5</v>
      </c>
      <c r="I68" s="106" t="str">
        <f t="shared" si="4"/>
        <v/>
      </c>
      <c r="J68" s="118" t="str">
        <f t="shared" si="6"/>
        <v/>
      </c>
      <c r="K68" s="112" t="str">
        <f t="shared" si="5"/>
        <v/>
      </c>
      <c r="N68" s="24" t="str">
        <f t="shared" si="1"/>
        <v/>
      </c>
      <c r="O68" s="73" t="str">
        <f t="shared" si="2"/>
        <v/>
      </c>
      <c r="P68" s="23" t="str">
        <f t="shared" si="3"/>
        <v/>
      </c>
    </row>
    <row r="69" spans="1:16" ht="13.5" customHeight="1">
      <c r="A69" s="32"/>
      <c r="B69" s="20"/>
      <c r="C69" s="20"/>
      <c r="D69" s="42"/>
      <c r="E69" s="31"/>
      <c r="G69" s="19">
        <v>5</v>
      </c>
      <c r="I69" s="106" t="str">
        <f t="shared" si="4"/>
        <v/>
      </c>
      <c r="J69" s="118" t="str">
        <f t="shared" si="6"/>
        <v/>
      </c>
      <c r="K69" s="112" t="str">
        <f t="shared" si="5"/>
        <v/>
      </c>
      <c r="N69" s="24" t="str">
        <f t="shared" si="1"/>
        <v/>
      </c>
      <c r="O69" s="73" t="str">
        <f t="shared" si="2"/>
        <v/>
      </c>
      <c r="P69" s="23" t="str">
        <f t="shared" si="3"/>
        <v/>
      </c>
    </row>
    <row r="70" spans="1:16" ht="13.5" customHeight="1">
      <c r="A70" s="30"/>
      <c r="B70" s="20"/>
      <c r="C70" s="20"/>
      <c r="D70" s="42"/>
      <c r="E70" s="31"/>
      <c r="G70" s="19">
        <v>5</v>
      </c>
      <c r="I70" s="106" t="str">
        <f t="shared" si="4"/>
        <v/>
      </c>
      <c r="J70" s="118" t="str">
        <f t="shared" si="6"/>
        <v/>
      </c>
      <c r="K70" s="112" t="str">
        <f t="shared" si="5"/>
        <v/>
      </c>
      <c r="N70" s="24" t="str">
        <f t="shared" si="1"/>
        <v/>
      </c>
      <c r="O70" s="73" t="str">
        <f t="shared" si="2"/>
        <v/>
      </c>
      <c r="P70" s="23" t="str">
        <f t="shared" si="3"/>
        <v/>
      </c>
    </row>
    <row r="71" spans="1:16" ht="13.5" customHeight="1">
      <c r="A71" s="30"/>
      <c r="B71" s="20"/>
      <c r="C71" s="20"/>
      <c r="D71" s="42"/>
      <c r="E71" s="31"/>
      <c r="G71" s="19">
        <v>5</v>
      </c>
      <c r="I71" s="106" t="str">
        <f t="shared" si="4"/>
        <v/>
      </c>
      <c r="J71" s="118" t="str">
        <f t="shared" si="6"/>
        <v/>
      </c>
      <c r="K71" s="112" t="str">
        <f t="shared" si="5"/>
        <v/>
      </c>
      <c r="N71" s="24" t="str">
        <f t="shared" si="1"/>
        <v/>
      </c>
      <c r="O71" s="73" t="str">
        <f t="shared" si="2"/>
        <v/>
      </c>
      <c r="P71" s="23" t="str">
        <f t="shared" si="3"/>
        <v/>
      </c>
    </row>
    <row r="72" spans="1:16" ht="13.5" customHeight="1" thickBot="1">
      <c r="A72" s="33"/>
      <c r="B72" s="34"/>
      <c r="C72" s="34"/>
      <c r="D72" s="43"/>
      <c r="E72" s="36"/>
      <c r="G72" s="70">
        <v>5</v>
      </c>
      <c r="I72" s="107" t="str">
        <f t="shared" si="4"/>
        <v/>
      </c>
      <c r="J72" s="119" t="str">
        <f t="shared" si="6"/>
        <v/>
      </c>
      <c r="K72" s="113" t="str">
        <f t="shared" si="5"/>
        <v/>
      </c>
      <c r="N72" s="24" t="str">
        <f t="shared" si="1"/>
        <v/>
      </c>
      <c r="O72" s="73" t="str">
        <f t="shared" si="2"/>
        <v/>
      </c>
      <c r="P72" s="23" t="str">
        <f t="shared" si="3"/>
        <v/>
      </c>
    </row>
    <row r="73" spans="1:16" ht="13.5" customHeight="1">
      <c r="A73" s="26"/>
      <c r="B73" s="27"/>
      <c r="C73" s="27"/>
      <c r="D73" s="41"/>
      <c r="E73" s="29"/>
      <c r="G73" s="61">
        <v>5</v>
      </c>
      <c r="I73" s="105" t="str">
        <f t="shared" si="4"/>
        <v/>
      </c>
      <c r="J73" s="117" t="str">
        <f t="shared" si="6"/>
        <v/>
      </c>
      <c r="K73" s="111" t="str">
        <f t="shared" si="5"/>
        <v/>
      </c>
      <c r="N73" s="24" t="str">
        <f t="shared" si="1"/>
        <v/>
      </c>
      <c r="O73" s="73" t="str">
        <f t="shared" si="2"/>
        <v/>
      </c>
      <c r="P73" s="23" t="str">
        <f t="shared" si="3"/>
        <v/>
      </c>
    </row>
    <row r="74" spans="1:16" ht="13.5" customHeight="1">
      <c r="A74" s="30"/>
      <c r="B74" s="20"/>
      <c r="C74" s="20"/>
      <c r="D74" s="42"/>
      <c r="E74" s="31"/>
      <c r="G74" s="19">
        <v>5</v>
      </c>
      <c r="I74" s="106" t="str">
        <f t="shared" si="4"/>
        <v/>
      </c>
      <c r="J74" s="118" t="str">
        <f t="shared" si="6"/>
        <v/>
      </c>
      <c r="K74" s="112" t="str">
        <f t="shared" si="5"/>
        <v/>
      </c>
      <c r="N74" s="24" t="str">
        <f t="shared" si="1"/>
        <v/>
      </c>
      <c r="O74" s="73" t="str">
        <f t="shared" si="2"/>
        <v/>
      </c>
      <c r="P74" s="23" t="str">
        <f t="shared" si="3"/>
        <v/>
      </c>
    </row>
    <row r="75" spans="1:16" ht="13.5" customHeight="1">
      <c r="A75" s="30"/>
      <c r="B75" s="20"/>
      <c r="C75" s="20"/>
      <c r="D75" s="42"/>
      <c r="E75" s="31"/>
      <c r="G75" s="19">
        <v>5</v>
      </c>
      <c r="I75" s="106" t="str">
        <f t="shared" si="4"/>
        <v/>
      </c>
      <c r="J75" s="118" t="str">
        <f t="shared" si="6"/>
        <v/>
      </c>
      <c r="K75" s="112" t="str">
        <f t="shared" si="5"/>
        <v/>
      </c>
      <c r="N75" s="24" t="str">
        <f t="shared" si="1"/>
        <v/>
      </c>
      <c r="O75" s="73" t="str">
        <f t="shared" si="2"/>
        <v/>
      </c>
      <c r="P75" s="23" t="str">
        <f t="shared" si="3"/>
        <v/>
      </c>
    </row>
    <row r="76" spans="1:16" ht="13.5" customHeight="1">
      <c r="A76" s="30"/>
      <c r="B76" s="20"/>
      <c r="C76" s="20"/>
      <c r="D76" s="42"/>
      <c r="E76" s="31"/>
      <c r="G76" s="19">
        <v>5</v>
      </c>
      <c r="I76" s="106" t="str">
        <f t="shared" si="4"/>
        <v/>
      </c>
      <c r="J76" s="118" t="str">
        <f t="shared" si="6"/>
        <v/>
      </c>
      <c r="K76" s="112" t="str">
        <f t="shared" si="5"/>
        <v/>
      </c>
      <c r="N76" s="24" t="str">
        <f t="shared" si="1"/>
        <v/>
      </c>
      <c r="O76" s="73" t="str">
        <f t="shared" si="2"/>
        <v/>
      </c>
      <c r="P76" s="23" t="str">
        <f t="shared" si="3"/>
        <v/>
      </c>
    </row>
    <row r="77" spans="1:16" ht="13.5" customHeight="1">
      <c r="A77" s="32"/>
      <c r="B77" s="20"/>
      <c r="C77" s="20"/>
      <c r="D77" s="42"/>
      <c r="E77" s="31"/>
      <c r="G77" s="19">
        <v>5</v>
      </c>
      <c r="I77" s="106" t="str">
        <f t="shared" si="4"/>
        <v/>
      </c>
      <c r="J77" s="118" t="str">
        <f t="shared" si="6"/>
        <v/>
      </c>
      <c r="K77" s="112" t="str">
        <f t="shared" si="5"/>
        <v/>
      </c>
      <c r="N77" s="24" t="str">
        <f t="shared" si="1"/>
        <v/>
      </c>
      <c r="O77" s="73" t="str">
        <f t="shared" si="2"/>
        <v/>
      </c>
      <c r="P77" s="23" t="str">
        <f t="shared" si="3"/>
        <v/>
      </c>
    </row>
    <row r="78" spans="1:16" ht="13.5" customHeight="1">
      <c r="A78" s="30"/>
      <c r="B78" s="20"/>
      <c r="C78" s="20"/>
      <c r="D78" s="42"/>
      <c r="E78" s="31"/>
      <c r="G78" s="19">
        <v>5</v>
      </c>
      <c r="I78" s="106" t="str">
        <f t="shared" si="4"/>
        <v/>
      </c>
      <c r="J78" s="118" t="str">
        <f t="shared" si="6"/>
        <v/>
      </c>
      <c r="K78" s="112" t="str">
        <f t="shared" si="5"/>
        <v/>
      </c>
      <c r="N78" s="24" t="str">
        <f t="shared" si="1"/>
        <v/>
      </c>
      <c r="O78" s="73" t="str">
        <f t="shared" si="2"/>
        <v/>
      </c>
      <c r="P78" s="23" t="str">
        <f t="shared" si="3"/>
        <v/>
      </c>
    </row>
    <row r="79" spans="1:16" ht="13.5" customHeight="1">
      <c r="A79" s="30"/>
      <c r="B79" s="20"/>
      <c r="C79" s="20"/>
      <c r="D79" s="42"/>
      <c r="E79" s="31"/>
      <c r="G79" s="19">
        <v>5</v>
      </c>
      <c r="I79" s="106" t="str">
        <f t="shared" si="4"/>
        <v/>
      </c>
      <c r="J79" s="118" t="str">
        <f t="shared" si="6"/>
        <v/>
      </c>
      <c r="K79" s="112" t="str">
        <f t="shared" si="5"/>
        <v/>
      </c>
      <c r="N79" s="24" t="str">
        <f t="shared" si="1"/>
        <v/>
      </c>
      <c r="O79" s="73" t="str">
        <f t="shared" si="2"/>
        <v/>
      </c>
      <c r="P79" s="23" t="str">
        <f t="shared" si="3"/>
        <v/>
      </c>
    </row>
    <row r="80" spans="1:16" ht="13.5" customHeight="1" thickBot="1">
      <c r="A80" s="33"/>
      <c r="B80" s="34"/>
      <c r="C80" s="34"/>
      <c r="D80" s="43"/>
      <c r="E80" s="36"/>
      <c r="G80" s="70">
        <v>5</v>
      </c>
      <c r="I80" s="107" t="str">
        <f t="shared" si="4"/>
        <v/>
      </c>
      <c r="J80" s="119" t="str">
        <f t="shared" si="6"/>
        <v/>
      </c>
      <c r="K80" s="113" t="str">
        <f t="shared" si="5"/>
        <v/>
      </c>
      <c r="N80" s="24" t="str">
        <f t="shared" si="1"/>
        <v/>
      </c>
      <c r="O80" s="73" t="str">
        <f t="shared" si="2"/>
        <v/>
      </c>
      <c r="P80" s="23" t="str">
        <f t="shared" si="3"/>
        <v/>
      </c>
    </row>
  </sheetData>
  <mergeCells count="1">
    <mergeCell ref="B17:C17"/>
  </mergeCells>
  <printOptions gridLines="1" gridLinesSet="0"/>
  <pageMargins left="0.75" right="0.75" top="1" bottom="0.5" header="0.5" footer="0.5"/>
  <pageSetup orientation="landscape" horizontalDpi="360" verticalDpi="360" r:id="rId1"/>
  <headerFooter alignWithMargins="0">
    <oddHeader>&amp;L&amp;D    &amp;T&amp;C&amp;A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86"/>
  <sheetViews>
    <sheetView tabSelected="1" topLeftCell="U27" zoomScale="86" zoomScaleNormal="85" workbookViewId="0">
      <selection activeCell="AF29" sqref="AF29"/>
    </sheetView>
  </sheetViews>
  <sheetFormatPr defaultColWidth="12.44140625" defaultRowHeight="13.8"/>
  <cols>
    <col min="1" max="1" width="20.88671875" style="45" customWidth="1"/>
    <col min="2" max="2" width="19.44140625" style="46" customWidth="1"/>
    <col min="3" max="3" width="16.44140625" style="46" customWidth="1"/>
    <col min="4" max="5" width="14.6640625" style="45" customWidth="1"/>
    <col min="6" max="6" width="20.5546875" style="45" customWidth="1"/>
    <col min="7" max="7" width="3.5546875" style="47" customWidth="1"/>
    <col min="8" max="8" width="15.88671875" style="48" customWidth="1"/>
    <col min="9" max="9" width="13.44140625" style="49" customWidth="1"/>
    <col min="10" max="10" width="3.5546875" style="47" customWidth="1"/>
    <col min="11" max="11" width="22.109375" style="45" bestFit="1" customWidth="1"/>
    <col min="12" max="13" width="17.5546875" style="45" customWidth="1"/>
    <col min="14" max="14" width="3.5546875" style="45" customWidth="1"/>
    <col min="15" max="15" width="23.5546875" style="45" bestFit="1" customWidth="1"/>
    <col min="16" max="18" width="14.6640625" style="45" customWidth="1"/>
    <col min="19" max="20" width="3.44140625" style="45" customWidth="1"/>
    <col min="21" max="21" width="21.33203125" customWidth="1"/>
    <col min="22" max="24" width="15" customWidth="1"/>
    <col min="25" max="25" width="33.33203125" customWidth="1"/>
    <col min="26" max="26" width="15.77734375" style="45" customWidth="1"/>
    <col min="27" max="31" width="7.88671875" style="45" customWidth="1"/>
    <col min="35" max="35" width="7.88671875" style="45" customWidth="1"/>
    <col min="36" max="36" width="15.44140625" style="45" customWidth="1"/>
    <col min="37" max="37" width="12" style="45" customWidth="1"/>
    <col min="38" max="16384" width="12.44140625" style="45"/>
  </cols>
  <sheetData>
    <row r="1" spans="1:35">
      <c r="A1" t="s">
        <v>76</v>
      </c>
      <c r="B1" s="1"/>
      <c r="C1"/>
      <c r="D1"/>
      <c r="E1"/>
      <c r="F1"/>
      <c r="G1" s="2"/>
      <c r="H1" s="2"/>
      <c r="I1" s="2"/>
      <c r="J1" s="2"/>
      <c r="K1" s="3"/>
      <c r="L1" s="2"/>
      <c r="M1" s="4"/>
      <c r="N1"/>
      <c r="O1"/>
      <c r="P1"/>
      <c r="Q1"/>
      <c r="R1"/>
      <c r="S1"/>
      <c r="T1"/>
      <c r="Z1"/>
      <c r="AA1"/>
      <c r="AB1"/>
      <c r="AC1"/>
      <c r="AD1"/>
      <c r="AE1"/>
      <c r="AI1"/>
    </row>
    <row r="2" spans="1:35">
      <c r="A2" t="s">
        <v>0</v>
      </c>
      <c r="B2" s="9"/>
      <c r="C2" s="10"/>
      <c r="D2" s="11"/>
      <c r="E2"/>
      <c r="F2"/>
      <c r="G2" s="85" t="s">
        <v>46</v>
      </c>
      <c r="H2" s="2"/>
      <c r="I2" s="2"/>
      <c r="J2" s="2"/>
      <c r="K2" s="3"/>
      <c r="L2" s="2"/>
      <c r="M2" s="4"/>
      <c r="N2"/>
      <c r="O2"/>
      <c r="P2"/>
      <c r="Q2"/>
      <c r="R2"/>
      <c r="S2"/>
      <c r="T2"/>
      <c r="Z2"/>
      <c r="AA2"/>
      <c r="AB2"/>
      <c r="AC2"/>
      <c r="AD2"/>
      <c r="AE2"/>
      <c r="AI2"/>
    </row>
    <row r="3" spans="1:35">
      <c r="A3" t="s">
        <v>11</v>
      </c>
      <c r="B3" s="17"/>
      <c r="C3" s="10"/>
      <c r="D3" s="11"/>
      <c r="E3"/>
      <c r="F3"/>
      <c r="G3" s="86"/>
      <c r="H3" s="5" t="s">
        <v>47</v>
      </c>
      <c r="I3" s="2"/>
      <c r="J3" s="2"/>
      <c r="K3" s="3"/>
      <c r="L3" s="2"/>
      <c r="M3" s="4"/>
      <c r="N3"/>
      <c r="O3"/>
      <c r="P3"/>
      <c r="Q3"/>
      <c r="R3"/>
      <c r="S3"/>
      <c r="T3"/>
      <c r="Z3"/>
      <c r="AA3"/>
      <c r="AB3"/>
      <c r="AC3"/>
      <c r="AD3"/>
      <c r="AE3"/>
      <c r="AI3"/>
    </row>
    <row r="4" spans="1:35">
      <c r="A4" s="1" t="s">
        <v>8</v>
      </c>
      <c r="B4" s="9"/>
      <c r="C4" s="10"/>
      <c r="D4" s="11"/>
      <c r="E4"/>
      <c r="F4"/>
      <c r="G4" s="72"/>
      <c r="H4" s="5" t="s">
        <v>48</v>
      </c>
      <c r="I4" s="2"/>
      <c r="J4" s="2"/>
      <c r="K4" s="3"/>
      <c r="L4" s="2"/>
      <c r="M4" s="4"/>
      <c r="N4"/>
      <c r="O4"/>
      <c r="P4"/>
      <c r="Q4"/>
      <c r="R4"/>
      <c r="S4"/>
      <c r="T4"/>
      <c r="Z4"/>
      <c r="AA4"/>
      <c r="AB4"/>
      <c r="AC4"/>
      <c r="AD4"/>
      <c r="AE4"/>
      <c r="AI4"/>
    </row>
    <row r="5" spans="1:35">
      <c r="A5" t="s">
        <v>24</v>
      </c>
      <c r="B5" s="17"/>
      <c r="C5" s="10"/>
      <c r="D5" s="11"/>
      <c r="E5"/>
      <c r="F5"/>
      <c r="G5" s="59"/>
      <c r="H5" s="5" t="s">
        <v>49</v>
      </c>
      <c r="I5" s="2"/>
      <c r="J5" s="2"/>
      <c r="K5" s="3"/>
      <c r="L5" s="2"/>
      <c r="M5" s="4"/>
      <c r="N5"/>
      <c r="O5"/>
      <c r="P5"/>
      <c r="Q5"/>
      <c r="R5"/>
      <c r="S5"/>
      <c r="T5"/>
      <c r="Z5"/>
      <c r="AA5"/>
      <c r="AB5"/>
      <c r="AC5"/>
      <c r="AD5"/>
      <c r="AE5"/>
      <c r="AI5"/>
    </row>
    <row r="6" spans="1:35">
      <c r="A6" t="s">
        <v>1</v>
      </c>
      <c r="B6" s="9"/>
      <c r="C6" s="10"/>
      <c r="D6" s="11"/>
      <c r="E6"/>
      <c r="F6"/>
      <c r="G6" s="127"/>
      <c r="H6" s="5" t="s">
        <v>50</v>
      </c>
      <c r="I6"/>
      <c r="J6"/>
      <c r="K6" s="3"/>
      <c r="L6" s="2"/>
      <c r="M6" s="4"/>
      <c r="N6"/>
      <c r="O6"/>
      <c r="P6"/>
      <c r="Q6"/>
      <c r="R6"/>
      <c r="S6"/>
      <c r="T6"/>
      <c r="Z6"/>
      <c r="AA6"/>
      <c r="AB6"/>
      <c r="AC6"/>
      <c r="AD6"/>
      <c r="AE6"/>
      <c r="AI6"/>
    </row>
    <row r="7" spans="1:35">
      <c r="A7" s="46"/>
      <c r="B7" s="45"/>
      <c r="C7" s="45"/>
      <c r="G7" s="128"/>
      <c r="H7" s="5" t="s">
        <v>60</v>
      </c>
      <c r="I7"/>
      <c r="J7"/>
      <c r="K7" s="3"/>
      <c r="L7" s="2"/>
      <c r="M7" s="4"/>
      <c r="N7"/>
      <c r="O7"/>
      <c r="P7"/>
      <c r="Q7"/>
      <c r="R7"/>
      <c r="S7"/>
      <c r="T7"/>
      <c r="Y7" s="76"/>
      <c r="Z7"/>
      <c r="AA7"/>
      <c r="AB7"/>
      <c r="AC7"/>
      <c r="AD7"/>
      <c r="AE7"/>
      <c r="AI7"/>
    </row>
    <row r="8" spans="1:35">
      <c r="A8" s="46"/>
      <c r="B8" s="45"/>
      <c r="C8" s="45"/>
      <c r="G8"/>
      <c r="H8"/>
      <c r="I8"/>
      <c r="J8"/>
      <c r="K8" s="3"/>
      <c r="L8" s="2"/>
      <c r="M8" s="4"/>
      <c r="N8"/>
      <c r="O8"/>
      <c r="P8"/>
      <c r="Q8"/>
      <c r="R8"/>
      <c r="S8"/>
      <c r="T8"/>
      <c r="Z8"/>
      <c r="AA8"/>
      <c r="AB8"/>
      <c r="AC8"/>
      <c r="AD8"/>
      <c r="AE8"/>
      <c r="AI8"/>
    </row>
    <row r="9" spans="1:35">
      <c r="A9" s="8" t="s">
        <v>9</v>
      </c>
      <c r="B9" s="45"/>
      <c r="C9" s="45"/>
      <c r="G9" s="12"/>
      <c r="H9"/>
      <c r="I9"/>
      <c r="J9"/>
      <c r="K9"/>
      <c r="L9"/>
      <c r="M9" s="4"/>
      <c r="N9"/>
      <c r="O9"/>
      <c r="P9"/>
      <c r="Q9"/>
      <c r="R9"/>
      <c r="S9"/>
      <c r="T9"/>
      <c r="Z9"/>
      <c r="AA9"/>
      <c r="AB9"/>
      <c r="AC9"/>
      <c r="AD9"/>
      <c r="AE9"/>
      <c r="AI9"/>
    </row>
    <row r="10" spans="1:35">
      <c r="A10" t="s">
        <v>2</v>
      </c>
      <c r="B10" s="72" t="s">
        <v>4</v>
      </c>
      <c r="C10" s="8" t="s">
        <v>52</v>
      </c>
      <c r="G10" s="6"/>
      <c r="H10"/>
      <c r="I10"/>
      <c r="J10"/>
      <c r="K10"/>
      <c r="L10"/>
      <c r="M10" s="4"/>
      <c r="N10"/>
      <c r="O10"/>
      <c r="P10"/>
      <c r="Q10"/>
      <c r="R10"/>
      <c r="S10"/>
      <c r="T10"/>
      <c r="Z10"/>
      <c r="AA10"/>
      <c r="AB10"/>
      <c r="AC10"/>
      <c r="AD10"/>
      <c r="AE10"/>
      <c r="AI10"/>
    </row>
    <row r="11" spans="1:35">
      <c r="A11" t="s">
        <v>3</v>
      </c>
      <c r="B11" s="72" t="s">
        <v>22</v>
      </c>
      <c r="C11"/>
      <c r="G11" s="6"/>
      <c r="H11"/>
      <c r="I11"/>
      <c r="J11"/>
      <c r="K11"/>
      <c r="L11"/>
      <c r="M11" s="4"/>
      <c r="N11"/>
      <c r="O11"/>
      <c r="P11"/>
      <c r="Q11"/>
      <c r="R11"/>
      <c r="S11"/>
      <c r="T11"/>
      <c r="Z11"/>
      <c r="AA11"/>
      <c r="AB11"/>
      <c r="AC11"/>
      <c r="AD11"/>
      <c r="AE11"/>
      <c r="AI11"/>
    </row>
    <row r="12" spans="1:35">
      <c r="A12" t="s">
        <v>5</v>
      </c>
      <c r="B12" s="72" t="s">
        <v>25</v>
      </c>
      <c r="C12"/>
      <c r="G12"/>
      <c r="H12"/>
      <c r="I12"/>
      <c r="J12"/>
      <c r="K12"/>
      <c r="L12"/>
      <c r="M12" s="4"/>
      <c r="N12"/>
      <c r="O12"/>
      <c r="P12"/>
      <c r="Q12"/>
      <c r="R12"/>
      <c r="S12"/>
      <c r="T12"/>
      <c r="Z12"/>
      <c r="AA12"/>
      <c r="AB12"/>
      <c r="AC12"/>
      <c r="AD12"/>
      <c r="AE12"/>
      <c r="AI12"/>
    </row>
    <row r="13" spans="1:35">
      <c r="A13" t="s">
        <v>6</v>
      </c>
      <c r="B13" s="80" t="s">
        <v>25</v>
      </c>
      <c r="C13" s="81" t="s">
        <v>33</v>
      </c>
      <c r="D13" s="82"/>
      <c r="E13" s="83"/>
      <c r="G13" s="45"/>
      <c r="H13" s="45"/>
      <c r="I13" s="47"/>
      <c r="J13" s="45"/>
    </row>
    <row r="14" spans="1:35" ht="14.4" thickBot="1">
      <c r="A14" s="47" t="s">
        <v>20</v>
      </c>
      <c r="B14" s="129">
        <v>77886</v>
      </c>
      <c r="C14" s="81" t="s">
        <v>32</v>
      </c>
      <c r="D14" s="82"/>
      <c r="E14" s="83"/>
      <c r="G14" s="45"/>
      <c r="H14" s="45"/>
      <c r="I14" s="47"/>
      <c r="J14" s="45"/>
    </row>
    <row r="15" spans="1:35">
      <c r="A15" s="88" t="s">
        <v>67</v>
      </c>
      <c r="B15" s="25">
        <v>1.71</v>
      </c>
      <c r="C15"/>
      <c r="G15" s="45"/>
      <c r="H15" s="45"/>
      <c r="I15" s="47"/>
      <c r="J15" s="45"/>
    </row>
    <row r="16" spans="1:35" ht="14.4" thickBot="1">
      <c r="A16" s="89" t="s">
        <v>66</v>
      </c>
      <c r="B16" s="177">
        <v>4.2453360029558643E-7</v>
      </c>
      <c r="C16"/>
      <c r="G16" s="45"/>
      <c r="H16" s="45"/>
      <c r="I16" s="47"/>
      <c r="J16" s="45"/>
      <c r="V16" s="45"/>
      <c r="W16" s="45"/>
      <c r="X16" s="45"/>
      <c r="Y16" s="45"/>
    </row>
    <row r="17" spans="1:25">
      <c r="A17" s="47" t="s">
        <v>28</v>
      </c>
      <c r="B17" s="176">
        <v>1115000</v>
      </c>
      <c r="C17" s="84" t="s">
        <v>23</v>
      </c>
      <c r="D17" s="82"/>
      <c r="E17" s="83"/>
      <c r="G17" s="45"/>
      <c r="I17" s="45"/>
      <c r="J17" s="45"/>
      <c r="U17" s="45"/>
    </row>
    <row r="18" spans="1:25">
      <c r="G18" s="45"/>
      <c r="J18" s="45"/>
    </row>
    <row r="19" spans="1:25" ht="14.4">
      <c r="A19" s="187" t="s">
        <v>55</v>
      </c>
      <c r="B19" s="261" t="s">
        <v>73</v>
      </c>
      <c r="C19" s="261"/>
      <c r="D19" s="188"/>
      <c r="E19" s="188"/>
      <c r="F19" s="188"/>
      <c r="G19" s="188"/>
      <c r="H19" s="187" t="s">
        <v>29</v>
      </c>
      <c r="I19" s="187" t="s">
        <v>56</v>
      </c>
      <c r="J19" s="188"/>
      <c r="K19" s="187" t="s">
        <v>57</v>
      </c>
      <c r="L19" s="188"/>
      <c r="M19" s="188"/>
      <c r="N19" s="188"/>
      <c r="O19" s="187" t="s">
        <v>15</v>
      </c>
      <c r="R19" s="244" t="s">
        <v>71</v>
      </c>
      <c r="U19" s="187" t="s">
        <v>17</v>
      </c>
    </row>
    <row r="20" spans="1:25" ht="14.4" thickBot="1">
      <c r="B20" s="262"/>
      <c r="C20" s="262"/>
      <c r="D20" s="237" t="s">
        <v>74</v>
      </c>
      <c r="E20" s="237"/>
      <c r="G20" s="45"/>
      <c r="H20" s="45"/>
      <c r="I20" s="50"/>
      <c r="J20" s="45"/>
      <c r="K20" s="50"/>
      <c r="R20" s="245"/>
      <c r="U20" t="str">
        <f t="shared" ref="U20:U25" si="0">A1</f>
        <v>Analyses conducted at UCONN, Avery Point; Dr. Jamie Vaudrey, Department of Marine Sciences, jamie.vaudrey@uconn.edu</v>
      </c>
    </row>
    <row r="21" spans="1:25" s="51" customFormat="1">
      <c r="A21" s="241" t="s">
        <v>12</v>
      </c>
      <c r="B21" s="249" t="s">
        <v>59</v>
      </c>
      <c r="C21" s="252" t="s">
        <v>13</v>
      </c>
      <c r="D21" s="255" t="s">
        <v>53</v>
      </c>
      <c r="E21" s="255" t="s">
        <v>54</v>
      </c>
      <c r="F21" s="258" t="s">
        <v>16</v>
      </c>
      <c r="H21" s="238" t="s">
        <v>75</v>
      </c>
      <c r="I21" s="238" t="s">
        <v>18</v>
      </c>
      <c r="J21" s="52"/>
      <c r="K21" s="246" t="s">
        <v>7</v>
      </c>
      <c r="L21" s="246" t="s">
        <v>61</v>
      </c>
      <c r="M21" s="246" t="s">
        <v>62</v>
      </c>
      <c r="O21" s="246" t="s">
        <v>7</v>
      </c>
      <c r="P21" s="246" t="s">
        <v>63</v>
      </c>
      <c r="Q21" s="238" t="s">
        <v>64</v>
      </c>
      <c r="R21" s="246" t="s">
        <v>65</v>
      </c>
      <c r="U21" t="str">
        <f t="shared" si="0"/>
        <v>Location</v>
      </c>
      <c r="V21" s="3">
        <f>B2</f>
        <v>0</v>
      </c>
      <c r="W21" s="53"/>
      <c r="X21" t="str">
        <f>C13</f>
        <v>calibrated Jun 7, 2018</v>
      </c>
      <c r="Y21" s="53"/>
    </row>
    <row r="22" spans="1:25" s="51" customFormat="1" ht="14.55" customHeight="1">
      <c r="A22" s="242"/>
      <c r="B22" s="250"/>
      <c r="C22" s="253"/>
      <c r="D22" s="256"/>
      <c r="E22" s="256"/>
      <c r="F22" s="259"/>
      <c r="H22" s="239"/>
      <c r="I22" s="239"/>
      <c r="J22" s="52"/>
      <c r="K22" s="247"/>
      <c r="L22" s="247"/>
      <c r="M22" s="247"/>
      <c r="O22" s="247"/>
      <c r="P22" s="247"/>
      <c r="Q22" s="239"/>
      <c r="R22" s="247"/>
      <c r="U22" t="str">
        <f t="shared" si="0"/>
        <v>Field Date</v>
      </c>
      <c r="V22" s="21">
        <f>B3</f>
        <v>0</v>
      </c>
      <c r="W22" s="53"/>
      <c r="X22" t="str">
        <f>CONCATENATE("solid standard = ",B14," RFU")</f>
        <v>solid standard = 77886 RFU</v>
      </c>
      <c r="Y22" s="53"/>
    </row>
    <row r="23" spans="1:25" s="51" customFormat="1" ht="14.55" customHeight="1" thickBot="1">
      <c r="A23" s="243"/>
      <c r="B23" s="251"/>
      <c r="C23" s="254"/>
      <c r="D23" s="257"/>
      <c r="E23" s="257"/>
      <c r="F23" s="260"/>
      <c r="H23" s="240"/>
      <c r="I23" s="240"/>
      <c r="J23" s="52"/>
      <c r="K23" s="248"/>
      <c r="L23" s="248"/>
      <c r="M23" s="248"/>
      <c r="O23" s="248"/>
      <c r="P23" s="248"/>
      <c r="Q23" s="240"/>
      <c r="R23" s="248"/>
      <c r="U23" s="184" t="str">
        <f t="shared" si="0"/>
        <v>Lab Analysts Name</v>
      </c>
      <c r="V23" s="185">
        <f>B4</f>
        <v>0</v>
      </c>
      <c r="W23" s="53"/>
      <c r="X23" s="184" t="str">
        <f>C14</f>
        <v>range of 74948 to 82838 is OK (+/- 5%)</v>
      </c>
      <c r="Y23" s="53"/>
    </row>
    <row r="24" spans="1:25" s="53" customFormat="1">
      <c r="A24" s="181" t="s">
        <v>35</v>
      </c>
      <c r="B24" s="182"/>
      <c r="C24" s="183" t="s">
        <v>20</v>
      </c>
      <c r="D24">
        <v>65486.05</v>
      </c>
      <c r="E24" s="131"/>
      <c r="F24" s="58"/>
      <c r="H24" s="130"/>
      <c r="I24" s="130"/>
      <c r="J24" s="52"/>
      <c r="K24" s="132"/>
      <c r="L24" s="133"/>
      <c r="M24" s="132"/>
      <c r="O24" s="134"/>
      <c r="P24" s="135"/>
      <c r="Q24" s="108"/>
      <c r="R24" s="135"/>
      <c r="S24" s="54"/>
      <c r="T24" s="54"/>
      <c r="U24" t="str">
        <f t="shared" si="0"/>
        <v>Analysis Date</v>
      </c>
      <c r="V24" s="21">
        <f>B5</f>
        <v>0</v>
      </c>
      <c r="X24" t="str">
        <f>C17</f>
        <v>Linear Dynamic Range: 400 to 1,115,000 FS</v>
      </c>
    </row>
    <row r="25" spans="1:25" s="53" customFormat="1">
      <c r="A25" s="136" t="s">
        <v>36</v>
      </c>
      <c r="B25" s="137"/>
      <c r="C25" s="138" t="s">
        <v>20</v>
      </c>
      <c r="D25" s="139"/>
      <c r="E25" s="139"/>
      <c r="F25" s="31"/>
      <c r="H25" s="137"/>
      <c r="I25" s="137"/>
      <c r="J25" s="52"/>
      <c r="K25" s="140"/>
      <c r="L25" s="141"/>
      <c r="M25" s="140"/>
      <c r="O25" s="142"/>
      <c r="P25" s="143"/>
      <c r="Q25" s="109"/>
      <c r="R25" s="143"/>
      <c r="S25" s="54"/>
      <c r="T25" s="54"/>
      <c r="U25" t="str">
        <f t="shared" si="0"/>
        <v>Data Analysts Name</v>
      </c>
      <c r="V25" s="3">
        <f>B6</f>
        <v>0</v>
      </c>
      <c r="X25" s="175" t="str">
        <f>CONCATENATE("Acidification Factor (AF) = ",B15)</f>
        <v>Acidification Factor (AF) = 1.71</v>
      </c>
    </row>
    <row r="26" spans="1:25" s="53" customFormat="1">
      <c r="A26" s="136" t="s">
        <v>20</v>
      </c>
      <c r="B26" s="137"/>
      <c r="C26" s="138" t="s">
        <v>20</v>
      </c>
      <c r="D26" s="139"/>
      <c r="E26" s="139"/>
      <c r="F26" s="31"/>
      <c r="H26" s="137"/>
      <c r="I26" s="137"/>
      <c r="J26" s="52"/>
      <c r="K26" s="140"/>
      <c r="L26" s="141"/>
      <c r="M26" s="140"/>
      <c r="O26" s="142"/>
      <c r="P26" s="143"/>
      <c r="Q26" s="109"/>
      <c r="R26" s="143"/>
      <c r="S26" s="54"/>
      <c r="T26" s="54"/>
      <c r="X26" s="175" t="str">
        <f>CONCATENATE("Calibration Factor (CF) = ",ROUND(B16,10))</f>
        <v>Calibration Factor (CF) = 0.0000004245</v>
      </c>
    </row>
    <row r="27" spans="1:25" s="53" customFormat="1" ht="14.4" thickBot="1">
      <c r="A27" s="144" t="s">
        <v>20</v>
      </c>
      <c r="B27" s="145"/>
      <c r="C27" s="146" t="s">
        <v>20</v>
      </c>
      <c r="D27" s="147"/>
      <c r="E27" s="147"/>
      <c r="F27" s="36"/>
      <c r="H27" s="145"/>
      <c r="I27" s="145"/>
      <c r="J27" s="52"/>
      <c r="K27" s="148"/>
      <c r="L27" s="149"/>
      <c r="M27" s="148"/>
      <c r="O27" s="150"/>
      <c r="P27" s="151"/>
      <c r="Q27" s="110"/>
      <c r="R27" s="151"/>
      <c r="S27" s="54"/>
      <c r="T27" s="54"/>
      <c r="U27" s="186" t="s">
        <v>72</v>
      </c>
      <c r="X27" s="175"/>
    </row>
    <row r="28" spans="1:25" s="53" customFormat="1">
      <c r="A28" s="68" t="s">
        <v>37</v>
      </c>
      <c r="B28" s="130"/>
      <c r="C28" s="192" t="s">
        <v>77</v>
      </c>
      <c r="D28" s="191">
        <v>920.24</v>
      </c>
      <c r="E28" s="152"/>
      <c r="F28" s="29"/>
      <c r="H28" s="130"/>
      <c r="I28" s="130"/>
      <c r="J28" s="52"/>
      <c r="K28" s="132"/>
      <c r="L28" s="133"/>
      <c r="M28" s="132"/>
      <c r="O28" s="134"/>
      <c r="P28" s="135"/>
      <c r="Q28" s="108"/>
      <c r="R28" s="135"/>
      <c r="S28" s="54"/>
      <c r="T28" s="54"/>
      <c r="U28"/>
      <c r="V28"/>
      <c r="W28"/>
      <c r="X28"/>
      <c r="Y28"/>
    </row>
    <row r="29" spans="1:25" s="53" customFormat="1">
      <c r="A29" s="136" t="s">
        <v>38</v>
      </c>
      <c r="B29" s="137"/>
      <c r="C29" s="153"/>
      <c r="D29" s="139"/>
      <c r="E29" s="139"/>
      <c r="F29" s="31"/>
      <c r="H29" s="137"/>
      <c r="I29" s="137"/>
      <c r="J29" s="52"/>
      <c r="K29" s="140"/>
      <c r="L29" s="141"/>
      <c r="M29" s="140"/>
      <c r="O29" s="142"/>
      <c r="P29" s="143"/>
      <c r="Q29" s="109"/>
      <c r="R29" s="143"/>
      <c r="S29" s="54"/>
      <c r="T29" s="54"/>
      <c r="U29" s="24" t="s">
        <v>41</v>
      </c>
      <c r="V29" s="23" t="s">
        <v>10</v>
      </c>
      <c r="W29" s="23" t="s">
        <v>30</v>
      </c>
      <c r="X29" s="264" t="s">
        <v>16</v>
      </c>
      <c r="Y29" s="265"/>
    </row>
    <row r="30" spans="1:25" s="53" customFormat="1">
      <c r="A30" s="136" t="s">
        <v>21</v>
      </c>
      <c r="B30" s="137"/>
      <c r="C30" s="153"/>
      <c r="D30" s="139"/>
      <c r="E30" s="139"/>
      <c r="F30" s="31"/>
      <c r="H30" s="137"/>
      <c r="I30" s="137"/>
      <c r="J30" s="52"/>
      <c r="K30" s="140"/>
      <c r="L30" s="141"/>
      <c r="M30" s="140"/>
      <c r="O30" s="142"/>
      <c r="P30" s="143"/>
      <c r="Q30" s="109"/>
      <c r="R30" s="143"/>
      <c r="S30" s="54"/>
      <c r="T30" s="54"/>
      <c r="U30" s="24" t="str">
        <f>A26</f>
        <v>solid standard</v>
      </c>
      <c r="V30" s="154">
        <f>IF(COUNT(D24:D27)&gt;0,AVERAGE(D24:D27),"")</f>
        <v>65486.05</v>
      </c>
      <c r="W30" s="154">
        <v>65486.05</v>
      </c>
      <c r="X30" s="178" t="str">
        <f>CONCATENATE("Solid standard read ",COUNT(D24:D27)," times.")</f>
        <v>Solid standard read 1 times.</v>
      </c>
      <c r="Y30" s="178"/>
    </row>
    <row r="31" spans="1:25" s="53" customFormat="1" ht="14.4" thickBot="1">
      <c r="A31" s="155" t="s">
        <v>21</v>
      </c>
      <c r="B31" s="145"/>
      <c r="C31" s="156"/>
      <c r="D31" s="157"/>
      <c r="E31" s="157"/>
      <c r="F31" s="63"/>
      <c r="H31" s="145"/>
      <c r="I31" s="145"/>
      <c r="J31" s="52"/>
      <c r="K31" s="148"/>
      <c r="L31" s="149"/>
      <c r="M31" s="148"/>
      <c r="O31" s="150"/>
      <c r="P31" s="151"/>
      <c r="Q31" s="110"/>
      <c r="R31" s="151"/>
      <c r="S31" s="54"/>
      <c r="T31" s="54"/>
      <c r="U31" s="24" t="str">
        <f>A30</f>
        <v>acetone blank</v>
      </c>
      <c r="V31" s="154">
        <f>IF(COUNT(D28:D31)&gt;0,AVERAGE(D28:D31),"")</f>
        <v>920.24</v>
      </c>
      <c r="W31" s="154">
        <v>920.24</v>
      </c>
      <c r="X31" s="178" t="str">
        <f>CONCATENATE("Acetone blank read ",COUNT(D28:D31)," times.")</f>
        <v>Acetone blank read 1 times.</v>
      </c>
      <c r="Y31" s="179"/>
    </row>
    <row r="32" spans="1:25" s="53" customFormat="1" ht="18.600000000000001" thickBot="1">
      <c r="A32" s="68" t="s">
        <v>31</v>
      </c>
      <c r="B32" s="39">
        <v>30</v>
      </c>
      <c r="C32" s="192" t="s">
        <v>78</v>
      </c>
      <c r="D32" s="193">
        <v>1369.03</v>
      </c>
      <c r="E32" s="152">
        <v>956.12</v>
      </c>
      <c r="F32" s="29"/>
      <c r="H32" s="39">
        <f>IF(B32="","",B32/1000)</f>
        <v>0.03</v>
      </c>
      <c r="I32" s="18">
        <v>5</v>
      </c>
      <c r="J32" s="52"/>
      <c r="K32" s="132"/>
      <c r="L32" s="133"/>
      <c r="M32" s="132"/>
      <c r="O32" s="134"/>
      <c r="P32" s="135"/>
      <c r="Q32" s="108"/>
      <c r="R32" s="135"/>
      <c r="S32" s="54"/>
      <c r="T32" s="54"/>
      <c r="U32" s="24" t="str">
        <f>A32</f>
        <v>lab reagent blank</v>
      </c>
      <c r="V32" s="154">
        <f>IF(COUNT(D32:D37)&gt;0,AVERAGE(D32:D37),"")</f>
        <v>1369.03</v>
      </c>
      <c r="W32" s="154">
        <v>1369.03</v>
      </c>
      <c r="X32" s="263" t="str">
        <f>CONCATENATE("Lab reagent blank read ",COUNT(D32:D37)," times.")</f>
        <v>Lab reagent blank read 1 times.</v>
      </c>
      <c r="Y32" s="263"/>
    </row>
    <row r="33" spans="1:26" s="53" customFormat="1" ht="14.4" thickBot="1">
      <c r="A33" s="136" t="s">
        <v>31</v>
      </c>
      <c r="B33" s="39">
        <v>30</v>
      </c>
      <c r="C33" s="153"/>
      <c r="D33" s="139"/>
      <c r="E33" s="139"/>
      <c r="F33" s="31"/>
      <c r="H33" s="59">
        <f t="shared" ref="H33:H86" si="1">IF(B33="","",B33/1000)</f>
        <v>0.03</v>
      </c>
      <c r="I33" s="19">
        <v>5</v>
      </c>
      <c r="J33" s="52"/>
      <c r="K33" s="140"/>
      <c r="L33" s="141"/>
      <c r="M33" s="140"/>
      <c r="O33" s="142"/>
      <c r="P33" s="143"/>
      <c r="Q33" s="109"/>
      <c r="R33" s="143"/>
      <c r="S33" s="54"/>
      <c r="T33" s="54"/>
      <c r="U33" s="77"/>
      <c r="V33" s="78" t="s">
        <v>45</v>
      </c>
      <c r="W33" s="78"/>
      <c r="X33" s="78"/>
      <c r="Y33" s="79"/>
    </row>
    <row r="34" spans="1:26" s="53" customFormat="1" ht="14.4" thickBot="1">
      <c r="A34" s="136" t="s">
        <v>31</v>
      </c>
      <c r="B34" s="39">
        <v>30</v>
      </c>
      <c r="C34" s="153"/>
      <c r="D34" s="139"/>
      <c r="E34" s="139"/>
      <c r="F34" s="31"/>
      <c r="H34" s="59">
        <f t="shared" si="1"/>
        <v>0.03</v>
      </c>
      <c r="I34" s="19">
        <v>5</v>
      </c>
      <c r="J34" s="52"/>
      <c r="K34" s="140"/>
      <c r="L34" s="141"/>
      <c r="M34" s="140"/>
      <c r="O34" s="142"/>
      <c r="P34" s="143"/>
      <c r="Q34" s="109"/>
      <c r="R34" s="143"/>
      <c r="S34" s="54"/>
      <c r="T34" s="54"/>
    </row>
    <row r="35" spans="1:26" s="53" customFormat="1" ht="14.4" thickBot="1">
      <c r="A35" s="136" t="s">
        <v>31</v>
      </c>
      <c r="B35" s="39">
        <v>30</v>
      </c>
      <c r="C35" s="153"/>
      <c r="D35" s="139"/>
      <c r="E35" s="139"/>
      <c r="F35" s="31"/>
      <c r="H35" s="59">
        <f t="shared" si="1"/>
        <v>0.03</v>
      </c>
      <c r="I35" s="19">
        <v>5</v>
      </c>
      <c r="J35" s="52"/>
      <c r="K35" s="140"/>
      <c r="L35" s="141"/>
      <c r="M35" s="140"/>
      <c r="O35" s="142"/>
      <c r="P35" s="143"/>
      <c r="Q35" s="109"/>
      <c r="R35" s="143"/>
      <c r="S35" s="54"/>
      <c r="T35" s="54"/>
      <c r="U35" s="266" t="s">
        <v>7</v>
      </c>
      <c r="V35" s="267" t="s">
        <v>68</v>
      </c>
      <c r="W35" s="267" t="s">
        <v>69</v>
      </c>
      <c r="X35" s="267" t="s">
        <v>70</v>
      </c>
      <c r="Y35" s="267" t="s">
        <v>16</v>
      </c>
    </row>
    <row r="36" spans="1:26" s="53" customFormat="1" ht="14.4" thickBot="1">
      <c r="A36" s="136" t="s">
        <v>31</v>
      </c>
      <c r="B36" s="39">
        <v>30</v>
      </c>
      <c r="C36" s="153"/>
      <c r="D36" s="139"/>
      <c r="E36" s="139"/>
      <c r="F36" s="31"/>
      <c r="H36" s="59">
        <f t="shared" si="1"/>
        <v>0.03</v>
      </c>
      <c r="I36" s="19">
        <v>5</v>
      </c>
      <c r="J36" s="52"/>
      <c r="K36" s="140"/>
      <c r="L36" s="141"/>
      <c r="M36" s="140"/>
      <c r="O36" s="142"/>
      <c r="P36" s="143"/>
      <c r="Q36" s="109"/>
      <c r="R36" s="143"/>
      <c r="S36" s="54"/>
      <c r="T36" s="54"/>
      <c r="U36" s="266"/>
      <c r="V36" s="267"/>
      <c r="W36" s="267"/>
      <c r="X36" s="267"/>
      <c r="Y36" s="267"/>
    </row>
    <row r="37" spans="1:26" s="53" customFormat="1" ht="14.4" thickBot="1">
      <c r="A37" s="144" t="s">
        <v>31</v>
      </c>
      <c r="B37" s="39">
        <v>30</v>
      </c>
      <c r="C37" s="158"/>
      <c r="D37" s="147"/>
      <c r="E37" s="147"/>
      <c r="F37" s="36"/>
      <c r="H37" s="40">
        <f t="shared" si="1"/>
        <v>0.03</v>
      </c>
      <c r="I37" s="70">
        <v>5</v>
      </c>
      <c r="J37" s="52"/>
      <c r="K37" s="159"/>
      <c r="L37" s="149"/>
      <c r="M37" s="159"/>
      <c r="O37" s="150"/>
      <c r="P37" s="151"/>
      <c r="Q37" s="110"/>
      <c r="R37" s="151"/>
      <c r="S37" s="54"/>
      <c r="T37" s="54"/>
      <c r="U37" s="266"/>
      <c r="V37" s="267"/>
      <c r="W37" s="267"/>
      <c r="X37" s="267"/>
      <c r="Y37" s="267"/>
    </row>
    <row r="38" spans="1:26" s="53" customFormat="1" ht="14.4" thickBot="1">
      <c r="A38" s="205" t="s">
        <v>80</v>
      </c>
      <c r="B38" s="39"/>
      <c r="C38" s="195"/>
      <c r="D38" s="196"/>
      <c r="E38" s="196"/>
      <c r="F38" s="197"/>
      <c r="H38" s="198"/>
      <c r="I38" s="199"/>
      <c r="J38" s="52"/>
      <c r="K38" s="200"/>
      <c r="L38" s="201"/>
      <c r="M38" s="200"/>
      <c r="O38" s="202"/>
      <c r="P38" s="203"/>
      <c r="Q38" s="204"/>
      <c r="R38" s="203"/>
      <c r="S38" s="54"/>
      <c r="T38" s="54"/>
      <c r="U38" s="206" t="s">
        <v>80</v>
      </c>
      <c r="V38" s="189"/>
      <c r="W38" s="189"/>
      <c r="X38" s="189"/>
      <c r="Y38" s="235" t="s">
        <v>88</v>
      </c>
      <c r="Z38" s="53" t="s">
        <v>87</v>
      </c>
    </row>
    <row r="39" spans="1:26" s="53" customFormat="1" ht="14.4" thickBot="1">
      <c r="A39" s="190">
        <v>45594</v>
      </c>
      <c r="B39" s="39">
        <v>30</v>
      </c>
      <c r="C39" s="65"/>
      <c r="D39">
        <v>1402004.75</v>
      </c>
      <c r="E39">
        <v>930406.62</v>
      </c>
      <c r="F39" s="58"/>
      <c r="H39" s="160">
        <f t="shared" si="1"/>
        <v>0.03</v>
      </c>
      <c r="I39" s="18">
        <v>5</v>
      </c>
      <c r="J39" s="52"/>
      <c r="K39" s="161">
        <f>IF(A39="","",A39)</f>
        <v>45594</v>
      </c>
      <c r="L39" s="161">
        <f t="shared" ref="L39:L86" si="2">IF(D39="","",D39-$V$32)</f>
        <v>1400635.72</v>
      </c>
      <c r="M39" s="161">
        <f t="shared" ref="M39:M86" si="3">IF(E39="","",E39-$W$32)</f>
        <v>929037.59</v>
      </c>
      <c r="O39" s="162">
        <f>K39</f>
        <v>45594</v>
      </c>
      <c r="P39" s="163">
        <f>IF(L39="","",($B$16*($B$15/($B$15-1))*($L39-$M39)*I39)/H39)</f>
        <v>80.365685670628608</v>
      </c>
      <c r="Q39" s="111">
        <f>IF(L39="","",$B$16*($B$15/($B$15-1))*($B$15*$M39-$L39)*I39/H39)</f>
        <v>32.040501103772307</v>
      </c>
      <c r="R39" s="163">
        <f>IF(P39="","",P39+Q39/$B$15)</f>
        <v>99.102820819033468</v>
      </c>
      <c r="S39" s="54"/>
      <c r="T39" s="54"/>
      <c r="U39" s="190">
        <v>45594</v>
      </c>
      <c r="V39" s="73">
        <f t="shared" ref="V39:X39" si="4">IF(P39="","",P39)</f>
        <v>80.365685670628608</v>
      </c>
      <c r="W39" s="73">
        <f t="shared" si="4"/>
        <v>32.040501103772307</v>
      </c>
      <c r="X39" s="73">
        <f t="shared" si="4"/>
        <v>99.102820819033468</v>
      </c>
      <c r="Y39" s="234">
        <f>AVERAGE(W39:W41)</f>
        <v>25.490641490690745</v>
      </c>
      <c r="Z39" s="54">
        <f>AVERAGE(X39:X41)</f>
        <v>90.518451889016504</v>
      </c>
    </row>
    <row r="40" spans="1:26" s="53" customFormat="1" ht="14.4" thickBot="1">
      <c r="A40" s="190">
        <v>45594</v>
      </c>
      <c r="B40" s="39">
        <v>30</v>
      </c>
      <c r="C40" s="20"/>
      <c r="D40">
        <v>919817.43</v>
      </c>
      <c r="E40">
        <v>614359.31000000006</v>
      </c>
      <c r="F40" s="31"/>
      <c r="H40" s="165">
        <f t="shared" si="1"/>
        <v>0.03</v>
      </c>
      <c r="I40" s="19">
        <v>5</v>
      </c>
      <c r="J40" s="52"/>
      <c r="K40" s="166">
        <f t="shared" ref="K40:K86" si="5">IF(A40="","",A40)</f>
        <v>45594</v>
      </c>
      <c r="L40" s="166">
        <f t="shared" si="2"/>
        <v>918448.4</v>
      </c>
      <c r="M40" s="166">
        <f t="shared" si="3"/>
        <v>612990.28</v>
      </c>
      <c r="O40" s="167">
        <f t="shared" ref="O40:O86" si="6">K40</f>
        <v>45594</v>
      </c>
      <c r="P40" s="168">
        <f t="shared" ref="P40:P86" si="7">IF(L40="","",($B$16*($B$15/($B$15-1))*($L40-$M40)*I40)/H40)</f>
        <v>52.053538162802198</v>
      </c>
      <c r="Q40" s="112">
        <f t="shared" ref="Q40:Q86" si="8">IF(L40="","",$B$16*($B$15/($B$15-1))*($B$15*$M40-$L40)*I40/H40)</f>
        <v>22.113428433858694</v>
      </c>
      <c r="R40" s="168">
        <f t="shared" ref="R40:R86" si="9">IF(P40="","",P40+Q40/$B$15)</f>
        <v>64.985367656286812</v>
      </c>
      <c r="S40" s="54"/>
      <c r="T40" s="54"/>
      <c r="U40" s="190">
        <v>45594</v>
      </c>
      <c r="V40" s="73">
        <f t="shared" ref="V40:V86" si="10">IF(P40="","",P40)</f>
        <v>52.053538162802198</v>
      </c>
      <c r="W40" s="73">
        <f t="shared" ref="W40:W86" si="11">IF(Q40="","",Q40)</f>
        <v>22.113428433858694</v>
      </c>
      <c r="X40" s="73">
        <f t="shared" ref="X40:X86" si="12">IF(R40="","",R40)</f>
        <v>64.985367656286812</v>
      </c>
      <c r="Y40" s="234"/>
    </row>
    <row r="41" spans="1:26" s="53" customFormat="1" ht="14.4" thickBot="1">
      <c r="A41" s="190">
        <v>45594</v>
      </c>
      <c r="B41" s="39">
        <v>30</v>
      </c>
      <c r="C41" s="20"/>
      <c r="D41">
        <v>1520219.37</v>
      </c>
      <c r="E41">
        <v>966173.56</v>
      </c>
      <c r="F41" s="31"/>
      <c r="H41" s="165">
        <f t="shared" si="1"/>
        <v>0.03</v>
      </c>
      <c r="I41" s="19">
        <v>5</v>
      </c>
      <c r="J41" s="52"/>
      <c r="K41" s="166">
        <f t="shared" si="5"/>
        <v>45594</v>
      </c>
      <c r="L41" s="166">
        <f t="shared" si="2"/>
        <v>1518850.34</v>
      </c>
      <c r="M41" s="166">
        <f t="shared" si="3"/>
        <v>964804.53</v>
      </c>
      <c r="O41" s="167">
        <f t="shared" si="6"/>
        <v>45594</v>
      </c>
      <c r="P41" s="168">
        <f t="shared" si="7"/>
        <v>94.415708165740227</v>
      </c>
      <c r="Q41" s="112">
        <f t="shared" si="8"/>
        <v>22.317994934441231</v>
      </c>
      <c r="R41" s="168">
        <f t="shared" si="9"/>
        <v>107.46716719172925</v>
      </c>
      <c r="S41" s="54"/>
      <c r="T41" s="54"/>
      <c r="U41" s="190">
        <v>45594</v>
      </c>
      <c r="V41" s="73">
        <f t="shared" si="10"/>
        <v>94.415708165740227</v>
      </c>
      <c r="W41" s="73">
        <f t="shared" si="11"/>
        <v>22.317994934441231</v>
      </c>
      <c r="X41" s="73">
        <f t="shared" si="12"/>
        <v>107.46716719172925</v>
      </c>
      <c r="Y41" s="234"/>
    </row>
    <row r="42" spans="1:26" s="53" customFormat="1" ht="14.4" thickBot="1">
      <c r="A42" s="190">
        <v>45601</v>
      </c>
      <c r="B42" s="39">
        <v>30</v>
      </c>
      <c r="C42" s="20"/>
      <c r="D42">
        <v>632393.87</v>
      </c>
      <c r="E42">
        <v>591778.56000000006</v>
      </c>
      <c r="F42" s="31"/>
      <c r="H42" s="165">
        <f t="shared" si="1"/>
        <v>0.03</v>
      </c>
      <c r="I42" s="19">
        <v>5</v>
      </c>
      <c r="J42" s="52"/>
      <c r="K42" s="166">
        <f t="shared" si="5"/>
        <v>45601</v>
      </c>
      <c r="L42" s="166">
        <f t="shared" si="2"/>
        <v>631024.84</v>
      </c>
      <c r="M42" s="166">
        <f t="shared" si="3"/>
        <v>590409.53</v>
      </c>
      <c r="O42" s="167">
        <f t="shared" si="6"/>
        <v>45601</v>
      </c>
      <c r="P42" s="168">
        <f t="shared" si="7"/>
        <v>6.9213108136691162</v>
      </c>
      <c r="Q42" s="112">
        <f t="shared" si="8"/>
        <v>64.51356396095251</v>
      </c>
      <c r="R42" s="168">
        <f t="shared" si="9"/>
        <v>44.648541200191055</v>
      </c>
      <c r="S42" s="54"/>
      <c r="T42" s="54"/>
      <c r="U42" s="190">
        <v>45601</v>
      </c>
      <c r="V42" s="73">
        <f t="shared" si="10"/>
        <v>6.9213108136691162</v>
      </c>
      <c r="W42" s="73">
        <f t="shared" si="11"/>
        <v>64.51356396095251</v>
      </c>
      <c r="X42" s="73">
        <f t="shared" si="12"/>
        <v>44.648541200191055</v>
      </c>
      <c r="Y42" s="234">
        <f>AVERAGE(W42:W44)</f>
        <v>53.56178101950713</v>
      </c>
      <c r="Z42" s="54">
        <f>AVERAGE(X42:X44)</f>
        <v>40.012889948531438</v>
      </c>
    </row>
    <row r="43" spans="1:26" s="53" customFormat="1" ht="14.4" thickBot="1">
      <c r="A43" s="190">
        <v>45601</v>
      </c>
      <c r="B43" s="39">
        <v>30</v>
      </c>
      <c r="C43" s="20"/>
      <c r="D43">
        <v>498419.4</v>
      </c>
      <c r="E43">
        <v>448230.53</v>
      </c>
      <c r="F43" s="31"/>
      <c r="H43" s="165">
        <f t="shared" si="1"/>
        <v>0.03</v>
      </c>
      <c r="I43" s="19">
        <v>5</v>
      </c>
      <c r="J43" s="52"/>
      <c r="K43" s="166">
        <f t="shared" si="5"/>
        <v>45601</v>
      </c>
      <c r="L43" s="166">
        <f t="shared" si="2"/>
        <v>497050.37</v>
      </c>
      <c r="M43" s="166">
        <f t="shared" si="3"/>
        <v>446861.5</v>
      </c>
      <c r="O43" s="167">
        <f t="shared" si="6"/>
        <v>45601</v>
      </c>
      <c r="P43" s="168">
        <f t="shared" si="7"/>
        <v>8.5527543346790651</v>
      </c>
      <c r="Q43" s="112">
        <f t="shared" si="8"/>
        <v>45.513946272439505</v>
      </c>
      <c r="R43" s="168">
        <f t="shared" si="9"/>
        <v>35.169097184058892</v>
      </c>
      <c r="S43" s="54"/>
      <c r="T43" s="54"/>
      <c r="U43" s="190">
        <v>45601</v>
      </c>
      <c r="V43" s="73">
        <f t="shared" si="10"/>
        <v>8.5527543346790651</v>
      </c>
      <c r="W43" s="73">
        <f t="shared" si="11"/>
        <v>45.513946272439505</v>
      </c>
      <c r="X43" s="73">
        <f t="shared" si="12"/>
        <v>35.169097184058892</v>
      </c>
      <c r="Y43" s="234"/>
    </row>
    <row r="44" spans="1:26" s="53" customFormat="1" ht="14.4" thickBot="1">
      <c r="A44" s="190">
        <v>45601</v>
      </c>
      <c r="B44" s="39">
        <v>30</v>
      </c>
      <c r="C44" s="20"/>
      <c r="D44">
        <v>569819.18000000005</v>
      </c>
      <c r="E44">
        <v>507636.9</v>
      </c>
      <c r="F44" s="31"/>
      <c r="H44" s="165">
        <f t="shared" si="1"/>
        <v>0.03</v>
      </c>
      <c r="I44" s="19">
        <v>5</v>
      </c>
      <c r="J44" s="52"/>
      <c r="K44" s="166">
        <f t="shared" si="5"/>
        <v>45601</v>
      </c>
      <c r="L44" s="166">
        <f t="shared" si="2"/>
        <v>568450.15</v>
      </c>
      <c r="M44" s="166">
        <f t="shared" si="3"/>
        <v>506267.87</v>
      </c>
      <c r="O44" s="167">
        <f t="shared" si="6"/>
        <v>45601</v>
      </c>
      <c r="P44" s="168">
        <f t="shared" si="7"/>
        <v>10.596567820917819</v>
      </c>
      <c r="Q44" s="112">
        <f t="shared" si="8"/>
        <v>50.65783282512939</v>
      </c>
      <c r="R44" s="168">
        <f t="shared" si="9"/>
        <v>40.221031461344367</v>
      </c>
      <c r="S44" s="54"/>
      <c r="T44" s="54"/>
      <c r="U44" s="190">
        <v>45601</v>
      </c>
      <c r="V44" s="73">
        <f t="shared" si="10"/>
        <v>10.596567820917819</v>
      </c>
      <c r="W44" s="73">
        <f t="shared" si="11"/>
        <v>50.65783282512939</v>
      </c>
      <c r="X44" s="73">
        <f t="shared" si="12"/>
        <v>40.221031461344367</v>
      </c>
      <c r="Y44" s="234"/>
    </row>
    <row r="45" spans="1:26" s="53" customFormat="1" ht="14.4" thickBot="1">
      <c r="A45" s="190">
        <v>45608</v>
      </c>
      <c r="B45" s="39">
        <v>30</v>
      </c>
      <c r="C45" s="20"/>
      <c r="D45">
        <v>253598.65</v>
      </c>
      <c r="E45">
        <v>201158.65</v>
      </c>
      <c r="F45" s="31"/>
      <c r="H45" s="165">
        <f t="shared" si="1"/>
        <v>0.03</v>
      </c>
      <c r="I45" s="19">
        <v>5</v>
      </c>
      <c r="J45" s="52"/>
      <c r="K45" s="166">
        <f t="shared" si="5"/>
        <v>45608</v>
      </c>
      <c r="L45" s="166">
        <f t="shared" si="2"/>
        <v>252229.62</v>
      </c>
      <c r="M45" s="166">
        <f t="shared" si="3"/>
        <v>199789.62</v>
      </c>
      <c r="O45" s="167">
        <f t="shared" si="6"/>
        <v>45608</v>
      </c>
      <c r="P45" s="168">
        <f t="shared" si="7"/>
        <v>8.9363724927572648</v>
      </c>
      <c r="Q45" s="112">
        <f t="shared" si="8"/>
        <v>15.23658841112456</v>
      </c>
      <c r="R45" s="168">
        <f t="shared" si="9"/>
        <v>17.846658113297941</v>
      </c>
      <c r="S45" s="54"/>
      <c r="T45" s="54"/>
      <c r="U45" s="190">
        <v>45608</v>
      </c>
      <c r="V45" s="73">
        <f t="shared" si="10"/>
        <v>8.9363724927572648</v>
      </c>
      <c r="W45" s="73">
        <f t="shared" si="11"/>
        <v>15.23658841112456</v>
      </c>
      <c r="X45" s="73">
        <f t="shared" si="12"/>
        <v>17.846658113297941</v>
      </c>
      <c r="Y45" s="234">
        <f>AVERAGE(W45:W47)</f>
        <v>13.746675893709046</v>
      </c>
      <c r="Z45" s="54">
        <f>AVERAGE(X45:X47)</f>
        <v>15.238045839425665</v>
      </c>
    </row>
    <row r="46" spans="1:26" s="53" customFormat="1" ht="14.4" thickBot="1">
      <c r="A46" s="190">
        <v>45608</v>
      </c>
      <c r="B46" s="39">
        <v>30</v>
      </c>
      <c r="C46" s="34"/>
      <c r="D46">
        <v>222717.84</v>
      </c>
      <c r="E46">
        <v>181208.67</v>
      </c>
      <c r="F46" s="36"/>
      <c r="H46" s="170">
        <f t="shared" si="1"/>
        <v>0.03</v>
      </c>
      <c r="I46" s="70">
        <v>5</v>
      </c>
      <c r="J46" s="52"/>
      <c r="K46" s="171">
        <f t="shared" si="5"/>
        <v>45608</v>
      </c>
      <c r="L46" s="171">
        <f t="shared" si="2"/>
        <v>221348.81</v>
      </c>
      <c r="M46" s="171">
        <f t="shared" si="3"/>
        <v>179839.64</v>
      </c>
      <c r="O46" s="172">
        <f t="shared" si="6"/>
        <v>45608</v>
      </c>
      <c r="P46" s="173">
        <f t="shared" si="7"/>
        <v>7.0736347251179419</v>
      </c>
      <c r="Q46" s="113">
        <f t="shared" si="8"/>
        <v>14.68553668072477</v>
      </c>
      <c r="R46" s="173">
        <f t="shared" si="9"/>
        <v>15.661667871740615</v>
      </c>
      <c r="S46" s="54"/>
      <c r="T46" s="54"/>
      <c r="U46" s="190">
        <v>45608</v>
      </c>
      <c r="V46" s="73">
        <f t="shared" si="10"/>
        <v>7.0736347251179419</v>
      </c>
      <c r="W46" s="73">
        <f t="shared" si="11"/>
        <v>14.68553668072477</v>
      </c>
      <c r="X46" s="73">
        <f t="shared" si="12"/>
        <v>15.661667871740615</v>
      </c>
      <c r="Y46" s="234"/>
    </row>
    <row r="47" spans="1:26" s="53" customFormat="1" ht="14.4" thickBot="1">
      <c r="A47" s="190">
        <v>45608</v>
      </c>
      <c r="B47" s="39">
        <v>30</v>
      </c>
      <c r="C47" s="27"/>
      <c r="D47">
        <v>173875.68</v>
      </c>
      <c r="E47">
        <v>141089.4</v>
      </c>
      <c r="F47" s="29"/>
      <c r="H47" s="160">
        <f t="shared" si="1"/>
        <v>0.03</v>
      </c>
      <c r="I47" s="18">
        <v>5</v>
      </c>
      <c r="J47" s="52"/>
      <c r="K47" s="161">
        <f t="shared" si="5"/>
        <v>45608</v>
      </c>
      <c r="L47" s="161">
        <f t="shared" si="2"/>
        <v>172506.65</v>
      </c>
      <c r="M47" s="161">
        <f t="shared" si="3"/>
        <v>139720.37</v>
      </c>
      <c r="O47" s="162">
        <f t="shared" si="6"/>
        <v>45608</v>
      </c>
      <c r="P47" s="163">
        <f t="shared" si="7"/>
        <v>5.5871550482806569</v>
      </c>
      <c r="Q47" s="111">
        <f t="shared" si="8"/>
        <v>11.317902589277805</v>
      </c>
      <c r="R47" s="163">
        <f t="shared" si="9"/>
        <v>12.205811533238439</v>
      </c>
      <c r="S47" s="54"/>
      <c r="T47" s="54"/>
      <c r="U47" s="190">
        <v>45608</v>
      </c>
      <c r="V47" s="73">
        <f t="shared" si="10"/>
        <v>5.5871550482806569</v>
      </c>
      <c r="W47" s="73">
        <f t="shared" si="11"/>
        <v>11.317902589277805</v>
      </c>
      <c r="X47" s="73">
        <f t="shared" si="12"/>
        <v>12.205811533238439</v>
      </c>
      <c r="Y47" s="234"/>
    </row>
    <row r="48" spans="1:26" s="53" customFormat="1" ht="16.2" thickBot="1">
      <c r="A48" s="194" t="s">
        <v>79</v>
      </c>
      <c r="B48" s="39"/>
      <c r="C48" s="20"/>
      <c r="D48" s="164"/>
      <c r="E48" s="164"/>
      <c r="F48" s="31"/>
      <c r="H48" s="165" t="str">
        <f t="shared" si="1"/>
        <v/>
      </c>
      <c r="I48" s="19">
        <v>5</v>
      </c>
      <c r="J48" s="52"/>
      <c r="K48" s="166" t="str">
        <f t="shared" si="5"/>
        <v>Diluted</v>
      </c>
      <c r="L48" s="166" t="str">
        <f t="shared" si="2"/>
        <v/>
      </c>
      <c r="M48" s="166" t="str">
        <f t="shared" si="3"/>
        <v/>
      </c>
      <c r="O48" s="167" t="str">
        <f t="shared" si="6"/>
        <v>Diluted</v>
      </c>
      <c r="P48" s="168" t="str">
        <f t="shared" si="7"/>
        <v/>
      </c>
      <c r="Q48" s="112" t="str">
        <f t="shared" si="8"/>
        <v/>
      </c>
      <c r="R48" s="168" t="str">
        <f t="shared" si="9"/>
        <v/>
      </c>
      <c r="S48" s="54"/>
      <c r="T48" s="54"/>
      <c r="U48" s="24" t="str">
        <f t="shared" ref="U48:U86" si="13">IF(O48="","",O48)</f>
        <v>Diluted</v>
      </c>
      <c r="V48" s="73" t="str">
        <f t="shared" si="10"/>
        <v/>
      </c>
      <c r="W48" s="73" t="str">
        <f t="shared" si="11"/>
        <v/>
      </c>
      <c r="X48" s="73" t="str">
        <f t="shared" si="12"/>
        <v/>
      </c>
      <c r="Y48" s="180" t="str">
        <f t="shared" ref="Y48:Y86" si="14">IF(F48="","",F48)</f>
        <v/>
      </c>
    </row>
    <row r="49" spans="1:31" s="53" customFormat="1" ht="14.4" thickBot="1">
      <c r="A49" s="190">
        <v>45594</v>
      </c>
      <c r="B49" s="207">
        <v>30</v>
      </c>
      <c r="C49" s="208"/>
      <c r="D49" s="191">
        <v>299009.28000000003</v>
      </c>
      <c r="E49" s="191">
        <v>278634.18</v>
      </c>
      <c r="F49" s="209"/>
      <c r="H49" s="210">
        <f t="shared" si="1"/>
        <v>0.03</v>
      </c>
      <c r="I49" s="211">
        <v>5</v>
      </c>
      <c r="J49" s="52"/>
      <c r="K49" s="212">
        <f t="shared" si="5"/>
        <v>45594</v>
      </c>
      <c r="L49" s="212">
        <f t="shared" si="2"/>
        <v>297640.25</v>
      </c>
      <c r="M49" s="212">
        <f t="shared" si="3"/>
        <v>277265.14999999997</v>
      </c>
      <c r="O49" s="213">
        <f t="shared" si="6"/>
        <v>45594</v>
      </c>
      <c r="P49" s="214">
        <f>IF(L49="","",($B$16*($B$15/($B$15-1))*($L49-$M49)*I49)/H49)</f>
        <v>3.472148802005699</v>
      </c>
      <c r="Q49" s="215">
        <f t="shared" si="8"/>
        <v>30.074737322303104</v>
      </c>
      <c r="R49" s="214">
        <f t="shared" si="9"/>
        <v>21.05971448756307</v>
      </c>
      <c r="S49" s="54"/>
      <c r="T49" s="54"/>
      <c r="U49" s="190">
        <v>45594</v>
      </c>
      <c r="V49" s="73">
        <f t="shared" si="10"/>
        <v>3.472148802005699</v>
      </c>
      <c r="W49" s="73">
        <f t="shared" si="11"/>
        <v>30.074737322303104</v>
      </c>
      <c r="X49" s="73">
        <f t="shared" si="12"/>
        <v>21.05971448756307</v>
      </c>
      <c r="Y49" s="180"/>
    </row>
    <row r="50" spans="1:31" s="53" customFormat="1" ht="14.4" thickBot="1">
      <c r="A50" s="190">
        <v>45594</v>
      </c>
      <c r="B50" s="207">
        <v>30</v>
      </c>
      <c r="C50" s="208"/>
      <c r="D50" s="191">
        <v>170230.15</v>
      </c>
      <c r="E50" s="191">
        <v>135099.70000000001</v>
      </c>
      <c r="F50" s="209"/>
      <c r="H50" s="210">
        <f t="shared" si="1"/>
        <v>0.03</v>
      </c>
      <c r="I50" s="211">
        <v>5</v>
      </c>
      <c r="J50" s="52"/>
      <c r="K50" s="212">
        <f t="shared" si="5"/>
        <v>45594</v>
      </c>
      <c r="L50" s="212">
        <f t="shared" si="2"/>
        <v>168861.12</v>
      </c>
      <c r="M50" s="212">
        <f t="shared" si="3"/>
        <v>133730.67000000001</v>
      </c>
      <c r="O50" s="213">
        <f t="shared" si="6"/>
        <v>45594</v>
      </c>
      <c r="P50" s="214">
        <f t="shared" si="7"/>
        <v>5.98662828066713</v>
      </c>
      <c r="Q50" s="215">
        <f t="shared" si="8"/>
        <v>10.193723118769546</v>
      </c>
      <c r="R50" s="214">
        <f t="shared" si="9"/>
        <v>11.947869870590841</v>
      </c>
      <c r="S50" s="54"/>
      <c r="T50" s="54"/>
      <c r="U50" s="190">
        <v>45594</v>
      </c>
      <c r="V50" s="73">
        <f t="shared" si="10"/>
        <v>5.98662828066713</v>
      </c>
      <c r="W50" s="73">
        <f t="shared" si="11"/>
        <v>10.193723118769546</v>
      </c>
      <c r="X50" s="73">
        <f t="shared" si="12"/>
        <v>11.947869870590841</v>
      </c>
      <c r="Y50" s="180"/>
    </row>
    <row r="51" spans="1:31" s="53" customFormat="1" ht="14.4" thickBot="1">
      <c r="A51" s="190">
        <v>45594</v>
      </c>
      <c r="B51" s="207">
        <v>30</v>
      </c>
      <c r="C51" s="208"/>
      <c r="D51" s="191">
        <v>278634.18</v>
      </c>
      <c r="E51" s="191">
        <v>89777.93</v>
      </c>
      <c r="F51" s="209"/>
      <c r="H51" s="210">
        <f t="shared" si="1"/>
        <v>0.03</v>
      </c>
      <c r="I51" s="211">
        <v>5</v>
      </c>
      <c r="J51" s="52"/>
      <c r="K51" s="212">
        <f t="shared" si="5"/>
        <v>45594</v>
      </c>
      <c r="L51" s="212">
        <f>IF(D51="","",D51-$V$32)</f>
        <v>277265.14999999997</v>
      </c>
      <c r="M51" s="212">
        <f>IF(E51="","",E51-$W$32)</f>
        <v>88408.9</v>
      </c>
      <c r="O51" s="216">
        <f>K51</f>
        <v>45594</v>
      </c>
      <c r="P51" s="214">
        <f>IF(L51="","",($B$16*($B$15/($B$15-1))*($L51-$M51)*I51)/H51)</f>
        <v>32.183253195753025</v>
      </c>
      <c r="Q51" s="215">
        <f>IF(L51="","",$B$16*($B$15/($B$15-1))*($B$15*$M51-$L51)*I51/H51)</f>
        <v>-21.486476840428875</v>
      </c>
      <c r="R51" s="214">
        <f>IF(P51="","",P51+Q51/$B$15)</f>
        <v>19.618062060999296</v>
      </c>
      <c r="S51" s="54"/>
      <c r="T51" s="54"/>
      <c r="U51" s="190">
        <v>45594</v>
      </c>
      <c r="V51" s="73">
        <f>IF(P51="","",P51)</f>
        <v>32.183253195753025</v>
      </c>
      <c r="W51" s="73">
        <f>IF(Q51="","",Q51)</f>
        <v>-21.486476840428875</v>
      </c>
      <c r="X51" s="73">
        <f t="shared" si="12"/>
        <v>19.618062060999296</v>
      </c>
      <c r="Y51" s="180"/>
    </row>
    <row r="52" spans="1:31" s="53" customFormat="1" ht="14.4" thickBot="1">
      <c r="A52" s="190">
        <v>45601</v>
      </c>
      <c r="B52" s="207">
        <v>30</v>
      </c>
      <c r="C52" s="208"/>
      <c r="D52" s="191">
        <v>135099.70000000001</v>
      </c>
      <c r="E52" s="191">
        <v>104856.76</v>
      </c>
      <c r="F52" s="209"/>
      <c r="H52" s="210">
        <f t="shared" si="1"/>
        <v>0.03</v>
      </c>
      <c r="I52" s="211">
        <v>5</v>
      </c>
      <c r="J52" s="52"/>
      <c r="K52" s="212">
        <f t="shared" si="5"/>
        <v>45601</v>
      </c>
      <c r="L52" s="212">
        <f t="shared" si="2"/>
        <v>133730.67000000001</v>
      </c>
      <c r="M52" s="212">
        <f t="shared" si="3"/>
        <v>103487.73</v>
      </c>
      <c r="O52" s="213">
        <f t="shared" si="6"/>
        <v>45601</v>
      </c>
      <c r="P52" s="214">
        <f t="shared" si="7"/>
        <v>5.1537409823819313</v>
      </c>
      <c r="Q52" s="215">
        <f t="shared" si="8"/>
        <v>7.3674543195635751</v>
      </c>
      <c r="R52" s="214">
        <f t="shared" si="9"/>
        <v>9.4621938008401614</v>
      </c>
      <c r="S52" s="54"/>
      <c r="T52" s="54"/>
      <c r="U52" s="190">
        <v>45601</v>
      </c>
      <c r="V52" s="73">
        <f t="shared" si="10"/>
        <v>5.1537409823819313</v>
      </c>
      <c r="W52" s="73">
        <f t="shared" si="11"/>
        <v>7.3674543195635751</v>
      </c>
      <c r="X52" s="73">
        <f t="shared" si="12"/>
        <v>9.4621938008401614</v>
      </c>
      <c r="Y52" s="180"/>
    </row>
    <row r="53" spans="1:31" ht="14.4" thickBot="1">
      <c r="A53" s="190">
        <v>45601</v>
      </c>
      <c r="B53" s="207">
        <v>30</v>
      </c>
      <c r="C53" s="208"/>
      <c r="D53" s="191">
        <v>89777.93</v>
      </c>
      <c r="E53" s="191">
        <v>43562.25</v>
      </c>
      <c r="F53" s="209"/>
      <c r="G53" s="53"/>
      <c r="H53" s="210">
        <f t="shared" si="1"/>
        <v>0.03</v>
      </c>
      <c r="I53" s="211">
        <v>5</v>
      </c>
      <c r="J53" s="52"/>
      <c r="K53" s="212">
        <f t="shared" si="5"/>
        <v>45601</v>
      </c>
      <c r="L53" s="212">
        <f t="shared" si="2"/>
        <v>88408.9</v>
      </c>
      <c r="M53" s="212">
        <f t="shared" si="3"/>
        <v>42193.22</v>
      </c>
      <c r="N53" s="53"/>
      <c r="O53" s="213">
        <f t="shared" si="6"/>
        <v>45601</v>
      </c>
      <c r="P53" s="214">
        <f t="shared" si="7"/>
        <v>7.8756775645704034</v>
      </c>
      <c r="Q53" s="215">
        <f>IF(L53="","",$B$16*($B$15/($B$15-1))*($B$15*$M53-$L53)*I53/H53)</f>
        <v>-2.7706322800912369</v>
      </c>
      <c r="R53" s="214">
        <f t="shared" si="9"/>
        <v>6.255424769195411</v>
      </c>
      <c r="S53" s="54"/>
      <c r="T53" s="54"/>
      <c r="U53" s="190">
        <v>45601</v>
      </c>
      <c r="V53" s="73">
        <f t="shared" si="10"/>
        <v>7.8756775645704034</v>
      </c>
      <c r="W53" s="73">
        <f t="shared" si="11"/>
        <v>-2.7706322800912369</v>
      </c>
      <c r="X53" s="73">
        <f t="shared" si="12"/>
        <v>6.255424769195411</v>
      </c>
      <c r="Y53" s="180"/>
      <c r="Z53" s="53"/>
      <c r="AA53" s="53"/>
      <c r="AB53" s="53"/>
      <c r="AC53" s="53"/>
      <c r="AD53" s="53"/>
      <c r="AE53" s="53"/>
    </row>
    <row r="54" spans="1:31" ht="14.4" thickBot="1">
      <c r="A54" s="190">
        <v>45601</v>
      </c>
      <c r="B54" s="207">
        <v>30</v>
      </c>
      <c r="C54" s="217"/>
      <c r="D54" s="191">
        <v>104856.76</v>
      </c>
      <c r="E54" s="191">
        <v>37469.79</v>
      </c>
      <c r="F54" s="218"/>
      <c r="G54" s="53"/>
      <c r="H54" s="219">
        <f t="shared" si="1"/>
        <v>0.03</v>
      </c>
      <c r="I54" s="220">
        <v>5</v>
      </c>
      <c r="J54" s="52"/>
      <c r="K54" s="221">
        <f t="shared" si="5"/>
        <v>45601</v>
      </c>
      <c r="L54" s="221">
        <f t="shared" si="2"/>
        <v>103487.73</v>
      </c>
      <c r="M54" s="221">
        <f t="shared" si="3"/>
        <v>36100.76</v>
      </c>
      <c r="N54" s="53"/>
      <c r="O54" s="222">
        <f t="shared" si="6"/>
        <v>45601</v>
      </c>
      <c r="P54" s="223">
        <f t="shared" si="7"/>
        <v>11.483506199051467</v>
      </c>
      <c r="Q54" s="224">
        <f t="shared" si="8"/>
        <v>-7.1156002984325006</v>
      </c>
      <c r="R54" s="223">
        <f t="shared" si="9"/>
        <v>7.322336433886262</v>
      </c>
      <c r="S54" s="54"/>
      <c r="T54" s="54"/>
      <c r="U54" s="190">
        <v>45601</v>
      </c>
      <c r="V54" s="73">
        <f t="shared" si="10"/>
        <v>11.483506199051467</v>
      </c>
      <c r="W54" s="73">
        <f>IF(Q54="","",Q54)</f>
        <v>-7.1156002984325006</v>
      </c>
      <c r="X54" s="73">
        <f t="shared" si="12"/>
        <v>7.322336433886262</v>
      </c>
      <c r="Y54" s="180"/>
      <c r="Z54" s="53"/>
      <c r="AA54" s="53"/>
      <c r="AB54" s="53"/>
      <c r="AC54" s="53"/>
      <c r="AD54" s="53"/>
      <c r="AE54" s="53"/>
    </row>
    <row r="55" spans="1:31" ht="14.4" thickBot="1">
      <c r="A55" s="190">
        <v>45608</v>
      </c>
      <c r="B55" s="207">
        <v>30</v>
      </c>
      <c r="C55" s="225"/>
      <c r="D55" s="191">
        <v>43562.25</v>
      </c>
      <c r="E55" s="191">
        <v>29397.439999999999</v>
      </c>
      <c r="F55" s="226"/>
      <c r="G55" s="53"/>
      <c r="H55" s="227">
        <f t="shared" si="1"/>
        <v>0.03</v>
      </c>
      <c r="I55" s="228">
        <v>5</v>
      </c>
      <c r="J55" s="52"/>
      <c r="K55" s="229">
        <f t="shared" si="5"/>
        <v>45608</v>
      </c>
      <c r="L55" s="229">
        <f t="shared" si="2"/>
        <v>42193.22</v>
      </c>
      <c r="M55" s="229">
        <f t="shared" si="3"/>
        <v>28028.41</v>
      </c>
      <c r="N55" s="53"/>
      <c r="O55" s="230">
        <f t="shared" si="6"/>
        <v>45608</v>
      </c>
      <c r="P55" s="231">
        <f t="shared" si="7"/>
        <v>2.4138447454068084</v>
      </c>
      <c r="Q55" s="232">
        <f t="shared" si="8"/>
        <v>0.97737076983352389</v>
      </c>
      <c r="R55" s="231">
        <f t="shared" si="9"/>
        <v>2.9854065991106236</v>
      </c>
      <c r="S55" s="54"/>
      <c r="T55" s="54"/>
      <c r="U55" s="190">
        <v>45608</v>
      </c>
      <c r="V55" s="73">
        <f t="shared" si="10"/>
        <v>2.4138447454068084</v>
      </c>
      <c r="W55" s="73">
        <f t="shared" si="11"/>
        <v>0.97737076983352389</v>
      </c>
      <c r="X55" s="73">
        <f t="shared" si="12"/>
        <v>2.9854065991106236</v>
      </c>
      <c r="Y55" s="180"/>
      <c r="Z55" s="53"/>
      <c r="AA55" s="53"/>
      <c r="AB55" s="53"/>
      <c r="AC55" s="53"/>
      <c r="AD55" s="53"/>
      <c r="AE55" s="53"/>
    </row>
    <row r="56" spans="1:31" ht="14.4" thickBot="1">
      <c r="A56" s="190">
        <v>45608</v>
      </c>
      <c r="B56" s="39">
        <v>30</v>
      </c>
      <c r="C56" s="20"/>
      <c r="D56" s="191">
        <v>37469.79</v>
      </c>
      <c r="E56" s="191">
        <v>28402.080000000002</v>
      </c>
      <c r="F56" s="31"/>
      <c r="G56" s="53"/>
      <c r="H56" s="165">
        <f t="shared" si="1"/>
        <v>0.03</v>
      </c>
      <c r="I56" s="19">
        <v>5</v>
      </c>
      <c r="J56" s="52"/>
      <c r="K56" s="166">
        <f t="shared" si="5"/>
        <v>45608</v>
      </c>
      <c r="L56" s="166">
        <f t="shared" si="2"/>
        <v>36100.76</v>
      </c>
      <c r="M56" s="166">
        <f t="shared" si="3"/>
        <v>27033.050000000003</v>
      </c>
      <c r="N56" s="53"/>
      <c r="O56" s="167">
        <f t="shared" si="6"/>
        <v>45608</v>
      </c>
      <c r="P56" s="168">
        <f t="shared" si="7"/>
        <v>1.5452409270842857</v>
      </c>
      <c r="Q56" s="112">
        <f t="shared" si="8"/>
        <v>1.7255439153048353</v>
      </c>
      <c r="R56" s="168">
        <f t="shared" si="9"/>
        <v>2.5543309360344821</v>
      </c>
      <c r="S56" s="54"/>
      <c r="T56" s="54"/>
      <c r="U56" s="190">
        <v>45608</v>
      </c>
      <c r="V56" s="73">
        <f t="shared" si="10"/>
        <v>1.5452409270842857</v>
      </c>
      <c r="W56" s="73">
        <f t="shared" si="11"/>
        <v>1.7255439153048353</v>
      </c>
      <c r="X56" s="73">
        <f t="shared" si="12"/>
        <v>2.5543309360344821</v>
      </c>
      <c r="Y56" s="180"/>
      <c r="Z56" s="53"/>
      <c r="AA56" s="53"/>
      <c r="AB56" s="53"/>
      <c r="AC56" s="53"/>
      <c r="AD56" s="53"/>
      <c r="AE56" s="53"/>
    </row>
    <row r="57" spans="1:31">
      <c r="A57" s="190">
        <v>45608</v>
      </c>
      <c r="B57" s="39">
        <v>30</v>
      </c>
      <c r="C57" s="20"/>
      <c r="D57" s="191">
        <v>29397.439999999999</v>
      </c>
      <c r="E57" s="191">
        <v>22832.68</v>
      </c>
      <c r="F57" s="31"/>
      <c r="G57" s="53"/>
      <c r="H57" s="165">
        <f t="shared" si="1"/>
        <v>0.03</v>
      </c>
      <c r="I57" s="19">
        <v>5</v>
      </c>
      <c r="J57" s="52"/>
      <c r="K57" s="166">
        <f t="shared" si="5"/>
        <v>45608</v>
      </c>
      <c r="L57" s="166">
        <f t="shared" si="2"/>
        <v>28028.41</v>
      </c>
      <c r="M57" s="166">
        <f t="shared" si="3"/>
        <v>21463.65</v>
      </c>
      <c r="N57" s="53"/>
      <c r="O57" s="167">
        <f t="shared" si="6"/>
        <v>45608</v>
      </c>
      <c r="P57" s="168">
        <f t="shared" si="7"/>
        <v>1.118709776612379</v>
      </c>
      <c r="Q57" s="112">
        <f t="shared" si="8"/>
        <v>1.4782217972331644</v>
      </c>
      <c r="R57" s="168">
        <f t="shared" si="9"/>
        <v>1.9831669679768027</v>
      </c>
      <c r="S57" s="54"/>
      <c r="T57" s="54"/>
      <c r="U57" s="190">
        <v>45608</v>
      </c>
      <c r="V57" s="73">
        <f t="shared" si="10"/>
        <v>1.118709776612379</v>
      </c>
      <c r="W57" s="73">
        <f t="shared" si="11"/>
        <v>1.4782217972331644</v>
      </c>
      <c r="X57" s="73">
        <f t="shared" si="12"/>
        <v>1.9831669679768027</v>
      </c>
      <c r="Y57" s="180"/>
      <c r="Z57" s="53"/>
      <c r="AA57" s="53"/>
      <c r="AB57" s="53"/>
      <c r="AC57" s="53"/>
      <c r="AD57" s="53"/>
      <c r="AE57" s="53"/>
    </row>
    <row r="58" spans="1:31">
      <c r="A58" s="30"/>
      <c r="B58" s="20"/>
      <c r="C58" s="20"/>
      <c r="D58" s="164"/>
      <c r="E58" s="164"/>
      <c r="F58" s="31"/>
      <c r="G58" s="53"/>
      <c r="H58" s="165" t="str">
        <f t="shared" si="1"/>
        <v/>
      </c>
      <c r="I58" s="19">
        <v>5</v>
      </c>
      <c r="J58" s="52"/>
      <c r="K58" s="166" t="str">
        <f t="shared" si="5"/>
        <v/>
      </c>
      <c r="L58" s="166" t="str">
        <f t="shared" si="2"/>
        <v/>
      </c>
      <c r="M58" s="166" t="str">
        <f t="shared" si="3"/>
        <v/>
      </c>
      <c r="N58" s="53"/>
      <c r="O58" s="167" t="str">
        <f t="shared" si="6"/>
        <v/>
      </c>
      <c r="P58" s="168" t="str">
        <f t="shared" si="7"/>
        <v/>
      </c>
      <c r="Q58" s="112" t="str">
        <f t="shared" si="8"/>
        <v/>
      </c>
      <c r="R58" s="168" t="str">
        <f t="shared" si="9"/>
        <v/>
      </c>
      <c r="S58" s="54"/>
      <c r="T58" s="54"/>
      <c r="U58" s="24" t="str">
        <f t="shared" si="13"/>
        <v/>
      </c>
      <c r="V58" s="73" t="str">
        <f t="shared" si="10"/>
        <v/>
      </c>
      <c r="W58" s="73" t="str">
        <f t="shared" si="11"/>
        <v/>
      </c>
      <c r="X58" s="73" t="str">
        <f t="shared" si="12"/>
        <v/>
      </c>
      <c r="Y58" s="180" t="str">
        <f t="shared" si="14"/>
        <v/>
      </c>
      <c r="Z58" s="53"/>
      <c r="AA58" s="53"/>
      <c r="AB58" s="53"/>
      <c r="AC58" s="53"/>
      <c r="AD58" s="53"/>
      <c r="AE58" s="53"/>
    </row>
    <row r="59" spans="1:31">
      <c r="A59" s="32"/>
      <c r="B59" s="20"/>
      <c r="C59" s="20"/>
      <c r="D59" s="164"/>
      <c r="E59" s="164"/>
      <c r="F59" s="31"/>
      <c r="G59" s="53"/>
      <c r="H59" s="165" t="str">
        <f t="shared" si="1"/>
        <v/>
      </c>
      <c r="I59" s="19">
        <v>5</v>
      </c>
      <c r="J59" s="52"/>
      <c r="K59" s="166" t="str">
        <f t="shared" si="5"/>
        <v/>
      </c>
      <c r="L59" s="166" t="str">
        <f t="shared" si="2"/>
        <v/>
      </c>
      <c r="M59" s="166" t="str">
        <f t="shared" si="3"/>
        <v/>
      </c>
      <c r="N59" s="53"/>
      <c r="O59" s="167" t="str">
        <f t="shared" si="6"/>
        <v/>
      </c>
      <c r="P59" s="168" t="str">
        <f t="shared" si="7"/>
        <v/>
      </c>
      <c r="Q59" s="112" t="str">
        <f t="shared" si="8"/>
        <v/>
      </c>
      <c r="R59" s="168" t="str">
        <f t="shared" si="9"/>
        <v/>
      </c>
      <c r="S59" s="54"/>
      <c r="T59" s="54"/>
      <c r="U59" s="24" t="str">
        <f t="shared" si="13"/>
        <v/>
      </c>
      <c r="V59" s="73" t="str">
        <f t="shared" si="10"/>
        <v/>
      </c>
      <c r="W59" s="73" t="str">
        <f t="shared" si="11"/>
        <v/>
      </c>
      <c r="X59" s="73" t="str">
        <f t="shared" si="12"/>
        <v/>
      </c>
      <c r="Y59" s="180" t="str">
        <f t="shared" si="14"/>
        <v/>
      </c>
      <c r="Z59" s="53"/>
      <c r="AA59" s="53"/>
      <c r="AB59" s="53"/>
      <c r="AC59" s="53"/>
      <c r="AD59" s="53"/>
      <c r="AE59" s="53"/>
    </row>
    <row r="60" spans="1:31">
      <c r="A60" s="30"/>
      <c r="B60" s="20"/>
      <c r="C60" s="20"/>
      <c r="D60" s="164"/>
      <c r="E60" s="164"/>
      <c r="F60" s="31"/>
      <c r="G60" s="53"/>
      <c r="H60" s="165" t="str">
        <f t="shared" si="1"/>
        <v/>
      </c>
      <c r="I60" s="19">
        <v>5</v>
      </c>
      <c r="J60" s="52"/>
      <c r="K60" s="166" t="str">
        <f t="shared" si="5"/>
        <v/>
      </c>
      <c r="L60" s="166" t="str">
        <f t="shared" si="2"/>
        <v/>
      </c>
      <c r="M60" s="166" t="str">
        <f t="shared" si="3"/>
        <v/>
      </c>
      <c r="N60" s="53"/>
      <c r="O60" s="167" t="str">
        <f t="shared" si="6"/>
        <v/>
      </c>
      <c r="P60" s="168" t="str">
        <f t="shared" si="7"/>
        <v/>
      </c>
      <c r="Q60" s="112" t="str">
        <f t="shared" si="8"/>
        <v/>
      </c>
      <c r="R60" s="168" t="str">
        <f t="shared" si="9"/>
        <v/>
      </c>
      <c r="S60" s="54"/>
      <c r="T60" s="54"/>
      <c r="U60" s="24" t="str">
        <f t="shared" si="13"/>
        <v/>
      </c>
      <c r="V60" s="73" t="str">
        <f t="shared" si="10"/>
        <v/>
      </c>
      <c r="W60" s="73" t="str">
        <f t="shared" si="11"/>
        <v/>
      </c>
      <c r="X60" s="73" t="str">
        <f t="shared" si="12"/>
        <v/>
      </c>
      <c r="Y60" s="180" t="str">
        <f t="shared" si="14"/>
        <v/>
      </c>
      <c r="Z60" s="53"/>
      <c r="AA60" s="53"/>
      <c r="AB60" s="53"/>
      <c r="AC60" s="53"/>
      <c r="AD60" s="53"/>
      <c r="AE60" s="53"/>
    </row>
    <row r="61" spans="1:31">
      <c r="A61" s="30"/>
      <c r="B61" s="20"/>
      <c r="C61" s="20"/>
      <c r="D61" s="164"/>
      <c r="E61" s="164"/>
      <c r="F61" s="31"/>
      <c r="G61" s="53"/>
      <c r="H61" s="165" t="str">
        <f t="shared" si="1"/>
        <v/>
      </c>
      <c r="I61" s="19">
        <v>5</v>
      </c>
      <c r="J61" s="52"/>
      <c r="K61" s="166" t="str">
        <f t="shared" si="5"/>
        <v/>
      </c>
      <c r="L61" s="166" t="str">
        <f t="shared" si="2"/>
        <v/>
      </c>
      <c r="M61" s="166" t="str">
        <f t="shared" si="3"/>
        <v/>
      </c>
      <c r="N61" s="53"/>
      <c r="O61" s="167" t="str">
        <f t="shared" si="6"/>
        <v/>
      </c>
      <c r="P61" s="168" t="str">
        <f t="shared" si="7"/>
        <v/>
      </c>
      <c r="Q61" s="112" t="str">
        <f t="shared" si="8"/>
        <v/>
      </c>
      <c r="R61" s="168" t="str">
        <f t="shared" si="9"/>
        <v/>
      </c>
      <c r="S61" s="54"/>
      <c r="T61" s="54"/>
      <c r="U61" s="24" t="str">
        <f t="shared" si="13"/>
        <v/>
      </c>
      <c r="V61" s="73" t="str">
        <f t="shared" si="10"/>
        <v/>
      </c>
      <c r="W61" s="73" t="str">
        <f t="shared" si="11"/>
        <v/>
      </c>
      <c r="X61" s="73" t="str">
        <f t="shared" si="12"/>
        <v/>
      </c>
      <c r="Y61" s="180" t="str">
        <f t="shared" si="14"/>
        <v/>
      </c>
      <c r="Z61" s="53"/>
      <c r="AA61" s="53"/>
      <c r="AB61" s="53"/>
      <c r="AC61" s="53"/>
      <c r="AD61" s="53"/>
      <c r="AE61" s="53"/>
    </row>
    <row r="62" spans="1:31" ht="14.4" thickBot="1">
      <c r="A62" s="33"/>
      <c r="B62" s="34"/>
      <c r="C62" s="34"/>
      <c r="D62" s="169"/>
      <c r="E62" s="169"/>
      <c r="F62" s="36"/>
      <c r="G62" s="53"/>
      <c r="H62" s="170" t="str">
        <f t="shared" si="1"/>
        <v/>
      </c>
      <c r="I62" s="70">
        <v>5</v>
      </c>
      <c r="J62" s="52"/>
      <c r="K62" s="171" t="str">
        <f t="shared" si="5"/>
        <v/>
      </c>
      <c r="L62" s="171" t="str">
        <f t="shared" si="2"/>
        <v/>
      </c>
      <c r="M62" s="171" t="str">
        <f t="shared" si="3"/>
        <v/>
      </c>
      <c r="N62" s="53"/>
      <c r="O62" s="172" t="str">
        <f t="shared" si="6"/>
        <v/>
      </c>
      <c r="P62" s="173" t="str">
        <f t="shared" si="7"/>
        <v/>
      </c>
      <c r="Q62" s="113" t="str">
        <f t="shared" si="8"/>
        <v/>
      </c>
      <c r="R62" s="173" t="str">
        <f t="shared" si="9"/>
        <v/>
      </c>
      <c r="S62" s="54"/>
      <c r="T62" s="54"/>
      <c r="U62" s="24" t="str">
        <f t="shared" si="13"/>
        <v/>
      </c>
      <c r="V62" s="73" t="str">
        <f t="shared" si="10"/>
        <v/>
      </c>
      <c r="W62" s="73" t="str">
        <f t="shared" si="11"/>
        <v/>
      </c>
      <c r="X62" s="73" t="str">
        <f t="shared" si="12"/>
        <v/>
      </c>
      <c r="Y62" s="180" t="str">
        <f t="shared" si="14"/>
        <v/>
      </c>
      <c r="Z62" s="53"/>
      <c r="AA62" s="53"/>
      <c r="AB62" s="53"/>
      <c r="AC62" s="53"/>
      <c r="AD62" s="53"/>
      <c r="AE62" s="53"/>
    </row>
    <row r="63" spans="1:31">
      <c r="A63" s="26"/>
      <c r="B63" s="27"/>
      <c r="C63" s="27"/>
      <c r="D63" s="174"/>
      <c r="E63" s="174"/>
      <c r="F63" s="29"/>
      <c r="G63" s="45"/>
      <c r="H63" s="160" t="str">
        <f t="shared" si="1"/>
        <v/>
      </c>
      <c r="I63" s="18">
        <v>5</v>
      </c>
      <c r="J63" s="52"/>
      <c r="K63" s="161" t="str">
        <f t="shared" si="5"/>
        <v/>
      </c>
      <c r="L63" s="161" t="str">
        <f t="shared" si="2"/>
        <v/>
      </c>
      <c r="M63" s="161" t="str">
        <f t="shared" si="3"/>
        <v/>
      </c>
      <c r="O63" s="162" t="str">
        <f t="shared" si="6"/>
        <v/>
      </c>
      <c r="P63" s="163" t="str">
        <f t="shared" si="7"/>
        <v/>
      </c>
      <c r="Q63" s="111" t="str">
        <f t="shared" si="8"/>
        <v/>
      </c>
      <c r="R63" s="163" t="str">
        <f t="shared" si="9"/>
        <v/>
      </c>
      <c r="U63" s="24" t="str">
        <f t="shared" si="13"/>
        <v/>
      </c>
      <c r="V63" s="73" t="str">
        <f t="shared" si="10"/>
        <v/>
      </c>
      <c r="W63" s="73" t="str">
        <f t="shared" si="11"/>
        <v/>
      </c>
      <c r="X63" s="73" t="str">
        <f t="shared" si="12"/>
        <v/>
      </c>
      <c r="Y63" s="180" t="str">
        <f t="shared" si="14"/>
        <v/>
      </c>
    </row>
    <row r="64" spans="1:31">
      <c r="A64" s="30"/>
      <c r="B64" s="20"/>
      <c r="C64" s="20"/>
      <c r="D64" s="164"/>
      <c r="E64" s="164"/>
      <c r="F64" s="31"/>
      <c r="G64" s="45"/>
      <c r="H64" s="165" t="str">
        <f t="shared" si="1"/>
        <v/>
      </c>
      <c r="I64" s="19">
        <v>5</v>
      </c>
      <c r="J64" s="52"/>
      <c r="K64" s="166" t="str">
        <f t="shared" si="5"/>
        <v/>
      </c>
      <c r="L64" s="166" t="str">
        <f t="shared" si="2"/>
        <v/>
      </c>
      <c r="M64" s="166" t="str">
        <f t="shared" si="3"/>
        <v/>
      </c>
      <c r="O64" s="167" t="str">
        <f t="shared" si="6"/>
        <v/>
      </c>
      <c r="P64" s="168" t="str">
        <f t="shared" si="7"/>
        <v/>
      </c>
      <c r="Q64" s="112" t="str">
        <f t="shared" si="8"/>
        <v/>
      </c>
      <c r="R64" s="168" t="str">
        <f t="shared" si="9"/>
        <v/>
      </c>
      <c r="U64" s="24" t="str">
        <f t="shared" si="13"/>
        <v/>
      </c>
      <c r="V64" s="73" t="str">
        <f t="shared" si="10"/>
        <v/>
      </c>
      <c r="W64" s="73" t="str">
        <f t="shared" si="11"/>
        <v/>
      </c>
      <c r="X64" s="73" t="str">
        <f t="shared" si="12"/>
        <v/>
      </c>
      <c r="Y64" s="180" t="str">
        <f t="shared" si="14"/>
        <v/>
      </c>
    </row>
    <row r="65" spans="1:25">
      <c r="A65" s="30"/>
      <c r="B65" s="20"/>
      <c r="C65" s="20"/>
      <c r="D65" s="164"/>
      <c r="E65" s="164"/>
      <c r="F65" s="31"/>
      <c r="H65" s="165" t="str">
        <f t="shared" si="1"/>
        <v/>
      </c>
      <c r="I65" s="19">
        <v>5</v>
      </c>
      <c r="K65" s="166" t="str">
        <f t="shared" si="5"/>
        <v/>
      </c>
      <c r="L65" s="166" t="str">
        <f t="shared" si="2"/>
        <v/>
      </c>
      <c r="M65" s="166" t="str">
        <f t="shared" si="3"/>
        <v/>
      </c>
      <c r="O65" s="167" t="str">
        <f t="shared" si="6"/>
        <v/>
      </c>
      <c r="P65" s="168" t="str">
        <f t="shared" si="7"/>
        <v/>
      </c>
      <c r="Q65" s="112" t="str">
        <f t="shared" si="8"/>
        <v/>
      </c>
      <c r="R65" s="168" t="str">
        <f t="shared" si="9"/>
        <v/>
      </c>
      <c r="U65" s="24" t="str">
        <f t="shared" si="13"/>
        <v/>
      </c>
      <c r="V65" s="73" t="str">
        <f t="shared" si="10"/>
        <v/>
      </c>
      <c r="W65" s="73" t="str">
        <f t="shared" si="11"/>
        <v/>
      </c>
      <c r="X65" s="73" t="str">
        <f t="shared" si="12"/>
        <v/>
      </c>
      <c r="Y65" s="180" t="str">
        <f t="shared" si="14"/>
        <v/>
      </c>
    </row>
    <row r="66" spans="1:25">
      <c r="A66" s="30"/>
      <c r="B66" s="20"/>
      <c r="C66" s="20"/>
      <c r="D66" s="164"/>
      <c r="E66" s="164"/>
      <c r="F66" s="31"/>
      <c r="H66" s="165" t="str">
        <f t="shared" si="1"/>
        <v/>
      </c>
      <c r="I66" s="19">
        <v>5</v>
      </c>
      <c r="K66" s="166" t="str">
        <f t="shared" si="5"/>
        <v/>
      </c>
      <c r="L66" s="166" t="str">
        <f t="shared" si="2"/>
        <v/>
      </c>
      <c r="M66" s="166" t="str">
        <f t="shared" si="3"/>
        <v/>
      </c>
      <c r="O66" s="167" t="str">
        <f t="shared" si="6"/>
        <v/>
      </c>
      <c r="P66" s="168" t="str">
        <f t="shared" si="7"/>
        <v/>
      </c>
      <c r="Q66" s="112" t="str">
        <f t="shared" si="8"/>
        <v/>
      </c>
      <c r="R66" s="168" t="str">
        <f t="shared" si="9"/>
        <v/>
      </c>
      <c r="U66" s="24" t="str">
        <f t="shared" si="13"/>
        <v/>
      </c>
      <c r="V66" s="73" t="str">
        <f t="shared" si="10"/>
        <v/>
      </c>
      <c r="W66" s="73" t="str">
        <f t="shared" si="11"/>
        <v/>
      </c>
      <c r="X66" s="73" t="str">
        <f t="shared" si="12"/>
        <v/>
      </c>
      <c r="Y66" s="180" t="str">
        <f t="shared" si="14"/>
        <v/>
      </c>
    </row>
    <row r="67" spans="1:25">
      <c r="A67" s="32"/>
      <c r="B67" s="20"/>
      <c r="C67" s="20"/>
      <c r="D67" s="164"/>
      <c r="E67" s="164"/>
      <c r="F67" s="31"/>
      <c r="H67" s="165" t="str">
        <f t="shared" si="1"/>
        <v/>
      </c>
      <c r="I67" s="19">
        <v>5</v>
      </c>
      <c r="K67" s="166" t="str">
        <f t="shared" si="5"/>
        <v/>
      </c>
      <c r="L67" s="166" t="str">
        <f t="shared" si="2"/>
        <v/>
      </c>
      <c r="M67" s="166" t="str">
        <f t="shared" si="3"/>
        <v/>
      </c>
      <c r="O67" s="167" t="str">
        <f t="shared" si="6"/>
        <v/>
      </c>
      <c r="P67" s="168" t="str">
        <f t="shared" si="7"/>
        <v/>
      </c>
      <c r="Q67" s="112" t="str">
        <f t="shared" si="8"/>
        <v/>
      </c>
      <c r="R67" s="168" t="str">
        <f t="shared" si="9"/>
        <v/>
      </c>
      <c r="U67" s="24" t="str">
        <f t="shared" si="13"/>
        <v/>
      </c>
      <c r="V67" s="73" t="str">
        <f t="shared" si="10"/>
        <v/>
      </c>
      <c r="W67" s="73" t="str">
        <f t="shared" si="11"/>
        <v/>
      </c>
      <c r="X67" s="73" t="str">
        <f t="shared" si="12"/>
        <v/>
      </c>
      <c r="Y67" s="180" t="str">
        <f t="shared" si="14"/>
        <v/>
      </c>
    </row>
    <row r="68" spans="1:25">
      <c r="A68" s="30"/>
      <c r="B68" s="20"/>
      <c r="C68" s="20"/>
      <c r="D68" s="164"/>
      <c r="E68" s="164"/>
      <c r="F68" s="31"/>
      <c r="H68" s="165" t="str">
        <f t="shared" si="1"/>
        <v/>
      </c>
      <c r="I68" s="19">
        <v>5</v>
      </c>
      <c r="K68" s="166" t="str">
        <f t="shared" si="5"/>
        <v/>
      </c>
      <c r="L68" s="166" t="str">
        <f t="shared" si="2"/>
        <v/>
      </c>
      <c r="M68" s="166" t="str">
        <f t="shared" si="3"/>
        <v/>
      </c>
      <c r="O68" s="167" t="str">
        <f t="shared" si="6"/>
        <v/>
      </c>
      <c r="P68" s="168" t="str">
        <f t="shared" si="7"/>
        <v/>
      </c>
      <c r="Q68" s="112" t="str">
        <f t="shared" si="8"/>
        <v/>
      </c>
      <c r="R68" s="168" t="str">
        <f t="shared" si="9"/>
        <v/>
      </c>
      <c r="U68" s="24" t="str">
        <f t="shared" si="13"/>
        <v/>
      </c>
      <c r="V68" s="73" t="str">
        <f t="shared" si="10"/>
        <v/>
      </c>
      <c r="W68" s="73" t="str">
        <f t="shared" si="11"/>
        <v/>
      </c>
      <c r="X68" s="73" t="str">
        <f t="shared" si="12"/>
        <v/>
      </c>
      <c r="Y68" s="180" t="str">
        <f t="shared" si="14"/>
        <v/>
      </c>
    </row>
    <row r="69" spans="1:25">
      <c r="A69" s="30"/>
      <c r="B69" s="20"/>
      <c r="C69" s="20"/>
      <c r="D69" s="164"/>
      <c r="E69" s="164"/>
      <c r="F69" s="31"/>
      <c r="H69" s="165" t="str">
        <f t="shared" si="1"/>
        <v/>
      </c>
      <c r="I69" s="19">
        <v>5</v>
      </c>
      <c r="K69" s="166" t="str">
        <f t="shared" si="5"/>
        <v/>
      </c>
      <c r="L69" s="166" t="str">
        <f t="shared" si="2"/>
        <v/>
      </c>
      <c r="M69" s="166" t="str">
        <f t="shared" si="3"/>
        <v/>
      </c>
      <c r="O69" s="167" t="str">
        <f t="shared" si="6"/>
        <v/>
      </c>
      <c r="P69" s="168" t="str">
        <f t="shared" si="7"/>
        <v/>
      </c>
      <c r="Q69" s="112" t="str">
        <f t="shared" si="8"/>
        <v/>
      </c>
      <c r="R69" s="168" t="str">
        <f t="shared" si="9"/>
        <v/>
      </c>
      <c r="U69" s="24" t="str">
        <f t="shared" si="13"/>
        <v/>
      </c>
      <c r="V69" s="73" t="str">
        <f t="shared" si="10"/>
        <v/>
      </c>
      <c r="W69" s="73" t="str">
        <f t="shared" si="11"/>
        <v/>
      </c>
      <c r="X69" s="73" t="str">
        <f t="shared" si="12"/>
        <v/>
      </c>
      <c r="Y69" s="180" t="str">
        <f t="shared" si="14"/>
        <v/>
      </c>
    </row>
    <row r="70" spans="1:25" ht="14.4" thickBot="1">
      <c r="A70" s="33"/>
      <c r="B70" s="34"/>
      <c r="C70" s="34"/>
      <c r="D70" s="169"/>
      <c r="E70" s="169"/>
      <c r="F70" s="36"/>
      <c r="H70" s="170" t="str">
        <f t="shared" si="1"/>
        <v/>
      </c>
      <c r="I70" s="70">
        <v>5</v>
      </c>
      <c r="K70" s="171" t="str">
        <f t="shared" si="5"/>
        <v/>
      </c>
      <c r="L70" s="171" t="str">
        <f t="shared" si="2"/>
        <v/>
      </c>
      <c r="M70" s="171" t="str">
        <f t="shared" si="3"/>
        <v/>
      </c>
      <c r="O70" s="172" t="str">
        <f t="shared" si="6"/>
        <v/>
      </c>
      <c r="P70" s="173" t="str">
        <f t="shared" si="7"/>
        <v/>
      </c>
      <c r="Q70" s="113" t="str">
        <f t="shared" si="8"/>
        <v/>
      </c>
      <c r="R70" s="173" t="str">
        <f t="shared" si="9"/>
        <v/>
      </c>
      <c r="U70" s="24" t="str">
        <f t="shared" si="13"/>
        <v/>
      </c>
      <c r="V70" s="73" t="str">
        <f t="shared" si="10"/>
        <v/>
      </c>
      <c r="W70" s="73" t="str">
        <f t="shared" si="11"/>
        <v/>
      </c>
      <c r="X70" s="73" t="str">
        <f t="shared" si="12"/>
        <v/>
      </c>
      <c r="Y70" s="180" t="str">
        <f t="shared" si="14"/>
        <v/>
      </c>
    </row>
    <row r="71" spans="1:25">
      <c r="A71" s="26"/>
      <c r="B71" s="27"/>
      <c r="C71" s="27"/>
      <c r="D71" s="174"/>
      <c r="E71" s="174"/>
      <c r="F71" s="29"/>
      <c r="H71" s="160" t="str">
        <f t="shared" si="1"/>
        <v/>
      </c>
      <c r="I71" s="18">
        <v>5</v>
      </c>
      <c r="K71" s="161" t="str">
        <f t="shared" si="5"/>
        <v/>
      </c>
      <c r="L71" s="161" t="str">
        <f t="shared" si="2"/>
        <v/>
      </c>
      <c r="M71" s="161" t="str">
        <f t="shared" si="3"/>
        <v/>
      </c>
      <c r="O71" s="162" t="str">
        <f t="shared" si="6"/>
        <v/>
      </c>
      <c r="P71" s="163" t="str">
        <f t="shared" si="7"/>
        <v/>
      </c>
      <c r="Q71" s="111" t="str">
        <f t="shared" si="8"/>
        <v/>
      </c>
      <c r="R71" s="163" t="str">
        <f t="shared" si="9"/>
        <v/>
      </c>
      <c r="U71" s="24" t="str">
        <f t="shared" si="13"/>
        <v/>
      </c>
      <c r="V71" s="73" t="str">
        <f t="shared" si="10"/>
        <v/>
      </c>
      <c r="W71" s="73" t="str">
        <f t="shared" si="11"/>
        <v/>
      </c>
      <c r="X71" s="73" t="str">
        <f t="shared" si="12"/>
        <v/>
      </c>
      <c r="Y71" s="180" t="str">
        <f t="shared" si="14"/>
        <v/>
      </c>
    </row>
    <row r="72" spans="1:25">
      <c r="A72" s="30"/>
      <c r="B72" s="20"/>
      <c r="C72" s="20"/>
      <c r="D72" s="164"/>
      <c r="E72" s="164"/>
      <c r="F72" s="31"/>
      <c r="H72" s="165" t="str">
        <f t="shared" si="1"/>
        <v/>
      </c>
      <c r="I72" s="19">
        <v>5</v>
      </c>
      <c r="K72" s="166" t="str">
        <f t="shared" si="5"/>
        <v/>
      </c>
      <c r="L72" s="166" t="str">
        <f t="shared" si="2"/>
        <v/>
      </c>
      <c r="M72" s="166" t="str">
        <f t="shared" si="3"/>
        <v/>
      </c>
      <c r="O72" s="167" t="str">
        <f t="shared" si="6"/>
        <v/>
      </c>
      <c r="P72" s="168" t="str">
        <f t="shared" si="7"/>
        <v/>
      </c>
      <c r="Q72" s="112" t="str">
        <f t="shared" si="8"/>
        <v/>
      </c>
      <c r="R72" s="168" t="str">
        <f t="shared" si="9"/>
        <v/>
      </c>
      <c r="U72" s="24" t="str">
        <f t="shared" si="13"/>
        <v/>
      </c>
      <c r="V72" s="73" t="str">
        <f t="shared" si="10"/>
        <v/>
      </c>
      <c r="W72" s="73" t="str">
        <f t="shared" si="11"/>
        <v/>
      </c>
      <c r="X72" s="73" t="str">
        <f t="shared" si="12"/>
        <v/>
      </c>
      <c r="Y72" s="180" t="str">
        <f t="shared" si="14"/>
        <v/>
      </c>
    </row>
    <row r="73" spans="1:25">
      <c r="A73" s="30"/>
      <c r="B73" s="20"/>
      <c r="C73" s="20"/>
      <c r="D73" s="164"/>
      <c r="E73" s="164"/>
      <c r="F73" s="31"/>
      <c r="H73" s="165" t="str">
        <f t="shared" si="1"/>
        <v/>
      </c>
      <c r="I73" s="19">
        <v>5</v>
      </c>
      <c r="K73" s="166" t="str">
        <f t="shared" si="5"/>
        <v/>
      </c>
      <c r="L73" s="166" t="str">
        <f t="shared" si="2"/>
        <v/>
      </c>
      <c r="M73" s="166" t="str">
        <f t="shared" si="3"/>
        <v/>
      </c>
      <c r="O73" s="167" t="str">
        <f t="shared" si="6"/>
        <v/>
      </c>
      <c r="P73" s="168" t="str">
        <f t="shared" si="7"/>
        <v/>
      </c>
      <c r="Q73" s="112" t="str">
        <f t="shared" si="8"/>
        <v/>
      </c>
      <c r="R73" s="168" t="str">
        <f t="shared" si="9"/>
        <v/>
      </c>
      <c r="U73" s="24" t="str">
        <f t="shared" si="13"/>
        <v/>
      </c>
      <c r="V73" s="73" t="str">
        <f t="shared" si="10"/>
        <v/>
      </c>
      <c r="W73" s="73" t="str">
        <f t="shared" si="11"/>
        <v/>
      </c>
      <c r="X73" s="73" t="str">
        <f t="shared" si="12"/>
        <v/>
      </c>
      <c r="Y73" s="180" t="str">
        <f t="shared" si="14"/>
        <v/>
      </c>
    </row>
    <row r="74" spans="1:25">
      <c r="A74" s="30"/>
      <c r="B74" s="20"/>
      <c r="C74" s="20"/>
      <c r="D74" s="164"/>
      <c r="E74" s="164"/>
      <c r="F74" s="31"/>
      <c r="H74" s="165" t="str">
        <f t="shared" si="1"/>
        <v/>
      </c>
      <c r="I74" s="19">
        <v>5</v>
      </c>
      <c r="K74" s="166" t="str">
        <f t="shared" si="5"/>
        <v/>
      </c>
      <c r="L74" s="166" t="str">
        <f t="shared" si="2"/>
        <v/>
      </c>
      <c r="M74" s="166" t="str">
        <f t="shared" si="3"/>
        <v/>
      </c>
      <c r="O74" s="167" t="str">
        <f t="shared" si="6"/>
        <v/>
      </c>
      <c r="P74" s="168" t="str">
        <f t="shared" si="7"/>
        <v/>
      </c>
      <c r="Q74" s="112" t="str">
        <f t="shared" si="8"/>
        <v/>
      </c>
      <c r="R74" s="168" t="str">
        <f t="shared" si="9"/>
        <v/>
      </c>
      <c r="U74" s="24" t="str">
        <f t="shared" si="13"/>
        <v/>
      </c>
      <c r="V74" s="73" t="str">
        <f t="shared" si="10"/>
        <v/>
      </c>
      <c r="W74" s="73" t="str">
        <f t="shared" si="11"/>
        <v/>
      </c>
      <c r="X74" s="73" t="str">
        <f t="shared" si="12"/>
        <v/>
      </c>
      <c r="Y74" s="180" t="str">
        <f t="shared" si="14"/>
        <v/>
      </c>
    </row>
    <row r="75" spans="1:25">
      <c r="A75" s="32"/>
      <c r="B75" s="20"/>
      <c r="C75" s="20"/>
      <c r="D75" s="164"/>
      <c r="E75" s="164"/>
      <c r="F75" s="31"/>
      <c r="H75" s="165" t="str">
        <f t="shared" si="1"/>
        <v/>
      </c>
      <c r="I75" s="19">
        <v>5</v>
      </c>
      <c r="K75" s="166" t="str">
        <f t="shared" si="5"/>
        <v/>
      </c>
      <c r="L75" s="166" t="str">
        <f t="shared" si="2"/>
        <v/>
      </c>
      <c r="M75" s="166" t="str">
        <f t="shared" si="3"/>
        <v/>
      </c>
      <c r="O75" s="167" t="str">
        <f t="shared" si="6"/>
        <v/>
      </c>
      <c r="P75" s="168" t="str">
        <f t="shared" si="7"/>
        <v/>
      </c>
      <c r="Q75" s="112" t="str">
        <f t="shared" si="8"/>
        <v/>
      </c>
      <c r="R75" s="168" t="str">
        <f t="shared" si="9"/>
        <v/>
      </c>
      <c r="U75" s="24" t="str">
        <f t="shared" si="13"/>
        <v/>
      </c>
      <c r="V75" s="73" t="str">
        <f t="shared" si="10"/>
        <v/>
      </c>
      <c r="W75" s="73" t="str">
        <f t="shared" si="11"/>
        <v/>
      </c>
      <c r="X75" s="73" t="str">
        <f t="shared" si="12"/>
        <v/>
      </c>
      <c r="Y75" s="180" t="str">
        <f t="shared" si="14"/>
        <v/>
      </c>
    </row>
    <row r="76" spans="1:25">
      <c r="A76" s="30"/>
      <c r="B76" s="20"/>
      <c r="C76" s="20"/>
      <c r="D76" s="164"/>
      <c r="E76" s="164"/>
      <c r="F76" s="31"/>
      <c r="H76" s="165" t="str">
        <f t="shared" si="1"/>
        <v/>
      </c>
      <c r="I76" s="19">
        <v>5</v>
      </c>
      <c r="K76" s="166" t="str">
        <f t="shared" si="5"/>
        <v/>
      </c>
      <c r="L76" s="166" t="str">
        <f t="shared" si="2"/>
        <v/>
      </c>
      <c r="M76" s="166" t="str">
        <f t="shared" si="3"/>
        <v/>
      </c>
      <c r="O76" s="167" t="str">
        <f t="shared" si="6"/>
        <v/>
      </c>
      <c r="P76" s="168" t="str">
        <f t="shared" si="7"/>
        <v/>
      </c>
      <c r="Q76" s="112" t="str">
        <f t="shared" si="8"/>
        <v/>
      </c>
      <c r="R76" s="168" t="str">
        <f t="shared" si="9"/>
        <v/>
      </c>
      <c r="U76" s="24" t="str">
        <f t="shared" si="13"/>
        <v/>
      </c>
      <c r="V76" s="73" t="str">
        <f t="shared" si="10"/>
        <v/>
      </c>
      <c r="W76" s="73" t="str">
        <f t="shared" si="11"/>
        <v/>
      </c>
      <c r="X76" s="73" t="str">
        <f t="shared" si="12"/>
        <v/>
      </c>
      <c r="Y76" s="180" t="str">
        <f t="shared" si="14"/>
        <v/>
      </c>
    </row>
    <row r="77" spans="1:25">
      <c r="A77" s="30"/>
      <c r="B77" s="20"/>
      <c r="C77" s="20"/>
      <c r="D77" s="164"/>
      <c r="E77" s="164"/>
      <c r="F77" s="31"/>
      <c r="H77" s="165" t="str">
        <f t="shared" si="1"/>
        <v/>
      </c>
      <c r="I77" s="19">
        <v>5</v>
      </c>
      <c r="K77" s="166" t="str">
        <f t="shared" si="5"/>
        <v/>
      </c>
      <c r="L77" s="166" t="str">
        <f t="shared" si="2"/>
        <v/>
      </c>
      <c r="M77" s="166" t="str">
        <f t="shared" si="3"/>
        <v/>
      </c>
      <c r="O77" s="167" t="str">
        <f t="shared" si="6"/>
        <v/>
      </c>
      <c r="P77" s="168" t="str">
        <f t="shared" si="7"/>
        <v/>
      </c>
      <c r="Q77" s="112" t="str">
        <f t="shared" si="8"/>
        <v/>
      </c>
      <c r="R77" s="168" t="str">
        <f t="shared" si="9"/>
        <v/>
      </c>
      <c r="U77" s="24" t="str">
        <f t="shared" si="13"/>
        <v/>
      </c>
      <c r="V77" s="73" t="str">
        <f t="shared" si="10"/>
        <v/>
      </c>
      <c r="W77" s="73" t="str">
        <f t="shared" si="11"/>
        <v/>
      </c>
      <c r="X77" s="73" t="str">
        <f t="shared" si="12"/>
        <v/>
      </c>
      <c r="Y77" s="180" t="str">
        <f t="shared" si="14"/>
        <v/>
      </c>
    </row>
    <row r="78" spans="1:25" ht="14.4" thickBot="1">
      <c r="A78" s="33"/>
      <c r="B78" s="34"/>
      <c r="C78" s="34"/>
      <c r="D78" s="169"/>
      <c r="E78" s="169"/>
      <c r="F78" s="36"/>
      <c r="H78" s="170" t="str">
        <f t="shared" si="1"/>
        <v/>
      </c>
      <c r="I78" s="70">
        <v>5</v>
      </c>
      <c r="K78" s="171" t="str">
        <f t="shared" si="5"/>
        <v/>
      </c>
      <c r="L78" s="171" t="str">
        <f t="shared" si="2"/>
        <v/>
      </c>
      <c r="M78" s="171" t="str">
        <f t="shared" si="3"/>
        <v/>
      </c>
      <c r="O78" s="172" t="str">
        <f t="shared" si="6"/>
        <v/>
      </c>
      <c r="P78" s="173" t="str">
        <f t="shared" si="7"/>
        <v/>
      </c>
      <c r="Q78" s="113" t="str">
        <f t="shared" si="8"/>
        <v/>
      </c>
      <c r="R78" s="173" t="str">
        <f t="shared" si="9"/>
        <v/>
      </c>
      <c r="U78" s="24" t="str">
        <f t="shared" si="13"/>
        <v/>
      </c>
      <c r="V78" s="73" t="str">
        <f t="shared" si="10"/>
        <v/>
      </c>
      <c r="W78" s="73" t="str">
        <f t="shared" si="11"/>
        <v/>
      </c>
      <c r="X78" s="73" t="str">
        <f t="shared" si="12"/>
        <v/>
      </c>
      <c r="Y78" s="180" t="str">
        <f t="shared" si="14"/>
        <v/>
      </c>
    </row>
    <row r="79" spans="1:25">
      <c r="A79" s="26"/>
      <c r="B79" s="27"/>
      <c r="C79" s="27"/>
      <c r="D79" s="174"/>
      <c r="E79" s="174"/>
      <c r="F79" s="29"/>
      <c r="H79" s="160" t="str">
        <f t="shared" si="1"/>
        <v/>
      </c>
      <c r="I79" s="61">
        <v>5</v>
      </c>
      <c r="K79" s="161" t="str">
        <f t="shared" si="5"/>
        <v/>
      </c>
      <c r="L79" s="161" t="str">
        <f t="shared" si="2"/>
        <v/>
      </c>
      <c r="M79" s="161" t="str">
        <f t="shared" si="3"/>
        <v/>
      </c>
      <c r="O79" s="162" t="str">
        <f t="shared" si="6"/>
        <v/>
      </c>
      <c r="P79" s="163" t="str">
        <f t="shared" si="7"/>
        <v/>
      </c>
      <c r="Q79" s="111" t="str">
        <f t="shared" si="8"/>
        <v/>
      </c>
      <c r="R79" s="163" t="str">
        <f t="shared" si="9"/>
        <v/>
      </c>
      <c r="U79" s="24" t="str">
        <f t="shared" si="13"/>
        <v/>
      </c>
      <c r="V79" s="73" t="str">
        <f t="shared" si="10"/>
        <v/>
      </c>
      <c r="W79" s="73" t="str">
        <f t="shared" si="11"/>
        <v/>
      </c>
      <c r="X79" s="73" t="str">
        <f t="shared" si="12"/>
        <v/>
      </c>
      <c r="Y79" s="180" t="str">
        <f t="shared" si="14"/>
        <v/>
      </c>
    </row>
    <row r="80" spans="1:25">
      <c r="A80" s="30"/>
      <c r="B80" s="20"/>
      <c r="C80" s="20"/>
      <c r="D80" s="164"/>
      <c r="E80" s="164"/>
      <c r="F80" s="31"/>
      <c r="H80" s="165" t="str">
        <f t="shared" si="1"/>
        <v/>
      </c>
      <c r="I80" s="19">
        <v>5</v>
      </c>
      <c r="K80" s="166" t="str">
        <f t="shared" si="5"/>
        <v/>
      </c>
      <c r="L80" s="166" t="str">
        <f t="shared" si="2"/>
        <v/>
      </c>
      <c r="M80" s="166" t="str">
        <f t="shared" si="3"/>
        <v/>
      </c>
      <c r="O80" s="167" t="str">
        <f t="shared" si="6"/>
        <v/>
      </c>
      <c r="P80" s="168" t="str">
        <f t="shared" si="7"/>
        <v/>
      </c>
      <c r="Q80" s="112" t="str">
        <f t="shared" si="8"/>
        <v/>
      </c>
      <c r="R80" s="168" t="str">
        <f t="shared" si="9"/>
        <v/>
      </c>
      <c r="U80" s="24" t="str">
        <f t="shared" si="13"/>
        <v/>
      </c>
      <c r="V80" s="73" t="str">
        <f t="shared" si="10"/>
        <v/>
      </c>
      <c r="W80" s="73" t="str">
        <f t="shared" si="11"/>
        <v/>
      </c>
      <c r="X80" s="73" t="str">
        <f t="shared" si="12"/>
        <v/>
      </c>
      <c r="Y80" s="180" t="str">
        <f t="shared" si="14"/>
        <v/>
      </c>
    </row>
    <row r="81" spans="1:25">
      <c r="A81" s="30"/>
      <c r="B81" s="20"/>
      <c r="C81" s="20"/>
      <c r="D81" s="164"/>
      <c r="E81" s="164"/>
      <c r="F81" s="31"/>
      <c r="H81" s="165" t="str">
        <f t="shared" si="1"/>
        <v/>
      </c>
      <c r="I81" s="19">
        <v>5</v>
      </c>
      <c r="K81" s="166" t="str">
        <f t="shared" si="5"/>
        <v/>
      </c>
      <c r="L81" s="166" t="str">
        <f t="shared" si="2"/>
        <v/>
      </c>
      <c r="M81" s="166" t="str">
        <f t="shared" si="3"/>
        <v/>
      </c>
      <c r="O81" s="167" t="str">
        <f t="shared" si="6"/>
        <v/>
      </c>
      <c r="P81" s="168" t="str">
        <f t="shared" si="7"/>
        <v/>
      </c>
      <c r="Q81" s="112" t="str">
        <f t="shared" si="8"/>
        <v/>
      </c>
      <c r="R81" s="168" t="str">
        <f t="shared" si="9"/>
        <v/>
      </c>
      <c r="U81" s="24" t="str">
        <f t="shared" si="13"/>
        <v/>
      </c>
      <c r="V81" s="73" t="str">
        <f t="shared" si="10"/>
        <v/>
      </c>
      <c r="W81" s="73" t="str">
        <f t="shared" si="11"/>
        <v/>
      </c>
      <c r="X81" s="73" t="str">
        <f t="shared" si="12"/>
        <v/>
      </c>
      <c r="Y81" s="180" t="str">
        <f t="shared" si="14"/>
        <v/>
      </c>
    </row>
    <row r="82" spans="1:25">
      <c r="A82" s="30"/>
      <c r="B82" s="20"/>
      <c r="C82" s="20"/>
      <c r="D82" s="164"/>
      <c r="E82" s="164"/>
      <c r="F82" s="31"/>
      <c r="H82" s="165" t="str">
        <f t="shared" si="1"/>
        <v/>
      </c>
      <c r="I82" s="19">
        <v>5</v>
      </c>
      <c r="K82" s="166" t="str">
        <f t="shared" si="5"/>
        <v/>
      </c>
      <c r="L82" s="166" t="str">
        <f t="shared" si="2"/>
        <v/>
      </c>
      <c r="M82" s="166" t="str">
        <f t="shared" si="3"/>
        <v/>
      </c>
      <c r="O82" s="167" t="str">
        <f t="shared" si="6"/>
        <v/>
      </c>
      <c r="P82" s="168" t="str">
        <f t="shared" si="7"/>
        <v/>
      </c>
      <c r="Q82" s="112" t="str">
        <f t="shared" si="8"/>
        <v/>
      </c>
      <c r="R82" s="168" t="str">
        <f t="shared" si="9"/>
        <v/>
      </c>
      <c r="U82" s="24" t="str">
        <f t="shared" si="13"/>
        <v/>
      </c>
      <c r="V82" s="73" t="str">
        <f t="shared" si="10"/>
        <v/>
      </c>
      <c r="W82" s="73" t="str">
        <f t="shared" si="11"/>
        <v/>
      </c>
      <c r="X82" s="73" t="str">
        <f t="shared" si="12"/>
        <v/>
      </c>
      <c r="Y82" s="180" t="str">
        <f t="shared" si="14"/>
        <v/>
      </c>
    </row>
    <row r="83" spans="1:25">
      <c r="A83" s="32"/>
      <c r="B83" s="20"/>
      <c r="C83" s="20"/>
      <c r="D83" s="164"/>
      <c r="E83" s="164"/>
      <c r="F83" s="31"/>
      <c r="H83" s="165" t="str">
        <f t="shared" si="1"/>
        <v/>
      </c>
      <c r="I83" s="19">
        <v>5</v>
      </c>
      <c r="K83" s="166" t="str">
        <f t="shared" si="5"/>
        <v/>
      </c>
      <c r="L83" s="166" t="str">
        <f t="shared" si="2"/>
        <v/>
      </c>
      <c r="M83" s="166" t="str">
        <f t="shared" si="3"/>
        <v/>
      </c>
      <c r="O83" s="167" t="str">
        <f t="shared" si="6"/>
        <v/>
      </c>
      <c r="P83" s="168" t="str">
        <f t="shared" si="7"/>
        <v/>
      </c>
      <c r="Q83" s="112" t="str">
        <f t="shared" si="8"/>
        <v/>
      </c>
      <c r="R83" s="168" t="str">
        <f t="shared" si="9"/>
        <v/>
      </c>
      <c r="U83" s="24" t="str">
        <f t="shared" si="13"/>
        <v/>
      </c>
      <c r="V83" s="73" t="str">
        <f t="shared" si="10"/>
        <v/>
      </c>
      <c r="W83" s="73" t="str">
        <f t="shared" si="11"/>
        <v/>
      </c>
      <c r="X83" s="73" t="str">
        <f t="shared" si="12"/>
        <v/>
      </c>
      <c r="Y83" s="180" t="str">
        <f t="shared" si="14"/>
        <v/>
      </c>
    </row>
    <row r="84" spans="1:25">
      <c r="A84" s="30"/>
      <c r="B84" s="20"/>
      <c r="C84" s="20"/>
      <c r="D84" s="164"/>
      <c r="E84" s="164"/>
      <c r="F84" s="31"/>
      <c r="H84" s="165" t="str">
        <f t="shared" si="1"/>
        <v/>
      </c>
      <c r="I84" s="19">
        <v>5</v>
      </c>
      <c r="K84" s="166" t="str">
        <f t="shared" si="5"/>
        <v/>
      </c>
      <c r="L84" s="166" t="str">
        <f t="shared" si="2"/>
        <v/>
      </c>
      <c r="M84" s="166" t="str">
        <f t="shared" si="3"/>
        <v/>
      </c>
      <c r="O84" s="167" t="str">
        <f t="shared" si="6"/>
        <v/>
      </c>
      <c r="P84" s="168" t="str">
        <f t="shared" si="7"/>
        <v/>
      </c>
      <c r="Q84" s="112" t="str">
        <f t="shared" si="8"/>
        <v/>
      </c>
      <c r="R84" s="168" t="str">
        <f t="shared" si="9"/>
        <v/>
      </c>
      <c r="U84" s="24" t="str">
        <f t="shared" si="13"/>
        <v/>
      </c>
      <c r="V84" s="73" t="str">
        <f t="shared" si="10"/>
        <v/>
      </c>
      <c r="W84" s="73" t="str">
        <f t="shared" si="11"/>
        <v/>
      </c>
      <c r="X84" s="73" t="str">
        <f t="shared" si="12"/>
        <v/>
      </c>
      <c r="Y84" s="180" t="str">
        <f t="shared" si="14"/>
        <v/>
      </c>
    </row>
    <row r="85" spans="1:25">
      <c r="A85" s="30"/>
      <c r="B85" s="20"/>
      <c r="C85" s="20"/>
      <c r="D85" s="164"/>
      <c r="E85" s="164"/>
      <c r="F85" s="31"/>
      <c r="H85" s="165" t="str">
        <f t="shared" si="1"/>
        <v/>
      </c>
      <c r="I85" s="19">
        <v>5</v>
      </c>
      <c r="K85" s="166" t="str">
        <f t="shared" si="5"/>
        <v/>
      </c>
      <c r="L85" s="166" t="str">
        <f t="shared" si="2"/>
        <v/>
      </c>
      <c r="M85" s="166" t="str">
        <f t="shared" si="3"/>
        <v/>
      </c>
      <c r="O85" s="167" t="str">
        <f t="shared" si="6"/>
        <v/>
      </c>
      <c r="P85" s="168" t="str">
        <f t="shared" si="7"/>
        <v/>
      </c>
      <c r="Q85" s="112" t="str">
        <f t="shared" si="8"/>
        <v/>
      </c>
      <c r="R85" s="168" t="str">
        <f t="shared" si="9"/>
        <v/>
      </c>
      <c r="U85" s="24" t="str">
        <f t="shared" si="13"/>
        <v/>
      </c>
      <c r="V85" s="73" t="str">
        <f t="shared" si="10"/>
        <v/>
      </c>
      <c r="W85" s="73" t="str">
        <f t="shared" si="11"/>
        <v/>
      </c>
      <c r="X85" s="73" t="str">
        <f t="shared" si="12"/>
        <v/>
      </c>
      <c r="Y85" s="180" t="str">
        <f t="shared" si="14"/>
        <v/>
      </c>
    </row>
    <row r="86" spans="1:25" ht="14.4" thickBot="1">
      <c r="A86" s="33"/>
      <c r="B86" s="34"/>
      <c r="C86" s="34"/>
      <c r="D86" s="169"/>
      <c r="E86" s="169"/>
      <c r="F86" s="36"/>
      <c r="H86" s="170" t="str">
        <f t="shared" si="1"/>
        <v/>
      </c>
      <c r="I86" s="70">
        <v>5</v>
      </c>
      <c r="K86" s="171" t="str">
        <f t="shared" si="5"/>
        <v/>
      </c>
      <c r="L86" s="171" t="str">
        <f t="shared" si="2"/>
        <v/>
      </c>
      <c r="M86" s="171" t="str">
        <f t="shared" si="3"/>
        <v/>
      </c>
      <c r="O86" s="172" t="str">
        <f t="shared" si="6"/>
        <v/>
      </c>
      <c r="P86" s="173" t="str">
        <f t="shared" si="7"/>
        <v/>
      </c>
      <c r="Q86" s="113" t="str">
        <f t="shared" si="8"/>
        <v/>
      </c>
      <c r="R86" s="173" t="str">
        <f t="shared" si="9"/>
        <v/>
      </c>
      <c r="U86" s="24" t="str">
        <f t="shared" si="13"/>
        <v/>
      </c>
      <c r="V86" s="73" t="str">
        <f t="shared" si="10"/>
        <v/>
      </c>
      <c r="W86" s="73" t="str">
        <f t="shared" si="11"/>
        <v/>
      </c>
      <c r="X86" s="73" t="str">
        <f t="shared" si="12"/>
        <v/>
      </c>
      <c r="Y86" s="180" t="str">
        <f t="shared" si="14"/>
        <v/>
      </c>
    </row>
  </sheetData>
  <mergeCells count="25">
    <mergeCell ref="F21:F23"/>
    <mergeCell ref="B19:C20"/>
    <mergeCell ref="X32:Y32"/>
    <mergeCell ref="X29:Y29"/>
    <mergeCell ref="U35:U37"/>
    <mergeCell ref="V35:V37"/>
    <mergeCell ref="W35:W37"/>
    <mergeCell ref="X35:X37"/>
    <mergeCell ref="Y35:Y37"/>
    <mergeCell ref="D20:E20"/>
    <mergeCell ref="H21:H23"/>
    <mergeCell ref="A21:A23"/>
    <mergeCell ref="R19:R20"/>
    <mergeCell ref="R21:R23"/>
    <mergeCell ref="Q21:Q23"/>
    <mergeCell ref="P21:P23"/>
    <mergeCell ref="O21:O23"/>
    <mergeCell ref="B21:B23"/>
    <mergeCell ref="C21:C23"/>
    <mergeCell ref="D21:D23"/>
    <mergeCell ref="I21:I23"/>
    <mergeCell ref="M21:M23"/>
    <mergeCell ref="L21:L23"/>
    <mergeCell ref="K21:K23"/>
    <mergeCell ref="E21:E23"/>
  </mergeCells>
  <printOptions gridLines="1" gridLinesSet="0"/>
  <pageMargins left="0.75" right="0.75" top="1" bottom="0.5" header="0.5" footer="0.5"/>
  <pageSetup orientation="landscape" horizontalDpi="360" verticalDpi="360" r:id="rId1"/>
  <headerFooter alignWithMargins="0">
    <oddHeader>&amp;L&amp;D    &amp;T&amp;C&amp;A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51C6-BEBA-1742-B9B6-A074DA65DBC2}">
  <dimension ref="A1:L20"/>
  <sheetViews>
    <sheetView workbookViewId="0">
      <selection activeCell="E2" activeCellId="1" sqref="A2:A10 E2:E10"/>
    </sheetView>
  </sheetViews>
  <sheetFormatPr defaultColWidth="11.5546875" defaultRowHeight="13.2"/>
  <cols>
    <col min="9" max="9" width="12.44140625" bestFit="1" customWidth="1"/>
    <col min="11" max="12" width="12.44140625" bestFit="1" customWidth="1"/>
  </cols>
  <sheetData>
    <row r="1" spans="1:12" ht="15" customHeight="1" thickBot="1">
      <c r="B1" s="233" t="s">
        <v>10</v>
      </c>
      <c r="C1" s="233" t="s">
        <v>30</v>
      </c>
      <c r="E1" s="233" t="s">
        <v>85</v>
      </c>
      <c r="F1" s="233" t="s">
        <v>86</v>
      </c>
      <c r="H1" s="233" t="s">
        <v>81</v>
      </c>
      <c r="I1" s="177">
        <v>4.2453360029558643E-7</v>
      </c>
      <c r="K1" s="88" t="s">
        <v>67</v>
      </c>
      <c r="L1" s="25">
        <v>1.71</v>
      </c>
    </row>
    <row r="2" spans="1:12" ht="14.4" thickBot="1">
      <c r="A2" s="190">
        <v>45594</v>
      </c>
      <c r="B2">
        <v>1402004.75</v>
      </c>
      <c r="C2">
        <v>930406.62</v>
      </c>
      <c r="E2">
        <f>(($I$1*($I$2/($I$2-1)))*(B2-C2)*$I$3)/$I$4</f>
        <v>80.365685670628608</v>
      </c>
      <c r="F2">
        <f>(($I$1*($I$2/($I$2-1)))*($I$2*C2-B2)*$I$3)/$I$4</f>
        <v>32.206142885693936</v>
      </c>
      <c r="H2" s="233" t="s">
        <v>82</v>
      </c>
      <c r="I2">
        <v>1.71</v>
      </c>
      <c r="K2" s="89" t="s">
        <v>66</v>
      </c>
      <c r="L2" s="177">
        <v>4.2453360029558643E-7</v>
      </c>
    </row>
    <row r="3" spans="1:12">
      <c r="A3" s="190">
        <v>45594</v>
      </c>
      <c r="B3">
        <v>919817.43</v>
      </c>
      <c r="C3">
        <v>614359.31000000006</v>
      </c>
      <c r="E3">
        <f t="shared" ref="E3:E20" si="0">(($I$1*($I$2/($I$2-1)))*(B3-C3)*$I$3)/$I$4</f>
        <v>52.053538162802198</v>
      </c>
      <c r="F3">
        <f t="shared" ref="F3:F20" si="1">(($I$1*($I$2/($I$2-1)))*($I$2*C3-B3)*$I$3)/$I$4</f>
        <v>22.279070215780283</v>
      </c>
      <c r="H3" s="233" t="s">
        <v>83</v>
      </c>
      <c r="I3">
        <v>5</v>
      </c>
    </row>
    <row r="4" spans="1:12" ht="13.8" thickBot="1">
      <c r="A4" s="190">
        <v>45594</v>
      </c>
      <c r="B4">
        <v>1520219.37</v>
      </c>
      <c r="C4">
        <v>966173.56</v>
      </c>
      <c r="E4">
        <f t="shared" si="0"/>
        <v>94.415708165740227</v>
      </c>
      <c r="F4">
        <f t="shared" si="1"/>
        <v>22.483636716362859</v>
      </c>
      <c r="H4" s="233" t="s">
        <v>84</v>
      </c>
      <c r="I4">
        <v>0.03</v>
      </c>
      <c r="L4" s="177">
        <v>4.2453360029558643E-7</v>
      </c>
    </row>
    <row r="5" spans="1:12">
      <c r="A5" s="190">
        <v>45601</v>
      </c>
      <c r="B5">
        <v>632393.87</v>
      </c>
      <c r="C5">
        <v>591778.56000000006</v>
      </c>
      <c r="E5">
        <f t="shared" si="0"/>
        <v>6.9213108136691162</v>
      </c>
      <c r="F5">
        <f t="shared" si="1"/>
        <v>64.679205742874132</v>
      </c>
      <c r="H5" s="233"/>
    </row>
    <row r="6" spans="1:12">
      <c r="A6" s="190">
        <v>45601</v>
      </c>
      <c r="B6">
        <v>498419.4</v>
      </c>
      <c r="C6">
        <v>448230.53</v>
      </c>
      <c r="E6">
        <f t="shared" si="0"/>
        <v>8.5527543346790651</v>
      </c>
      <c r="F6">
        <f t="shared" si="1"/>
        <v>45.679588054361112</v>
      </c>
      <c r="H6" s="233"/>
    </row>
    <row r="7" spans="1:12">
      <c r="A7" s="190">
        <v>45601</v>
      </c>
      <c r="B7">
        <v>569819.18000000005</v>
      </c>
      <c r="C7">
        <v>507636.9</v>
      </c>
      <c r="E7">
        <f t="shared" si="0"/>
        <v>10.596567820917819</v>
      </c>
      <c r="F7">
        <f t="shared" si="1"/>
        <v>50.82347460705099</v>
      </c>
    </row>
    <row r="8" spans="1:12">
      <c r="A8" s="190">
        <v>45608</v>
      </c>
      <c r="B8">
        <v>253598.65</v>
      </c>
      <c r="C8">
        <v>201158.65</v>
      </c>
      <c r="E8">
        <f t="shared" si="0"/>
        <v>8.9363724927572648</v>
      </c>
      <c r="F8">
        <f t="shared" si="1"/>
        <v>15.402230193046169</v>
      </c>
    </row>
    <row r="9" spans="1:12">
      <c r="A9" s="190">
        <v>45608</v>
      </c>
      <c r="B9">
        <v>222717.84</v>
      </c>
      <c r="C9">
        <v>181208.67</v>
      </c>
      <c r="E9">
        <f t="shared" si="0"/>
        <v>7.0736347251179419</v>
      </c>
      <c r="F9">
        <f t="shared" si="1"/>
        <v>14.851178462646377</v>
      </c>
    </row>
    <row r="10" spans="1:12">
      <c r="A10" s="190">
        <v>45608</v>
      </c>
      <c r="B10">
        <v>173875.68</v>
      </c>
      <c r="C10">
        <v>141089.4</v>
      </c>
      <c r="E10">
        <f t="shared" si="0"/>
        <v>5.5871550482806569</v>
      </c>
      <c r="F10">
        <f t="shared" si="1"/>
        <v>11.483544371199413</v>
      </c>
    </row>
    <row r="11" spans="1:12" ht="15.6">
      <c r="A11" s="194" t="s">
        <v>79</v>
      </c>
      <c r="B11" s="164"/>
      <c r="C11" s="164"/>
      <c r="E11">
        <f t="shared" si="0"/>
        <v>0</v>
      </c>
      <c r="F11">
        <f t="shared" si="1"/>
        <v>0</v>
      </c>
    </row>
    <row r="12" spans="1:12">
      <c r="A12" s="190">
        <v>45594</v>
      </c>
      <c r="B12" s="191">
        <v>299009.28000000003</v>
      </c>
      <c r="C12" s="191">
        <v>278634.18</v>
      </c>
      <c r="E12">
        <f t="shared" si="0"/>
        <v>3.472148802005699</v>
      </c>
      <c r="F12">
        <f t="shared" si="1"/>
        <v>30.240379104224711</v>
      </c>
    </row>
    <row r="13" spans="1:12">
      <c r="A13" s="190">
        <v>45594</v>
      </c>
      <c r="B13" s="191">
        <v>170230.15</v>
      </c>
      <c r="C13" s="191">
        <v>135099.70000000001</v>
      </c>
      <c r="E13">
        <f t="shared" si="0"/>
        <v>5.98662828066713</v>
      </c>
      <c r="F13">
        <f t="shared" si="1"/>
        <v>10.35936490069116</v>
      </c>
    </row>
    <row r="14" spans="1:12">
      <c r="A14" s="190">
        <v>45594</v>
      </c>
      <c r="B14" s="191">
        <v>278634.18</v>
      </c>
      <c r="C14" s="191">
        <v>89777.93</v>
      </c>
      <c r="E14">
        <f t="shared" si="0"/>
        <v>32.183253195753032</v>
      </c>
      <c r="F14">
        <f>(($I$1*($I$2/($I$2-1)))*($I$2*C14-B14)*$I$3)/$I$4</f>
        <v>-21.320835058507267</v>
      </c>
    </row>
    <row r="15" spans="1:12">
      <c r="A15" s="190">
        <v>45601</v>
      </c>
      <c r="B15" s="191">
        <v>135099.70000000001</v>
      </c>
      <c r="C15" s="191">
        <v>104856.76</v>
      </c>
      <c r="E15">
        <f t="shared" si="0"/>
        <v>5.1537409823819313</v>
      </c>
      <c r="F15">
        <f t="shared" si="1"/>
        <v>7.5330961014851816</v>
      </c>
    </row>
    <row r="16" spans="1:12">
      <c r="A16" s="190">
        <v>45601</v>
      </c>
      <c r="B16" s="191">
        <v>89777.93</v>
      </c>
      <c r="C16" s="191">
        <v>43562.25</v>
      </c>
      <c r="E16">
        <f t="shared" si="0"/>
        <v>7.8756775645704034</v>
      </c>
      <c r="F16">
        <f t="shared" si="1"/>
        <v>-2.6049904981696277</v>
      </c>
    </row>
    <row r="17" spans="1:6">
      <c r="A17" s="190">
        <v>45601</v>
      </c>
      <c r="B17" s="191">
        <v>104856.76</v>
      </c>
      <c r="C17" s="191">
        <v>37469.79</v>
      </c>
      <c r="E17">
        <f t="shared" si="0"/>
        <v>11.483506199051467</v>
      </c>
      <c r="F17">
        <f t="shared" si="1"/>
        <v>-6.9499585165108915</v>
      </c>
    </row>
    <row r="18" spans="1:6">
      <c r="A18" s="190">
        <v>45608</v>
      </c>
      <c r="B18" s="191">
        <v>43562.25</v>
      </c>
      <c r="C18" s="191">
        <v>29397.439999999999</v>
      </c>
      <c r="E18">
        <f t="shared" si="0"/>
        <v>2.4138447454068084</v>
      </c>
      <c r="F18">
        <f t="shared" si="1"/>
        <v>1.1430125517551348</v>
      </c>
    </row>
    <row r="19" spans="1:6">
      <c r="A19" s="190">
        <v>45608</v>
      </c>
      <c r="B19" s="191">
        <v>37469.79</v>
      </c>
      <c r="C19" s="191">
        <v>28402.080000000002</v>
      </c>
      <c r="E19">
        <f t="shared" si="0"/>
        <v>1.5452409270842857</v>
      </c>
      <c r="F19">
        <f t="shared" si="1"/>
        <v>1.8911856972264449</v>
      </c>
    </row>
    <row r="20" spans="1:6">
      <c r="A20" s="190">
        <v>45608</v>
      </c>
      <c r="B20" s="191">
        <v>29397.439999999999</v>
      </c>
      <c r="C20" s="191">
        <v>22832.68</v>
      </c>
      <c r="E20">
        <f t="shared" si="0"/>
        <v>1.118709776612379</v>
      </c>
      <c r="F20">
        <f t="shared" si="1"/>
        <v>1.6438635791547742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CHL - Non-Acidified</vt:lpstr>
      <vt:lpstr>CHL - Acidified</vt:lpstr>
      <vt:lpstr>Sheet1</vt:lpstr>
      <vt:lpstr>'CHL - Acidified'!Print_Area</vt:lpstr>
      <vt:lpstr>'CHL - Non-Acidified'!Print_Area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Vaudrey2</dc:creator>
  <cp:lastModifiedBy>Mudahy, Annalisa</cp:lastModifiedBy>
  <cp:lastPrinted>2013-06-17T14:48:18Z</cp:lastPrinted>
  <dcterms:created xsi:type="dcterms:W3CDTF">2000-05-16T14:09:35Z</dcterms:created>
  <dcterms:modified xsi:type="dcterms:W3CDTF">2025-03-02T18:51:19Z</dcterms:modified>
</cp:coreProperties>
</file>